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3.xml" ContentType="application/vnd.openxmlformats-officedocument.drawing+xml"/>
  <Override PartName="/xl/ctrlProps/ctrlProp10.xml" ContentType="application/vnd.ms-excel.controlproperties+xml"/>
  <Override PartName="/xl/ctrlProps/ctrlProp11.xml" ContentType="application/vnd.ms-excel.controlproperties+xml"/>
  <Override PartName="/xl/drawings/drawing4.xml" ContentType="application/vnd.openxmlformats-officedocument.drawing+xml"/>
  <Override PartName="/xl/ctrlProps/ctrlProp12.xml" ContentType="application/vnd.ms-excel.controlproperties+xml"/>
  <Override PartName="/xl/ctrlProps/ctrlProp13.xml" ContentType="application/vnd.ms-excel.controlproperties+xml"/>
  <Override PartName="/xl/drawings/drawing5.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vbaProject.bin" ContentType="application/vnd.ms-office.vbaProject"/>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13" codeName="{00000000-0000-0000-0000-000000000000}"/>
  <workbookPr codeName="ThisWorkbook"/>
  <mc:AlternateContent xmlns:mc="http://schemas.openxmlformats.org/markup-compatibility/2006">
    <mc:Choice Requires="x15">
      <x15ac:absPath xmlns:x15ac="http://schemas.microsoft.com/office/spreadsheetml/2010/11/ac" url="D:\QUANHM2\CSM\MINH DUC\CAG\"/>
    </mc:Choice>
  </mc:AlternateContent>
  <xr:revisionPtr revIDLastSave="0" documentId="11_5E112285A1EDF780958E6DEBEA58C02DD6679775" xr6:coauthVersionLast="47" xr6:coauthVersionMax="47" xr10:uidLastSave="{00000000-0000-0000-0000-000000000000}"/>
  <workbookProtection workbookAlgorithmName="SHA-512" workbookHashValue="8CtuvNfMBh3NhRHR2+1qYok9u5m5+fG6vVeIUS5JE21TLkaq6VOfoCKthkMwfFUVYGKFzBzg12PmXPhVOdLXmw==" workbookSaltValue="4Qm+JskyLPgilr2yr1tHzQ==" workbookSpinCount="100000" lockStructure="1"/>
  <bookViews>
    <workbookView xWindow="30" yWindow="30" windowWidth="20460" windowHeight="10890" tabRatio="725" firstSheet="1" activeTab="1" xr2:uid="{00000000-000D-0000-FFFF-FFFF00000000}"/>
  </bookViews>
  <sheets>
    <sheet name="Sheet4" sheetId="28" state="hidden" r:id="rId1"/>
    <sheet name="Ket qua" sheetId="4" r:id="rId2"/>
    <sheet name="Hướng dẫn sử dụng" sheetId="27" r:id="rId3"/>
    <sheet name="Thong tin chung" sheetId="5" r:id="rId4"/>
    <sheet name="Sheet2" sheetId="30" state="hidden" r:id="rId5"/>
    <sheet name="Map" sheetId="2" state="hidden" r:id="rId6"/>
    <sheet name="1. Khong cap tin dung" sheetId="23" r:id="rId7"/>
    <sheet name="2. Han che cap tin dung" sheetId="25" r:id="rId8"/>
    <sheet name="3.Danh gia nganh" sheetId="29" r:id="rId9"/>
    <sheet name="Sheet3" sheetId="3" state="hidden" r:id="rId10"/>
  </sheets>
  <externalReferences>
    <externalReference r:id="rId11"/>
    <externalReference r:id="rId12"/>
  </externalReferences>
  <definedNames>
    <definedName name="_xlnm._FilterDatabase" localSheetId="9" hidden="1">Sheet3!$A$1:$C$1</definedName>
    <definedName name="_xlnm._FilterDatabase" localSheetId="0" hidden="1">Sheet4!$A$1:$G$57</definedName>
    <definedName name="tick">[1]Setup!$A$5:$A$6</definedName>
    <definedName name="YesNo">[1]Setup!$A$2:$A$3</definedName>
  </definedNames>
  <calcPr calcId="162913" calcCompleted="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1" i="28" l="1"/>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AQ32" i="29"/>
  <c r="AN32" i="29"/>
  <c r="AQ31" i="29"/>
  <c r="AN31" i="29"/>
  <c r="AQ30" i="29"/>
  <c r="AN30" i="29"/>
  <c r="AQ29" i="29"/>
  <c r="AN29" i="29"/>
  <c r="AQ28" i="29"/>
  <c r="AN28" i="29"/>
  <c r="AQ27" i="29"/>
  <c r="AN27" i="29"/>
  <c r="AQ26" i="29"/>
  <c r="AN26" i="29"/>
  <c r="AQ25" i="29"/>
  <c r="AN25" i="29"/>
  <c r="AN24" i="29"/>
  <c r="AQ23" i="29"/>
  <c r="AN23" i="29"/>
  <c r="AQ22" i="29"/>
  <c r="AN22" i="29"/>
  <c r="AQ21" i="29"/>
  <c r="AN21" i="29"/>
  <c r="AB21" i="29"/>
  <c r="AQ20" i="29"/>
  <c r="AN20" i="29"/>
  <c r="AQ19" i="29"/>
  <c r="AN19" i="29"/>
  <c r="AQ18" i="29"/>
  <c r="AN18" i="29"/>
  <c r="AN17" i="29"/>
  <c r="AQ16" i="29"/>
  <c r="AN16" i="29"/>
  <c r="AQ15" i="29"/>
  <c r="AN15" i="29"/>
  <c r="AQ14" i="29"/>
  <c r="AN14" i="29"/>
  <c r="AQ13" i="29"/>
  <c r="AN13" i="29"/>
  <c r="AQ12" i="29"/>
  <c r="AN12" i="29"/>
  <c r="AN11" i="29"/>
  <c r="AQ10" i="29"/>
  <c r="AN10" i="29"/>
  <c r="AQ9" i="29"/>
  <c r="AN9" i="29"/>
  <c r="AQ8" i="29"/>
  <c r="AN8" i="29"/>
  <c r="AQ7" i="29"/>
  <c r="AN7" i="29"/>
  <c r="AQ6" i="29"/>
  <c r="AN6" i="29"/>
  <c r="AQ5" i="29"/>
  <c r="AN5" i="29"/>
  <c r="X1" i="29"/>
  <c r="X4" i="29" s="1"/>
  <c r="AP7" i="29" s="1"/>
  <c r="S1" i="29"/>
  <c r="R1" i="29"/>
  <c r="Q1" i="29"/>
  <c r="P1" i="29"/>
  <c r="O1" i="29"/>
  <c r="N1" i="29"/>
  <c r="M1" i="29"/>
  <c r="L1" i="29"/>
  <c r="K1" i="29"/>
  <c r="J1" i="29"/>
  <c r="I1" i="29"/>
  <c r="H1" i="29"/>
  <c r="G1" i="29"/>
  <c r="F1" i="29"/>
  <c r="E1" i="29"/>
  <c r="D1" i="29"/>
  <c r="F2" i="25"/>
  <c r="F1" i="25"/>
  <c r="F2" i="23"/>
  <c r="F1" i="23"/>
  <c r="A24" i="30"/>
  <c r="AB21" i="5"/>
  <c r="X1" i="5"/>
  <c r="AG29" i="5" s="1"/>
  <c r="S1" i="5"/>
  <c r="R1" i="5"/>
  <c r="Q1" i="5"/>
  <c r="P1" i="5"/>
  <c r="O1" i="5"/>
  <c r="N1" i="5"/>
  <c r="M1" i="5"/>
  <c r="L1" i="5"/>
  <c r="K1" i="5"/>
  <c r="J1" i="5"/>
  <c r="I1" i="5"/>
  <c r="H1" i="5"/>
  <c r="G1" i="5"/>
  <c r="F1" i="5"/>
  <c r="E1" i="5"/>
  <c r="D1" i="5"/>
  <c r="G11" i="4"/>
  <c r="L8" i="4"/>
  <c r="I8" i="4"/>
  <c r="E8" i="4"/>
  <c r="I7" i="4"/>
  <c r="G27" i="4" s="1"/>
  <c r="E7" i="4"/>
  <c r="I6" i="4"/>
  <c r="E6" i="4"/>
  <c r="E4" i="4"/>
  <c r="AK29" i="5"/>
  <c r="G22" i="4" l="1"/>
  <c r="AF13" i="5"/>
  <c r="X2" i="5"/>
  <c r="X10" i="5"/>
  <c r="Z14" i="5"/>
  <c r="AA21" i="5"/>
  <c r="X3" i="5"/>
  <c r="Y10" i="5"/>
  <c r="AA14" i="5"/>
  <c r="AF12" i="5"/>
  <c r="AF19" i="5"/>
  <c r="AF20" i="5"/>
  <c r="X6" i="5"/>
  <c r="AB10" i="5"/>
  <c r="AE14" i="5"/>
  <c r="AF21" i="5"/>
  <c r="AF27" i="5"/>
  <c r="Z9" i="5"/>
  <c r="AE13" i="5"/>
  <c r="X7" i="5"/>
  <c r="AD10" i="5"/>
  <c r="AF14" i="5"/>
  <c r="AF22" i="5"/>
  <c r="Z8" i="5"/>
  <c r="AG10" i="5"/>
  <c r="AE15" i="5"/>
  <c r="AF23" i="5"/>
  <c r="AF17" i="5"/>
  <c r="AF28" i="5"/>
  <c r="AD9" i="5"/>
  <c r="AA8" i="5"/>
  <c r="X11" i="5"/>
  <c r="AF15" i="5"/>
  <c r="AF24" i="5"/>
  <c r="AE12" i="5"/>
  <c r="AF18" i="5"/>
  <c r="AE29" i="5"/>
  <c r="AE8" i="5"/>
  <c r="AF11" i="5"/>
  <c r="AE16" i="5"/>
  <c r="AF25" i="5"/>
  <c r="Y9" i="5"/>
  <c r="AE9" i="5"/>
  <c r="AF8" i="5"/>
  <c r="AG11" i="5"/>
  <c r="AF16" i="5"/>
  <c r="AF26" i="5"/>
  <c r="AD29" i="29"/>
  <c r="AD28" i="29"/>
  <c r="AD27" i="29"/>
  <c r="AD26" i="29"/>
  <c r="AD25" i="29"/>
  <c r="AD24" i="29"/>
  <c r="AD23" i="29"/>
  <c r="AD22" i="29"/>
  <c r="AD21" i="29"/>
  <c r="Y21" i="29"/>
  <c r="AD20" i="29"/>
  <c r="AD19" i="29"/>
  <c r="AD18" i="29"/>
  <c r="AD17" i="29"/>
  <c r="AD16" i="29"/>
  <c r="AD15" i="29"/>
  <c r="AD14" i="29"/>
  <c r="Y14" i="29"/>
  <c r="AD13" i="29"/>
  <c r="AD12" i="29"/>
  <c r="AD11" i="29"/>
  <c r="AD10" i="29"/>
  <c r="Y10" i="29"/>
  <c r="AD9" i="29"/>
  <c r="Y9" i="29"/>
  <c r="AD8" i="29"/>
  <c r="Y8" i="29"/>
  <c r="AG29" i="29"/>
  <c r="X29" i="29"/>
  <c r="AP32" i="29" s="1"/>
  <c r="AG28" i="29"/>
  <c r="X28" i="29"/>
  <c r="AP31" i="29" s="1"/>
  <c r="AG27" i="29"/>
  <c r="X27" i="29"/>
  <c r="AP30" i="29" s="1"/>
  <c r="AG26" i="29"/>
  <c r="X26" i="29"/>
  <c r="AP29" i="29" s="1"/>
  <c r="AG25" i="29"/>
  <c r="X25" i="29"/>
  <c r="AP28" i="29" s="1"/>
  <c r="AG24" i="29"/>
  <c r="X24" i="29"/>
  <c r="AP27" i="29" s="1"/>
  <c r="AG23" i="29"/>
  <c r="X23" i="29"/>
  <c r="AP26" i="29" s="1"/>
  <c r="AG22" i="29"/>
  <c r="X22" i="29"/>
  <c r="AP25" i="29" s="1"/>
  <c r="AQ3" i="29" s="1"/>
  <c r="AG21" i="29"/>
  <c r="X21" i="29"/>
  <c r="AP24" i="29" s="1"/>
  <c r="AG20" i="29"/>
  <c r="X20" i="29"/>
  <c r="AP23" i="29" s="1"/>
  <c r="AG19" i="29"/>
  <c r="X19" i="29"/>
  <c r="AP22" i="29" s="1"/>
  <c r="AG18" i="29"/>
  <c r="X18" i="29"/>
  <c r="AP21" i="29" s="1"/>
  <c r="AG17" i="29"/>
  <c r="X17" i="29"/>
  <c r="AP20" i="29" s="1"/>
  <c r="AG16" i="29"/>
  <c r="X16" i="29"/>
  <c r="AP19" i="29" s="1"/>
  <c r="AG15" i="29"/>
  <c r="X15" i="29"/>
  <c r="AP18" i="29" s="1"/>
  <c r="AG14" i="29"/>
  <c r="AB14" i="29"/>
  <c r="X14" i="29"/>
  <c r="AP17" i="29" s="1"/>
  <c r="AG13" i="29"/>
  <c r="X13" i="29"/>
  <c r="AP16" i="29" s="1"/>
  <c r="AG12" i="29"/>
  <c r="X12" i="29"/>
  <c r="AP15" i="29" s="1"/>
  <c r="AG11" i="29"/>
  <c r="X11" i="29"/>
  <c r="AP14" i="29" s="1"/>
  <c r="AG10" i="29"/>
  <c r="AB10" i="29"/>
  <c r="X10" i="29"/>
  <c r="AP13" i="29" s="1"/>
  <c r="AG9" i="29"/>
  <c r="AB9" i="29"/>
  <c r="X9" i="29"/>
  <c r="AP12" i="29" s="1"/>
  <c r="AG8" i="29"/>
  <c r="AB8" i="29"/>
  <c r="X8" i="29"/>
  <c r="AP11" i="29" s="1"/>
  <c r="X7" i="29"/>
  <c r="AP10" i="29" s="1"/>
  <c r="X6" i="29"/>
  <c r="AP9" i="29" s="1"/>
  <c r="X5" i="29"/>
  <c r="AP8" i="29" s="1"/>
  <c r="X3" i="29"/>
  <c r="AP6" i="29" s="1"/>
  <c r="AF29" i="29"/>
  <c r="AF28" i="29"/>
  <c r="AF27" i="29"/>
  <c r="AF26" i="29"/>
  <c r="AF25" i="29"/>
  <c r="AF24" i="29"/>
  <c r="AF23" i="29"/>
  <c r="AF22" i="29"/>
  <c r="AF21" i="29"/>
  <c r="AA21" i="29"/>
  <c r="AF20" i="29"/>
  <c r="AF19" i="29"/>
  <c r="AF18" i="29"/>
  <c r="AF17" i="29"/>
  <c r="AF16" i="29"/>
  <c r="AF15" i="29"/>
  <c r="AF14" i="29"/>
  <c r="AA14" i="29"/>
  <c r="AF13" i="29"/>
  <c r="AF12" i="29"/>
  <c r="AF11" i="29"/>
  <c r="AF10" i="29"/>
  <c r="AA10" i="29"/>
  <c r="AF9" i="29"/>
  <c r="AA9" i="29"/>
  <c r="AF8" i="29"/>
  <c r="AA8" i="29"/>
  <c r="AE29" i="29"/>
  <c r="AE28" i="29"/>
  <c r="AE27" i="29"/>
  <c r="AE26" i="29"/>
  <c r="AE25" i="29"/>
  <c r="AE24" i="29"/>
  <c r="AE23" i="29"/>
  <c r="AE22" i="29"/>
  <c r="AE21" i="29"/>
  <c r="Z21" i="29"/>
  <c r="AE20" i="29"/>
  <c r="AE19" i="29"/>
  <c r="AE18" i="29"/>
  <c r="AE17" i="29"/>
  <c r="AE16" i="29"/>
  <c r="AE15" i="29"/>
  <c r="AE14" i="29"/>
  <c r="Z14" i="29"/>
  <c r="AE13" i="29"/>
  <c r="AE12" i="29"/>
  <c r="AE11" i="29"/>
  <c r="AE10" i="29"/>
  <c r="Z10" i="29"/>
  <c r="AE9" i="29"/>
  <c r="Z9" i="29"/>
  <c r="AE8" i="29"/>
  <c r="Z8" i="29"/>
  <c r="L16" i="4"/>
  <c r="X2" i="29"/>
  <c r="AP5" i="29" s="1"/>
  <c r="AE17" i="5"/>
  <c r="AE18" i="5"/>
  <c r="AE19" i="5"/>
  <c r="AE20" i="5"/>
  <c r="Z21" i="5"/>
  <c r="AE21" i="5"/>
  <c r="AE22" i="5"/>
  <c r="AE23" i="5"/>
  <c r="AE24" i="5"/>
  <c r="AE25" i="5"/>
  <c r="AE26" i="5"/>
  <c r="AE27" i="5"/>
  <c r="AE28" i="5"/>
  <c r="AD29" i="5"/>
  <c r="X4" i="5"/>
  <c r="X8" i="5"/>
  <c r="AB8" i="5"/>
  <c r="AG8" i="5"/>
  <c r="AA9" i="5"/>
  <c r="AF9" i="5"/>
  <c r="Z10" i="5"/>
  <c r="AE10" i="5"/>
  <c r="AD11" i="5"/>
  <c r="X12" i="5"/>
  <c r="AG12" i="5"/>
  <c r="AG13" i="5"/>
  <c r="AB14" i="5"/>
  <c r="AG14" i="5"/>
  <c r="AG15" i="5"/>
  <c r="AG16" i="5"/>
  <c r="AG17" i="5"/>
  <c r="AG18" i="5"/>
  <c r="AG19" i="5"/>
  <c r="AG20" i="5"/>
  <c r="AG21" i="5"/>
  <c r="AG22" i="5"/>
  <c r="AG23" i="5"/>
  <c r="AG24" i="5"/>
  <c r="AG25" i="5"/>
  <c r="AG26" i="5"/>
  <c r="AG27" i="5"/>
  <c r="AG28" i="5"/>
  <c r="AF29" i="5"/>
  <c r="AN1" i="29"/>
  <c r="X5" i="5"/>
  <c r="Y8" i="5"/>
  <c r="AD8" i="5"/>
  <c r="X9" i="5"/>
  <c r="AB9" i="5"/>
  <c r="AG9" i="5"/>
  <c r="AA10" i="5"/>
  <c r="AF10" i="5"/>
  <c r="AE11" i="5"/>
  <c r="AD12" i="5"/>
  <c r="AD13" i="5"/>
  <c r="Y14" i="5"/>
  <c r="AD14" i="5"/>
  <c r="AD15" i="5"/>
  <c r="AD16" i="5"/>
  <c r="AD17" i="5"/>
  <c r="AD18" i="5"/>
  <c r="AD19" i="5"/>
  <c r="AD20" i="5"/>
  <c r="Y21" i="5"/>
  <c r="AD21" i="5"/>
  <c r="AD22" i="5"/>
  <c r="AD23" i="5"/>
  <c r="AD24" i="5"/>
  <c r="AD25" i="5"/>
  <c r="AD26" i="5"/>
  <c r="AD27" i="5"/>
  <c r="AD28" i="5"/>
  <c r="X29" i="5"/>
  <c r="AK27" i="29"/>
  <c r="AH24" i="29"/>
  <c r="AK21" i="29"/>
  <c r="AJ18" i="29"/>
  <c r="AK15" i="29"/>
  <c r="AJ12" i="29"/>
  <c r="AI9" i="29"/>
  <c r="AI28" i="5"/>
  <c r="AI16" i="5"/>
  <c r="AH10" i="5"/>
  <c r="AH21" i="5"/>
  <c r="AK22" i="5"/>
  <c r="AH26" i="5"/>
  <c r="AK8" i="5"/>
  <c r="AH13" i="5"/>
  <c r="AI8" i="5"/>
  <c r="AI23" i="5"/>
  <c r="AI25" i="5"/>
  <c r="AJ21" i="5"/>
  <c r="AH12" i="29"/>
  <c r="AI27" i="29"/>
  <c r="AJ24" i="29"/>
  <c r="AH21" i="29"/>
  <c r="AI18" i="29"/>
  <c r="AI15" i="29"/>
  <c r="AI12" i="29"/>
  <c r="AK9" i="29"/>
  <c r="AK12" i="5"/>
  <c r="AI18" i="5"/>
  <c r="AJ27" i="5"/>
  <c r="AH28" i="5"/>
  <c r="AI22" i="5"/>
  <c r="AK21" i="5"/>
  <c r="AJ26" i="5"/>
  <c r="AI11" i="5"/>
  <c r="AI13" i="5"/>
  <c r="AH27" i="29"/>
  <c r="AK24" i="29"/>
  <c r="AJ21" i="29"/>
  <c r="AH18" i="29"/>
  <c r="AH15" i="29"/>
  <c r="AK12" i="29"/>
  <c r="AH9" i="29"/>
  <c r="AK23" i="5"/>
  <c r="AH29" i="5"/>
  <c r="AJ25" i="5"/>
  <c r="AJ12" i="5"/>
  <c r="AK28" i="5"/>
  <c r="AJ8" i="5"/>
  <c r="AK10" i="5"/>
  <c r="AK17" i="5"/>
  <c r="AI26" i="5"/>
  <c r="AJ16" i="5"/>
  <c r="AI17" i="29"/>
  <c r="AI20" i="5"/>
  <c r="AH25" i="5"/>
  <c r="AK29" i="29"/>
  <c r="AH26" i="29"/>
  <c r="AK23" i="29"/>
  <c r="AK20" i="29"/>
  <c r="AH17" i="29"/>
  <c r="AH14" i="29"/>
  <c r="AJ11" i="29"/>
  <c r="AJ8" i="29"/>
  <c r="AH18" i="5"/>
  <c r="AK13" i="5"/>
  <c r="AI21" i="5"/>
  <c r="AJ14" i="5"/>
  <c r="AJ15" i="5"/>
  <c r="AH22" i="5"/>
  <c r="AI29" i="5"/>
  <c r="AK25" i="5"/>
  <c r="AJ24" i="5"/>
  <c r="AH23" i="5"/>
  <c r="AJ22" i="5"/>
  <c r="AJ26" i="29"/>
  <c r="AH8" i="29"/>
  <c r="AH12" i="5"/>
  <c r="AJ29" i="29"/>
  <c r="AI26" i="29"/>
  <c r="AI23" i="29"/>
  <c r="AI20" i="29"/>
  <c r="AK17" i="29"/>
  <c r="AI14" i="29"/>
  <c r="AH11" i="29"/>
  <c r="AI8" i="29"/>
  <c r="AK24" i="5"/>
  <c r="AJ19" i="5"/>
  <c r="AJ20" i="5"/>
  <c r="AJ23" i="29"/>
  <c r="AH19" i="5"/>
  <c r="AK11" i="5"/>
  <c r="AJ9" i="29"/>
  <c r="AI29" i="29"/>
  <c r="AK26" i="29"/>
  <c r="AH23" i="29"/>
  <c r="AH20" i="29"/>
  <c r="AJ17" i="29"/>
  <c r="AJ14" i="29"/>
  <c r="AI11" i="29"/>
  <c r="AK8" i="29"/>
  <c r="AH20" i="5"/>
  <c r="AK9" i="5"/>
  <c r="AH9" i="5"/>
  <c r="AH11" i="5"/>
  <c r="AK14" i="29"/>
  <c r="AJ10" i="5"/>
  <c r="AJ18" i="5"/>
  <c r="AH14" i="5"/>
  <c r="AI21" i="29"/>
  <c r="AH29" i="29"/>
  <c r="AJ20" i="29"/>
  <c r="AK11" i="29"/>
  <c r="AI12" i="5"/>
  <c r="AH10" i="29"/>
  <c r="AH17" i="5"/>
  <c r="AH28" i="29"/>
  <c r="AI25" i="29"/>
  <c r="AJ22" i="29"/>
  <c r="AJ19" i="29"/>
  <c r="AK16" i="29"/>
  <c r="AJ13" i="29"/>
  <c r="AJ10" i="29"/>
  <c r="AJ13" i="5"/>
  <c r="AI9" i="5"/>
  <c r="AJ28" i="5"/>
  <c r="AK14" i="5"/>
  <c r="AJ9" i="5"/>
  <c r="AH8" i="5"/>
  <c r="AH13" i="29"/>
  <c r="AI24" i="29"/>
  <c r="AJ15" i="29"/>
  <c r="AI15" i="5"/>
  <c r="AK28" i="29"/>
  <c r="AH25" i="29"/>
  <c r="AK22" i="29"/>
  <c r="AI19" i="29"/>
  <c r="AJ16" i="29"/>
  <c r="AK13" i="29"/>
  <c r="AK10" i="29"/>
  <c r="AI14" i="5"/>
  <c r="AK15" i="5"/>
  <c r="AI19" i="5"/>
  <c r="AK27" i="5"/>
  <c r="AK18" i="5"/>
  <c r="AI24" i="5"/>
  <c r="AI10" i="5"/>
  <c r="AH16" i="5"/>
  <c r="AI27" i="5"/>
  <c r="AI17" i="5"/>
  <c r="AJ28" i="29"/>
  <c r="AK25" i="29"/>
  <c r="AH22" i="29"/>
  <c r="AH19" i="29"/>
  <c r="AH16" i="29"/>
  <c r="AI13" i="29"/>
  <c r="AI10" i="29"/>
  <c r="AJ23" i="5"/>
  <c r="AJ29" i="5"/>
  <c r="AK26" i="5"/>
  <c r="AK16" i="5"/>
  <c r="AH24" i="5"/>
  <c r="AK19" i="5"/>
  <c r="AK20" i="5"/>
  <c r="AH27" i="5"/>
  <c r="AI28" i="29"/>
  <c r="AJ25" i="29"/>
  <c r="AI22" i="29"/>
  <c r="AK19" i="29"/>
  <c r="AI16" i="29"/>
  <c r="AJ11" i="5"/>
  <c r="AH15" i="5"/>
  <c r="AJ27" i="29"/>
  <c r="AK18" i="29"/>
  <c r="AJ17" i="5"/>
  <c r="AQ11" i="29" l="1"/>
  <c r="AQ17" i="29"/>
  <c r="J17" i="4" s="1"/>
  <c r="AQ24" i="29"/>
  <c r="AO1" i="29"/>
  <c r="AP1" i="29"/>
  <c r="AP3" i="29"/>
  <c r="H17" i="4" l="1"/>
  <c r="L17" i="4"/>
  <c r="F17" i="4"/>
  <c r="G12" i="4" l="1"/>
  <c r="G26" i="4" s="1"/>
  <c r="G21" i="4" l="1"/>
</calcChain>
</file>

<file path=xl/sharedStrings.xml><?xml version="1.0" encoding="utf-8"?>
<sst xmlns="http://schemas.openxmlformats.org/spreadsheetml/2006/main" count="1468" uniqueCount="687">
  <si>
    <t>SXXD</t>
  </si>
  <si>
    <t>Định hướng tiếp cận</t>
  </si>
  <si>
    <t>KK</t>
  </si>
  <si>
    <t>BT</t>
  </si>
  <si>
    <t>TT</t>
  </si>
  <si>
    <t>HC</t>
  </si>
  <si>
    <t>Lưu ý</t>
  </si>
  <si>
    <t>Doanh thu (tỷ đồng)</t>
  </si>
  <si>
    <t>Không áp dụng tiêu chí doanh thu cho KH thực hiện các dự án có nguồn vốn NSNN</t>
  </si>
  <si>
    <t>5-SXXD</t>
  </si>
  <si>
    <r>
      <rPr>
        <b/>
        <sz val="11"/>
        <color rgb="FFFF0000"/>
        <rFont val="Calibri"/>
        <family val="2"/>
        <scheme val="minor"/>
      </rPr>
      <t>KH thuộc</t>
    </r>
    <r>
      <rPr>
        <b/>
        <sz val="11"/>
        <color theme="1"/>
        <rFont val="Calibri"/>
        <family val="2"/>
        <scheme val="minor"/>
      </rPr>
      <t xml:space="preserve"> nhóm SXXD </t>
    </r>
  </si>
  <si>
    <r>
      <t xml:space="preserve">X </t>
    </r>
    <r>
      <rPr>
        <sz val="11"/>
        <color theme="1"/>
        <rFont val="Calibri"/>
        <family val="2"/>
      </rPr>
      <t>≥</t>
    </r>
    <r>
      <rPr>
        <sz val="11"/>
        <color theme="1"/>
        <rFont val="Calibri"/>
        <family val="2"/>
        <scheme val="minor"/>
      </rPr>
      <t xml:space="preserve"> 200</t>
    </r>
  </si>
  <si>
    <r>
      <t xml:space="preserve">100 </t>
    </r>
    <r>
      <rPr>
        <sz val="11"/>
        <color theme="1"/>
        <rFont val="Calibri"/>
        <family val="2"/>
      </rPr>
      <t>≤</t>
    </r>
    <r>
      <rPr>
        <sz val="11"/>
        <color theme="1"/>
        <rFont val="Calibri"/>
        <family val="2"/>
        <scheme val="minor"/>
      </rPr>
      <t xml:space="preserve"> X &lt; 200</t>
    </r>
  </si>
  <si>
    <r>
      <t>50 ≤</t>
    </r>
    <r>
      <rPr>
        <sz val="11"/>
        <color theme="1"/>
        <rFont val="Calibri"/>
        <family val="2"/>
        <scheme val="minor"/>
      </rPr>
      <t xml:space="preserve"> X &lt; 100</t>
    </r>
  </si>
  <si>
    <t>X &lt; 50</t>
  </si>
  <si>
    <t>5-SXXD CN</t>
  </si>
  <si>
    <r>
      <rPr>
        <b/>
        <sz val="11"/>
        <color rgb="FFFF0000"/>
        <rFont val="Calibri"/>
        <family val="2"/>
        <scheme val="minor"/>
      </rPr>
      <t>KH thuộc</t>
    </r>
    <r>
      <rPr>
        <b/>
        <sz val="11"/>
        <color theme="1"/>
        <rFont val="Calibri"/>
        <family val="2"/>
        <scheme val="minor"/>
      </rPr>
      <t xml:space="preserve"> nhóm SXXD công nghiệp</t>
    </r>
  </si>
  <si>
    <r>
      <t xml:space="preserve">X </t>
    </r>
    <r>
      <rPr>
        <sz val="11"/>
        <color theme="1"/>
        <rFont val="Calibri"/>
        <family val="2"/>
      </rPr>
      <t>≥</t>
    </r>
    <r>
      <rPr>
        <sz val="11"/>
        <color theme="1"/>
        <rFont val="Calibri"/>
        <family val="2"/>
        <scheme val="minor"/>
      </rPr>
      <t xml:space="preserve"> 300</t>
    </r>
  </si>
  <si>
    <r>
      <t xml:space="preserve">200 </t>
    </r>
    <r>
      <rPr>
        <sz val="11"/>
        <color theme="1"/>
        <rFont val="Calibri"/>
        <family val="2"/>
      </rPr>
      <t>≤</t>
    </r>
    <r>
      <rPr>
        <sz val="11"/>
        <color theme="1"/>
        <rFont val="Calibri"/>
        <family val="2"/>
        <scheme val="minor"/>
      </rPr>
      <t xml:space="preserve"> X &lt; 300</t>
    </r>
  </si>
  <si>
    <t>100 ≤ X &lt; 200</t>
  </si>
  <si>
    <t>X &lt; 100</t>
  </si>
  <si>
    <r>
      <t>Tỷ trọng doanh thu với nhóm đầu ra chính</t>
    </r>
    <r>
      <rPr>
        <b/>
        <sz val="11"/>
        <color rgb="FFFF0000"/>
        <rFont val="Calibri"/>
        <family val="2"/>
        <scheme val="minor"/>
      </rPr>
      <t xml:space="preserve"> (theo PL tiêu chí người mua) </t>
    </r>
  </si>
  <si>
    <r>
      <t xml:space="preserve">X </t>
    </r>
    <r>
      <rPr>
        <sz val="11"/>
        <color rgb="FFFF0000"/>
        <rFont val="Calibri"/>
        <family val="2"/>
      </rPr>
      <t>≥</t>
    </r>
    <r>
      <rPr>
        <sz val="11"/>
        <color rgb="FFFF0000"/>
        <rFont val="Calibri"/>
        <family val="2"/>
        <scheme val="minor"/>
      </rPr>
      <t xml:space="preserve"> 70%</t>
    </r>
  </si>
  <si>
    <t>50% ≤ X &lt; 70%</t>
  </si>
  <si>
    <t>30% ≤ X &lt; 50%</t>
  </si>
  <si>
    <t>X &lt; 30%</t>
  </si>
  <si>
    <t>Kinh nghiệm của chủ Doanh nghiệp và ban quản lý điều hành</t>
  </si>
  <si>
    <t>Kinh nghiệm giám đốc/chủ doanh nghiệp, trưởng phòng kế hoạch/đấu thầu, trưởng phòng kỹ thuật thi công: trên 10 năm và kế toán trưởng trên 7 năm</t>
  </si>
  <si>
    <t>Kinh nghiệm giám đốc/chủ doanh nghiệp, trưởng phòng kế hoạch/đấu thầu, trưởng phòng kỹ thuật thi công: từ 7 - 10 năm và kế toán trưởng từ 5 - 7 năm</t>
  </si>
  <si>
    <t>Kinh nghiệm giám đốc/chủ doanh nghiệp, trưởng phòng kế hoạch/đấu thầu, trưởng phòng kỹ thuật thi công: từ 5 - 7 năm và kế toán trưởng dưới 5 năm</t>
  </si>
  <si>
    <t>Kinh nghiệm giám đốc/chủ doanh nghiệp, trưởng phòng kế hoạch/đấu thầu, trưởng phòng kỹ thuật thi công: Dưới 5 năm và kế toán trưởng dưới 3 năm</t>
  </si>
  <si>
    <t>Tỷ lệ số lượng HĐ bị chậm tiến độ với các HĐ đang thực hiện</t>
  </si>
  <si>
    <t>Không có hợp đồng nào đang thực hiện bị chậm tiến độ. Trường hợp chậm tiến độ do các lý do khách quan cần có văn bản/mail xác nhận của CĐT/Tổng thầu/trao đổi (phỏng vấn) với khách hàng (trường hợp CĐT ko đồng ý cung cấp hồ sơ chứng minh hay xác nhận).</t>
  </si>
  <si>
    <t>&lt; 20% hợp đồng đang thực hiện bị chậm tiến độ không vì lý do khách quan &amp; không có văn bản/mail xác nhận của CĐT/Tổng thầu/ trao đổi (phỏng vấn) với khách hàng (trường hợp CĐT ko đồng ý cung cấp hồ sơ chứng minh hay xác nhận).</t>
  </si>
  <si>
    <t>&gt; 20% hợp đồng đang thực hiện bị chậm tiến độ không vì lý do khách quan &amp; không có văn bản/mail xác nhận của CĐT/Tổng thầu/ trao đổi (phỏng vấn) với khách hàng (trường hợp CĐT ko đồng ý cung cấp hồ sơ chứng minh hay xác nhận).</t>
  </si>
  <si>
    <t>Nếu Không có HĐ nào bị chậm sẽ xếp vào nhóm Khuyến khích</t>
  </si>
  <si>
    <r>
      <t xml:space="preserve">Nợ vay/VCSH (lần) </t>
    </r>
    <r>
      <rPr>
        <b/>
        <i/>
        <sz val="11"/>
        <color theme="1"/>
        <rFont val="Calibri"/>
        <family val="2"/>
        <scheme val="minor"/>
      </rPr>
      <t>(Không áp dụng với nhóm NSNN)</t>
    </r>
  </si>
  <si>
    <t>X ≤ 1.5</t>
  </si>
  <si>
    <t>1.5 &lt; X ≤ 2</t>
  </si>
  <si>
    <t>2 &lt; X ≤ 2.5</t>
  </si>
  <si>
    <t>X &gt; 2.5</t>
  </si>
  <si>
    <r>
      <t>Hệ số thanh toán hiện hành</t>
    </r>
    <r>
      <rPr>
        <b/>
        <i/>
        <sz val="11"/>
        <color theme="1"/>
        <rFont val="Calibri"/>
        <family val="2"/>
        <scheme val="minor"/>
      </rPr>
      <t xml:space="preserve"> (Không áp dụng với nhóm NSNN)</t>
    </r>
  </si>
  <si>
    <r>
      <t xml:space="preserve">X </t>
    </r>
    <r>
      <rPr>
        <sz val="11"/>
        <color theme="1"/>
        <rFont val="Calibri"/>
        <family val="2"/>
      </rPr>
      <t>≥</t>
    </r>
    <r>
      <rPr>
        <sz val="9.9"/>
        <color theme="1"/>
        <rFont val="Calibri"/>
        <family val="2"/>
      </rPr>
      <t xml:space="preserve"> </t>
    </r>
    <r>
      <rPr>
        <sz val="11"/>
        <color theme="1"/>
        <rFont val="Calibri"/>
        <family val="2"/>
        <scheme val="minor"/>
      </rPr>
      <t>1.2</t>
    </r>
  </si>
  <si>
    <t>1 ≤ X &lt; 1.2</t>
  </si>
  <si>
    <t>X &lt; 1 </t>
  </si>
  <si>
    <t>Cùng X&lt;1 sẽ Xếp vào hạn chế</t>
  </si>
  <si>
    <t>XLLD</t>
  </si>
  <si>
    <t>.</t>
  </si>
  <si>
    <t>1- XLLD- GCSX</t>
  </si>
  <si>
    <t>Nhóm Mua NVL - Gia công sản xuất - lắp đặt</t>
  </si>
  <si>
    <r>
      <t xml:space="preserve">X </t>
    </r>
    <r>
      <rPr>
        <sz val="11"/>
        <color rgb="FF00B0F0"/>
        <rFont val="Calibri"/>
        <family val="2"/>
      </rPr>
      <t>≥</t>
    </r>
    <r>
      <rPr>
        <sz val="11"/>
        <color rgb="FF00B0F0"/>
        <rFont val="Calibri"/>
        <family val="2"/>
        <scheme val="minor"/>
      </rPr>
      <t>150</t>
    </r>
  </si>
  <si>
    <r>
      <t xml:space="preserve">100 </t>
    </r>
    <r>
      <rPr>
        <sz val="11"/>
        <color theme="1"/>
        <rFont val="Calibri"/>
        <family val="2"/>
      </rPr>
      <t>≤</t>
    </r>
    <r>
      <rPr>
        <sz val="11"/>
        <color theme="1"/>
        <rFont val="Calibri"/>
        <family val="2"/>
        <scheme val="minor"/>
      </rPr>
      <t xml:space="preserve"> X </t>
    </r>
    <r>
      <rPr>
        <sz val="11"/>
        <color rgb="FF00B0F0"/>
        <rFont val="Calibri"/>
        <family val="2"/>
        <scheme val="minor"/>
      </rPr>
      <t>&lt;150</t>
    </r>
  </si>
  <si>
    <t>1- XLLD- KhongGCSX</t>
  </si>
  <si>
    <t>Mua NVL - Lắp đặt</t>
  </si>
  <si>
    <r>
      <t xml:space="preserve">75 ≤ X &lt; </t>
    </r>
    <r>
      <rPr>
        <sz val="11"/>
        <color rgb="FF00B0F0"/>
        <rFont val="Calibri"/>
        <family val="2"/>
        <scheme val="minor"/>
      </rPr>
      <t>150</t>
    </r>
  </si>
  <si>
    <r>
      <t>20 ≤</t>
    </r>
    <r>
      <rPr>
        <sz val="11"/>
        <color theme="1"/>
        <rFont val="Calibri"/>
        <family val="2"/>
        <scheme val="minor"/>
      </rPr>
      <t xml:space="preserve"> X &lt; 75</t>
    </r>
  </si>
  <si>
    <t>X &lt; 20</t>
  </si>
  <si>
    <t>Tỷ trọng doanh thu với nhóm đầu ra (dân dụng/công nghiệp)</t>
  </si>
  <si>
    <t>X ≥ 70%</t>
  </si>
  <si>
    <t xml:space="preserve">Kinh nghiệm của Doanh nghiệp trong lĩnh vực hiện tại </t>
  </si>
  <si>
    <r>
      <t>X ≥</t>
    </r>
    <r>
      <rPr>
        <sz val="11"/>
        <color theme="1"/>
        <rFont val="Calibri"/>
        <family val="2"/>
        <scheme val="minor"/>
      </rPr>
      <t xml:space="preserve"> 7 năm</t>
    </r>
  </si>
  <si>
    <r>
      <t>5 ≤</t>
    </r>
    <r>
      <rPr>
        <sz val="11"/>
        <color theme="1"/>
        <rFont val="Calibri"/>
        <family val="2"/>
        <scheme val="minor"/>
      </rPr>
      <t xml:space="preserve"> X &lt; 7</t>
    </r>
  </si>
  <si>
    <r>
      <t>3 ≤</t>
    </r>
    <r>
      <rPr>
        <sz val="11"/>
        <color theme="1"/>
        <rFont val="Calibri"/>
        <family val="2"/>
        <scheme val="minor"/>
      </rPr>
      <t xml:space="preserve"> X &lt; 5</t>
    </r>
  </si>
  <si>
    <t>X &lt; 3</t>
  </si>
  <si>
    <r>
      <t>X ≥</t>
    </r>
    <r>
      <rPr>
        <sz val="11"/>
        <color theme="1"/>
        <rFont val="Calibri"/>
        <family val="2"/>
        <scheme val="minor"/>
      </rPr>
      <t xml:space="preserve"> 5 năm</t>
    </r>
  </si>
  <si>
    <t>3 ≤ X &lt; 5</t>
  </si>
  <si>
    <t>Năng lực thực hiện hợp đồng</t>
  </si>
  <si>
    <t>Không có hợp đồng nào đang thực hiện bị chậm tiến độ. Trường hợp chậm tiến độ do các lý do khách quan cần có văn bản/mail xác nhận của CĐT/Tổng thầu/trao đổi (phỏng vấn) với khách hàng/qua các kênh PNS/WB, …
Không có hợp đồng đang thực hiện bị phạt chậm tiến độ hoặc phạt chất lượng dưới 2% so với hợp đồng đầu ra (căn cứ trên hồ sơ nghiệm thu, thanh toán KH cung cấp)</t>
  </si>
  <si>
    <t>Có hợp đồng đang thực hiện bị chậm tiến độ không vì lý do khách quan &amp; không có văn bản/mail xác nhận của CĐT/Tổng thầu/ trao đổi (phỏng vấn) với khách hàng.
Có hợp đồng đang thực hiện bị phạt chậm tiến độ hoặc phạt chất lượng trên 2  % so với hợp đồng đầu ra (căn cứ trên hồ sơ nghiệm thu, thanh toán KH cung cấp).</t>
  </si>
  <si>
    <t>Nợ vay/VCSH (lần)</t>
  </si>
  <si>
    <r>
      <t xml:space="preserve">1.5 &lt; X </t>
    </r>
    <r>
      <rPr>
        <sz val="11"/>
        <color rgb="FFFF0000"/>
        <rFont val="Calibri"/>
        <family val="2"/>
      </rPr>
      <t>≤</t>
    </r>
    <r>
      <rPr>
        <sz val="9.9"/>
        <color rgb="FFFF0000"/>
        <rFont val="Calibri"/>
        <family val="2"/>
      </rPr>
      <t xml:space="preserve"> </t>
    </r>
    <r>
      <rPr>
        <sz val="11"/>
        <color rgb="FFFF0000"/>
        <rFont val="Calibri"/>
        <family val="2"/>
        <scheme val="minor"/>
      </rPr>
      <t>2</t>
    </r>
  </si>
  <si>
    <t xml:space="preserve"> X&gt; 2.5</t>
  </si>
  <si>
    <t>TMVLXD</t>
  </si>
  <si>
    <t>8-TM VLXD</t>
  </si>
  <si>
    <t>DT</t>
  </si>
  <si>
    <t>X ≥ 400</t>
  </si>
  <si>
    <r>
      <t xml:space="preserve">200 </t>
    </r>
    <r>
      <rPr>
        <sz val="11"/>
        <color theme="1"/>
        <rFont val="Calibri"/>
        <family val="2"/>
        <scheme val="minor"/>
      </rPr>
      <t>≤ X &lt; 400</t>
    </r>
  </si>
  <si>
    <r>
      <t xml:space="preserve">Tỷ trọng doanh thu với nhóm đầu ra chính áp dụng cho nhóm mã 46633, </t>
    </r>
    <r>
      <rPr>
        <b/>
        <strike/>
        <sz val="11"/>
        <color theme="1"/>
        <rFont val="Calibri"/>
        <family val="2"/>
        <scheme val="minor"/>
      </rPr>
      <t>46634,</t>
    </r>
    <r>
      <rPr>
        <b/>
        <sz val="11"/>
        <color theme="1"/>
        <rFont val="Calibri"/>
        <family val="2"/>
        <scheme val="minor"/>
      </rPr>
      <t xml:space="preserve"> 46639</t>
    </r>
    <r>
      <rPr>
        <i/>
        <sz val="11"/>
        <color theme="1"/>
        <rFont val="Calibri"/>
        <family val="2"/>
        <scheme val="minor"/>
      </rPr>
      <t xml:space="preserve">
(*) tham chiếu theo PL02 của Tập SXXD</t>
    </r>
  </si>
  <si>
    <r>
      <t xml:space="preserve">X </t>
    </r>
    <r>
      <rPr>
        <sz val="11"/>
        <color theme="1"/>
        <rFont val="Calibri"/>
        <family val="2"/>
      </rPr>
      <t>≥</t>
    </r>
    <r>
      <rPr>
        <sz val="11"/>
        <color theme="1"/>
        <rFont val="Calibri"/>
        <family val="2"/>
        <scheme val="minor"/>
      </rPr>
      <t xml:space="preserve"> 70%</t>
    </r>
  </si>
  <si>
    <r>
      <t xml:space="preserve">50% </t>
    </r>
    <r>
      <rPr>
        <sz val="11"/>
        <color theme="1"/>
        <rFont val="Calibri"/>
        <family val="2"/>
      </rPr>
      <t>≤</t>
    </r>
    <r>
      <rPr>
        <sz val="11"/>
        <color theme="1"/>
        <rFont val="Calibri"/>
        <family val="2"/>
        <scheme val="minor"/>
      </rPr>
      <t xml:space="preserve"> X &lt; 70%</t>
    </r>
  </si>
  <si>
    <r>
      <t xml:space="preserve">30% </t>
    </r>
    <r>
      <rPr>
        <sz val="11"/>
        <color theme="1"/>
        <rFont val="Calibri"/>
        <family val="2"/>
      </rPr>
      <t>≤</t>
    </r>
    <r>
      <rPr>
        <sz val="11"/>
        <color theme="1"/>
        <rFont val="Calibri"/>
        <family val="2"/>
        <scheme val="minor"/>
      </rPr>
      <t xml:space="preserve"> X &lt; 50%</t>
    </r>
  </si>
  <si>
    <t>Tỷ trọng doanh thu với nhóm đầu ra chính áp dụng cho nhóm mã 46635, 46636, 46632</t>
  </si>
  <si>
    <t>Người mua là các nhà thầu/CĐT thực hiện các dự án xây dựng chiếm ≥ 50% tổng doanh thu</t>
  </si>
  <si>
    <t>Người mua là các nhà thầu/CĐT thực hiện các dự án xây dựng chiếm 30 - 50% tổng doanh thu</t>
  </si>
  <si>
    <r>
      <t xml:space="preserve">Người mua là các nhà thầu/CĐT thực hiện các dự án xây dựng chiếm </t>
    </r>
    <r>
      <rPr>
        <sz val="11"/>
        <color theme="1"/>
        <rFont val="Calibri"/>
        <family val="2"/>
      </rPr>
      <t>≤</t>
    </r>
    <r>
      <rPr>
        <sz val="11"/>
        <color theme="1"/>
        <rFont val="Calibri"/>
        <family val="2"/>
        <scheme val="minor"/>
      </rPr>
      <t xml:space="preserve"> 30% tổng doanh thu. </t>
    </r>
  </si>
  <si>
    <t>Nhóm đầu ra chính là các doanh nghiệp thương mại hoặc bán lẻ cho các nhu cầu của người dân</t>
  </si>
  <si>
    <t>SX VLXD</t>
  </si>
  <si>
    <t>Doanh thu năm gần nhất (tỷ đồng)</t>
  </si>
  <si>
    <t>4-SX VLXD- Nhom</t>
  </si>
  <si>
    <t>SX profile nhôm</t>
  </si>
  <si>
    <r>
      <t xml:space="preserve">X </t>
    </r>
    <r>
      <rPr>
        <sz val="11"/>
        <color rgb="FFFF0000"/>
        <rFont val="Calibri"/>
        <family val="2"/>
      </rPr>
      <t>≥</t>
    </r>
    <r>
      <rPr>
        <sz val="11"/>
        <color rgb="FFFF0000"/>
        <rFont val="Calibri"/>
        <family val="2"/>
        <scheme val="minor"/>
      </rPr>
      <t xml:space="preserve"> 600</t>
    </r>
  </si>
  <si>
    <t>400 ≤ X &lt; 600</t>
  </si>
  <si>
    <t>200 ≤ X &lt; 400</t>
  </si>
  <si>
    <t>X&lt; 200</t>
  </si>
  <si>
    <t>4-SX VLXD- Other</t>
  </si>
  <si>
    <t>Nhóm còn lại</t>
  </si>
  <si>
    <r>
      <t xml:space="preserve">X </t>
    </r>
    <r>
      <rPr>
        <sz val="11"/>
        <color rgb="FFFF0000"/>
        <rFont val="Calibri"/>
        <family val="2"/>
      </rPr>
      <t>≥</t>
    </r>
    <r>
      <rPr>
        <sz val="11"/>
        <color rgb="FFFF0000"/>
        <rFont val="Calibri"/>
        <family val="2"/>
        <scheme val="minor"/>
      </rPr>
      <t xml:space="preserve"> 400</t>
    </r>
  </si>
  <si>
    <t>Nhà xưởng sản xuất và Kho hàng</t>
  </si>
  <si>
    <r>
      <t xml:space="preserve">Thuộc sở hữu của công ty/thành viên góp vốn/công ty liên quan hoặc đi thuê nhưng thời hạn thuê còn lại </t>
    </r>
    <r>
      <rPr>
        <sz val="11"/>
        <color theme="1"/>
        <rFont val="Calibri"/>
        <family val="2"/>
      </rPr>
      <t>≥</t>
    </r>
    <r>
      <rPr>
        <sz val="11"/>
        <color theme="1"/>
        <rFont val="Calibri"/>
        <family val="2"/>
        <scheme val="minor"/>
      </rPr>
      <t xml:space="preserve"> 10 năm</t>
    </r>
  </si>
  <si>
    <t>Đi thuê nhưng thời hạn thuê còn lại từ 5 - 10 năm</t>
  </si>
  <si>
    <t>Đi thuê nhưng thời hạn thuê còn lại từ 1 - 5 năm</t>
  </si>
  <si>
    <t>Đi thuê nhưng thời hạn thuê còn lại dưới 1 năm</t>
  </si>
  <si>
    <t>Năng lực MMTB (áp dụng với nhóm sx profile nhôm)</t>
  </si>
  <si>
    <t>Đã hoàn thiện toàn bộ dây chuyền sản xuất, đã đầu tư hệ thống lò nấu billet</t>
  </si>
  <si>
    <t>Đã hoàn thiện dây chuyền sản xuất từ billet nhôm ra đến thành phẩm (chưa có lò nấu billet)</t>
  </si>
  <si>
    <t>MMTB đã khấu hao quá 70% và chưa có kế hoạch đầu tư mới</t>
  </si>
  <si>
    <t xml:space="preserve"> MMTB đã hết khấu hao</t>
  </si>
  <si>
    <t>X ≤ 2</t>
  </si>
  <si>
    <t>2 &lt; X ≤ 3</t>
  </si>
  <si>
    <t>3 &lt; X ≤ 4</t>
  </si>
  <si>
    <t>X &gt; 4</t>
  </si>
  <si>
    <r>
      <t>Tỷ trọng doanh thu với nhóm đầu ra chính áp dụng cho nhóm 23950 và 23960</t>
    </r>
    <r>
      <rPr>
        <i/>
        <sz val="11"/>
        <color rgb="FFFF0000"/>
        <rFont val="Calibri"/>
        <family val="2"/>
        <scheme val="minor"/>
      </rPr>
      <t xml:space="preserve">
(*) tham chiếu theo PL02 của Tập SXXD</t>
    </r>
  </si>
  <si>
    <t>SX Go</t>
  </si>
  <si>
    <t>2-SX Go</t>
  </si>
  <si>
    <r>
      <t xml:space="preserve">X </t>
    </r>
    <r>
      <rPr>
        <sz val="11"/>
        <color theme="1"/>
        <rFont val="Calibri"/>
        <family val="2"/>
        <scheme val="minor"/>
      </rPr>
      <t>≥ 500</t>
    </r>
  </si>
  <si>
    <r>
      <t xml:space="preserve">300 </t>
    </r>
    <r>
      <rPr>
        <sz val="11"/>
        <color theme="1"/>
        <rFont val="Calibri"/>
        <family val="2"/>
        <scheme val="minor"/>
      </rPr>
      <t>≤ X &lt; 500</t>
    </r>
  </si>
  <si>
    <r>
      <t xml:space="preserve">100 </t>
    </r>
    <r>
      <rPr>
        <sz val="11"/>
        <color theme="1"/>
        <rFont val="Calibri"/>
        <family val="2"/>
        <scheme val="minor"/>
      </rPr>
      <t>≤ X &lt; 300</t>
    </r>
  </si>
  <si>
    <r>
      <t xml:space="preserve">Thuộc sở hữu của công ty/thành viên góp vốn/công ty liên quan hoặc đi thuê nhưng thời hạn thuê còn lại </t>
    </r>
    <r>
      <rPr>
        <sz val="11"/>
        <color theme="1"/>
        <rFont val="Calibri"/>
        <family val="2"/>
        <scheme val="minor"/>
      </rPr>
      <t>≥</t>
    </r>
    <r>
      <rPr>
        <sz val="11"/>
        <color rgb="FF000000"/>
        <rFont val="Calibri"/>
        <family val="2"/>
        <scheme val="minor"/>
      </rPr>
      <t xml:space="preserve"> 10 năm</t>
    </r>
  </si>
  <si>
    <t>Năng lực tổ chức và quản lý hoạt động sản xuất</t>
  </si>
  <si>
    <t>Có phần mềm quản lý Misa, ERP, ... tích hợp dây chuyền sản xuất để tính toán lợi nhuận.
Nhà máy đạt chuẩn về PCCC, đầu tư bằng vòi phun nước sprinkler.
Có chứng nhận quản lý chất lượng theo tiêu chuẩn (BSCI, SMETA/Sedex Member Ethical Trade Audit, …).</t>
  </si>
  <si>
    <t>Quản lý bằng phần mềm kế toán đơn giản hoặc tự viết phần mềm quản lý riêng.
Nhà máy có đầu tư hệ thống PCCC nhưng chủ yếu sử dụng quả cầu cháy bằng khí Co2.
Có chứng nhận quản lý chất lượng theo tiêu chuẩn (BSCI, SMETA/Sedex Member Ethical Trade Audit, …).</t>
  </si>
  <si>
    <t>Thuê kế toán ngoài làm báo cáo thuế.
Nhà máy chủ yếu sử dụng bình chữa cháy lưu động đặt tại mỗi khu vực sản xuất.
Có bảng dẫn, hướng dẫn dán tại xung quanh khu vực nhà máy SX nhưng ko có quy trình.</t>
  </si>
  <si>
    <t>Sổ sách kế toán chủ yếu ghi chép bằng sổ tay.
Nhà máy hoạt động ở mức thô sơ/các trường hợp còn lại.</t>
  </si>
  <si>
    <t>Các khách hàng đầu ra chính</t>
  </si>
  <si>
    <r>
      <t xml:space="preserve">Xuất khẩu/thực hiện hợp đồng trực tiếp tới các nhà bán lẻ lớn/chủ đầu tư trong nước … hoặc thông qua các công ty trung gian phân phối tới các nhà bán lẻ/chủ đầu tư trên tối thiểu 60%.
</t>
    </r>
    <r>
      <rPr>
        <i/>
        <sz val="11"/>
        <color theme="1"/>
        <rFont val="Calibri"/>
        <family val="2"/>
        <scheme val="minor"/>
      </rPr>
      <t>(Chi tiết các nhà bán lẻ lớn  tham khảo thêm Phụ lục của BBSE ban hành từng thời kỳ. Chi tiết các Chủ đầu tư trong nước: theo danh sách của TPK sản xuất xây dựng)</t>
    </r>
  </si>
  <si>
    <r>
      <t xml:space="preserve">Xuất khẩu/thực hiện hợp đồng trực tiếp tới các nhà bán lẻ lớn/chủ đầu tư trong nước hoặc thông qua các công ty trung gian phân phối tới các nhà bán lẻ/chủ đầu tư trên tối thiểu 50%.
</t>
    </r>
    <r>
      <rPr>
        <i/>
        <sz val="11"/>
        <color theme="1"/>
        <rFont val="Calibri"/>
        <family val="2"/>
        <scheme val="minor"/>
      </rPr>
      <t>(Chi tiết các nhà bán lẻ lớn  tham khảo thêm Phụ lục của BBSE ban hành từng thời kỳ. Chi tiết các Chủ đầu tư trong nước: theo danh sách của TPK sản xuất xây dựng)</t>
    </r>
  </si>
  <si>
    <r>
      <t xml:space="preserve">Xuất khẩu/thực hiện hợp đồng trực tiếp tới các nhà bán lẻ lớn/chủ đầu tư trong nước tối thiểu 40%.
</t>
    </r>
    <r>
      <rPr>
        <i/>
        <sz val="11"/>
        <color theme="1"/>
        <rFont val="Calibri"/>
        <family val="2"/>
        <scheme val="minor"/>
      </rPr>
      <t>(Chi tiết các nhà bán lẻ lớn  tham khảo thêm Phụ lục của BBSE ban hành từng thời kỳ. Chi tiết các Chủ đầu tư trong nước: theo danh sách của TPK sản xuất xây dựng)</t>
    </r>
  </si>
  <si>
    <t>Chủ yếu làm gia công hàng trắng cho các công ty sản xuất trong nước/các trường hợp còn lại.</t>
  </si>
  <si>
    <t>Các khách hàng đầu vào chính</t>
  </si>
  <si>
    <t>Nhập khẩu trực tiếp nguồn nguyên liệu gỗ tròn về cưa xẻ sấy, gỗ xẻ sấy theo quy cách từ nước ngoài tối thiểu 20% để kiểm soát tỷ lệ hao hụt. Và/Hoặc
Mua gỗ trực tiếp từ các hộ nông dân về cưa xẻ sấy/ mua trực tiếp từ các doanh nghiệp thương mại gỗ cưa xẻ sấy theo quy cách tối thiểu 70%.</t>
  </si>
  <si>
    <t>Nhập khẩu trực tiếp nguồn nguyên liệu gỗ tròn về cưa xẻ sấy, gỗ xẻ sấy theo quy cách từ nước ngoài tối thiểu 10% để kiểm soát tỷ lệ hao hụt. Và/Hoặc
Mua gỗ trực tiếp từ các hộ nông dân về cưa xẻ sấy/ mua trực tiếp từ các doanh nghiệp thương mại gỗ cưa xẻ sấy theo quy cách tối thiểu 60%.</t>
  </si>
  <si>
    <t>Mua trực tiếp từ các doanh nghiệp thương mại gỗ xẻ sấy tối thiểu 50%. Còn lại mua từ các DNSX gỗ nội ngoại thất trong nước.</t>
  </si>
  <si>
    <t>Mua trực tiếp từ các doanh nghiệp thương mại gỗ xẻ sấy dưới 50%.
Còn lại mua từ các DNSX gỗ nội ngoại thất trong nước.</t>
  </si>
  <si>
    <t>TM Go</t>
  </si>
  <si>
    <t>6-TM Go</t>
  </si>
  <si>
    <t>Kho hàng</t>
  </si>
  <si>
    <t xml:space="preserve">Kho hàng thuộc sở hữu Doanh nghiệp/Chủ Doanh nghiệp/Công ty có liên quan/Thành viên </t>
  </si>
  <si>
    <t>Công ty hoặc đi thuê các công ty cho thuê kho hàng có tên tuổi như: Tân Vĩnh Cửu (Tavico) - Đặng Huỳnh - Hoàng Sơn - Vinafor, … hoặc thuộc danh sách các công ty cho thuê kho hàng được TCB chấp nhận: đáp ứng từ 70% nhu cầu kho hàng.</t>
  </si>
  <si>
    <t>Công ty hoặc đi thuê các công ty cho thuê kho hàng có tên tuổi như: Tân Vĩnh Cửu (Tavico) - Đặng Huỳnh - Hoàng Sơn - Vinafor, … hoặc thuộc danh sách các công ty cho thuê kho hàng được TCB chấp nhận: đáp ứng trên 30% nhu cầu kho hàng.
Doanh nghiệp thuê kho tại ven sông,cảng và tự tổ chức vận hành, đảm bảo các yếu tố an toàn cháy nổ và an ninh.</t>
  </si>
  <si>
    <t>100% thuê kho hàng từ các đối tác nhỏ lẻ, không đảm bảo về an toàn cháy nổ và an ninh</t>
  </si>
  <si>
    <t>Năng lực tổ chức và quản lý hàng tồn kho</t>
  </si>
  <si>
    <t>Có phần mềm theo dõi, quản lý HTK chuyên nghiệp (Misa), đảm bảo truy xuất XNT/trạng thái vật lý/giá thành, … cụ thể của lô hàng đang trên đường/trong kho tại từng thời điểm.</t>
  </si>
  <si>
    <t>Có phần mềm theo dõi, quản lý HTK ở mức độ đơn giản, chưa truy xuất đầy đủ thông tin tồn kho để hỗ trợ quyết định kinh doanh/truy xuất lô hàng cụ thể từng thời điểm</t>
  </si>
  <si>
    <t xml:space="preserve">Quản lý bằng file excel đơn giản </t>
  </si>
  <si>
    <t>Quản lý bằng sổ sách ghi chép</t>
  </si>
  <si>
    <r>
      <t xml:space="preserve">Nhập khẩu trực tiếp </t>
    </r>
    <r>
      <rPr>
        <sz val="11"/>
        <color rgb="FFFF0000"/>
        <rFont val="Calibri"/>
        <family val="2"/>
      </rPr>
      <t>≥</t>
    </r>
    <r>
      <rPr>
        <sz val="11"/>
        <color theme="1"/>
        <rFont val="Calibri"/>
        <family val="2"/>
        <scheme val="minor"/>
      </rPr>
      <t xml:space="preserve"> 80%, và có xưởng bên nước ngoài.</t>
    </r>
  </si>
  <si>
    <r>
      <t xml:space="preserve">80% &gt; Nhập khẩu trực tiếp </t>
    </r>
    <r>
      <rPr>
        <sz val="11"/>
        <color rgb="FFFF0000"/>
        <rFont val="Calibri"/>
        <family val="2"/>
        <scheme val="minor"/>
      </rPr>
      <t>≥</t>
    </r>
    <r>
      <rPr>
        <sz val="11"/>
        <color theme="1"/>
        <rFont val="Calibri"/>
        <family val="2"/>
        <scheme val="minor"/>
      </rPr>
      <t xml:space="preserve"> 60% và có xưởng bên nước ngoài</t>
    </r>
  </si>
  <si>
    <r>
      <t xml:space="preserve">60% &gt; Nhập khẩu trực tiếp </t>
    </r>
    <r>
      <rPr>
        <sz val="11"/>
        <color rgb="FFFF0000"/>
        <rFont val="Calibri"/>
        <family val="2"/>
        <scheme val="minor"/>
      </rPr>
      <t>≥</t>
    </r>
    <r>
      <rPr>
        <sz val="11"/>
        <color theme="1"/>
        <rFont val="Calibri"/>
        <family val="2"/>
        <scheme val="minor"/>
      </rPr>
      <t xml:space="preserve"> 40% </t>
    </r>
  </si>
  <si>
    <t>Phần còn lại</t>
  </si>
  <si>
    <t>Số ngày tồn kho bình quân (ngày)</t>
  </si>
  <si>
    <t xml:space="preserve">X &lt; 60 </t>
  </si>
  <si>
    <t>60  ≤ X &lt; 75</t>
  </si>
  <si>
    <t>75 ≤ X &lt; 120</t>
  </si>
  <si>
    <r>
      <t xml:space="preserve">X </t>
    </r>
    <r>
      <rPr>
        <sz val="11"/>
        <color rgb="FFFF0000"/>
        <rFont val="Calibri"/>
        <family val="2"/>
      </rPr>
      <t>≥</t>
    </r>
    <r>
      <rPr>
        <sz val="11"/>
        <color rgb="FFFF0000"/>
        <rFont val="Calibri"/>
        <family val="2"/>
        <scheme val="minor"/>
      </rPr>
      <t xml:space="preserve"> 120</t>
    </r>
  </si>
  <si>
    <t>Nợ phải trả/Vốn chủ sở hữu (lần)</t>
  </si>
  <si>
    <t>X ≤ 1</t>
  </si>
  <si>
    <t>1 &lt; X ≤ 2</t>
  </si>
  <si>
    <t>X &gt; 3</t>
  </si>
  <si>
    <t>SX Thep</t>
  </si>
  <si>
    <t>3-SX ST</t>
  </si>
  <si>
    <t>X ≥ 600</t>
  </si>
  <si>
    <r>
      <rPr>
        <sz val="11"/>
        <color rgb="FFFF0000"/>
        <rFont val="Calibri"/>
        <family val="2"/>
        <scheme val="minor"/>
      </rPr>
      <t>300</t>
    </r>
    <r>
      <rPr>
        <sz val="11"/>
        <color theme="1"/>
        <rFont val="Calibri"/>
        <family val="2"/>
        <scheme val="minor"/>
      </rPr>
      <t xml:space="preserve"> </t>
    </r>
    <r>
      <rPr>
        <sz val="11"/>
        <color theme="1"/>
        <rFont val="Calibri"/>
        <family val="2"/>
      </rPr>
      <t>≤</t>
    </r>
    <r>
      <rPr>
        <sz val="11"/>
        <color theme="1"/>
        <rFont val="Calibri"/>
        <family val="2"/>
        <scheme val="minor"/>
      </rPr>
      <t xml:space="preserve"> X &lt; 600</t>
    </r>
  </si>
  <si>
    <t>100 ≤ X &lt; 300</t>
  </si>
  <si>
    <t>Thuộc sở hữu của công ty/thành viên góp vốn/công ty liên quan hoặc đi thuê nhưng thời hạn thuê còn lại ≥ 10 năm</t>
  </si>
  <si>
    <t>MMTB phục vụ sản xuất</t>
  </si>
  <si>
    <t>Đã đầu tư đủ hệ thống MMTB trong chuỗi sản xuất.
(Với sản phẩm từ thép dẹt: đã hoàn thiện MMTB cho việc sản xuất từ thép/tôn cán nguội đến thành phẩm (ống thép, tôn mạ, tôn sóng, …)</t>
  </si>
  <si>
    <t>Với các sản phẩm từ thép dẹt: Đã đầu tư MMTB cho việc sản xuất từ tôn mạ ra thành phẩm (ống thép, tôn mạ, tôn sóng, …)</t>
  </si>
  <si>
    <t>MMTB đã khấu hao trên 70%</t>
  </si>
  <si>
    <t>MMTB đã hết khấu hao</t>
  </si>
  <si>
    <t>TM Thep</t>
  </si>
  <si>
    <t>7-TM ST</t>
  </si>
  <si>
    <r>
      <rPr>
        <sz val="11"/>
        <color rgb="FFFF0000"/>
        <rFont val="Calibri"/>
        <family val="2"/>
        <scheme val="minor"/>
      </rPr>
      <t xml:space="preserve">300 </t>
    </r>
    <r>
      <rPr>
        <sz val="11"/>
        <color theme="1"/>
        <rFont val="Calibri"/>
        <family val="2"/>
      </rPr>
      <t>≤</t>
    </r>
    <r>
      <rPr>
        <sz val="11"/>
        <color theme="1"/>
        <rFont val="Calibri"/>
        <family val="2"/>
        <scheme val="minor"/>
      </rPr>
      <t xml:space="preserve"> X &lt; 600</t>
    </r>
  </si>
  <si>
    <r>
      <t xml:space="preserve">100 ≤ X &lt; </t>
    </r>
    <r>
      <rPr>
        <sz val="11"/>
        <color rgb="FFFF0000"/>
        <rFont val="Calibri"/>
        <family val="2"/>
        <scheme val="minor"/>
      </rPr>
      <t>300</t>
    </r>
  </si>
  <si>
    <r>
      <rPr>
        <b/>
        <sz val="11"/>
        <color theme="1"/>
        <rFont val="Calibri"/>
        <family val="2"/>
        <scheme val="minor"/>
      </rPr>
      <t>DN thép XD:</t>
    </r>
    <r>
      <rPr>
        <sz val="11"/>
        <color theme="1"/>
        <rFont val="Calibri"/>
        <family val="2"/>
        <scheme val="minor"/>
      </rPr>
      <t xml:space="preserve">
- Mua trực tiếp từ các nhà máy sản xuất hoặc các đại lý/NPP cấp 1 lớn của các nhà máy sản xuất chiếm </t>
    </r>
    <r>
      <rPr>
        <sz val="11"/>
        <color theme="1"/>
        <rFont val="Calibri"/>
        <family val="2"/>
      </rPr>
      <t>≥</t>
    </r>
    <r>
      <rPr>
        <sz val="11"/>
        <color theme="1"/>
        <rFont val="Calibri"/>
        <family val="2"/>
        <scheme val="minor"/>
      </rPr>
      <t xml:space="preserve">70% nhu cầu đầu vào.
</t>
    </r>
    <r>
      <rPr>
        <b/>
        <sz val="11"/>
        <color theme="1"/>
        <rFont val="Calibri"/>
        <family val="2"/>
        <scheme val="minor"/>
      </rPr>
      <t>DN thép công nghiệp:</t>
    </r>
    <r>
      <rPr>
        <sz val="11"/>
        <color theme="1"/>
        <rFont val="Calibri"/>
        <family val="2"/>
        <scheme val="minor"/>
      </rPr>
      <t xml:space="preserve">
- Nhập khẩu hoặc mua hàng từ HPG, FMS </t>
    </r>
    <r>
      <rPr>
        <sz val="11"/>
        <color theme="1"/>
        <rFont val="Calibri"/>
        <family val="2"/>
      </rPr>
      <t>≥</t>
    </r>
    <r>
      <rPr>
        <sz val="9.9"/>
        <color theme="1"/>
        <rFont val="Calibri"/>
        <family val="2"/>
      </rPr>
      <t xml:space="preserve"> </t>
    </r>
    <r>
      <rPr>
        <sz val="11"/>
        <color theme="1"/>
        <rFont val="Calibri"/>
        <family val="2"/>
        <scheme val="minor"/>
      </rPr>
      <t>50%</t>
    </r>
  </si>
  <si>
    <r>
      <rPr>
        <b/>
        <sz val="11"/>
        <color theme="1"/>
        <rFont val="Calibri"/>
        <family val="2"/>
        <scheme val="minor"/>
      </rPr>
      <t>DN thép XD:</t>
    </r>
    <r>
      <rPr>
        <sz val="11"/>
        <color theme="1"/>
        <rFont val="Calibri"/>
        <family val="2"/>
        <scheme val="minor"/>
      </rPr>
      <t xml:space="preserve">
- Mua trực tiếp từ các nhà máy sản xuất hoặc các đại lý/NPP cấp 1 lớn của các nhà máy sản xuất chiếm  50 - 70% nhu cầu đầu vào.
</t>
    </r>
    <r>
      <rPr>
        <b/>
        <sz val="11"/>
        <color theme="1"/>
        <rFont val="Calibri"/>
        <family val="2"/>
        <scheme val="minor"/>
      </rPr>
      <t>DN thép công nghiệp:</t>
    </r>
    <r>
      <rPr>
        <sz val="11"/>
        <color theme="1"/>
        <rFont val="Calibri"/>
        <family val="2"/>
        <scheme val="minor"/>
      </rPr>
      <t xml:space="preserve">
- Nhập khẩu hoặc mua hàng từ HPG, FMS 30 - 50%</t>
    </r>
  </si>
  <si>
    <r>
      <rPr>
        <b/>
        <sz val="11"/>
        <color theme="1"/>
        <rFont val="Calibri"/>
        <family val="2"/>
        <scheme val="minor"/>
      </rPr>
      <t>DN thép XD:</t>
    </r>
    <r>
      <rPr>
        <sz val="11"/>
        <color theme="1"/>
        <rFont val="Calibri"/>
        <family val="2"/>
        <scheme val="minor"/>
      </rPr>
      <t xml:space="preserve">
- Không mua trực tiếp từ các nhà máy sản xuất hoặc các đại lý/NPP cấp 1 lớn của các nhà máy sản xuất hoặc mua với tỷ trọng rất thấp.
- Đầu vào chính là các doanh nghiệp thương mại cùng quy mô với doanh nghiệp.</t>
    </r>
  </si>
  <si>
    <t>Mua bán qua lại với 1 nhóm các KH với tỷ trọng lớn (&gt; 50% doanh thu)</t>
  </si>
  <si>
    <r>
      <rPr>
        <b/>
        <sz val="11"/>
        <color theme="1"/>
        <rFont val="Calibri"/>
        <family val="2"/>
        <scheme val="minor"/>
      </rPr>
      <t>DN thép XD:</t>
    </r>
    <r>
      <rPr>
        <sz val="11"/>
        <color theme="1"/>
        <rFont val="Calibri"/>
        <family val="2"/>
        <scheme val="minor"/>
      </rPr>
      <t xml:space="preserve">
- Bán cho các CĐT/nhà thầu ≥ 30%. Còn lại là bán cho các công ty thương mại và đại lý cấp 2.
- Có hệ thống đại lý rộng và ổn định.
</t>
    </r>
    <r>
      <rPr>
        <b/>
        <sz val="11"/>
        <color theme="1"/>
        <rFont val="Calibri"/>
        <family val="2"/>
        <scheme val="minor"/>
      </rPr>
      <t>DN thép công nghiệp:</t>
    </r>
    <r>
      <rPr>
        <sz val="11"/>
        <color theme="1"/>
        <rFont val="Calibri"/>
        <family val="2"/>
        <scheme val="minor"/>
      </rPr>
      <t xml:space="preserve">
- Đầu ra bán cho các DN sản xuất ≥ 30%.</t>
    </r>
  </si>
  <si>
    <r>
      <rPr>
        <b/>
        <sz val="11"/>
        <color theme="1"/>
        <rFont val="Calibri"/>
        <family val="2"/>
        <scheme val="minor"/>
      </rPr>
      <t>DN thép XD:</t>
    </r>
    <r>
      <rPr>
        <sz val="11"/>
        <color theme="1"/>
        <rFont val="Calibri"/>
        <family val="2"/>
        <scheme val="minor"/>
      </rPr>
      <t xml:space="preserve">
- Bán cho các CĐT/nhà thầu 10 - 30%.  Còn lại là bán cho các công ty thương mại và đại lý cấp.
- Có hệ thống đại lý rộng và ổn định.
</t>
    </r>
    <r>
      <rPr>
        <b/>
        <sz val="11"/>
        <color theme="1"/>
        <rFont val="Calibri"/>
        <family val="2"/>
        <scheme val="minor"/>
      </rPr>
      <t>DN thép công nghiệp:</t>
    </r>
    <r>
      <rPr>
        <sz val="11"/>
        <color theme="1"/>
        <rFont val="Calibri"/>
        <family val="2"/>
        <scheme val="minor"/>
      </rPr>
      <t xml:space="preserve">
- Đầu ra bán cho các DN sản xuất 10 - 30%.</t>
    </r>
  </si>
  <si>
    <t>Trên 70% đầu ra là các doanh nghiệp thương mại cùng ngành quy mô tương đương hoặc nhỏ hơn quy mô của doanh nghiệp</t>
  </si>
  <si>
    <t>chung</t>
  </si>
  <si>
    <t>IF(or($T$1="2- XLLD- GCSX",$T$1="2- XLLD- KoGCSX"),"X &gt;= 150",IF($T$1="1-SXXD DD","X &gt;= 200",IF($T$1="1-SXXD CN","X &gt;= 300",IF($T$1="4-SX VLXD- Other","X &gt;= 400",IF($T$1="3-TM VLXD","X ≥ 400",IF(or($T$1="5-SX Go",$T$1="6-TM Go"),"X &gt;= 500",IF(or($T$1="7-SX ST",$T$1="4-SX VLXD- Nhom",$T$1="8-TM ST"),"X &gt;= 600"))</t>
  </si>
  <si>
    <t>IF($T$1="2- XLLD- KoGCSX","75 ≤ X &lt; 150",IF($T$1="2- XLLD- GCSX","100 ≤ X &lt;150",IF($T$1="1-SXXD DD","100 ≤ X &lt; 200",IF($T$1="1-SXXD CN","200 ≤ X &lt; 300",IF(or($T$1="3-TM VLXD",$T$1="4-SX VLXD- Other"),"200 ≤ X &lt; 400",IF(or($T$1="5-SX Go",$T$1="6-TM Go"),"300 ≤ X &lt; 500",IF(or($T$1="7-SX ST",$T$1="8-TM ST"),"300 ≤ X &lt; 600",IF($T$1="4-SX VLXD- Nhom","400 ≤ X &lt; 600")</t>
  </si>
  <si>
    <t>IF($T$1="2- XLLD- KoGCSX","20 ≤ X &lt; 75",IF(or($T$1="1-SXXD DD",$T$1="2- XLLD- GCSX"),"50 ≤ X &lt; 100",IF($T$1="3-TM VLXD","100 ≤ X &lt; 200",IF(or($T$1="1-SXXD CN",$T$1="4-SX VLXD- Other"),"100 ≤ X &lt; 200",IF(or($T$1="5-SX Go",$T$1="6-TM Go",$T$1="7-SX ST",$T$1="8-TM ST"),"100 ≤ X &lt; 300",IF($T$1="4-SX VLXD- Nhom","200 ≤ X &lt; 400")</t>
  </si>
  <si>
    <t>IF($T$1="2- XLLD- KoGCSX","X&lt; 20",IF(or($T$1="1-SXXD DD",$T$1="2- XLLD- GCSX"),"X &lt; 50",IF(or($T$1="5-SX Go",$T$1="6-TM Go",$T$1="7-SX ST",$T$1="8-TM ST",$T$1="4-SX VLXD- Other",$T$1="1-SXXD CN",$T$1="3-TM VLXD"),"X &lt; 100",IF($T$1="4-SX VLXD- Nhom","X&lt; 200")</t>
  </si>
  <si>
    <t>x</t>
  </si>
  <si>
    <t>Kh đầu vào</t>
  </si>
  <si>
    <t>IF(OR($T$1="5-SXXD",$T$1="5-SXXD CN",$T$1="1- XLLD- GCSX",$T$1="1- XLLD- KhongGCSX"),"X ≤ 1.5",IF(OR($T$1="4-SX VLXD- Nhom",$T$1="4-SX VLXD- Other"),"X ≤ 2")))</t>
  </si>
  <si>
    <t>IF(OR($T$1="5-SXXD",$T$1="5-SXXD CN",$T$1="1- XLLD- GCSX",$T$1="1- XLLD- KhongGCSX"),"1.5 &lt; X ≤ 2",IF(OR($T$1="4-SX VLXD- Nhom",$T$1="4-SX VLXD- Other"),"2 &lt; X ≤ 3")))</t>
  </si>
  <si>
    <t>IF(OR($T$1="5-SXXD",$T$1="5-SXXD CN",$T$1="1- XLLD- GCSX",$T$1="1- XLLD- KhongGCSX"),"2 &lt; X ≤ 2.5",IF(OR($T$1="4-SX VLXD- Nhom",$T$1="4-SX VLXD- Other"),"3 &lt; X ≤ 4")))</t>
  </si>
  <si>
    <t>IF(OR($T$1="5-SXXD",$T$1="5-SXXD CN",$T$1="1- XLLD- GCSX",$T$1="1- XLLD- KhongGCSX"),"X &gt; 2.5",IF(OR($T$1="4-SX VLXD- Nhom",$T$1="4-SX VLXD- Other"),"X &gt; 4")))</t>
  </si>
  <si>
    <t>KN DN trong lĩnh vực hiện tại</t>
  </si>
  <si>
    <t>IF($T$1="2- XLLD- GCSX","X ≥ 7","X ≥ 5")</t>
  </si>
  <si>
    <t>IF($T$1="2- XLLD- GCSX","5 ≤ X &lt; 7","3 ≤ X &lt; 5")</t>
  </si>
  <si>
    <t>IF($T$1="2- XLLD- GCSX","3 ≤ X &lt; 5")</t>
  </si>
  <si>
    <t>1-SXXD</t>
  </si>
  <si>
    <t>2- XLLD</t>
  </si>
  <si>
    <t>3-TM VLXD</t>
  </si>
  <si>
    <t>4-SX VLXD</t>
  </si>
  <si>
    <t>chia</t>
  </si>
  <si>
    <t>5-SX Go</t>
  </si>
  <si>
    <t>IF(OR($T$1="1-SXXD CN",$T$1="1-SXXD DD",$T$1="1-SXXD DDNSNND",$T$1="2- XLLD- GCSX",$T$1="2- XLLD- KoGCSX"),"X ≤ 1.5",IF(OR($T$1="4-SX VLXD- Nhom",$T$1="4-SX VLXD- Other"),"X ≤ 2")))</t>
  </si>
  <si>
    <t>IF(OR($T$1="1-SXXD CN",$T$1="1-SXXD DD",$T$1="1-SXXD DDNSNND",$T$1="2- XLLD- GCSX",$T$1="2- XLLD- KoGCSX"),"1.5 &lt; X ≤ 2",IF(OR($T$1="4-SX VLXD- Nhom",$T$1="4-SX VLXD- Other"),"2 &lt; X ≤ 3")))</t>
  </si>
  <si>
    <t>IF(OR($T$1="1-SXXD CN",$T$1="1-SXXD DD",$T$1="1-SXXD DDNSNND",$T$1="2- XLLD- GCSX",$T$1="2- XLLD- KoGCSX"),"2 &lt; X ≤ 2.5",IF(OR($T$1="4-SX VLXD- Nhom",$T$1="4-SX VLXD- Other"),"3 &lt; X ≤ 4")))</t>
  </si>
  <si>
    <t>IF(OR($T$1="1-SXXD CN",$T$1="1-SXXD DD",$T$1="1-SXXD DDNSNND",$T$1="2- XLLD- GCSX",$T$1="2- XLLD- KoGCSX"),"X &gt; 2.5",IF(OR($T$1="4-SX VLXD- Nhom",$T$1="4-SX VLXD- Other"),"X &gt; 4")))</t>
  </si>
  <si>
    <t>7-SX ST</t>
  </si>
  <si>
    <t>8-TM ST</t>
  </si>
  <si>
    <t>9-Other</t>
  </si>
  <si>
    <t>1-SXXD CN</t>
  </si>
  <si>
    <t>1-SXXD DD</t>
  </si>
  <si>
    <t>1-SXXD DDNSNN</t>
  </si>
  <si>
    <t>2- XLLD- GCSX</t>
  </si>
  <si>
    <t>2- XLLD- KoGCSX</t>
  </si>
  <si>
    <t>Tỷ lệ định hướng TSĐBCB/tổng HMTD/từng loại HMTD cho KH sản xuất xây dựng dân dụng và dự án có Nguồn vốn NSNN:</t>
  </si>
  <si>
    <t>Tỷ lệ TSĐBCB /loại hạn mức</t>
  </si>
  <si>
    <t>Nhóm 1</t>
  </si>
  <si>
    <t>Nhóm 2</t>
  </si>
  <si>
    <t>Nhóm 3</t>
  </si>
  <si>
    <t>Nhóm 4</t>
  </si>
  <si>
    <t>HMCV+HMLC+ BLTT</t>
  </si>
  <si>
    <t>0 – 30%</t>
  </si>
  <si>
    <t>30-50%</t>
  </si>
  <si>
    <t>50-100%</t>
  </si>
  <si>
    <t>HMBL (trừ BLTT)</t>
  </si>
  <si>
    <t>0 – 10%</t>
  </si>
  <si>
    <t>10-100%</t>
  </si>
  <si>
    <t>Tỷ lệ định hướng TSĐBCB/tổng HMTD/từng loại HMTD cho KH sản xuất xây dựng công nghiệp:</t>
  </si>
  <si>
    <t>HMCV+HMLC+BLTT</t>
  </si>
  <si>
    <t>0 – 50%</t>
  </si>
  <si>
    <t>50% - 70%</t>
  </si>
  <si>
    <t>70% -100%</t>
  </si>
  <si>
    <t>Xây lắp</t>
  </si>
  <si>
    <t>Tỷ lệ định hướng TSĐBCB/tổng HMTD/từng loại HMTD cho KH DVXL các công trình dân dụng và dự án có NVNSNN:</t>
  </si>
  <si>
    <t>10 – 30%</t>
  </si>
  <si>
    <t>Tỷ lệ định hướng TSĐBCB/tổng HMTD/từng loại HMTD cho KH DVXL các công trình xây dựng công nghiệp:</t>
  </si>
  <si>
    <t>10 – 50%</t>
  </si>
  <si>
    <t>TM VLXD</t>
  </si>
  <si>
    <t xml:space="preserve">Định hướng Tỷ lệ TSĐB cơ bản /Tổng HMTD(*) </t>
  </si>
  <si>
    <t>Định hướng Tỷ lệ TSĐB cơ bản /Tổng HMTD(*)</t>
  </si>
  <si>
    <t>Định hướng tín dụng</t>
  </si>
  <si>
    <t>Nhóm 5</t>
  </si>
  <si>
    <t>Định hướng Tỷ lệ TSĐB cơ bản  /Tổng HMTD(*)</t>
  </si>
  <si>
    <r>
      <t>Từ 10%-</t>
    </r>
    <r>
      <rPr>
        <sz val="8"/>
        <color theme="1"/>
        <rFont val="Times New Roman"/>
        <family val="1"/>
      </rPr>
      <t> </t>
    </r>
    <r>
      <rPr>
        <sz val="11"/>
        <color theme="1"/>
        <rFont val="Times New Roman"/>
        <family val="1"/>
      </rPr>
      <t>30%</t>
    </r>
  </si>
  <si>
    <t>Từ 30%-50%</t>
  </si>
  <si>
    <t>Từ 50% trở lên</t>
  </si>
  <si>
    <t>Không cấp tín dụng</t>
  </si>
  <si>
    <r>
      <t> </t>
    </r>
    <r>
      <rPr>
        <b/>
        <sz val="10"/>
        <color theme="1"/>
        <rFont val="Times New Roman"/>
        <family val="1"/>
      </rPr>
      <t>Nâng từ 0% lên 10%</t>
    </r>
  </si>
  <si>
    <t>TM GO</t>
  </si>
  <si>
    <t>Từ 0-30%</t>
  </si>
  <si>
    <t>Từ 30-70%</t>
  </si>
  <si>
    <t>Từ 70-100%</t>
  </si>
  <si>
    <t>TM Thép</t>
  </si>
  <si>
    <t>BÁO CÁO PHÂN NHÓM KH</t>
  </si>
  <si>
    <t xml:space="preserve">Ngày thực hiện: </t>
  </si>
  <si>
    <t>A. THÔNG TIN CHUNG</t>
  </si>
  <si>
    <t>CusID</t>
  </si>
  <si>
    <t>Tên Khách hàng</t>
  </si>
  <si>
    <t>Phân khúc</t>
  </si>
  <si>
    <t>Subsegment</t>
  </si>
  <si>
    <t>Xếp hạng</t>
  </si>
  <si>
    <t>BBC</t>
  </si>
  <si>
    <t>Vùng</t>
  </si>
  <si>
    <t>B. ĐÁNH GIÁ ĐIỀU KIỆN</t>
  </si>
  <si>
    <t>I. Kết quả đánh giá tiêu chí tiếp cận</t>
  </si>
  <si>
    <t>I</t>
  </si>
  <si>
    <t>Điều kiện không tiếp cận</t>
  </si>
  <si>
    <t>Tham chiếu sheet: 1.Không cấp tín dụng</t>
  </si>
  <si>
    <t>II</t>
  </si>
  <si>
    <t>Phân nhóm ưu tiên tiếp cận</t>
  </si>
  <si>
    <t>Tham chiếu sheet: 2.Han che cap tin dung</t>
  </si>
  <si>
    <t>Tham chiếu sheet: 3.Danh gia nganh</t>
  </si>
  <si>
    <t>II. Chi tiết kết quả đánh giá tiêu chí</t>
  </si>
  <si>
    <t>Tiêu chí</t>
  </si>
  <si>
    <t>Khuyến khích</t>
  </si>
  <si>
    <t>Bình thường</t>
  </si>
  <si>
    <t>Thận trọng</t>
  </si>
  <si>
    <t>Hạn chế</t>
  </si>
  <si>
    <t>Phụ lục hạn chế tiếp cận</t>
  </si>
  <si>
    <t>Đánh giá ngành</t>
  </si>
  <si>
    <t>KẾT QUẢ PHÂN NHÓM TIẾP CẬN</t>
  </si>
  <si>
    <t>Kết quả phân nhóm tiếp cận</t>
  </si>
  <si>
    <t>Tham chiếu mục đánh giá tiêu chí tiếp cận</t>
  </si>
  <si>
    <t>Phân nhóm rủi ro</t>
  </si>
  <si>
    <t>Tham chiếu XHTD trên BCDE</t>
  </si>
  <si>
    <t>KẾT QUẢ PHÂN NHÓM</t>
  </si>
  <si>
    <t>Phân nhóm ứng xử KH</t>
  </si>
  <si>
    <t>Kết hợp điều kiện phân nhóm I, II</t>
  </si>
  <si>
    <t>Định hướng Tỷ lệ TSBĐ cơ bản  /Tổng HMTD</t>
  </si>
  <si>
    <t>KẾT LUẬN</t>
  </si>
  <si>
    <t>Chuyên viên quản lý tín dụng KHDN</t>
  </si>
  <si>
    <t>Chuyên viên quan hệ khách hàng</t>
  </si>
  <si>
    <t>Giám đốc KHDN SME/USME/MM</t>
  </si>
  <si>
    <t>Giám đốc BBC</t>
  </si>
  <si>
    <t>(ký và ghi rõ họ tên)</t>
  </si>
  <si>
    <t>HƯỚNG DẪN SỬ DỤNG BÁO CÁO HỖ TRỢ PHÂN NHÓM KH</t>
  </si>
  <si>
    <t>ĐVKD thực hiện điền các thông tin sau:</t>
  </si>
  <si>
    <r>
      <t>1.</t>
    </r>
    <r>
      <rPr>
        <b/>
        <sz val="12"/>
        <rFont val="Times New Roman"/>
        <family val="1"/>
      </rPr>
      <t xml:space="preserve"> Điền thông tin tại sheet Thông tin chung:</t>
    </r>
  </si>
  <si>
    <t>- Chỉ nhập thông tin vào các ô có màu xanh, các ô khác ở chế độ bị khóa (protected) để tránh làm mất công thức tự động và gây xáo trộn format chuẩn của file</t>
  </si>
  <si>
    <t>- Sau khi điền đầy đủ các thông tin nêu trên, ĐVKD đánh giá lần lượt các nội dung tại mục:</t>
  </si>
  <si>
    <t>+ I. Đánh giá điều kiện không cấp tín dụng tại cột từ AN-AP</t>
  </si>
  <si>
    <t>+ II. Đánh giá điều kiện hạn chế cấp tín dụng tại cột từ AN-AP</t>
  </si>
  <si>
    <t>+ III. Đánh giá điều kiện đặc thù tại cột từ AN-AP</t>
  </si>
  <si>
    <t>2. Đánh giá điều kiện không cấp tín dụng</t>
  </si>
  <si>
    <t>- Sau khi click vào dòng 9, cột từ AN-AP sẽ xuất hiện sheet 1. Không cấp tín dụng</t>
  </si>
  <si>
    <t xml:space="preserve">- Tại sheet này ĐVKD đánh giá lần lượt các tiêu chí tại cột E " Đánh giá". </t>
  </si>
  <si>
    <t xml:space="preserve">- Nếu KH không vi phạm bất kỳ tiêu chí nào ĐVKD có thể lựa chọn tại dòng 1, cột E: Không vi phạm bất kỳ tiêu chí </t>
  </si>
  <si>
    <t>- Sau khi thực hiện xong tại sheet này, ĐVKD click Quay về Sheet Thông tin chung tại dòng 1, cột D.</t>
  </si>
  <si>
    <t>3. Đánh giá điều kiện hạn chế cấp tín dụng</t>
  </si>
  <si>
    <t>- Sau khi click vào dòng 10, cột từ AN-AP sẽ xuất hiện sheet 2. Hạn chế cấp tín dụng</t>
  </si>
  <si>
    <t>4. Đánh giá điều kiện đặc thù</t>
  </si>
  <si>
    <t>- Sau khi click vào dòng 11, cột từ AN-AP sẽ xuất hiện sheet 3.Đánh giá ngành</t>
  </si>
  <si>
    <t xml:space="preserve">- Tại sheet này ĐVKD đánh giá lần lượt các tiêu chí tại cột C" Đánh giá". </t>
  </si>
  <si>
    <t>- Sau khi thực hiện xong tại sheet này, ĐVKD click Quay về Sheet Thông tin chung tại dòng 1, cột C-E.</t>
  </si>
  <si>
    <t>5. Phân nhóm KH</t>
  </si>
  <si>
    <t>- Tại sheet Thông tin chung, ĐVKD click Hoàn thành đánh giá tại cột từ AN-AP dòng từ 12-13</t>
  </si>
  <si>
    <t>- Sheet Kết quả xuất hiện, ĐVKD hoàn thiện phân nhóm KH</t>
  </si>
  <si>
    <t>Tiêu chí chung</t>
  </si>
  <si>
    <t>Không đánh giá</t>
  </si>
  <si>
    <t>Lĩnh vực hoạt động của doanh nghiệp</t>
  </si>
  <si>
    <t>Các mã GSO thuộc các tiểu ngành tăng trưởng của tiểu phân khúc trọng tâm (quy định tại Mục 1.1 PL02 của từng TPK)</t>
  </si>
  <si>
    <t>Các mã GSO thuộc các tiểu ngành tiềm năng của tiểu phân khúc trọng tâm (quy định tại Mục 1.1 PL02 của từng TPK)</t>
  </si>
  <si>
    <t>Các mã GSO thuộc các tiểu ngành thu hẹp của tiểu phân khúc trọng tâm (quy định tại Mục 1.1 PL02 của từng TPK)</t>
  </si>
  <si>
    <t>Thuộc các tiểu phân khúc duy trì (quy định tại Mục 2  PL01)</t>
  </si>
  <si>
    <t>THÔNG TIN CHUNG</t>
  </si>
  <si>
    <t>Thời gian hoạt động của DN (năm)</t>
  </si>
  <si>
    <t>X ≥ 5</t>
  </si>
  <si>
    <t>2  ≤ X &lt; 5</t>
  </si>
  <si>
    <t>1  ≤ X &lt; 2</t>
  </si>
  <si>
    <t>X &lt; 1</t>
  </si>
  <si>
    <t>Kinh nghiệm của chủ doanh nghiệp hoặc người quản trị - điều hành (của ít nhất 01 người chủ doanh nghiệp) (năm)</t>
  </si>
  <si>
    <t>X ≥ 10</t>
  </si>
  <si>
    <t>5  ≤ X &lt; 10</t>
  </si>
  <si>
    <t>X &lt; 2</t>
  </si>
  <si>
    <t>A. THÔNG TIN CHUNG CỦA KHÁCH HÀNG</t>
  </si>
  <si>
    <t>Doanh thu từ ngành thuộc ReCoM sector/tổng doanh thu</t>
  </si>
  <si>
    <t>50%  ≤ X &lt; 70%</t>
  </si>
  <si>
    <t>30%  ≤ X &lt; 50%</t>
  </si>
  <si>
    <t>CÔNG TY CỔ PHẦN MẶT DỰNG CAG</t>
  </si>
  <si>
    <t>Thông tin CIC của Doanh nghiệp; và/hoặc Nhóm KH có liên quan (nếu có); và/hoặc Chủ doanh nghiệp (nếu có)</t>
  </si>
  <si>
    <r>
      <t xml:space="preserve">Tính đến thời điểm xét duyệt, KH </t>
    </r>
    <r>
      <rPr>
        <b/>
        <sz val="11"/>
        <color theme="1"/>
        <rFont val="Calibri"/>
        <family val="2"/>
        <scheme val="minor"/>
      </rPr>
      <t>không</t>
    </r>
    <r>
      <rPr>
        <sz val="11"/>
        <color theme="1"/>
        <rFont val="Calibri"/>
        <family val="2"/>
        <scheme val="minor"/>
      </rPr>
      <t xml:space="preserve"> phát sinh:
- Nợ nhóm 2 trong 12 tháng gần nhất;  và 
- Nợ 3-5/nợ bán VAMC/nợ xử lý rủi ro tín dụng tại các TCTD trong 05 năm gần nhất </t>
    </r>
  </si>
  <si>
    <r>
      <t xml:space="preserve">Tính đến thời điểm xét duyệt, KH </t>
    </r>
    <r>
      <rPr>
        <b/>
        <sz val="11"/>
        <color theme="1"/>
        <rFont val="Calibri"/>
        <family val="2"/>
        <scheme val="minor"/>
      </rPr>
      <t>không</t>
    </r>
    <r>
      <rPr>
        <sz val="11"/>
        <color theme="1"/>
        <rFont val="Calibri"/>
        <family val="2"/>
        <scheme val="minor"/>
      </rPr>
      <t xml:space="preserve"> phát sinh:
- Nợ nhóm 2 trong 12 tháng gần nhất; và 
- Nợ 3-5/nợ bán VAMC/nợ xử lý rủi ro tín dụng tại các TCTD trong 03 năm gần nhất</t>
    </r>
  </si>
  <si>
    <r>
      <t xml:space="preserve">Tính đến thời điểm xét duyệt, KH </t>
    </r>
    <r>
      <rPr>
        <b/>
        <sz val="11"/>
        <color theme="1"/>
        <rFont val="Calibri"/>
        <family val="2"/>
        <scheme val="minor"/>
      </rPr>
      <t>không</t>
    </r>
    <r>
      <rPr>
        <sz val="11"/>
        <color theme="1"/>
        <rFont val="Calibri"/>
        <family val="2"/>
        <scheme val="minor"/>
      </rPr>
      <t xml:space="preserve"> phát sinh:
- Nợ nhóm 2 trong vòng 03 tháng gần nhất; và/hoặc
- Nợ 3-5/nợ đã bán cho VAMC/ nợ xử lý rủi ro tín dụng tại các TCTD trong vòng 02 năm gần nhất.</t>
    </r>
  </si>
  <si>
    <r>
      <t xml:space="preserve">Tính đến thời điểm xét duyệt, KH </t>
    </r>
    <r>
      <rPr>
        <b/>
        <sz val="11"/>
        <color theme="1"/>
        <rFont val="Calibri"/>
        <family val="2"/>
        <scheme val="minor"/>
      </rPr>
      <t>có</t>
    </r>
    <r>
      <rPr>
        <sz val="11"/>
        <color theme="1"/>
        <rFont val="Calibri"/>
        <family val="2"/>
        <scheme val="minor"/>
      </rPr>
      <t xml:space="preserve"> phát sinh:
- Nợ nhóm 2 trong vòng 03 tháng gần nhất; và/hoặc
- Nợ 3-5/nợ đã bán cho VAMC/ nợ xử lý rủi ro tín dụng tại các TCTD trong vòng 02 năm gần nhất.
</t>
    </r>
  </si>
  <si>
    <t>MM</t>
  </si>
  <si>
    <t>Dịch vụ Xây lắp, lắp đặt</t>
  </si>
  <si>
    <t>Mối quan hệ với các TCTD</t>
  </si>
  <si>
    <t>- KH đang giao dịch chính tại TCB và tuân thủ các điều kiện tín dụng theo phê duyệt tín dụng gần nhất.
- KH mới, đang giao dịch chính với 1 trong số các NH lớn trên thị trường: VCB, VTB, BIDV, VPB, MB; và có lộ trình chuyển giao dịch chính về TCB</t>
  </si>
  <si>
    <t>- KH đang giao dịch tại TCB và KH không vi phạm điều kiện tín dụng hoặc vi phạm nhưng có thiện chí, lộ trình để cải thiện và đã được phê duyệt.
- KH mới, có thiện chí và lộ trình chuyển giao dịch chính về TCB.</t>
  </si>
  <si>
    <t>- KH đang giao dịch tại TCB và KH vi phạm điều kiện tín dụng, tiềm ẩn nguy cơ phát sinh rủi ro nhưng đã có lộ trình rõ ràng để cải thiện.
- KH mới, có thiện chí và lộ trình chuyển giao dịch về TCB.</t>
  </si>
  <si>
    <t xml:space="preserve">- Doanh số giao dịch thấp, sử dụng ít các sản phẩm/dịch vụ tại TCB, chưa có kế hoạch chuyển dịch về giao dịch với TCB. </t>
  </si>
  <si>
    <t>Aa3</t>
  </si>
  <si>
    <t>DDA</t>
  </si>
  <si>
    <t>Đánh giá điều kiện không cấp tín dụng</t>
  </si>
  <si>
    <t>Đánh giá điều kiện hạn chế cấp tín dụng</t>
  </si>
  <si>
    <t>III</t>
  </si>
  <si>
    <t>Đánh giá điều kiện đặc thù</t>
  </si>
  <si>
    <t>Năng lực MMTB (áp dụng với nhóm sản xuất profile nhôm)</t>
  </si>
  <si>
    <t>INDEX('6-TM Go'!$A:$E,Match($B8,'6-TM Go'!$A:$A,0),5)</t>
  </si>
  <si>
    <t>INDEX('6-TM Go'!$A:$E,Match($B9,'6-TM Go'!$A:$A,0),5)</t>
  </si>
  <si>
    <t>INDEX('6-TM Go'!$A:$E,Match($B10,'6-TM Go'!$A:$A,0),5)</t>
  </si>
  <si>
    <t>INDEX('6-TM Go'!$A:$E,Match($B11,'6-TM Go'!$A:$A,0),5)</t>
  </si>
  <si>
    <t>Số ngày tồn kho bình quân</t>
  </si>
  <si>
    <t>INDEX('6-TM Go'!$A:$E,Match($B12,'6-TM Go'!$A:$A,0),5)</t>
  </si>
  <si>
    <t>X ≥ 120</t>
  </si>
  <si>
    <t>Nợ phải trả/vốn chủ sở hữu (lần)</t>
  </si>
  <si>
    <t>INDEX('6-TM Go'!$A:$E,Match($B13,'6-TM Go'!$A:$A,0),5)</t>
  </si>
  <si>
    <t>INDEX('6-TM Go'!$A:$E,Match($B14,'6-TM Go'!$A:$A,0),5)</t>
  </si>
  <si>
    <t>INDEX('6-TM Go'!$A:$E,Match($B15,'6-TM Go'!$A:$A,0),5)</t>
  </si>
  <si>
    <t>INDEX('6-TM Go'!$A:$E,Match($B16,'6-TM Go'!$A:$A,0),5)</t>
  </si>
  <si>
    <t>INDEX('6-TM Go'!$A:$E,Match($B17,'6-TM Go'!$A:$A,0),5)</t>
  </si>
  <si>
    <r>
      <t>Tỷ trọng doanh thu với nhóm đầu ra chính</t>
    </r>
    <r>
      <rPr>
        <b/>
        <sz val="11"/>
        <color rgb="FFFF0000"/>
        <rFont val="Calibri"/>
        <family val="2"/>
        <scheme val="minor"/>
      </rPr>
      <t xml:space="preserve"> theo PL tiêu chí người mua</t>
    </r>
  </si>
  <si>
    <t>INDEX('6-TM Go'!$A:$E,Match($B18,'6-TM Go'!$A:$A,0),5)</t>
  </si>
  <si>
    <t>INDEX('6-TM Go'!$A:$E,Match($B19,'6-TM Go'!$A:$A,0),5)</t>
  </si>
  <si>
    <t xml:space="preserve">Hệ số thanh toán hiện hành </t>
  </si>
  <si>
    <t>INDEX('6-TM Go'!$A:$E,Match($B20,'6-TM Go'!$A:$A,0),5)</t>
  </si>
  <si>
    <t>X ≥ 1.2</t>
  </si>
  <si>
    <t>Tỷ trọng doanh thu với nhóm đầu ra chính áp dụng cho nhóm 23950 và 23960</t>
  </si>
  <si>
    <t>INDEX('6-TM Go'!$A:$E,Match($B21,'6-TM Go'!$A:$A,0),5)</t>
  </si>
  <si>
    <t>Tỷ trọng doanh thu với nhóm đầu ra chính áp dụng cho nhóm mã 46633,  46639</t>
  </si>
  <si>
    <t>INDEX('6-TM Go'!$A:$E,Match($B22,'6-TM Go'!$A:$A,0),5)</t>
  </si>
  <si>
    <t>INDEX('6-TM Go'!$A:$E,Match($B23,'6-TM Go'!$A:$A,0),5)</t>
  </si>
  <si>
    <t xml:space="preserve">Người mua là các nhà thầu/CĐT thực hiện các dự án xây dựng chiếm ≤ 30% tổng doanh thu. </t>
  </si>
  <si>
    <t xml:space="preserve">Sản xuất Xây dựng - Nhóm Sản xuất Xây dựng </t>
  </si>
  <si>
    <t>Tiểu phân khúc</t>
  </si>
  <si>
    <t>Rating</t>
  </si>
  <si>
    <t>PHÂN NHÓM ỨNG XỬ</t>
  </si>
  <si>
    <t>PHÂN NHÓM TIẾP CẬN</t>
  </si>
  <si>
    <t>PHÂN NHÓM TIẾP CẬN 2</t>
  </si>
  <si>
    <t>Sản xuất Xây dựng</t>
  </si>
  <si>
    <t>PL02.1_SXXD</t>
  </si>
  <si>
    <t>Aaa</t>
  </si>
  <si>
    <t>Rủi ro rất thấp</t>
  </si>
  <si>
    <t>PL02.2_DVXL</t>
  </si>
  <si>
    <t>Aa1</t>
  </si>
  <si>
    <t>NHÓM RỦI RO</t>
  </si>
  <si>
    <t>Thương mại Vật liệu Xây dựng (trừ sắt, thép, xi măng)</t>
  </si>
  <si>
    <t>PL02.3_TM VLXD</t>
  </si>
  <si>
    <t>Aa2</t>
  </si>
  <si>
    <t>Rủi ro thấp</t>
  </si>
  <si>
    <t>Sản xuất Vật liệu Xây dựng (trừ sắt, thép, xi măng)</t>
  </si>
  <si>
    <t>PL02.4_SX VLXD</t>
  </si>
  <si>
    <t>Rủi ro Trung bình</t>
  </si>
  <si>
    <t>Sản xuất Sản phẩm từ gỗ và đồ gỗ nội/ngoại thất</t>
  </si>
  <si>
    <t>PL02.5_SX Gỗ</t>
  </si>
  <si>
    <t>A1</t>
  </si>
  <si>
    <t>Rủi ro cao</t>
  </si>
  <si>
    <t>Thương mại Đồ gỗ và nội thất</t>
  </si>
  <si>
    <t>PL02.6_TM Gỗ</t>
  </si>
  <si>
    <t>A2</t>
  </si>
  <si>
    <t>Sản xuất Sắt thép</t>
  </si>
  <si>
    <t>PL02.7_SX Thép</t>
  </si>
  <si>
    <t>A3</t>
  </si>
  <si>
    <t>Thương mại Sắt thép</t>
  </si>
  <si>
    <t>PL02.8_TM Thép</t>
  </si>
  <si>
    <t>B1</t>
  </si>
  <si>
    <t>Thương mại Xi măng</t>
  </si>
  <si>
    <t>B2</t>
  </si>
  <si>
    <t>Sản xuất Xây dựng - Nhóm SXXD công nghiệp</t>
  </si>
  <si>
    <t>B3</t>
  </si>
  <si>
    <t>C1</t>
  </si>
  <si>
    <t>Sản xuất Xi măng</t>
  </si>
  <si>
    <t>Sản xuất Xây dựng - Nhóm Sản xuất Xây dựng - Công trình dân dụng và dự án có NVNSNN</t>
  </si>
  <si>
    <t>C2</t>
  </si>
  <si>
    <t>Dịch vụ Xây lắp, lắp đặt (Nhóm Mua NVL - Gia công sản xuất - lắp đặt)</t>
  </si>
  <si>
    <t>C3</t>
  </si>
  <si>
    <t>Thương mại Máy móc xây dựng</t>
  </si>
  <si>
    <t>Dịch vụ Xây lắp, lắp đặt (Mua NVL - Lắp đặt)</t>
  </si>
  <si>
    <t>D1</t>
  </si>
  <si>
    <t>Dịch vụ Bất động sản</t>
  </si>
  <si>
    <t>Sản xuất Vật liệu Xây dựng (trừ sắt, thép, xi măng) - SX profile nhôm</t>
  </si>
  <si>
    <t>D2</t>
  </si>
  <si>
    <t>Sản xuất Vật liệu Xây dựng (trừ sắt, thép, xi măng) - Nhóm còn lại</t>
  </si>
  <si>
    <t>D3</t>
  </si>
  <si>
    <t>D4</t>
  </si>
  <si>
    <t>STT</t>
  </si>
  <si>
    <t>TCB không cấp tín dụng cho các đối tượng sau:</t>
  </si>
  <si>
    <t>Nội dung</t>
  </si>
  <si>
    <t>Tên văn bản</t>
  </si>
  <si>
    <t>Đánh giá</t>
  </si>
  <si>
    <t>Pháp nhân là cổ đông có người đại diện phần vốn góp là thành viên Hội đồng quản trị, thành viên Ban kiểm soát của tổ chức tín dụng là công ty cổ phần, pháp nhân là thành viên góp vốn, chủ sở hữu của tổ chức tín dụng là công ty trách nhiệm hữu hạn;</t>
  </si>
  <si>
    <t>Luật các tổ chức tín dụng 2010, sửa đổi, bổ sung 2017</t>
  </si>
  <si>
    <t>Không</t>
  </si>
  <si>
    <t>Không được cấp tín dụng cho khách hàng trên cơ sở bảo đảm của đối tượng là Pháp nhân là cổ đông có người đại diện phần vốn góp là thành viên Hội đồng quản trị, thành viên Ban kiểm soát của tổ chức tín dụng là công ty cổ phần, pháp nhân là thành viên góp vốn, chủ sở hữu của tổ chức tín dụng là công ty trách nhiệm hữu hạn;</t>
  </si>
  <si>
    <t>Luật các tổ chức tín dụng 2010, sửa đổi, bổ sung 2018</t>
  </si>
  <si>
    <t xml:space="preserve">Không được cấp tín dụng cho doanh nghiệp hoạt động trong lĩnh vực kinh doanh chứng khoán mà tổ chức tín dụng nắm quyền kiểm soát.
</t>
  </si>
  <si>
    <t>Luật các tổ chức tín dụng 2010, sửa đổi, bổ sung 2019</t>
  </si>
  <si>
    <t>Không được cấp tín dụng trên cơ sở nhận bảo đảm bằng cổ phiếu của chính tổ chức tín dụng hoặc công ty con của tổ chức tín dụng.</t>
  </si>
  <si>
    <t>Luật các tổ chức tín dụng 2010, sửa đổi, bổ sung 2020</t>
  </si>
  <si>
    <t>Không được cấp tín dụng để góp vốn, mua cổ phần của tổ chức tín dụng.</t>
  </si>
  <si>
    <t>Luật các tổ chức tín dụng 2010, sửa đổi, bổ sung 2021</t>
  </si>
  <si>
    <t>Không được cho vay với các nhu cầu vốn:</t>
  </si>
  <si>
    <t>Thông tư 39/2016/TT-NHNN hướng dẫn hoạt động cho vay</t>
  </si>
  <si>
    <t xml:space="preserve"> Để thực hiện các hoạt động đầu tư kinh doanh thuộc ngành, nghề mà pháp luật cấm đầu tư kinh doanh.</t>
  </si>
  <si>
    <t xml:space="preserve">Để thanh toán các chi phí, đáp ứng các nhu cầu tài chính của các giao dịch, hành vi mà pháp luật cấm.
</t>
  </si>
  <si>
    <t>Để mua, sử dụng các hàng hóa, dịch vụ thuộc ngành, nghề mà pháp luật cấm đầu tư kinh doanh.</t>
  </si>
  <si>
    <t xml:space="preserve"> Để mua vàng miếng.</t>
  </si>
  <si>
    <t>Để trả nợ  khoản cấp tín dụng tại chính tổ chức tín dụng cho vay trừ trường hợp cho vay để thanh toán lãi tiền vay phát sinh trong quá trình thi công xây dựng công trình, mà chi phí lãi tiền vay được tính trong tổng mức đầu tư xây dựng  được cấp có thẩm quyền phê duyệt theo quy định của pháp luật.</t>
  </si>
  <si>
    <t>Để trả nợ khoản cấp tín dụng tại tổ chức tín dụng khác và trả nợ khoản vay nước ngoài, trừ trường hợp cho vay để trả nợ trước hạn khoản vay đáp ứng đầy đủ các điều kiện sau đây:
a) Là khoản vay phục vụ hoạt động kinh doanh;
b) Thời hạn cho vay không vượt quá thời hạn cho vay còn lại của khoản vay cũ;
c) Là khoản vay chưa thực hiện cơ cấu lại thời hạn trả nợ</t>
  </si>
  <si>
    <t>Trường hợp không được bao thanh toán. Đơn vị bao thanh toán không được bao thanh toán đối với khoản phải thu, khoản phải trả sau đây:</t>
  </si>
  <si>
    <t xml:space="preserve">Thông tư 02/2017/TT-NHNN quy định về hoạt động bao thanh toán của tổ chức tín dụng, chi nhánh ngân hàng nước ngoài </t>
  </si>
  <si>
    <t>Phát sinh từ hợp đồng mua, bán hàng hóa, cung ứng dịch vụ bị pháp luật cấm.</t>
  </si>
  <si>
    <t xml:space="preserve"> Phát sinh từ hợp đồng mua, bán hàng hóa, cung ứng dịch vụ có thời hạn thanh toán còn lại dài hơn 180 ngày kể từ ngày nhận được đề nghị bao thanh toán.
</t>
  </si>
  <si>
    <t>Phát sinh từ hợp đồng mua, bán hàng hóa, cung ứng dịch vụ có thời hạn thanh toán còn lại dài hơn 180 ngày kể từ ngày nhận được đề nghị bao thanh toán.</t>
  </si>
  <si>
    <t>Phát sinh từ hợp đồng mua, bán hàng hoá, cung ứng dịch vụ có thoả thuận không được chuyển giao quyền và nghĩa vụ trong hợp đồng.</t>
  </si>
  <si>
    <t xml:space="preserve"> Phát sinh từ hợp đồng cung ứng dịch vụ trong lĩnh vực tài chính, ngân hàng và bảo hiểm theo quy định của Thủ tướng Chính phủ về Hệ thống ngành kinh tế của Việt Nam.</t>
  </si>
  <si>
    <t>Đã được bao thanh toán hoặc đã được sử dụng để đảm bảo cho nghĩa vụ nợ khác.</t>
  </si>
  <si>
    <t>Đã quá hạn thanh toán theo hợp đồng mua, bán hàng hóa, cung ứng dịch vụ.</t>
  </si>
  <si>
    <t>Đang có tranh chấp.</t>
  </si>
  <si>
    <t>Trong giao dịch nghiệp vụ thư tín dụng:</t>
  </si>
  <si>
    <t>Quy định nghiệp vụ tín dụng</t>
  </si>
  <si>
    <t>TCB không cấp tín dụng nếu KH thuộc danh sách các tổ chức, cá nhận bị áp dụng các biện pháp trừng phạt hoặc có liên quan đến hoạt động phạm tội/thuộc các quốc gia, vùng lãnh thổ có khả năng phát sinh rủi ro pháp lý, rủi ro tài sản khi thực hiện giao dịch. Danh sách này được CEO ban hành tại các hướng dẫn kiểm tra và xử lý giao dịch cảnh báo trong từng thời kỳ</t>
  </si>
  <si>
    <t>TCB không cấp tín dụng đối với hang hóa nhập khẩu thuộc danh sách cấm/hạn chế nhập khẩu theo quy định của pháp luật.</t>
  </si>
  <si>
    <t>Trong giao dịch nghiệp vụ bảo lãnh: TCB không cấp tín dụng cho KH đã có dư nợ được hình thành từ việc cho vay bắt buộc để trả thay bảo lãnh, hoặc có nợ nhóm 3-5 và nợ đã xử lý bằng quỹ dự phòng rủi ro tại TCB và các TCTD khác tại thời điểm phát hành bảo lãnh.</t>
  </si>
  <si>
    <t>Không cấp tín dụng cho các ngành nghề sau:
Kinh doanh sòng bạc, sàn nhảy, cầm đồ;
Kinh doanh nhà nghỉ, karaoke;
Dịch vụ tắm hơi, massage (trừ dịch vụ tắm hơi, massage trong các khách sạn tiêu chuẩn 4 sao trở lên).</t>
  </si>
  <si>
    <t>Định hướng tín dụng</t>
  </si>
  <si>
    <t>Techcombank không cấp tín dụng để tài trợ các mục đích và/hoặc nguồn trả nợ từ các hoạt động thuộc danh mục ngành nghề pháp luật cấm đầu tư, kinh doanh theo quy định của pháp luật và các cơ quan nhà nước có thẩm quyền trong từng thời kỳ</t>
  </si>
  <si>
    <t>Không cấp tín dụng bằng ngoại tệ mà không tuân thủ các quy định của pháp luật, ngân hàng nhà nước có liên quan và không cân đối được nguồn ngoại tệ trả nợ</t>
  </si>
  <si>
    <t>Techcombank không xem xét cho vay không xác định ngày trả nợ cụ thể.</t>
  </si>
  <si>
    <t>Các nội dung khác theo quy định của pháp luật/TCB từng thời kỳ</t>
  </si>
  <si>
    <t>Hạn chế cấp tín dụng</t>
  </si>
  <si>
    <t>Khách hàng được thành lập dưới 12 tháng</t>
  </si>
  <si>
    <t>Định hướng cấp tín dụng</t>
  </si>
  <si>
    <t>Khách hàng; và/hoặc Người có liên quan của khách hàng (nếu có); và/hoặc Chủ doanh nghiệp (nếu có) đã phát sinh nợ có vấn đề tại các TCTD như sau:</t>
  </si>
  <si>
    <t>Nợ nhóm 2 trong vòng 3 tháng gần nhất tính từ thời điểm xét duyệt</t>
  </si>
  <si>
    <t>Nợ 3-5 trong vòng 12 tháng gần nhất tại các TCTD tính từ thời điểm xét duyệt</t>
  </si>
  <si>
    <t>Dư nợ đã bán cho VAMC/nợ xử lý rủi ro tín dụng trong vòng 12 tháng gần nhất tại các TCTD tính từ thời điểm xét duyệt</t>
  </si>
  <si>
    <t>Nợ TCB: Nợ quá hạn (dưới 10 ngày) tại Techcombank phát sinh thường xuyên trên 3 lần trong 12 tháng gần nhất</t>
  </si>
  <si>
    <t>Theo kết quả xếp hạng tín dụng doanh nghiệp của Techcombank: xem xét thận trọng các khoản cấp tín dụng cho các doanh nghiệp có kết quả xếp hạng C, D</t>
  </si>
  <si>
    <t>Khách hàng có vị trí văn phòng/trụ sở kinh doanh/cơ sở sản xuất cách BBC phụ trách khách hàng trên 100 km</t>
  </si>
  <si>
    <t>Kết quả hoạt động kinh doanh và tình hình tài chính của khách hàng</t>
  </si>
  <si>
    <t>2.7.1</t>
  </si>
  <si>
    <t xml:space="preserve">Tần suất cung cấp Báo cáo: Không đáp ứng việc cung cấp BCTC 1 năm/lần; hoặc không cung cấp tờ khai VAT thường xuyên, đều đặn hàng Quý/6 tháng; hoặc BC nội bộ không có chữ ký của người đại diện theo pháp luật của doanh nghiệp </t>
  </si>
  <si>
    <t>2.7.2</t>
  </si>
  <si>
    <t>Độ tin cậy của báo cáo: không kiểm chứng</t>
  </si>
  <si>
    <t>2.7.3</t>
  </si>
  <si>
    <t>Tính ổn định của doanh thu: Mức giảm doanh thu hoặc mức giảm sản lượng 2 năm liên tiếp &gt; 30%</t>
  </si>
  <si>
    <t>2.7.4</t>
  </si>
  <si>
    <t>Tỷ lệ doanh thu /Nợ vay ngắn hạn: X  ≤ 1 lần</t>
  </si>
  <si>
    <t>2.7.5</t>
  </si>
  <si>
    <t>ROE trong năm tài chính hiện  hành: X  ≤  0%</t>
  </si>
  <si>
    <t>2.7.6</t>
  </si>
  <si>
    <t>Tỷ số thanh khoản hiện hành (TSNH/Nợ ngắn hạn phải trả): X &lt; 1</t>
  </si>
  <si>
    <t>2.7.7</t>
  </si>
  <si>
    <t>Vốn chủ sở hữu (xác định theo báo cáo tài chính): X= &lt; 0</t>
  </si>
  <si>
    <t>Hạn chế tiếp cận các doanh nghiệp FDI có những đặc điểm sau:</t>
  </si>
  <si>
    <t xml:space="preserve">Các doanh nghiệp FDI có hoạt động chưa hiệu quả </t>
  </si>
  <si>
    <t>3.1.1</t>
  </si>
  <si>
    <t>Doanh nghiệp FDI có kết quả hoạt động kinh doanh lỗ liên tục trong 3 năm gần nhất, căn cứ theo báo cáo tài chính năm được kiểm toán.</t>
  </si>
  <si>
    <t>3.1.2</t>
  </si>
  <si>
    <t>Doanh nghiệp FDI đang có tình trạng lỗ lũy kế trên cân đối kế toán, với giá trị lỗ lũy kế so với vốn điều lệ thực góp từ 30% trở lên.</t>
  </si>
  <si>
    <t>3.1.3</t>
  </si>
  <si>
    <t>Các doanh nghiệp FDI phụ thuộc hoàn toàn vào công ty mẹ tại nước ngoài, không chủ động nguồn đầu vào và đầu ra cho doanh nghiệp (các doanh nghiệp gia công,..) mà phương thức thanh toán của Cty mẹ có bất lợi và có thể dẫn đến việc KH mất khả năng trả nợ cho TCB</t>
  </si>
  <si>
    <t>3.1.4</t>
  </si>
  <si>
    <t>Doanh nghiệp FDI thuộc sở hữu của nhà đầu tư nước ngoài có quốc tịch là các quốc gia nằm trong danh sách Thiên đường thuế</t>
  </si>
  <si>
    <t>3.1.5</t>
  </si>
  <si>
    <t xml:space="preserve">KH có thành viên/cổ đông góp vốn là tổ chức có đăng ký kinh doanh tại các “thiên đường thuế” do Liên minh châu Âu công bố (Samoa, Trinidat&amp;Tobago, Guam….);  </t>
  </si>
  <si>
    <t>Doanh nghiệp có tính cam kết đầu tư thấp</t>
  </si>
  <si>
    <t>3.2.1</t>
  </si>
  <si>
    <t>KH không đảm bảo tiến độ góp vốn điều lệ theo tiến độ đã được phê duyệt tại Giấy chứng nhận đăng ký doanh nghiệp/ hoặc thực hiện việc đầu tư nhưng không đáp ứng các quy định về mở tài khoản vốn.</t>
  </si>
  <si>
    <t>3.2.2</t>
  </si>
  <si>
    <t xml:space="preserve">Doanh nghiệp FDI không thực hiện đầu tư tài sản cố định, hoạt động sản xuất kinh doanh phụ thuộc vào hình thức thuê hoạt động. </t>
  </si>
  <si>
    <t>3.2.3</t>
  </si>
  <si>
    <t xml:space="preserve">Sử dụng các khoản vay thương mại thiếu tính ổn định
</t>
  </si>
  <si>
    <t>Doanh nghiệp FDI đơn lẻ</t>
  </si>
  <si>
    <t>3.3.1</t>
  </si>
  <si>
    <t xml:space="preserve">Chỉ có ở VN, hoặc  có dưới 2 cơ sở sản xuất ở các quốc gia bao gồm cả ở VN; hay không có năng lực nào ngoài năng lực tại VN; </t>
  </si>
  <si>
    <t>3.3.2</t>
  </si>
  <si>
    <t xml:space="preserve">Không phải là thành viên trong chuỗi giá trị/ chuỗi sản xuất của tập đoàn đa quốc gia.
</t>
  </si>
  <si>
    <t>Doanh nghiệp đang ở cuối chu kỳ đầu tư tại VN</t>
  </si>
  <si>
    <t>3.4.1</t>
  </si>
  <si>
    <t>MMTB đã cũ, gần như đã khấu hao hết và không có hoạt động đầu tư tài sản cố định trong vòng 03 năm gần nhất</t>
  </si>
  <si>
    <t>3.4.2</t>
  </si>
  <si>
    <t>Hợp đồng thuê hạ tầng sắp hết hạn nhưng doanh nghiệp không có phương án tiếp tục gia hạn/tái tục hợp đồng</t>
  </si>
  <si>
    <t>3.4.3</t>
  </si>
  <si>
    <t xml:space="preserve">Tình hình tài chính của doanh nghiệp có xu hướng chuyển biến xấu dần 
</t>
  </si>
  <si>
    <t>Techcombank hạn chế cấp tín dụng để tài trợ các mục đích và/hoặc có nguồn trả nợ từ các hoạt động thuộc lĩnh vực tiềm ẩn rủi ro và các lĩnh vực/mục đích vay vốn hạn chế cấp tín dụng khác theo quy định của Techcombank từng thời kỳ.</t>
  </si>
  <si>
    <t>Techcombank hạn chế cấp tín dụng để tài trợ nhu cầu vốn phục vụ mục đích kinh doanh ngoài ngành nghề kinh doanh được quy định tại Điều lệ của Khách hàng (đầu tư kinh doanh ngành nghề kinh doanh mới; đầu tư ngoài ngành; đầu cơ;…)</t>
  </si>
  <si>
    <t xml:space="preserve">Techcombank hạn chế cấp tín dụng nhằm tài trợ các mục đích và/hoặc có nguồn trả nợ từ các hoạt động tại các lĩnh vực ngành nghề kinh doanh trong danh sách các lĩnh vực có ảnh hưởng xấu đến môi trường xã hội. Việc cấp tín dụng với các lĩnh vực này phải tuân thủ Quy định về quản lý rủi ro môi trường xã hội tại Techcombank. </t>
  </si>
  <si>
    <t>Techcombank hạn chế cấp tín dụng bổ sung vốn lưu động cho Khách hàng mới đã được cơ cấu nợ do ảnh hưởng của Covid ít nhất 2 lần tại TCB</t>
  </si>
  <si>
    <t>Phân nhóm</t>
  </si>
  <si>
    <t xml:space="preserve">Tính đến thời điểm xét duyệt, KH không phát sinh:
- Nợ nhóm 2 trong 12 tháng gần nhất;  và 
- Nợ 3-5/nợ bán VAMC/nợ xử lý rủi ro tín dụng tại các TCTD trong 05 năm gần nhất </t>
  </si>
  <si>
    <t>X &gt;= 150</t>
  </si>
  <si>
    <t>Có hợp đồng đang thực hiện bị chậm tiến độ không vì lý do khách quan &amp; không có văn bản/mail xác nhận của CĐT/Tổng thầu/ trao đổi (phỏng vấn) với khách hàng (trường hợp CĐT ko đồng ý cung cấp hồ sơ chứng minh hay xác nhận).</t>
  </si>
  <si>
    <t>X ≥ 7</t>
  </si>
  <si>
    <t>Chi tiết tiểu ngành theo CTKD</t>
  </si>
  <si>
    <t>DỊCH VỤ KHO BÃI, VẬN TẢI HÀNG HÓA &amp; LOGISTICS</t>
  </si>
  <si>
    <t>Vận tải hàng hóa đường sắt</t>
  </si>
  <si>
    <t>Vận tải hàng hóa bằng ô tô chuyên dụng</t>
  </si>
  <si>
    <t>Vận tải hàng hóa bằng ô tô loại khác (trừ ô tô chuyên dụng)</t>
  </si>
  <si>
    <t>Vận tải hàng hóa bằng xe có động cơ loại khác</t>
  </si>
  <si>
    <t>Vận tải hàng hóa bằng xe thô sơ</t>
  </si>
  <si>
    <t>Vận tải hàng hóa bằng phương tiện đường bộ khác</t>
  </si>
  <si>
    <t>Vận tải hàng hóa ven biển</t>
  </si>
  <si>
    <t>Vận tải hàng hóa viễn dương</t>
  </si>
  <si>
    <t>Vận tải hàng hóa đường thuỷ nội địa bằng phương tiện cơ giới</t>
  </si>
  <si>
    <t>Vận tải hàng hóa đường thuỷ nội địa bằng phương tiện thô sơ</t>
  </si>
  <si>
    <t>Vận tải hàng hóa hàng không theo tuyến và lịch trình cố định</t>
  </si>
  <si>
    <t>Vận tải hàng hóa hàng không loại khác</t>
  </si>
  <si>
    <t>Kho bãi và lưu giữ hàng hóa trong kho ngoại quan</t>
  </si>
  <si>
    <t>Kho bãi và lưu giữ hàng hóa trong kho đông lạnh (trừ kho ngoại quan)</t>
  </si>
  <si>
    <t>Kho bãi và lưu giữ hàng hóa trong kho loại khác</t>
  </si>
  <si>
    <t>Hoạt động dịch vụ hỗ trợ trực tiếp cho vận tải đường sắt</t>
  </si>
  <si>
    <t>Hoạt động điều hành cảng biển</t>
  </si>
  <si>
    <t>Hoạt động dịch vụ hỗ trợ liên quan đến vận tải ven biển và viễn dương</t>
  </si>
  <si>
    <t>Hoạt động điều hành cảng đường thủy nội địa</t>
  </si>
  <si>
    <t>Hoạt động dịch vụ hỗ trợ liên quan đến vận tải đường thủy nội địa</t>
  </si>
  <si>
    <t>Bốc xếp hàng hóa ga đường sắt</t>
  </si>
  <si>
    <t>Bốc xếp hàng hóa đường bộ</t>
  </si>
  <si>
    <t>Bốc xếp hàng hóa cảng biển</t>
  </si>
  <si>
    <t>Bốc xếp hàng hóa cảng sông</t>
  </si>
  <si>
    <t>Bốc xếp hàng hóa cảng hàng không</t>
  </si>
  <si>
    <t>Bốc xếp hàng hóa loại khác</t>
  </si>
  <si>
    <t>Hoạt động điều hành bến xe</t>
  </si>
  <si>
    <t>Hoạt động dịch vụ khác hỗ trợ liên quan đến vận tải đường bộ</t>
  </si>
  <si>
    <t>Dịch vụ đại lý, giao nhận vận chuyển</t>
  </si>
  <si>
    <t>Logistics</t>
  </si>
  <si>
    <t>Dịch vụ hỗ trợ khác liên quan đến vận tải chưa được phân vào đâu</t>
  </si>
  <si>
    <t xml:space="preserve">SẢN XUẤT BÔNG VẢI SỢI </t>
  </si>
  <si>
    <t>Sản xuất sợi</t>
  </si>
  <si>
    <t>Sản xuất vải dệt thoi</t>
  </si>
  <si>
    <t>Hoàn thiện sản phẩm dệt</t>
  </si>
  <si>
    <t>Sản xuất vải dệt kim, vải đan móc và vải không dệt khác</t>
  </si>
  <si>
    <t>SẢN XUẤT GIẤY</t>
  </si>
  <si>
    <r>
      <t>Sản xuất bao bì bằng giấy, bìa__</t>
    </r>
    <r>
      <rPr>
        <i/>
        <sz val="11"/>
        <color theme="1"/>
        <rFont val="Times New Roman"/>
        <family val="1"/>
      </rPr>
      <t>Chi tiết: sản xuất bao bì giấy.</t>
    </r>
  </si>
  <si>
    <r>
      <t>Sản xuất giấy nhăn và bìa nhăn_</t>
    </r>
    <r>
      <rPr>
        <i/>
        <sz val="11"/>
        <color theme="1"/>
        <rFont val="Times New Roman"/>
        <family val="1"/>
      </rPr>
      <t>Chi tiết: sản xuất giấy bao bì</t>
    </r>
  </si>
  <si>
    <r>
      <t>Sản xuất bột giấy, giấy và bìa_</t>
    </r>
    <r>
      <rPr>
        <i/>
        <sz val="11"/>
        <color theme="1"/>
        <rFont val="Times New Roman"/>
        <family val="1"/>
      </rPr>
      <t>Chi tiết: sản xuất giấy bao bì.</t>
    </r>
  </si>
  <si>
    <r>
      <t>Sản xuất bột giấy, giấy và bìa_</t>
    </r>
    <r>
      <rPr>
        <i/>
        <sz val="11"/>
        <color theme="1"/>
        <rFont val="Times New Roman"/>
        <family val="1"/>
      </rPr>
      <t>Chi tiết: sản xuất giấy in/photo.</t>
    </r>
  </si>
  <si>
    <r>
      <t>Sản xuất bột giấy, giấy và bìa _</t>
    </r>
    <r>
      <rPr>
        <i/>
        <sz val="11"/>
        <color theme="1"/>
        <rFont val="Times New Roman"/>
        <family val="1"/>
      </rPr>
      <t>Chi tiết:</t>
    </r>
    <r>
      <rPr>
        <sz val="11"/>
        <color theme="1"/>
        <rFont val="Times New Roman"/>
        <family val="1"/>
      </rPr>
      <t xml:space="preserve"> s</t>
    </r>
    <r>
      <rPr>
        <i/>
        <sz val="11"/>
        <color theme="1"/>
        <rFont val="Times New Roman"/>
        <family val="1"/>
      </rPr>
      <t>ản xuất giấy tiêu dùng/tissue</t>
    </r>
  </si>
  <si>
    <r>
      <t>Sản xuất bột giấy, giấy và bìa _</t>
    </r>
    <r>
      <rPr>
        <i/>
        <sz val="11"/>
        <color theme="1"/>
        <rFont val="Times New Roman"/>
        <family val="1"/>
      </rPr>
      <t>Chi tiết: sản xuất bột giấy</t>
    </r>
  </si>
  <si>
    <r>
      <t>Sản xuất các sản phẩm khác từ giấy và bìa chưa được phân vào đâu_</t>
    </r>
    <r>
      <rPr>
        <i/>
        <sz val="11"/>
        <color theme="1"/>
        <rFont val="Times New Roman"/>
        <family val="1"/>
      </rPr>
      <t>Chi tiết: sản xuất giấy khác</t>
    </r>
  </si>
  <si>
    <t>SẢN XUẤT SP TỪ MAY</t>
  </si>
  <si>
    <t>May trang phục (trừ trang phục từ da lông thú)</t>
  </si>
  <si>
    <t>Sản xuất trang phục dệt kim, đan móc</t>
  </si>
  <si>
    <t>Sản xuất giày, dép</t>
  </si>
  <si>
    <t>Sản xuất thảm, chăn, đệm</t>
  </si>
  <si>
    <t>SẢN XUẤT NHỰA</t>
  </si>
  <si>
    <r>
      <t>Sản xuất bao bì từ plastic_</t>
    </r>
    <r>
      <rPr>
        <i/>
        <sz val="11"/>
        <color theme="1"/>
        <rFont val="Times New Roman"/>
        <family val="1"/>
      </rPr>
      <t>Chi tiết: Sản xuất nhựa bao bì</t>
    </r>
  </si>
  <si>
    <r>
      <t xml:space="preserve">Sản xuất sản phẩm khác từ plastic </t>
    </r>
    <r>
      <rPr>
        <i/>
        <sz val="11"/>
        <color theme="1"/>
        <rFont val="Times New Roman"/>
        <family val="1"/>
      </rPr>
      <t>– Chi tiết: Sản xuất nhựa xây dựng, nhựa kỹ thuật, nhựa gia dụng, nhựa phụ gia</t>
    </r>
  </si>
  <si>
    <r>
      <t xml:space="preserve">Sản xuất các loại dây bện và lưới – </t>
    </r>
    <r>
      <rPr>
        <i/>
        <sz val="11"/>
        <color theme="1"/>
        <rFont val="Times New Roman"/>
        <family val="1"/>
      </rPr>
      <t>Chi tiết: sản xuất dây, sợi, lưới từ nhựa</t>
    </r>
  </si>
  <si>
    <t>Sản xuất sản phẩm khác từ plastic</t>
  </si>
  <si>
    <t>SẢN XUẤT THỨC ĂN CHĂN NUÔI</t>
  </si>
  <si>
    <t>Sản xuất thức ăn gia súc, gia cầm</t>
  </si>
  <si>
    <t>Sản xuất thức ăn thuỷ sản</t>
  </si>
  <si>
    <t>SẢN XUẤT THỰC PHẨM ĐỒ UỐNG</t>
  </si>
  <si>
    <t>Giết mổ gia súc, gia cầm</t>
  </si>
  <si>
    <t>Chế biến và bảo quản thịt</t>
  </si>
  <si>
    <t>Chế biến và bảo quản các sản phẩm từ thịt</t>
  </si>
  <si>
    <t>Sản xuất nước ép từ rau quả</t>
  </si>
  <si>
    <t>Chế biến và bảo quản rau quả khác</t>
  </si>
  <si>
    <t>Sản xuất dầu, mỡ động vật</t>
  </si>
  <si>
    <t>Sản xuất dầu, bơ thực vật</t>
  </si>
  <si>
    <t>Chế biến sữa và các sản phẩm từ sữa</t>
  </si>
  <si>
    <t>Sản xuất các loại bánh từ bột</t>
  </si>
  <si>
    <t>Sản xuất đường</t>
  </si>
  <si>
    <t>Sản xuất ca cao, sôcôla và bánh kẹo</t>
  </si>
  <si>
    <t>Sản xuất mì ống, mỳ sợi và sản phẩm tương tự</t>
  </si>
  <si>
    <t>Sản xuất món ăn, thức ăn chế biến sẵn từ thịt</t>
  </si>
  <si>
    <t>Sản xuất món ăn, thức ăn chế biến sẵn từ thủy sản</t>
  </si>
  <si>
    <t>Sản xuất món ăn, thức ăn chế biến sẵn khác</t>
  </si>
  <si>
    <t>Sản xuất chè</t>
  </si>
  <si>
    <t>Sản xuất cà phê</t>
  </si>
  <si>
    <t>Sản xuất thực phẩm khác chưa được phân vào đâu</t>
  </si>
  <si>
    <t>Chưng, tinh cất và pha chế các loại rượu mạnh</t>
  </si>
  <si>
    <t>Sản xuất rượu vang</t>
  </si>
  <si>
    <t>Sản xuất bia và mạch nha ủ men bia</t>
  </si>
  <si>
    <t>Sản xuất nước khoáng, nước tinh khiết đóng chai</t>
  </si>
  <si>
    <t>Sản xuất đồ uống không cồn</t>
  </si>
  <si>
    <t>Sản xuất thuốc lá</t>
  </si>
  <si>
    <t>Sản xuất thuốc hút khác</t>
  </si>
  <si>
    <t>Sản xuất máy chế biến thực phẩm, đồ uống và thuốc lá</t>
  </si>
  <si>
    <t>Sản xuất nước đá</t>
  </si>
  <si>
    <t>THƯƠNG MẠI ĐIỀU</t>
  </si>
  <si>
    <t>Bán buôn nông, lâm sản nguyên liệu khác (trừ gỗ, tre, nứa) (mã này chuyên dùng cho thương mại điều)</t>
  </si>
  <si>
    <t>THƯƠNG MẠI GIẤY</t>
  </si>
  <si>
    <r>
      <t>Bán buôn sách, báo, tạp chí, văn phòng phẩm</t>
    </r>
    <r>
      <rPr>
        <i/>
        <sz val="11"/>
        <color theme="1"/>
        <rFont val="Times New Roman"/>
        <family val="1"/>
      </rPr>
      <t>_Chi tiết: thương mại giấy bao bì, giấy tiêu dùng/tissue, giấy in/photo</t>
    </r>
  </si>
  <si>
    <r>
      <t>Bán buôn sách, báo, tạp chí, văn phòng phẩm</t>
    </r>
    <r>
      <rPr>
        <i/>
        <sz val="11"/>
        <color theme="1"/>
        <rFont val="Times New Roman"/>
        <family val="1"/>
      </rPr>
      <t>_Chi tiết: thương mại bột giấy, giấy vàng mã, sách báo, văn phòng phẩm</t>
    </r>
  </si>
  <si>
    <r>
      <t>Bán buôn sách, báo, tạp chí, văn phòng phẩm</t>
    </r>
    <r>
      <rPr>
        <i/>
        <sz val="11"/>
        <color theme="1"/>
        <rFont val="Times New Roman"/>
        <family val="1"/>
      </rPr>
      <t>_Chi tiết: thương mại giấy khác</t>
    </r>
  </si>
  <si>
    <t>THƯƠNG MẠI NHỰA</t>
  </si>
  <si>
    <r>
      <t>Bán buôn chất dẻo dạng nguyên sinh _</t>
    </r>
    <r>
      <rPr>
        <i/>
        <sz val="11"/>
        <color theme="1"/>
        <rFont val="Times New Roman"/>
        <family val="1"/>
      </rPr>
      <t>Chi tiết: thương mại hạt nhựa nguyên sinh</t>
    </r>
  </si>
  <si>
    <r>
      <t>Bán buôn chuyên doanh khác còn lại chưa được phân vào đâu_</t>
    </r>
    <r>
      <rPr>
        <i/>
        <sz val="11"/>
        <color theme="1"/>
        <rFont val="Times New Roman"/>
        <family val="1"/>
      </rPr>
      <t>Chi tiết: phân phối sản phẩm nhựa gia dụng, nhựa xây dựng</t>
    </r>
  </si>
  <si>
    <t>THƯƠNG MẠI PHÂN PHỐI HÀNG TIÊU DÙNG</t>
  </si>
  <si>
    <t>Bán buôn nước hoa, hàng mỹ phẩm và chế phẩm vệ sinh</t>
  </si>
  <si>
    <t>Bán lẻ trong siêu thị (Supermarket)</t>
  </si>
  <si>
    <t>Bán lẻ trong cửa hàng tiện lợi (Minimarket)</t>
  </si>
  <si>
    <t>Bán lẻ trong cửa hàng kinh doanh tổng hợp khác</t>
  </si>
  <si>
    <t>THƯƠNG MẠI THỨC ĂN CHĂN NUÔI</t>
  </si>
  <si>
    <r>
      <t xml:space="preserve">Bán buôn thức ăn và nguyên liệu làm thức ăn cho gia súc, gia cầm và thủy sản </t>
    </r>
    <r>
      <rPr>
        <sz val="10"/>
        <color rgb="FF000000"/>
        <rFont val="Times New Roman"/>
        <family val="1"/>
      </rPr>
      <t>(</t>
    </r>
    <r>
      <rPr>
        <i/>
        <sz val="11"/>
        <color rgb="FF000000"/>
        <rFont val="Times New Roman"/>
        <family val="1"/>
      </rPr>
      <t>nguyên liệu chính cho thức ăn chăn nuôi)</t>
    </r>
  </si>
  <si>
    <r>
      <t>Bán buôn thóc, ngô và các loại hạt ngũ cốc khác (</t>
    </r>
    <r>
      <rPr>
        <i/>
        <sz val="11"/>
        <color rgb="FF000000"/>
        <rFont val="Times New Roman"/>
        <family val="1"/>
      </rPr>
      <t>nguyên liệu chính cho thức ăn chăn nuôi)</t>
    </r>
  </si>
  <si>
    <r>
      <t>Bán buôn thức ăn và nguyên liệu làm thức ăn cho gia súc, gia cầm và thủy sản (</t>
    </r>
    <r>
      <rPr>
        <i/>
        <sz val="11"/>
        <color rgb="FF000000"/>
        <rFont val="Times New Roman"/>
        <family val="1"/>
      </rPr>
      <t xml:space="preserve"> nguyên liệu dạng đạm bột cá, bột thịt xương, bột huyết)</t>
    </r>
  </si>
  <si>
    <r>
      <t>Bán buôn thức ăn và nguyên liệu làm thức ăn cho gia súc, gia cầm và thủy sản (</t>
    </r>
    <r>
      <rPr>
        <i/>
        <sz val="11"/>
        <color rgb="FF000000"/>
        <rFont val="Times New Roman"/>
        <family val="1"/>
      </rPr>
      <t>nguyên liệu dạng vi lượng vitamin, axit amin)</t>
    </r>
  </si>
  <si>
    <r>
      <t>Bán buôn thức ăn và nguyên liệu làm thức ăn cho gia súc, gia cầm và thủy sản (thà</t>
    </r>
    <r>
      <rPr>
        <i/>
        <sz val="11"/>
        <color rgb="FF000000"/>
        <rFont val="Times New Roman"/>
        <family val="1"/>
      </rPr>
      <t>nh phẩm thức ăn chăn nuôi )</t>
    </r>
  </si>
  <si>
    <t>SẢN XUẤT DƯỢC, VẬT TƯ VÀ THIẾT BỊ Y TẾ</t>
  </si>
  <si>
    <t>Sản xuất thuốc các loại</t>
  </si>
  <si>
    <t>Sản xuất hoá dược và dược liệu</t>
  </si>
  <si>
    <r>
      <t xml:space="preserve">Sản xuất thiết bị, dụng cụ y tế, nha khoa </t>
    </r>
    <r>
      <rPr>
        <i/>
        <sz val="11"/>
        <color rgb="FFFF0000"/>
        <rFont val="Times New Roman"/>
        <family val="1"/>
      </rPr>
      <t>(bao gồm vật tư tiêu hao)</t>
    </r>
  </si>
  <si>
    <t>THƯƠNG MẠI DƯỢC, VẬT TƯ VÀ THIẾT BỊ Y TẾ</t>
  </si>
  <si>
    <t>Bán buôn dược phẩm và dụng cụ y tế</t>
  </si>
  <si>
    <t>Bán lẻ dược phẩm, dụng cụ y tế trong các cửa hàng chuyên doanh</t>
  </si>
  <si>
    <t>Bán buôn máy móc, thiết bị y tế</t>
  </si>
  <si>
    <t>THƯƠNG MẠI THỰC PHẨM ĐỒ UỐNG</t>
  </si>
  <si>
    <t>Bán buôn đồ uống không có cồn</t>
  </si>
  <si>
    <t>Bán buôn đường, sữa và các sản phẩm sữa, bánh kẹo và các sản phẩm chế biến từ ngũ cốc, bột, tinh bột</t>
  </si>
  <si>
    <t>Bán buôn thực phẩm khác (mặt hàng kinh doanh chính thực tế thuộc mã GSO 46332 và 46326)</t>
  </si>
  <si>
    <t>Bán buôn chè</t>
  </si>
  <si>
    <t>Bán buôn đồ uống có cồn</t>
  </si>
  <si>
    <t>Bán buôn rau, quả</t>
  </si>
  <si>
    <t>Bán buôn sản phẩm thuốc lá, thuốc lào</t>
  </si>
  <si>
    <r>
      <t xml:space="preserve">Bán buôn thịt và các sản phẩm từ thịt </t>
    </r>
    <r>
      <rPr>
        <i/>
        <sz val="10"/>
        <color rgb="FFFF0000"/>
        <rFont val="Times New Roman"/>
        <family val="1"/>
      </rPr>
      <t>- Thịt đông lạnh</t>
    </r>
  </si>
  <si>
    <r>
      <t xml:space="preserve">Bán buôn thịt và các sản phẩm từ thịt </t>
    </r>
    <r>
      <rPr>
        <i/>
        <sz val="10"/>
        <color rgb="FFFF0000"/>
        <rFont val="Times New Roman"/>
        <family val="1"/>
      </rPr>
      <t>- Thịt tươi sống</t>
    </r>
  </si>
  <si>
    <t xml:space="preserve">Bán buôn thực phẩm khác </t>
  </si>
  <si>
    <t>Bán lẻ lương thực trong các cửa hàng chuyên doanh</t>
  </si>
  <si>
    <t>Bán lẻ thịt và các sản phẩm thịt trong các cửa hàng chuyên doanh</t>
  </si>
  <si>
    <t>Bán lẻ thủy sản trong các cửa hàng chuyên doanh</t>
  </si>
  <si>
    <t>Bán lẻ rau, quả trong các cửa hàng chuyên doanh</t>
  </si>
  <si>
    <t>Bán lẻ đường, sữa và các sản phẩm sữa, bánh, mứt, kẹo và các sản phẩm chế biến từ ngũ cốc, bột, tinh bột trong các cửa hàng chuyên doanh</t>
  </si>
  <si>
    <t>Bán lẻ thực phẩm khác trong các cửa hàng chuyên doanh</t>
  </si>
  <si>
    <t>Bán lẻ đồ uống trong các cửa hàng chuyên doanh</t>
  </si>
  <si>
    <t>Bán lẻ sản phẩm thuốc lá, thuốc lào trong các cửa hàng chuyên doanh</t>
  </si>
  <si>
    <t>Bán lẻ lương thực lưu động hoặc tại chợ</t>
  </si>
  <si>
    <t>Bán lẻ thực phẩm khô, thực phẩm công nghiệp, đường sữa bánh kẹo lưu động hoặc tại chợ</t>
  </si>
  <si>
    <t>Bán lẻ đồ uống lưu động hoặc tại chợ</t>
  </si>
  <si>
    <t>Bán lẻ sản phẩm thuốc lá, thuốc lào lưu động hoặc tại chợ</t>
  </si>
  <si>
    <t>Bán lẻ thịt gia súc, gia cầm tươi sống, đông lạnh lưu động hoặc tại chợ</t>
  </si>
  <si>
    <t>Bán lẻ thủy sản tươi sống, đông lạnh lưu động hoặc tại chợ</t>
  </si>
  <si>
    <t>Bán lẻ rau quả lưu động hoặc tại chợ</t>
  </si>
  <si>
    <t>Bán lẻ thực phẩm chín lưu động hoặc tại chợ</t>
  </si>
  <si>
    <t>Bán lẻ thực phẩm loại khác chưa được phân vào đâu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</si>
</sst>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1">
    <font>
      <sz val="11"/>
      <color theme="1"/>
      <name val="Calibri"/>
      <family val="2"/>
      <scheme val="minor"/>
    </font>
    <font>
      <sz val="10"/>
      <color theme="1"/>
      <name val="Arial"/>
      <family val="2"/>
    </font>
    <font>
      <b/>
      <sz val="12"/>
      <color theme="1"/>
      <name val="Times New Roman"/>
      <family val="1"/>
    </font>
    <font>
      <sz val="12"/>
      <color theme="1"/>
      <name val="Times New Roman"/>
      <family val="1"/>
    </font>
    <font>
      <b/>
      <sz val="11"/>
      <color theme="1"/>
      <name val="Times New Roman"/>
      <family val="1"/>
    </font>
    <font>
      <sz val="11"/>
      <color rgb="FF000000"/>
      <name val="Times New Roman"/>
      <family val="1"/>
    </font>
    <font>
      <b/>
      <sz val="11"/>
      <color rgb="FF000000"/>
      <name val="Times New Roman"/>
      <family val="1"/>
    </font>
    <font>
      <sz val="11"/>
      <color theme="1"/>
      <name val="Times New Roman"/>
      <family val="1"/>
    </font>
    <font>
      <i/>
      <sz val="11"/>
      <color theme="1"/>
      <name val="Times New Roman"/>
      <family val="1"/>
    </font>
    <font>
      <sz val="10"/>
      <color rgb="FF000000"/>
      <name val="Times New Roman"/>
      <family val="1"/>
    </font>
    <font>
      <i/>
      <sz val="11"/>
      <color rgb="FF000000"/>
      <name val="Times New Roman"/>
      <family val="1"/>
    </font>
    <font>
      <i/>
      <sz val="11"/>
      <color rgb="FFFF0000"/>
      <name val="Times New Roman"/>
      <family val="1"/>
    </font>
    <font>
      <sz val="10"/>
      <color rgb="FFFF0000"/>
      <name val="Times New Roman"/>
      <family val="1"/>
    </font>
    <font>
      <i/>
      <sz val="10"/>
      <color rgb="FFFF0000"/>
      <name val="Times New Roman"/>
      <family val="1"/>
    </font>
    <font>
      <b/>
      <sz val="11"/>
      <color theme="0"/>
      <name val="Calibri"/>
      <family val="2"/>
      <scheme val="minor"/>
    </font>
    <font>
      <sz val="12"/>
      <color theme="0" tint="-0.14993743705557422"/>
      <name val="Times New Roman"/>
      <family val="1"/>
    </font>
    <font>
      <sz val="10"/>
      <color rgb="FF242729"/>
      <name val="Consolas"/>
      <family val="3"/>
    </font>
    <font>
      <b/>
      <sz val="11"/>
      <color theme="0"/>
      <name val="Times New Roman"/>
      <family val="1"/>
    </font>
    <font>
      <b/>
      <sz val="11"/>
      <color theme="0" tint="-0.14993743705557422"/>
      <name val="Times New Roman"/>
      <family val="1"/>
    </font>
    <font>
      <sz val="11"/>
      <color theme="0" tint="-0.14993743705557422"/>
      <name val="Times New Roman"/>
      <family val="1"/>
    </font>
    <font>
      <sz val="9.5"/>
      <color theme="1"/>
      <name val="Times New Roman"/>
      <family val="1"/>
    </font>
    <font>
      <b/>
      <sz val="12"/>
      <name val="Times New Roman"/>
      <family val="1"/>
    </font>
    <font>
      <sz val="12"/>
      <name val="Times New Roman"/>
      <family val="1"/>
    </font>
    <font>
      <sz val="12"/>
      <color theme="1"/>
      <name val="Calibri"/>
      <family val="2"/>
      <scheme val="minor"/>
    </font>
    <font>
      <sz val="11"/>
      <color theme="1"/>
      <name val="Calibri"/>
      <family val="2"/>
    </font>
    <font>
      <b/>
      <sz val="11"/>
      <color theme="1"/>
      <name val="Calibri"/>
      <family val="2"/>
      <scheme val="minor"/>
    </font>
    <font>
      <sz val="11"/>
      <color rgb="FFFF0000"/>
      <name val="Times New Roman"/>
      <family val="1"/>
    </font>
    <font>
      <sz val="11"/>
      <color rgb="FFFF0000"/>
      <name val="Calibri"/>
      <family val="2"/>
      <scheme val="minor"/>
    </font>
    <font>
      <sz val="11"/>
      <color rgb="FFFF0000"/>
      <name val="Calibri"/>
      <family val="2"/>
    </font>
    <font>
      <b/>
      <sz val="11"/>
      <color rgb="FFFF0000"/>
      <name val="Calibri"/>
      <family val="2"/>
      <scheme val="minor"/>
    </font>
    <font>
      <sz val="9.9"/>
      <color theme="1"/>
      <name val="Calibri"/>
      <family val="2"/>
    </font>
    <font>
      <b/>
      <sz val="11"/>
      <color rgb="FFC00000"/>
      <name val="Times New Roman"/>
      <family val="1"/>
    </font>
    <font>
      <sz val="11"/>
      <color rgb="FF000000"/>
      <name val="Calibri"/>
      <family val="2"/>
      <scheme val="minor"/>
    </font>
    <font>
      <b/>
      <i/>
      <sz val="11"/>
      <color theme="1"/>
      <name val="Calibri"/>
      <family val="2"/>
      <scheme val="minor"/>
    </font>
    <font>
      <sz val="11"/>
      <color rgb="FF00B0F0"/>
      <name val="Calibri"/>
      <family val="2"/>
    </font>
    <font>
      <sz val="11"/>
      <color rgb="FF00B0F0"/>
      <name val="Calibri"/>
      <family val="2"/>
      <scheme val="minor"/>
    </font>
    <font>
      <sz val="9.9"/>
      <color rgb="FFFF0000"/>
      <name val="Calibri"/>
      <family val="2"/>
    </font>
    <font>
      <b/>
      <strike/>
      <sz val="11"/>
      <color theme="1"/>
      <name val="Calibri"/>
      <family val="2"/>
      <scheme val="minor"/>
    </font>
    <font>
      <i/>
      <sz val="11"/>
      <color theme="1"/>
      <name val="Calibri"/>
      <family val="2"/>
      <scheme val="minor"/>
    </font>
    <font>
      <i/>
      <sz val="11"/>
      <color rgb="FFFF0000"/>
      <name val="Calibri"/>
      <family val="2"/>
      <scheme val="minor"/>
    </font>
    <font>
      <sz val="12"/>
      <color rgb="FF000000"/>
      <name val="Times New Roman"/>
      <family val="1"/>
    </font>
    <font>
      <b/>
      <sz val="12"/>
      <color rgb="FF000000"/>
      <name val="Times New Roman"/>
      <family val="1"/>
    </font>
    <font>
      <sz val="8"/>
      <color theme="1"/>
      <name val="Times New Roman"/>
      <family val="1"/>
    </font>
    <font>
      <b/>
      <sz val="8"/>
      <color theme="1"/>
      <name val="Times New Roman"/>
      <family val="1"/>
    </font>
    <font>
      <b/>
      <sz val="10"/>
      <color theme="1"/>
      <name val="Times New Roman"/>
      <family val="1"/>
    </font>
    <font>
      <b/>
      <sz val="11"/>
      <color rgb="FFFF0000"/>
      <name val="Times New Roman"/>
      <family val="1"/>
    </font>
    <font>
      <sz val="11"/>
      <color theme="0"/>
      <name val="Calibri"/>
      <family val="2"/>
      <scheme val="minor"/>
    </font>
    <font>
      <b/>
      <sz val="11"/>
      <name val="Times New Roman"/>
      <family val="1"/>
    </font>
    <font>
      <sz val="11"/>
      <name val="Calibri"/>
      <family val="2"/>
      <scheme val="minor"/>
    </font>
    <font>
      <sz val="11"/>
      <color theme="0" tint="-0.14993743705557422"/>
      <name val="Calibri"/>
      <family val="2"/>
      <scheme val="minor"/>
    </font>
    <font>
      <sz val="11"/>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0" tint="-0.14993743705557422"/>
        <bgColor indexed="64"/>
      </patternFill>
    </fill>
    <fill>
      <patternFill patternType="solid">
        <fgColor rgb="FFFFFFFF"/>
        <bgColor indexed="64"/>
      </patternFill>
    </fill>
    <fill>
      <patternFill patternType="solid">
        <fgColor theme="4" tint="0.79995117038483843"/>
        <bgColor indexed="64"/>
      </patternFill>
    </fill>
    <fill>
      <patternFill patternType="solid">
        <fgColor theme="0" tint="-4.992828150273141E-2"/>
        <bgColor indexed="64"/>
      </patternFill>
    </fill>
    <fill>
      <patternFill patternType="solid">
        <fgColor rgb="FFC00000"/>
        <bgColor indexed="64"/>
      </patternFill>
    </fill>
    <fill>
      <patternFill patternType="solid">
        <fgColor rgb="FFD9D9D9"/>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E36C0A"/>
        <bgColor indexed="64"/>
      </patternFill>
    </fill>
    <fill>
      <patternFill patternType="solid">
        <fgColor rgb="FFBFBFBF"/>
        <bgColor indexed="64"/>
      </patternFill>
    </fill>
    <fill>
      <patternFill patternType="solid">
        <fgColor theme="2" tint="-0.24991607409894101"/>
        <bgColor indexed="64"/>
      </patternFill>
    </fill>
    <fill>
      <patternFill patternType="solid">
        <fgColor theme="7" tint="0.79995117038483843"/>
        <bgColor indexed="64"/>
      </patternFill>
    </fill>
    <fill>
      <patternFill patternType="solid">
        <fgColor theme="5" tint="0.79995117038483843"/>
        <bgColor indexed="64"/>
      </patternFill>
    </fill>
    <fill>
      <patternFill patternType="solid">
        <fgColor theme="4"/>
        <bgColor indexed="64"/>
      </patternFill>
    </fill>
  </fills>
  <borders count="29">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43" fontId="50" fillId="0" borderId="0" applyFont="0" applyFill="0" applyBorder="0" applyAlignment="0" applyProtection="0"/>
  </cellStyleXfs>
  <cellXfs count="273">
    <xf numFmtId="0" fontId="0" fillId="0" borderId="0" xfId="0"/>
    <xf numFmtId="0" fontId="3" fillId="2" borderId="0" xfId="0" applyFont="1" applyFill="1"/>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3" borderId="1" xfId="0" applyFont="1" applyFill="1" applyBorder="1" applyAlignment="1">
      <alignment horizontal="left" vertical="center" wrapText="1"/>
    </xf>
    <xf numFmtId="0" fontId="0" fillId="0" borderId="0" xfId="0" applyAlignment="1">
      <alignment horizontal="left"/>
    </xf>
    <xf numFmtId="0" fontId="4" fillId="3" borderId="0" xfId="0" applyFont="1" applyFill="1" applyAlignment="1">
      <alignment horizontal="left" vertical="center" wrapText="1"/>
    </xf>
    <xf numFmtId="0" fontId="7" fillId="0" borderId="1" xfId="0" applyFont="1" applyBorder="1"/>
    <xf numFmtId="0" fontId="7" fillId="0" borderId="1" xfId="0" applyFont="1" applyBorder="1" applyAlignment="1">
      <alignment horizontal="left" vertical="center" wrapText="1"/>
    </xf>
    <xf numFmtId="0" fontId="7" fillId="4" borderId="1" xfId="0" applyFont="1" applyFill="1" applyBorder="1" applyAlignment="1">
      <alignment horizontal="left" vertical="center" wrapText="1"/>
    </xf>
    <xf numFmtId="0" fontId="5" fillId="0" borderId="1" xfId="0" applyFont="1" applyBorder="1" applyAlignment="1">
      <alignment vertical="center" wrapText="1"/>
    </xf>
    <xf numFmtId="0" fontId="7" fillId="0" borderId="1" xfId="0" applyFont="1" applyBorder="1" applyAlignment="1">
      <alignment horizontal="justify" vertical="center" wrapText="1"/>
    </xf>
    <xf numFmtId="0" fontId="9" fillId="0" borderId="1" xfId="0" applyFont="1" applyBorder="1" applyAlignment="1">
      <alignment vertical="center" wrapText="1"/>
    </xf>
    <xf numFmtId="0" fontId="10" fillId="0" borderId="1" xfId="0" applyFont="1" applyBorder="1" applyAlignment="1">
      <alignment vertical="center" wrapText="1"/>
    </xf>
    <xf numFmtId="0" fontId="7" fillId="0" borderId="1" xfId="0" applyFont="1" applyBorder="1" applyAlignment="1">
      <alignment vertical="center" wrapText="1"/>
    </xf>
    <xf numFmtId="0" fontId="7" fillId="4" borderId="1" xfId="0" applyFont="1" applyFill="1" applyBorder="1" applyAlignment="1">
      <alignment vertical="center" wrapText="1"/>
    </xf>
    <xf numFmtId="0" fontId="1" fillId="0" borderId="1" xfId="0" applyFont="1" applyBorder="1" applyAlignment="1">
      <alignment vertical="center" wrapText="1"/>
    </xf>
    <xf numFmtId="0" fontId="12" fillId="0" borderId="1" xfId="0" applyFont="1" applyBorder="1" applyAlignment="1">
      <alignment vertical="center" wrapText="1"/>
    </xf>
    <xf numFmtId="0" fontId="5" fillId="0" borderId="1" xfId="0" applyFont="1" applyBorder="1" applyAlignment="1">
      <alignment horizontal="left" wrapText="1"/>
    </xf>
    <xf numFmtId="0" fontId="6" fillId="0" borderId="1" xfId="0" applyFont="1" applyBorder="1" applyAlignment="1">
      <alignment wrapText="1"/>
    </xf>
    <xf numFmtId="0" fontId="6" fillId="0" borderId="1" xfId="0" applyFont="1" applyBorder="1" applyAlignment="1">
      <alignment vertical="center" wrapText="1"/>
    </xf>
    <xf numFmtId="0" fontId="4" fillId="0" borderId="1" xfId="0" applyFont="1" applyBorder="1" applyAlignment="1">
      <alignment wrapText="1"/>
    </xf>
    <xf numFmtId="0" fontId="0" fillId="0" borderId="0" xfId="0" applyAlignment="1">
      <alignment horizontal="left" wrapText="1"/>
    </xf>
    <xf numFmtId="0" fontId="3" fillId="2" borderId="0" xfId="0" applyFont="1" applyFill="1" applyAlignment="1">
      <alignment vertical="center" wrapText="1"/>
    </xf>
    <xf numFmtId="0" fontId="3" fillId="2" borderId="2" xfId="0" applyFont="1" applyFill="1" applyBorder="1" applyAlignment="1">
      <alignment vertical="center" wrapText="1"/>
    </xf>
    <xf numFmtId="0" fontId="3" fillId="5" borderId="1" xfId="0" applyFont="1" applyFill="1" applyBorder="1" applyAlignment="1" applyProtection="1">
      <alignment horizontal="center" vertical="center" wrapText="1"/>
      <protection locked="0"/>
    </xf>
    <xf numFmtId="0" fontId="3" fillId="6" borderId="1" xfId="0" applyFont="1" applyFill="1" applyBorder="1" applyAlignment="1">
      <alignment horizontal="center" vertical="center" wrapText="1"/>
    </xf>
    <xf numFmtId="0" fontId="7" fillId="0" borderId="0" xfId="0" applyFont="1"/>
    <xf numFmtId="0" fontId="7" fillId="0" borderId="1" xfId="0" applyFont="1" applyBorder="1" applyAlignment="1">
      <alignment vertical="center"/>
    </xf>
    <xf numFmtId="0" fontId="7" fillId="0" borderId="0" xfId="0" applyFont="1" applyAlignment="1">
      <alignment horizontal="center" vertical="center" wrapText="1"/>
    </xf>
    <xf numFmtId="164" fontId="7" fillId="0" borderId="0" xfId="1" applyNumberFormat="1" applyFont="1" applyAlignment="1">
      <alignment horizontal="center" vertical="center"/>
    </xf>
    <xf numFmtId="0" fontId="7" fillId="0" borderId="0" xfId="0" applyFont="1" applyAlignment="1">
      <alignment vertical="center"/>
    </xf>
    <xf numFmtId="0" fontId="4" fillId="6" borderId="1" xfId="0" applyFont="1" applyFill="1" applyBorder="1" applyAlignment="1">
      <alignment horizontal="left" vertical="center" wrapText="1"/>
    </xf>
    <xf numFmtId="0" fontId="14" fillId="7" borderId="1" xfId="0" applyFont="1" applyFill="1" applyBorder="1" applyAlignment="1">
      <alignment horizontal="center" vertical="center" wrapText="1"/>
    </xf>
    <xf numFmtId="0" fontId="3" fillId="0" borderId="0" xfId="0" applyFont="1"/>
    <xf numFmtId="0" fontId="7" fillId="0" borderId="0" xfId="1" applyNumberFormat="1" applyFont="1" applyAlignment="1">
      <alignment vertical="center"/>
    </xf>
    <xf numFmtId="0" fontId="15" fillId="3" borderId="0" xfId="0" applyFont="1" applyFill="1"/>
    <xf numFmtId="0" fontId="8" fillId="0" borderId="1" xfId="0" applyFont="1" applyBorder="1" applyAlignment="1">
      <alignment vertical="center" wrapText="1"/>
    </xf>
    <xf numFmtId="0" fontId="16" fillId="0" borderId="0" xfId="0" applyFont="1"/>
    <xf numFmtId="0" fontId="7" fillId="3" borderId="0" xfId="0" applyFont="1" applyFill="1" applyAlignment="1">
      <alignment horizontal="center" vertical="center" wrapText="1"/>
    </xf>
    <xf numFmtId="0" fontId="7" fillId="3" borderId="0" xfId="0" applyFont="1" applyFill="1" applyAlignment="1">
      <alignment vertical="center"/>
    </xf>
    <xf numFmtId="0" fontId="4" fillId="3" borderId="0" xfId="0" applyFont="1" applyFill="1"/>
    <xf numFmtId="0" fontId="7" fillId="0" borderId="0" xfId="0" applyFont="1" applyAlignment="1">
      <alignment horizontal="center"/>
    </xf>
    <xf numFmtId="0" fontId="7" fillId="0" borderId="0" xfId="0" applyFont="1" applyAlignment="1">
      <alignment vertical="center" wrapText="1"/>
    </xf>
    <xf numFmtId="0" fontId="4" fillId="3" borderId="0" xfId="0" applyFont="1" applyFill="1" applyAlignment="1">
      <alignment vertical="center"/>
    </xf>
    <xf numFmtId="0" fontId="17" fillId="7" borderId="1" xfId="0" applyFont="1" applyFill="1" applyBorder="1" applyAlignment="1">
      <alignment horizontal="center" vertical="center" wrapText="1"/>
    </xf>
    <xf numFmtId="0" fontId="4" fillId="5" borderId="3" xfId="0" applyFont="1" applyFill="1" applyBorder="1" applyAlignment="1" applyProtection="1">
      <alignment horizontal="center" vertical="center" wrapText="1"/>
      <protection locked="0"/>
    </xf>
    <xf numFmtId="0" fontId="18" fillId="3" borderId="0" xfId="0" applyFont="1" applyFill="1"/>
    <xf numFmtId="0" fontId="4" fillId="0" borderId="0" xfId="0" applyFont="1"/>
    <xf numFmtId="0" fontId="19" fillId="3" borderId="0" xfId="0" applyFont="1" applyFill="1"/>
    <xf numFmtId="0" fontId="7" fillId="0" borderId="1" xfId="0" applyFont="1" applyBorder="1" applyAlignment="1">
      <alignment horizontal="center" vertical="center"/>
    </xf>
    <xf numFmtId="0" fontId="19" fillId="3" borderId="0" xfId="0" applyFont="1" applyFill="1" applyAlignment="1">
      <alignment horizontal="center" vertical="center"/>
    </xf>
    <xf numFmtId="0" fontId="19" fillId="3" borderId="0" xfId="0" applyFont="1" applyFill="1" applyAlignment="1">
      <alignment horizontal="left" vertical="center" wrapText="1"/>
    </xf>
    <xf numFmtId="0" fontId="7" fillId="0" borderId="0" xfId="0" applyFont="1" applyAlignment="1">
      <alignment horizontal="center" vertical="center"/>
    </xf>
    <xf numFmtId="0" fontId="7" fillId="0" borderId="0" xfId="0" applyFont="1" applyAlignment="1">
      <alignment horizontal="left" vertical="center" wrapText="1"/>
    </xf>
    <xf numFmtId="0" fontId="8" fillId="0" borderId="1" xfId="0" applyFont="1" applyBorder="1" applyAlignment="1">
      <alignment horizontal="center" vertical="center"/>
    </xf>
    <xf numFmtId="0" fontId="7" fillId="0" borderId="1" xfId="0" applyFont="1" applyBorder="1" applyAlignment="1">
      <alignment horizontal="center"/>
    </xf>
    <xf numFmtId="0" fontId="4" fillId="5" borderId="1" xfId="0" applyFont="1" applyFill="1" applyBorder="1" applyAlignment="1" applyProtection="1">
      <alignment horizontal="center" vertical="center" wrapText="1"/>
      <protection locked="0"/>
    </xf>
    <xf numFmtId="0" fontId="18" fillId="3" borderId="0" xfId="0" applyFont="1" applyFill="1" applyAlignment="1">
      <alignment horizontal="left"/>
    </xf>
    <xf numFmtId="0" fontId="18" fillId="3" borderId="0" xfId="0" applyFont="1" applyFill="1" applyAlignment="1">
      <alignment horizontal="left" vertical="center" wrapText="1"/>
    </xf>
    <xf numFmtId="0" fontId="19" fillId="3" borderId="0" xfId="0" applyFont="1" applyFill="1" applyAlignment="1">
      <alignment vertical="center"/>
    </xf>
    <xf numFmtId="0" fontId="19" fillId="3" borderId="0" xfId="0" applyFont="1" applyFill="1" applyAlignment="1">
      <alignment horizontal="center"/>
    </xf>
    <xf numFmtId="0" fontId="19" fillId="3" borderId="0" xfId="0" applyFont="1" applyFill="1" applyAlignment="1">
      <alignment vertical="center" wrapText="1"/>
    </xf>
    <xf numFmtId="0" fontId="4" fillId="6" borderId="1" xfId="0" applyFont="1" applyFill="1" applyBorder="1" applyAlignment="1">
      <alignment horizontal="center" vertical="center"/>
    </xf>
    <xf numFmtId="0" fontId="19" fillId="3" borderId="0" xfId="0" applyFont="1" applyFill="1" applyAlignment="1">
      <alignment horizontal="center" vertical="center" wrapText="1"/>
    </xf>
    <xf numFmtId="0" fontId="3" fillId="6" borderId="0" xfId="0" applyFont="1" applyFill="1"/>
    <xf numFmtId="0" fontId="3" fillId="2" borderId="4" xfId="0" applyFont="1" applyFill="1" applyBorder="1"/>
    <xf numFmtId="0" fontId="3" fillId="2" borderId="5" xfId="0" applyFont="1" applyFill="1" applyBorder="1"/>
    <xf numFmtId="0" fontId="3" fillId="2" borderId="6" xfId="0" applyFont="1" applyFill="1" applyBorder="1"/>
    <xf numFmtId="0" fontId="3" fillId="2" borderId="7" xfId="0" applyFont="1" applyFill="1" applyBorder="1"/>
    <xf numFmtId="0" fontId="3" fillId="2" borderId="8" xfId="0" applyFont="1" applyFill="1" applyBorder="1"/>
    <xf numFmtId="0" fontId="3" fillId="6" borderId="0" xfId="0" applyFont="1" applyFill="1" applyProtection="1">
      <protection locked="0"/>
    </xf>
    <xf numFmtId="0" fontId="3" fillId="2" borderId="0" xfId="0" applyFont="1" applyFill="1" applyProtection="1">
      <protection locked="0"/>
    </xf>
    <xf numFmtId="0" fontId="3" fillId="0" borderId="7" xfId="0" applyFont="1" applyBorder="1"/>
    <xf numFmtId="0" fontId="2" fillId="2" borderId="7" xfId="0" applyFont="1" applyFill="1" applyBorder="1" applyAlignment="1">
      <alignment vertical="center" wrapText="1"/>
    </xf>
    <xf numFmtId="0" fontId="2" fillId="2" borderId="0" xfId="0" applyFont="1" applyFill="1" applyAlignment="1">
      <alignment vertical="center" wrapText="1"/>
    </xf>
    <xf numFmtId="0" fontId="2" fillId="6" borderId="0" xfId="0" applyFont="1" applyFill="1" applyAlignment="1">
      <alignment vertical="center" wrapText="1"/>
    </xf>
    <xf numFmtId="0" fontId="3" fillId="2" borderId="7" xfId="0" applyFont="1" applyFill="1" applyBorder="1" applyProtection="1">
      <protection locked="0"/>
    </xf>
    <xf numFmtId="0" fontId="3" fillId="2" borderId="8" xfId="0" applyFont="1" applyFill="1" applyBorder="1" applyProtection="1">
      <protection locked="0"/>
    </xf>
    <xf numFmtId="0" fontId="3" fillId="2" borderId="9" xfId="0" applyFont="1" applyFill="1" applyBorder="1" applyProtection="1">
      <protection locked="0"/>
    </xf>
    <xf numFmtId="0" fontId="3" fillId="2" borderId="10" xfId="0" applyFont="1" applyFill="1" applyBorder="1" applyProtection="1">
      <protection locked="0"/>
    </xf>
    <xf numFmtId="0" fontId="3" fillId="2" borderId="11" xfId="0" applyFont="1" applyFill="1" applyBorder="1" applyProtection="1">
      <protection locked="0"/>
    </xf>
    <xf numFmtId="0" fontId="7" fillId="8" borderId="1" xfId="0" applyFont="1" applyFill="1" applyBorder="1" applyAlignment="1">
      <alignment horizontal="center" vertical="center"/>
    </xf>
    <xf numFmtId="0" fontId="7" fillId="8" borderId="1" xfId="0" applyFont="1" applyFill="1" applyBorder="1" applyAlignment="1">
      <alignment vertical="center"/>
    </xf>
    <xf numFmtId="0" fontId="3" fillId="0" borderId="1" xfId="0" applyFont="1" applyBorder="1" applyAlignment="1" applyProtection="1">
      <alignment horizontal="center" vertical="center" wrapText="1"/>
      <protection hidden="1"/>
    </xf>
    <xf numFmtId="0" fontId="3" fillId="6" borderId="1" xfId="0" applyFont="1" applyFill="1" applyBorder="1" applyAlignment="1" applyProtection="1">
      <alignment horizontal="center" vertical="center" wrapText="1"/>
      <protection hidden="1"/>
    </xf>
    <xf numFmtId="0" fontId="0" fillId="5" borderId="1" xfId="0" applyFill="1" applyBorder="1" applyAlignment="1" applyProtection="1">
      <alignment vertical="center" wrapText="1"/>
      <protection locked="0"/>
    </xf>
    <xf numFmtId="0" fontId="3" fillId="2" borderId="2" xfId="0" applyFont="1" applyFill="1" applyBorder="1"/>
    <xf numFmtId="0" fontId="3" fillId="3" borderId="0" xfId="0" applyFont="1" applyFill="1"/>
    <xf numFmtId="0" fontId="3" fillId="6" borderId="1" xfId="0" applyFont="1" applyFill="1" applyBorder="1" applyAlignment="1" applyProtection="1">
      <alignment horizontal="center" vertical="center" wrapText="1"/>
      <protection locked="0"/>
    </xf>
    <xf numFmtId="0" fontId="0" fillId="3" borderId="0" xfId="0" applyFill="1"/>
    <xf numFmtId="0" fontId="14" fillId="7" borderId="1" xfId="0" applyFont="1" applyFill="1" applyBorder="1" applyAlignment="1">
      <alignment vertical="center" wrapText="1"/>
    </xf>
    <xf numFmtId="0" fontId="14" fillId="7" borderId="12" xfId="0" applyFont="1" applyFill="1" applyBorder="1" applyAlignment="1">
      <alignment horizontal="center" vertical="center" wrapText="1"/>
    </xf>
    <xf numFmtId="0" fontId="2" fillId="2" borderId="13" xfId="0" applyFont="1" applyFill="1" applyBorder="1" applyAlignment="1" applyProtection="1">
      <alignment horizontal="left" vertical="center" wrapText="1"/>
      <protection locked="0"/>
    </xf>
    <xf numFmtId="0" fontId="7" fillId="3" borderId="0" xfId="0" applyFont="1" applyFill="1"/>
    <xf numFmtId="0" fontId="2" fillId="2" borderId="0" xfId="0" applyFont="1" applyFill="1"/>
    <xf numFmtId="0" fontId="21" fillId="0" borderId="0" xfId="0" applyFont="1"/>
    <xf numFmtId="0" fontId="22" fillId="0" borderId="0" xfId="0" applyFont="1"/>
    <xf numFmtId="0" fontId="22" fillId="0" borderId="0" xfId="0" quotePrefix="1" applyFont="1" applyAlignment="1">
      <alignment wrapText="1"/>
    </xf>
    <xf numFmtId="0" fontId="21" fillId="0" borderId="0" xfId="0" quotePrefix="1" applyFont="1" applyAlignment="1">
      <alignment wrapText="1"/>
    </xf>
    <xf numFmtId="0" fontId="22" fillId="0" borderId="0" xfId="0" quotePrefix="1" applyFont="1"/>
    <xf numFmtId="0" fontId="4" fillId="2" borderId="1" xfId="0" applyFont="1" applyFill="1" applyBorder="1" applyAlignment="1">
      <alignment horizontal="left" vertical="center" wrapText="1"/>
    </xf>
    <xf numFmtId="0" fontId="8" fillId="0" borderId="1" xfId="0" applyFont="1" applyBorder="1"/>
    <xf numFmtId="0" fontId="11" fillId="0" borderId="1" xfId="0" applyFont="1" applyBorder="1"/>
    <xf numFmtId="0" fontId="26" fillId="0" borderId="1" xfId="0" applyFont="1" applyBorder="1" applyAlignment="1">
      <alignment horizontal="center"/>
    </xf>
    <xf numFmtId="0" fontId="3" fillId="6" borderId="1" xfId="0" applyFont="1" applyFill="1" applyBorder="1" applyAlignment="1" applyProtection="1">
      <alignment horizontal="left" vertical="center" wrapText="1"/>
      <protection locked="0"/>
    </xf>
    <xf numFmtId="0" fontId="31" fillId="6" borderId="1" xfId="0" applyFont="1" applyFill="1" applyBorder="1" applyAlignment="1">
      <alignment horizontal="left" vertical="center" wrapText="1"/>
    </xf>
    <xf numFmtId="0" fontId="0" fillId="9" borderId="0" xfId="0" applyFill="1"/>
    <xf numFmtId="0" fontId="0" fillId="0" borderId="0" xfId="0" applyAlignment="1">
      <alignment vertical="center" wrapText="1"/>
    </xf>
    <xf numFmtId="0" fontId="5" fillId="0" borderId="0" xfId="0" applyFont="1" applyAlignment="1">
      <alignment vertical="center"/>
    </xf>
    <xf numFmtId="0" fontId="6" fillId="0" borderId="14" xfId="0" applyFont="1" applyBorder="1" applyAlignment="1">
      <alignment horizontal="center" vertical="center" wrapText="1"/>
    </xf>
    <xf numFmtId="0" fontId="6" fillId="0" borderId="15" xfId="0" applyFont="1" applyBorder="1" applyAlignment="1">
      <alignment horizontal="center" vertical="center" wrapText="1"/>
    </xf>
    <xf numFmtId="0" fontId="5" fillId="0" borderId="16" xfId="0" applyFont="1" applyBorder="1" applyAlignment="1">
      <alignment vertical="center" wrapText="1"/>
    </xf>
    <xf numFmtId="0" fontId="5" fillId="0" borderId="11" xfId="0" applyFont="1" applyBorder="1" applyAlignment="1">
      <alignment horizontal="center" vertical="center" wrapText="1"/>
    </xf>
    <xf numFmtId="9" fontId="5" fillId="0" borderId="11" xfId="0" applyNumberFormat="1" applyFont="1" applyBorder="1" applyAlignment="1">
      <alignment horizontal="center" vertical="center" wrapText="1"/>
    </xf>
    <xf numFmtId="0" fontId="40" fillId="0" borderId="0" xfId="0" applyFont="1" applyAlignment="1">
      <alignment vertical="center"/>
    </xf>
    <xf numFmtId="0" fontId="41" fillId="0" borderId="14" xfId="0" applyFont="1" applyBorder="1" applyAlignment="1">
      <alignment horizontal="center" vertical="center" wrapText="1"/>
    </xf>
    <xf numFmtId="0" fontId="41" fillId="0" borderId="15" xfId="0" applyFont="1" applyBorder="1" applyAlignment="1">
      <alignment horizontal="center" vertical="center" wrapText="1"/>
    </xf>
    <xf numFmtId="0" fontId="40" fillId="0" borderId="16" xfId="0" applyFont="1" applyBorder="1" applyAlignment="1">
      <alignment vertical="center" wrapText="1"/>
    </xf>
    <xf numFmtId="0" fontId="40" fillId="0" borderId="11" xfId="0" applyFont="1" applyBorder="1" applyAlignment="1">
      <alignment horizontal="center" vertical="center" wrapText="1"/>
    </xf>
    <xf numFmtId="9" fontId="40" fillId="0" borderId="11" xfId="0" applyNumberFormat="1" applyFont="1" applyBorder="1" applyAlignment="1">
      <alignment horizontal="center" vertical="center" wrapText="1"/>
    </xf>
    <xf numFmtId="0" fontId="2" fillId="0" borderId="17" xfId="0" applyFont="1" applyBorder="1" applyAlignment="1">
      <alignment vertical="center"/>
    </xf>
    <xf numFmtId="0" fontId="4" fillId="0" borderId="15" xfId="0" applyFont="1" applyBorder="1" applyAlignment="1">
      <alignment horizontal="center" vertical="center" wrapText="1"/>
    </xf>
    <xf numFmtId="0" fontId="2" fillId="0" borderId="16" xfId="0" applyFont="1" applyBorder="1" applyAlignment="1">
      <alignment vertical="center"/>
    </xf>
    <xf numFmtId="0" fontId="2" fillId="0" borderId="17" xfId="0" applyFont="1" applyBorder="1" applyAlignment="1">
      <alignment vertical="center" wrapText="1"/>
    </xf>
    <xf numFmtId="0" fontId="2" fillId="0" borderId="16" xfId="0" applyFont="1" applyBorder="1" applyAlignment="1">
      <alignment vertical="center" wrapText="1"/>
    </xf>
    <xf numFmtId="0" fontId="4" fillId="4" borderId="17" xfId="0" applyFont="1" applyFill="1" applyBorder="1" applyAlignment="1">
      <alignment horizontal="center" vertical="center" wrapText="1"/>
    </xf>
    <xf numFmtId="0" fontId="8" fillId="4" borderId="16" xfId="0" applyFont="1" applyFill="1" applyBorder="1" applyAlignment="1">
      <alignment vertical="center" wrapText="1"/>
    </xf>
    <xf numFmtId="0" fontId="7" fillId="4" borderId="11" xfId="0" applyFont="1" applyFill="1" applyBorder="1" applyAlignment="1">
      <alignment horizontal="center" vertical="center" wrapText="1"/>
    </xf>
    <xf numFmtId="9" fontId="7" fillId="4" borderId="11" xfId="0" applyNumberFormat="1" applyFont="1" applyFill="1" applyBorder="1" applyAlignment="1">
      <alignment horizontal="center" vertical="center" wrapText="1"/>
    </xf>
    <xf numFmtId="0" fontId="43" fillId="0" borderId="0" xfId="0" applyFont="1" applyAlignment="1">
      <alignment vertical="center"/>
    </xf>
    <xf numFmtId="0" fontId="4"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9" fontId="3"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4" borderId="0" xfId="0" applyFont="1" applyFill="1" applyAlignment="1">
      <alignment horizontal="center" vertical="center" wrapText="1"/>
    </xf>
    <xf numFmtId="0" fontId="3" fillId="4" borderId="0" xfId="0" applyFont="1" applyFill="1" applyAlignment="1">
      <alignment horizontal="center" vertical="center" wrapText="1"/>
    </xf>
    <xf numFmtId="9" fontId="3" fillId="4" borderId="0" xfId="0" applyNumberFormat="1" applyFont="1" applyFill="1" applyAlignment="1">
      <alignment horizontal="center" vertical="center" wrapText="1"/>
    </xf>
    <xf numFmtId="0" fontId="7" fillId="4" borderId="0" xfId="0" applyFont="1" applyFill="1" applyAlignment="1">
      <alignment horizontal="center" vertical="center" wrapText="1"/>
    </xf>
    <xf numFmtId="0" fontId="7" fillId="0" borderId="1" xfId="0" applyFont="1" applyBorder="1" applyAlignment="1">
      <alignment horizontal="centerContinuous" vertical="center" wrapText="1"/>
    </xf>
    <xf numFmtId="0" fontId="7" fillId="0" borderId="1" xfId="0" applyFont="1" applyBorder="1" applyAlignment="1">
      <alignment horizontal="centerContinuous" vertical="center"/>
    </xf>
    <xf numFmtId="0" fontId="40" fillId="10" borderId="1" xfId="0" applyFont="1" applyFill="1" applyBorder="1" applyAlignment="1">
      <alignment horizontal="center" vertical="center" wrapText="1"/>
    </xf>
    <xf numFmtId="0" fontId="40" fillId="9" borderId="1" xfId="0" applyFont="1" applyFill="1" applyBorder="1" applyAlignment="1">
      <alignment horizontal="center" vertical="center" wrapText="1"/>
    </xf>
    <xf numFmtId="0" fontId="40" fillId="11" borderId="1" xfId="0" applyFont="1" applyFill="1" applyBorder="1" applyAlignment="1">
      <alignment horizontal="center" vertical="center" wrapText="1"/>
    </xf>
    <xf numFmtId="0" fontId="40" fillId="12" borderId="1" xfId="0" applyFont="1" applyFill="1" applyBorder="1" applyAlignment="1">
      <alignment horizontal="center" vertical="center" wrapText="1"/>
    </xf>
    <xf numFmtId="0" fontId="40" fillId="7" borderId="1" xfId="0" applyFont="1" applyFill="1" applyBorder="1" applyAlignment="1">
      <alignment horizontal="center" vertical="center" wrapText="1"/>
    </xf>
    <xf numFmtId="0" fontId="6" fillId="0" borderId="1" xfId="0" applyFont="1" applyBorder="1"/>
    <xf numFmtId="0" fontId="25" fillId="0" borderId="0" xfId="0" applyFont="1"/>
    <xf numFmtId="0" fontId="4" fillId="3" borderId="0" xfId="0" applyFont="1" applyFill="1" applyAlignment="1">
      <alignment horizontal="center" vertical="center" wrapText="1"/>
    </xf>
    <xf numFmtId="0" fontId="4" fillId="3" borderId="0" xfId="0" quotePrefix="1" applyFont="1" applyFill="1" applyAlignment="1">
      <alignment horizontal="center" vertical="center" wrapText="1"/>
    </xf>
    <xf numFmtId="0" fontId="45" fillId="3" borderId="0" xfId="0" quotePrefix="1" applyFont="1" applyFill="1" applyAlignment="1">
      <alignment horizontal="center" vertical="center" wrapText="1"/>
    </xf>
    <xf numFmtId="164" fontId="7" fillId="0" borderId="0" xfId="1" applyNumberFormat="1" applyFont="1" applyBorder="1" applyAlignment="1">
      <alignment horizontal="center" vertical="center" wrapText="1"/>
    </xf>
    <xf numFmtId="0" fontId="4" fillId="13" borderId="0" xfId="0" applyFont="1" applyFill="1" applyAlignment="1">
      <alignment horizontal="center" vertical="center" wrapText="1"/>
    </xf>
    <xf numFmtId="0" fontId="23" fillId="0" borderId="0" xfId="0" applyFont="1" applyAlignment="1">
      <alignment horizontal="left" vertical="center" wrapText="1"/>
    </xf>
    <xf numFmtId="0" fontId="0" fillId="0" borderId="0" xfId="0" applyAlignment="1">
      <alignment horizontal="center" vertical="center" wrapText="1"/>
    </xf>
    <xf numFmtId="164" fontId="7" fillId="0" borderId="0" xfId="1" applyNumberFormat="1" applyFont="1" applyBorder="1" applyAlignment="1">
      <alignment horizontal="center" vertical="center"/>
    </xf>
    <xf numFmtId="0" fontId="0" fillId="0" borderId="0" xfId="0" applyAlignment="1">
      <alignment horizontal="center" vertical="center"/>
    </xf>
    <xf numFmtId="0" fontId="23" fillId="9" borderId="0" xfId="0" applyFont="1" applyFill="1" applyAlignment="1">
      <alignment horizontal="left" vertical="center" wrapText="1"/>
    </xf>
    <xf numFmtId="0" fontId="5" fillId="0" borderId="0" xfId="0" applyFont="1" applyAlignment="1">
      <alignment horizontal="center" vertical="center"/>
    </xf>
    <xf numFmtId="0" fontId="0" fillId="0" borderId="0" xfId="0" applyAlignment="1">
      <alignment horizontal="left" vertical="center" wrapText="1"/>
    </xf>
    <xf numFmtId="0" fontId="29" fillId="0" borderId="0" xfId="0" applyFont="1"/>
    <xf numFmtId="0" fontId="7" fillId="14" borderId="0" xfId="0" applyFont="1" applyFill="1" applyAlignment="1">
      <alignment vertical="center"/>
    </xf>
    <xf numFmtId="0" fontId="27" fillId="3" borderId="0" xfId="0" applyFont="1" applyFill="1"/>
    <xf numFmtId="0" fontId="46" fillId="3" borderId="0" xfId="0" applyFont="1" applyFill="1"/>
    <xf numFmtId="0" fontId="3" fillId="0" borderId="1" xfId="0" applyFont="1" applyBorder="1" applyAlignment="1">
      <alignment horizontal="left" vertical="center"/>
    </xf>
    <xf numFmtId="0" fontId="4" fillId="3" borderId="0" xfId="0" applyFont="1" applyFill="1" applyAlignment="1">
      <alignment horizontal="center" vertical="center"/>
    </xf>
    <xf numFmtId="0" fontId="4" fillId="13" borderId="0" xfId="0" applyFont="1" applyFill="1" applyAlignment="1">
      <alignment horizontal="center" vertical="center"/>
    </xf>
    <xf numFmtId="164" fontId="0" fillId="9" borderId="0" xfId="0" applyNumberFormat="1" applyFill="1"/>
    <xf numFmtId="0" fontId="4" fillId="3" borderId="0" xfId="0" applyFont="1" applyFill="1" applyAlignment="1">
      <alignment horizontal="left" vertical="center"/>
    </xf>
    <xf numFmtId="0" fontId="4" fillId="3" borderId="0" xfId="0" quotePrefix="1" applyFont="1" applyFill="1" applyAlignment="1">
      <alignment horizontal="left" vertical="center"/>
    </xf>
    <xf numFmtId="0" fontId="45" fillId="3" borderId="0" xfId="0" quotePrefix="1" applyFont="1" applyFill="1" applyAlignment="1">
      <alignment horizontal="left" vertical="center"/>
    </xf>
    <xf numFmtId="164" fontId="7" fillId="0" borderId="0" xfId="1" applyNumberFormat="1" applyFont="1" applyBorder="1" applyAlignment="1">
      <alignment horizontal="left" vertical="center"/>
    </xf>
    <xf numFmtId="0" fontId="0" fillId="0" borderId="0" xfId="0" applyAlignment="1">
      <alignment wrapText="1"/>
    </xf>
    <xf numFmtId="0" fontId="0" fillId="9" borderId="0" xfId="0" applyFill="1" applyAlignment="1">
      <alignment horizontal="center" vertical="center" wrapText="1"/>
    </xf>
    <xf numFmtId="0" fontId="47" fillId="3" borderId="0" xfId="0" quotePrefix="1" applyFont="1" applyFill="1" applyAlignment="1">
      <alignment horizontal="left" vertical="center"/>
    </xf>
    <xf numFmtId="164" fontId="27" fillId="3" borderId="1" xfId="1" applyNumberFormat="1" applyFont="1" applyFill="1" applyBorder="1" applyAlignment="1">
      <alignment horizontal="center" vertical="center"/>
    </xf>
    <xf numFmtId="0" fontId="48" fillId="3" borderId="0" xfId="0" applyFont="1" applyFill="1"/>
    <xf numFmtId="0" fontId="49" fillId="3" borderId="0" xfId="0" applyFont="1" applyFill="1"/>
    <xf numFmtId="0" fontId="49" fillId="3" borderId="0" xfId="0" applyFont="1" applyFill="1" applyAlignment="1">
      <alignment horizontal="center" vertical="center"/>
    </xf>
    <xf numFmtId="164" fontId="49" fillId="3" borderId="0" xfId="1" applyNumberFormat="1" applyFont="1" applyFill="1" applyAlignment="1">
      <alignment horizontal="center" vertical="center"/>
    </xf>
    <xf numFmtId="164" fontId="49" fillId="3" borderId="0" xfId="0" applyNumberFormat="1" applyFont="1" applyFill="1" applyAlignment="1">
      <alignment horizontal="center" vertical="center"/>
    </xf>
    <xf numFmtId="49" fontId="0" fillId="5" borderId="1" xfId="0" applyNumberFormat="1" applyFill="1" applyBorder="1" applyAlignment="1" applyProtection="1">
      <alignment vertical="center" wrapText="1"/>
      <protection locked="0"/>
    </xf>
    <xf numFmtId="0" fontId="0" fillId="5" borderId="1" xfId="0" applyFill="1" applyBorder="1" applyAlignment="1" applyProtection="1">
      <alignment horizontal="left" vertical="center" wrapText="1"/>
      <protection locked="0"/>
    </xf>
    <xf numFmtId="0" fontId="40" fillId="0" borderId="18" xfId="0" applyFont="1" applyBorder="1" applyAlignment="1">
      <alignment horizontal="center" vertical="center" wrapText="1"/>
    </xf>
    <xf numFmtId="0" fontId="40" fillId="0" borderId="15" xfId="0" applyFont="1" applyBorder="1" applyAlignment="1">
      <alignment horizontal="center" vertical="center" wrapText="1"/>
    </xf>
    <xf numFmtId="0" fontId="40" fillId="0" borderId="19"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5" xfId="0" applyFont="1" applyBorder="1" applyAlignment="1">
      <alignment horizontal="center" vertical="center" wrapText="1"/>
    </xf>
    <xf numFmtId="0" fontId="41" fillId="0" borderId="18" xfId="0" applyFont="1" applyBorder="1" applyAlignment="1">
      <alignment horizontal="center" vertical="center" wrapText="1"/>
    </xf>
    <xf numFmtId="0" fontId="41" fillId="0" borderId="15" xfId="0" applyFont="1" applyBorder="1" applyAlignment="1">
      <alignment horizontal="center" vertical="center" wrapText="1"/>
    </xf>
    <xf numFmtId="0" fontId="3" fillId="6" borderId="12" xfId="0" applyFont="1" applyFill="1" applyBorder="1" applyAlignment="1" applyProtection="1">
      <alignment horizontal="center" vertical="center" wrapText="1"/>
      <protection hidden="1"/>
    </xf>
    <xf numFmtId="0" fontId="3" fillId="6" borderId="13" xfId="0" applyFont="1" applyFill="1" applyBorder="1" applyAlignment="1" applyProtection="1">
      <alignment horizontal="center" vertical="center" wrapText="1"/>
      <protection hidden="1"/>
    </xf>
    <xf numFmtId="0" fontId="3" fillId="6" borderId="3" xfId="0" applyFont="1" applyFill="1" applyBorder="1" applyAlignment="1" applyProtection="1">
      <alignment horizontal="center" vertical="center" wrapText="1"/>
      <protection hidden="1"/>
    </xf>
    <xf numFmtId="0" fontId="3" fillId="0" borderId="1" xfId="0" applyFont="1" applyBorder="1" applyAlignment="1" applyProtection="1">
      <alignment horizontal="left" vertical="center" wrapText="1"/>
      <protection hidden="1"/>
    </xf>
    <xf numFmtId="0" fontId="3" fillId="0" borderId="12" xfId="0" applyFont="1" applyBorder="1" applyAlignment="1" applyProtection="1">
      <alignment horizontal="center" vertical="center" wrapText="1"/>
      <protection hidden="1"/>
    </xf>
    <xf numFmtId="0" fontId="3" fillId="0" borderId="13" xfId="0" applyFont="1" applyBorder="1" applyAlignment="1" applyProtection="1">
      <alignment horizontal="center" vertical="center" wrapText="1"/>
      <protection hidden="1"/>
    </xf>
    <xf numFmtId="0" fontId="3" fillId="0" borderId="3" xfId="0" applyFont="1" applyBorder="1" applyAlignment="1" applyProtection="1">
      <alignment horizontal="center" vertical="center" wrapText="1"/>
      <protection hidden="1"/>
    </xf>
    <xf numFmtId="0" fontId="2" fillId="15" borderId="12" xfId="0" applyFont="1" applyFill="1" applyBorder="1" applyAlignment="1" applyProtection="1">
      <alignment horizontal="center" vertical="center" wrapText="1"/>
      <protection hidden="1"/>
    </xf>
    <xf numFmtId="0" fontId="2" fillId="15" borderId="13" xfId="0" applyFont="1" applyFill="1" applyBorder="1" applyAlignment="1" applyProtection="1">
      <alignment horizontal="center" vertical="center" wrapText="1"/>
      <protection hidden="1"/>
    </xf>
    <xf numFmtId="0" fontId="2" fillId="15" borderId="3" xfId="0" applyFont="1" applyFill="1" applyBorder="1" applyAlignment="1" applyProtection="1">
      <alignment horizontal="center" vertical="center" wrapText="1"/>
      <protection hidden="1"/>
    </xf>
    <xf numFmtId="164" fontId="3" fillId="2" borderId="1" xfId="1" applyNumberFormat="1" applyFont="1" applyFill="1" applyBorder="1" applyAlignment="1" applyProtection="1">
      <alignment horizontal="center" vertical="center" wrapText="1"/>
      <protection hidden="1"/>
    </xf>
    <xf numFmtId="0" fontId="3" fillId="2" borderId="7" xfId="0" applyFont="1" applyFill="1" applyBorder="1" applyAlignment="1">
      <alignment horizontal="center"/>
    </xf>
    <xf numFmtId="0" fontId="3" fillId="2" borderId="0" xfId="0" applyFont="1" applyFill="1" applyAlignment="1">
      <alignment horizontal="center"/>
    </xf>
    <xf numFmtId="0" fontId="3" fillId="2" borderId="0" xfId="0" applyFont="1" applyFill="1" applyAlignment="1">
      <alignment horizontal="center" vertical="center"/>
    </xf>
    <xf numFmtId="0" fontId="3" fillId="6" borderId="12" xfId="0" applyFont="1" applyFill="1" applyBorder="1" applyAlignment="1" applyProtection="1">
      <alignment horizontal="left" vertical="center" wrapText="1"/>
      <protection hidden="1"/>
    </xf>
    <xf numFmtId="0" fontId="3" fillId="6" borderId="13" xfId="0" applyFont="1" applyFill="1" applyBorder="1" applyAlignment="1" applyProtection="1">
      <alignment horizontal="left" vertical="center" wrapText="1"/>
      <protection hidden="1"/>
    </xf>
    <xf numFmtId="0" fontId="3" fillId="6" borderId="3" xfId="0" applyFont="1" applyFill="1" applyBorder="1" applyAlignment="1" applyProtection="1">
      <alignment horizontal="left" vertical="center" wrapText="1"/>
      <protection hidden="1"/>
    </xf>
    <xf numFmtId="0" fontId="2" fillId="15" borderId="1" xfId="0" applyFont="1" applyFill="1" applyBorder="1" applyAlignment="1" applyProtection="1">
      <alignment horizontal="center" vertical="center" wrapText="1"/>
      <protection hidden="1"/>
    </xf>
    <xf numFmtId="0" fontId="3" fillId="15" borderId="1" xfId="0" applyFont="1" applyFill="1" applyBorder="1" applyAlignment="1" applyProtection="1">
      <alignment horizontal="center" vertical="center" wrapText="1"/>
      <protection hidden="1"/>
    </xf>
    <xf numFmtId="0" fontId="2" fillId="16" borderId="1" xfId="0" applyFont="1" applyFill="1" applyBorder="1" applyAlignment="1" applyProtection="1">
      <alignment horizontal="center" vertical="center" wrapText="1"/>
      <protection locked="0"/>
    </xf>
    <xf numFmtId="0" fontId="2" fillId="2" borderId="0" xfId="0" applyFont="1" applyFill="1" applyAlignment="1">
      <alignment horizontal="center" vertical="center" wrapText="1"/>
    </xf>
    <xf numFmtId="43" fontId="3" fillId="17" borderId="12" xfId="1" applyFont="1" applyFill="1" applyBorder="1" applyAlignment="1" applyProtection="1">
      <alignment horizontal="center" vertical="center" wrapText="1"/>
      <protection hidden="1"/>
    </xf>
    <xf numFmtId="43" fontId="3" fillId="17" borderId="3" xfId="1" applyFont="1" applyFill="1" applyBorder="1" applyAlignment="1" applyProtection="1">
      <alignment horizontal="center" vertical="center" wrapText="1"/>
      <protection hidden="1"/>
    </xf>
    <xf numFmtId="0" fontId="3" fillId="6" borderId="1" xfId="0" applyFont="1" applyFill="1" applyBorder="1" applyAlignment="1" applyProtection="1">
      <alignment horizontal="center" vertical="center" wrapText="1"/>
      <protection hidden="1"/>
    </xf>
    <xf numFmtId="0" fontId="3" fillId="6" borderId="20" xfId="0" applyFont="1" applyFill="1" applyBorder="1" applyAlignment="1" applyProtection="1">
      <alignment horizontal="left" vertical="center" wrapText="1"/>
      <protection hidden="1"/>
    </xf>
    <xf numFmtId="0" fontId="3" fillId="6" borderId="21" xfId="0" applyFont="1" applyFill="1" applyBorder="1" applyAlignment="1" applyProtection="1">
      <alignment horizontal="left" vertical="center" wrapText="1"/>
      <protection hidden="1"/>
    </xf>
    <xf numFmtId="0" fontId="3" fillId="6" borderId="22" xfId="0" applyFont="1" applyFill="1" applyBorder="1" applyAlignment="1" applyProtection="1">
      <alignment horizontal="left" vertical="center" wrapText="1"/>
      <protection hidden="1"/>
    </xf>
    <xf numFmtId="0" fontId="3" fillId="6" borderId="23" xfId="0" applyFont="1" applyFill="1" applyBorder="1" applyAlignment="1" applyProtection="1">
      <alignment horizontal="left" vertical="center" wrapText="1"/>
      <protection hidden="1"/>
    </xf>
    <xf numFmtId="0" fontId="3" fillId="6" borderId="24" xfId="0" applyFont="1" applyFill="1" applyBorder="1" applyAlignment="1" applyProtection="1">
      <alignment horizontal="left" vertical="center" wrapText="1"/>
      <protection hidden="1"/>
    </xf>
    <xf numFmtId="0" fontId="3" fillId="6" borderId="25" xfId="0" applyFont="1" applyFill="1" applyBorder="1" applyAlignment="1" applyProtection="1">
      <alignment horizontal="left" vertical="center" wrapText="1"/>
      <protection hidden="1"/>
    </xf>
    <xf numFmtId="0" fontId="21" fillId="15" borderId="1" xfId="0" applyFont="1" applyFill="1" applyBorder="1" applyAlignment="1" applyProtection="1">
      <alignment horizontal="center" vertical="center" wrapText="1"/>
      <protection hidden="1"/>
    </xf>
    <xf numFmtId="0" fontId="3" fillId="0" borderId="1" xfId="0" applyFont="1" applyBorder="1" applyAlignment="1" applyProtection="1">
      <alignment horizontal="center" vertical="center" wrapText="1"/>
      <protection hidden="1"/>
    </xf>
    <xf numFmtId="0" fontId="3" fillId="2" borderId="1" xfId="0" applyFont="1" applyFill="1" applyBorder="1" applyAlignment="1" applyProtection="1">
      <alignment horizontal="left" vertical="center" wrapText="1"/>
      <protection locked="0"/>
    </xf>
    <xf numFmtId="0" fontId="2" fillId="16" borderId="12" xfId="0" applyFont="1" applyFill="1" applyBorder="1" applyAlignment="1" applyProtection="1">
      <alignment horizontal="center" vertical="center" wrapText="1"/>
      <protection locked="0"/>
    </xf>
    <xf numFmtId="0" fontId="2" fillId="16" borderId="13" xfId="0" applyFont="1" applyFill="1" applyBorder="1" applyAlignment="1" applyProtection="1">
      <alignment horizontal="center" vertical="center" wrapText="1"/>
      <protection locked="0"/>
    </xf>
    <xf numFmtId="0" fontId="2" fillId="16" borderId="3" xfId="0" applyFont="1" applyFill="1" applyBorder="1" applyAlignment="1" applyProtection="1">
      <alignment horizontal="center" vertical="center" wrapText="1"/>
      <protection locked="0"/>
    </xf>
    <xf numFmtId="0" fontId="2" fillId="6" borderId="26" xfId="0" applyFont="1" applyFill="1" applyBorder="1" applyAlignment="1" applyProtection="1">
      <alignment horizontal="left" wrapText="1"/>
      <protection hidden="1"/>
    </xf>
    <xf numFmtId="14" fontId="3" fillId="2" borderId="1" xfId="1" applyNumberFormat="1" applyFont="1" applyFill="1" applyBorder="1" applyAlignment="1" applyProtection="1">
      <alignment horizontal="center" vertical="center" wrapText="1"/>
      <protection hidden="1"/>
    </xf>
    <xf numFmtId="0" fontId="2" fillId="2" borderId="12" xfId="0" applyFont="1" applyFill="1" applyBorder="1" applyAlignment="1" applyProtection="1">
      <alignment horizontal="left" vertical="center" wrapText="1"/>
      <protection locked="0"/>
    </xf>
    <xf numFmtId="0" fontId="2" fillId="2" borderId="13" xfId="0" applyFont="1" applyFill="1" applyBorder="1" applyAlignment="1" applyProtection="1">
      <alignment horizontal="left" vertical="center" wrapText="1"/>
      <protection locked="0"/>
    </xf>
    <xf numFmtId="0" fontId="2" fillId="2" borderId="3" xfId="0" applyFont="1" applyFill="1" applyBorder="1" applyAlignment="1" applyProtection="1">
      <alignment horizontal="left" vertical="center" wrapText="1"/>
      <protection locked="0"/>
    </xf>
    <xf numFmtId="0" fontId="3" fillId="2" borderId="1" xfId="0" applyFont="1" applyFill="1" applyBorder="1" applyAlignment="1" applyProtection="1">
      <alignment horizontal="center" vertical="center" wrapText="1"/>
      <protection hidden="1"/>
    </xf>
    <xf numFmtId="0" fontId="3" fillId="6" borderId="1" xfId="0" applyFont="1" applyFill="1" applyBorder="1" applyAlignment="1" applyProtection="1">
      <alignment horizontal="left" vertical="center" wrapText="1"/>
      <protection hidden="1"/>
    </xf>
    <xf numFmtId="43" fontId="3" fillId="2" borderId="1" xfId="1" applyFont="1" applyFill="1" applyBorder="1" applyAlignment="1" applyProtection="1">
      <alignment horizontal="center" vertical="center"/>
      <protection hidden="1"/>
    </xf>
    <xf numFmtId="0" fontId="20" fillId="2" borderId="1" xfId="0" applyFont="1" applyFill="1" applyBorder="1" applyAlignment="1" applyProtection="1">
      <alignment horizontal="center" vertical="center"/>
      <protection hidden="1"/>
    </xf>
    <xf numFmtId="0" fontId="3" fillId="2" borderId="12" xfId="0" applyFont="1" applyFill="1" applyBorder="1" applyAlignment="1" applyProtection="1">
      <alignment horizontal="center" vertical="center" wrapText="1"/>
      <protection hidden="1"/>
    </xf>
    <xf numFmtId="0" fontId="3" fillId="2" borderId="3" xfId="0" applyFont="1" applyFill="1" applyBorder="1" applyAlignment="1" applyProtection="1">
      <alignment horizontal="center" vertical="center" wrapText="1"/>
      <protection hidden="1"/>
    </xf>
    <xf numFmtId="49" fontId="3" fillId="6" borderId="1" xfId="0" applyNumberFormat="1" applyFont="1" applyFill="1" applyBorder="1" applyAlignment="1" applyProtection="1">
      <alignment horizontal="left" vertical="center" wrapText="1"/>
      <protection hidden="1"/>
    </xf>
    <xf numFmtId="0" fontId="2" fillId="3" borderId="1" xfId="0" applyFont="1" applyFill="1" applyBorder="1" applyAlignment="1">
      <alignment horizontal="center" vertical="center"/>
    </xf>
    <xf numFmtId="0" fontId="3" fillId="6" borderId="12" xfId="0" applyFont="1" applyFill="1" applyBorder="1" applyAlignment="1">
      <alignment horizontal="center" vertical="center" wrapText="1"/>
    </xf>
    <xf numFmtId="0" fontId="3" fillId="6" borderId="13"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3" fillId="2" borderId="13" xfId="0" applyFont="1" applyFill="1" applyBorder="1" applyAlignment="1">
      <alignment horizontal="left" vertical="center" wrapText="1"/>
    </xf>
    <xf numFmtId="0" fontId="3" fillId="2" borderId="3" xfId="0" applyFont="1" applyFill="1" applyBorder="1" applyAlignment="1">
      <alignment horizontal="left" vertical="center" wrapText="1"/>
    </xf>
    <xf numFmtId="0" fontId="2" fillId="3" borderId="1" xfId="0" applyFont="1" applyFill="1" applyBorder="1" applyAlignment="1" applyProtection="1">
      <alignment horizontal="center" vertical="center" wrapText="1"/>
      <protection locked="0"/>
    </xf>
    <xf numFmtId="0" fontId="3" fillId="6" borderId="12" xfId="0" applyFont="1" applyFill="1" applyBorder="1" applyAlignment="1">
      <alignment horizontal="left" vertical="center" wrapText="1"/>
    </xf>
    <xf numFmtId="0" fontId="3" fillId="6" borderId="13" xfId="0" applyFont="1" applyFill="1" applyBorder="1" applyAlignment="1">
      <alignment horizontal="left" vertical="center" wrapText="1"/>
    </xf>
    <xf numFmtId="0" fontId="3" fillId="6" borderId="3" xfId="0" applyFont="1" applyFill="1" applyBorder="1" applyAlignment="1">
      <alignment horizontal="center" vertical="center" wrapText="1"/>
    </xf>
    <xf numFmtId="49" fontId="3" fillId="6" borderId="1" xfId="0" applyNumberFormat="1" applyFont="1" applyFill="1" applyBorder="1" applyAlignment="1" applyProtection="1">
      <alignment horizontal="left" vertical="center" wrapText="1"/>
      <protection locked="0"/>
    </xf>
    <xf numFmtId="49" fontId="3" fillId="5" borderId="12" xfId="0" applyNumberFormat="1" applyFont="1" applyFill="1" applyBorder="1" applyAlignment="1" applyProtection="1">
      <alignment horizontal="center" vertical="center"/>
      <protection locked="0"/>
    </xf>
    <xf numFmtId="49" fontId="3" fillId="5" borderId="13" xfId="0" applyNumberFormat="1" applyFont="1" applyFill="1" applyBorder="1" applyAlignment="1" applyProtection="1">
      <alignment horizontal="center" vertical="center"/>
      <protection locked="0"/>
    </xf>
    <xf numFmtId="49" fontId="3" fillId="5" borderId="3" xfId="0" applyNumberFormat="1" applyFont="1" applyFill="1" applyBorder="1" applyAlignment="1" applyProtection="1">
      <alignment horizontal="center" vertical="center"/>
      <protection locked="0"/>
    </xf>
    <xf numFmtId="0" fontId="2" fillId="2" borderId="1" xfId="0" applyFont="1" applyFill="1" applyBorder="1" applyAlignment="1" applyProtection="1">
      <alignment horizontal="left" vertical="center" wrapText="1"/>
      <protection locked="0"/>
    </xf>
    <xf numFmtId="0" fontId="2" fillId="2" borderId="27" xfId="0" applyFont="1" applyFill="1" applyBorder="1" applyAlignment="1" applyProtection="1">
      <alignment horizontal="left" vertical="center" wrapText="1"/>
      <protection locked="0"/>
    </xf>
    <xf numFmtId="0" fontId="2" fillId="6" borderId="26" xfId="0" applyFont="1" applyFill="1" applyBorder="1" applyAlignment="1" applyProtection="1">
      <alignment horizontal="left" vertical="center" wrapText="1"/>
      <protection locked="0"/>
    </xf>
    <xf numFmtId="14" fontId="3" fillId="5" borderId="12" xfId="0" applyNumberFormat="1" applyFont="1" applyFill="1" applyBorder="1" applyAlignment="1" applyProtection="1">
      <alignment horizontal="center" vertical="center" wrapText="1"/>
      <protection locked="0"/>
    </xf>
    <xf numFmtId="14" fontId="3" fillId="5" borderId="3" xfId="0" applyNumberFormat="1" applyFont="1" applyFill="1" applyBorder="1" applyAlignment="1" applyProtection="1">
      <alignment horizontal="center" vertical="center" wrapText="1"/>
      <protection locked="0"/>
    </xf>
    <xf numFmtId="0" fontId="3" fillId="6" borderId="1" xfId="0" applyFont="1" applyFill="1" applyBorder="1" applyAlignment="1" applyProtection="1">
      <alignment horizontal="left" vertical="center" wrapText="1"/>
      <protection locked="0"/>
    </xf>
    <xf numFmtId="49" fontId="3" fillId="5" borderId="1" xfId="0" applyNumberFormat="1" applyFont="1" applyFill="1" applyBorder="1" applyAlignment="1" applyProtection="1">
      <alignment horizontal="center" vertical="center"/>
      <protection locked="0"/>
    </xf>
    <xf numFmtId="0" fontId="7" fillId="8" borderId="1" xfId="0" applyFont="1" applyFill="1" applyBorder="1" applyAlignment="1">
      <alignment horizontal="center" vertical="center" wrapText="1"/>
    </xf>
    <xf numFmtId="0" fontId="7" fillId="8" borderId="27" xfId="0" applyFont="1" applyFill="1" applyBorder="1" applyAlignment="1">
      <alignment horizontal="center" vertical="center" textRotation="90" wrapText="1"/>
    </xf>
    <xf numFmtId="0" fontId="7" fillId="8" borderId="26" xfId="0" applyFont="1" applyFill="1" applyBorder="1" applyAlignment="1">
      <alignment horizontal="center" vertical="center" textRotation="90" wrapText="1"/>
    </xf>
    <xf numFmtId="0" fontId="7" fillId="8" borderId="28" xfId="0" applyFont="1" applyFill="1" applyBorder="1" applyAlignment="1">
      <alignment horizontal="center" vertical="center" textRotation="90" wrapText="1"/>
    </xf>
    <xf numFmtId="0" fontId="7" fillId="0" borderId="27" xfId="0" applyFont="1" applyBorder="1" applyAlignment="1">
      <alignment horizontal="left" vertical="center" wrapText="1"/>
    </xf>
    <xf numFmtId="0" fontId="7" fillId="0" borderId="26" xfId="0" applyFont="1" applyBorder="1" applyAlignment="1">
      <alignment horizontal="left" vertical="center" wrapText="1"/>
    </xf>
    <xf numFmtId="0" fontId="7" fillId="0" borderId="28" xfId="0" applyFont="1" applyBorder="1" applyAlignment="1">
      <alignment horizontal="left" vertical="center" wrapText="1"/>
    </xf>
    <xf numFmtId="0" fontId="17" fillId="7" borderId="12" xfId="0" applyFont="1" applyFill="1" applyBorder="1" applyAlignment="1">
      <alignment horizontal="center" vertical="center"/>
    </xf>
    <xf numFmtId="0" fontId="17" fillId="7" borderId="13" xfId="0" applyFont="1" applyFill="1" applyBorder="1" applyAlignment="1">
      <alignment horizontal="center" vertical="center"/>
    </xf>
    <xf numFmtId="0" fontId="17" fillId="7" borderId="3" xfId="0" applyFont="1" applyFill="1" applyBorder="1" applyAlignment="1">
      <alignment horizontal="center" vertical="center"/>
    </xf>
    <xf numFmtId="0" fontId="17" fillId="7" borderId="27" xfId="0" applyFont="1" applyFill="1" applyBorder="1" applyAlignment="1">
      <alignment horizontal="center" vertical="center" wrapText="1"/>
    </xf>
    <xf numFmtId="0" fontId="17" fillId="7" borderId="28" xfId="0" applyFont="1" applyFill="1" applyBorder="1" applyAlignment="1">
      <alignment horizontal="center" vertical="center" wrapText="1"/>
    </xf>
    <xf numFmtId="0" fontId="17" fillId="7" borderId="1"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microsoft.com/office/2006/relationships/vbaProject" Target="vbaProject.bin"/><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333375</xdr:colOff>
          <xdr:row>36</xdr:row>
          <xdr:rowOff>9525</xdr:rowOff>
        </xdr:from>
        <xdr:to>
          <xdr:col>13</xdr:col>
          <xdr:colOff>19050</xdr:colOff>
          <xdr:row>38</xdr:row>
          <xdr:rowOff>171450</xdr:rowOff>
        </xdr:to>
        <xdr:sp macro="" textlink="">
          <xdr:nvSpPr>
            <xdr:cNvPr id="2054" name="Button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EXPORT PDF</a:t>
              </a:r>
            </a:p>
          </xdr:txBody>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44</xdr:col>
          <xdr:colOff>9525</xdr:colOff>
          <xdr:row>10</xdr:row>
          <xdr:rowOff>28575</xdr:rowOff>
        </xdr:from>
        <xdr:to>
          <xdr:col>47</xdr:col>
          <xdr:colOff>0</xdr:colOff>
          <xdr:row>10</xdr:row>
          <xdr:rowOff>438150</xdr:rowOff>
        </xdr:to>
        <xdr:sp macro="" textlink="">
          <xdr:nvSpPr>
            <xdr:cNvPr id="4098" name="Butto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1" i="0" u="none" strike="noStrike" baseline="0">
                  <a:solidFill>
                    <a:srgbClr val="0000FF"/>
                  </a:solidFill>
                  <a:latin typeface="Calibri"/>
                  <a:cs typeface="Calibri"/>
                </a:rPr>
                <a:t>Đánh giá tiêu chí ngành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44</xdr:col>
          <xdr:colOff>9525</xdr:colOff>
          <xdr:row>9</xdr:row>
          <xdr:rowOff>19050</xdr:rowOff>
        </xdr:from>
        <xdr:to>
          <xdr:col>47</xdr:col>
          <xdr:colOff>0</xdr:colOff>
          <xdr:row>9</xdr:row>
          <xdr:rowOff>447675</xdr:rowOff>
        </xdr:to>
        <xdr:sp macro="" textlink="">
          <xdr:nvSpPr>
            <xdr:cNvPr id="4099" name="Button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1" i="0" u="none" strike="noStrike" baseline="0">
                  <a:solidFill>
                    <a:srgbClr val="0000FF"/>
                  </a:solidFill>
                  <a:latin typeface="Calibri"/>
                  <a:cs typeface="Calibri"/>
                </a:rPr>
                <a:t>Đánh giá tiêu chí hạn chế</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xdr:col>
          <xdr:colOff>923925</xdr:colOff>
          <xdr:row>11</xdr:row>
          <xdr:rowOff>133350</xdr:rowOff>
        </xdr:from>
        <xdr:to>
          <xdr:col>46</xdr:col>
          <xdr:colOff>904875</xdr:colOff>
          <xdr:row>12</xdr:row>
          <xdr:rowOff>0</xdr:rowOff>
        </xdr:to>
        <xdr:sp macro="" textlink="">
          <xdr:nvSpPr>
            <xdr:cNvPr id="4100" name="Button 4" hidden="1">
              <a:extLst>
                <a:ext uri="{63B3BB69-23CF-44E3-9099-C40C66FF867C}">
                  <a14:compatExt spid="_x0000_s4100"/>
                </a:ext>
                <a:ext uri="{FF2B5EF4-FFF2-40B4-BE49-F238E27FC236}">
                  <a16:creationId xmlns:a16="http://schemas.microsoft.com/office/drawing/2014/main" id="{00000000-0008-0000-0300-000004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1" i="0" u="none" strike="noStrike" baseline="0">
                  <a:solidFill>
                    <a:srgbClr val="0000FF"/>
                  </a:solidFill>
                  <a:latin typeface="Calibri"/>
                  <a:cs typeface="Calibri"/>
                </a:rPr>
                <a:t>Hoàn thành đánh giá</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44</xdr:col>
          <xdr:colOff>9525</xdr:colOff>
          <xdr:row>8</xdr:row>
          <xdr:rowOff>19050</xdr:rowOff>
        </xdr:from>
        <xdr:to>
          <xdr:col>47</xdr:col>
          <xdr:colOff>0</xdr:colOff>
          <xdr:row>8</xdr:row>
          <xdr:rowOff>447675</xdr:rowOff>
        </xdr:to>
        <xdr:sp macro="" textlink="">
          <xdr:nvSpPr>
            <xdr:cNvPr id="4109" name="Button 13" hidden="1">
              <a:extLst>
                <a:ext uri="{63B3BB69-23CF-44E3-9099-C40C66FF867C}">
                  <a14:compatExt spid="_x0000_s4109"/>
                </a:ext>
                <a:ext uri="{FF2B5EF4-FFF2-40B4-BE49-F238E27FC236}">
                  <a16:creationId xmlns:a16="http://schemas.microsoft.com/office/drawing/2014/main" id="{00000000-0008-0000-0300-00000D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1" i="0" u="none" strike="noStrike" baseline="0">
                  <a:solidFill>
                    <a:srgbClr val="0000FF"/>
                  </a:solidFill>
                  <a:latin typeface="Calibri"/>
                  <a:cs typeface="Calibri"/>
                </a:rPr>
                <a:t>Đánh giá tiêu chí không cấp TD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44</xdr:col>
          <xdr:colOff>9525</xdr:colOff>
          <xdr:row>10</xdr:row>
          <xdr:rowOff>28575</xdr:rowOff>
        </xdr:from>
        <xdr:to>
          <xdr:col>47</xdr:col>
          <xdr:colOff>0</xdr:colOff>
          <xdr:row>10</xdr:row>
          <xdr:rowOff>438150</xdr:rowOff>
        </xdr:to>
        <xdr:sp macro="" textlink="">
          <xdr:nvSpPr>
            <xdr:cNvPr id="4110" name="Button 14" hidden="1">
              <a:extLst>
                <a:ext uri="{63B3BB69-23CF-44E3-9099-C40C66FF867C}">
                  <a14:compatExt spid="_x0000_s4110"/>
                </a:ext>
                <a:ext uri="{FF2B5EF4-FFF2-40B4-BE49-F238E27FC236}">
                  <a16:creationId xmlns:a16="http://schemas.microsoft.com/office/drawing/2014/main" id="{00000000-0008-0000-0300-00000E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1" i="0" u="none" strike="noStrike" baseline="0">
                  <a:solidFill>
                    <a:srgbClr val="0000FF"/>
                  </a:solidFill>
                  <a:latin typeface="Calibri"/>
                  <a:cs typeface="Calibri"/>
                </a:rPr>
                <a:t>Đánh giá tiêu chí ngành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44</xdr:col>
          <xdr:colOff>9525</xdr:colOff>
          <xdr:row>9</xdr:row>
          <xdr:rowOff>19050</xdr:rowOff>
        </xdr:from>
        <xdr:to>
          <xdr:col>47</xdr:col>
          <xdr:colOff>0</xdr:colOff>
          <xdr:row>9</xdr:row>
          <xdr:rowOff>447675</xdr:rowOff>
        </xdr:to>
        <xdr:sp macro="" textlink="">
          <xdr:nvSpPr>
            <xdr:cNvPr id="4111" name="Button 15" hidden="1">
              <a:extLst>
                <a:ext uri="{63B3BB69-23CF-44E3-9099-C40C66FF867C}">
                  <a14:compatExt spid="_x0000_s4111"/>
                </a:ext>
                <a:ext uri="{FF2B5EF4-FFF2-40B4-BE49-F238E27FC236}">
                  <a16:creationId xmlns:a16="http://schemas.microsoft.com/office/drawing/2014/main" id="{00000000-0008-0000-0300-00000F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1" i="0" u="none" strike="noStrike" baseline="0">
                  <a:solidFill>
                    <a:srgbClr val="0000FF"/>
                  </a:solidFill>
                  <a:latin typeface="Calibri"/>
                  <a:cs typeface="Calibri"/>
                </a:rPr>
                <a:t>Đánh giá tiêu chí hạn chế</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xdr:col>
          <xdr:colOff>923925</xdr:colOff>
          <xdr:row>11</xdr:row>
          <xdr:rowOff>133350</xdr:rowOff>
        </xdr:from>
        <xdr:to>
          <xdr:col>46</xdr:col>
          <xdr:colOff>904875</xdr:colOff>
          <xdr:row>12</xdr:row>
          <xdr:rowOff>0</xdr:rowOff>
        </xdr:to>
        <xdr:sp macro="" textlink="">
          <xdr:nvSpPr>
            <xdr:cNvPr id="4112" name="Button 16" hidden="1">
              <a:extLst>
                <a:ext uri="{63B3BB69-23CF-44E3-9099-C40C66FF867C}">
                  <a14:compatExt spid="_x0000_s4112"/>
                </a:ext>
                <a:ext uri="{FF2B5EF4-FFF2-40B4-BE49-F238E27FC236}">
                  <a16:creationId xmlns:a16="http://schemas.microsoft.com/office/drawing/2014/main" id="{00000000-0008-0000-0300-000010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1" i="0" u="none" strike="noStrike" baseline="0">
                  <a:solidFill>
                    <a:srgbClr val="0000FF"/>
                  </a:solidFill>
                  <a:latin typeface="Calibri"/>
                  <a:cs typeface="Calibri"/>
                </a:rPr>
                <a:t>Hoàn thành đánh giá</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44</xdr:col>
          <xdr:colOff>9525</xdr:colOff>
          <xdr:row>8</xdr:row>
          <xdr:rowOff>19050</xdr:rowOff>
        </xdr:from>
        <xdr:to>
          <xdr:col>47</xdr:col>
          <xdr:colOff>0</xdr:colOff>
          <xdr:row>8</xdr:row>
          <xdr:rowOff>447675</xdr:rowOff>
        </xdr:to>
        <xdr:sp macro="" textlink="">
          <xdr:nvSpPr>
            <xdr:cNvPr id="4113" name="Button 17" hidden="1">
              <a:extLst>
                <a:ext uri="{63B3BB69-23CF-44E3-9099-C40C66FF867C}">
                  <a14:compatExt spid="_x0000_s4113"/>
                </a:ext>
                <a:ext uri="{FF2B5EF4-FFF2-40B4-BE49-F238E27FC236}">
                  <a16:creationId xmlns:a16="http://schemas.microsoft.com/office/drawing/2014/main" id="{00000000-0008-0000-0300-000011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1" i="0" u="none" strike="noStrike" baseline="0">
                  <a:solidFill>
                    <a:srgbClr val="0000FF"/>
                  </a:solidFill>
                  <a:latin typeface="Calibri"/>
                  <a:cs typeface="Calibri"/>
                </a:rPr>
                <a:t>Đánh giá tiêu chí không cấp TD</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0</xdr:row>
          <xdr:rowOff>57150</xdr:rowOff>
        </xdr:from>
        <xdr:to>
          <xdr:col>5</xdr:col>
          <xdr:colOff>0</xdr:colOff>
          <xdr:row>0</xdr:row>
          <xdr:rowOff>495300</xdr:rowOff>
        </xdr:to>
        <xdr:sp macro="" textlink="">
          <xdr:nvSpPr>
            <xdr:cNvPr id="7173" name="Button 5" hidden="1">
              <a:extLst>
                <a:ext uri="{63B3BB69-23CF-44E3-9099-C40C66FF867C}">
                  <a14:compatExt spid="_x0000_s7173"/>
                </a:ext>
                <a:ext uri="{FF2B5EF4-FFF2-40B4-BE49-F238E27FC236}">
                  <a16:creationId xmlns:a16="http://schemas.microsoft.com/office/drawing/2014/main" id="{00000000-0008-0000-0600-000005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1" i="0" u="none" strike="noStrike" baseline="0">
                  <a:solidFill>
                    <a:srgbClr val="0000FF"/>
                  </a:solidFill>
                  <a:latin typeface="Times New Roman"/>
                  <a:cs typeface="Times New Roman"/>
                </a:rPr>
                <a:t>Không vi phạm tất cả tiêu chí</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1609725</xdr:colOff>
          <xdr:row>0</xdr:row>
          <xdr:rowOff>47625</xdr:rowOff>
        </xdr:from>
        <xdr:to>
          <xdr:col>4</xdr:col>
          <xdr:colOff>0</xdr:colOff>
          <xdr:row>0</xdr:row>
          <xdr:rowOff>485775</xdr:rowOff>
        </xdr:to>
        <xdr:sp macro="" textlink="">
          <xdr:nvSpPr>
            <xdr:cNvPr id="7179" name="Button 11" hidden="1">
              <a:extLst>
                <a:ext uri="{63B3BB69-23CF-44E3-9099-C40C66FF867C}">
                  <a14:compatExt spid="_x0000_s7179"/>
                </a:ext>
                <a:ext uri="{FF2B5EF4-FFF2-40B4-BE49-F238E27FC236}">
                  <a16:creationId xmlns:a16="http://schemas.microsoft.com/office/drawing/2014/main" id="{00000000-0008-0000-0600-00000B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1" i="0" u="none" strike="noStrike" baseline="0">
                  <a:solidFill>
                    <a:srgbClr val="0000FF"/>
                  </a:solidFill>
                  <a:latin typeface="Times New Roman"/>
                  <a:cs typeface="Times New Roman"/>
                </a:rPr>
                <a:t>Quay về sheet thông tin chung</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9525</xdr:colOff>
          <xdr:row>0</xdr:row>
          <xdr:rowOff>57150</xdr:rowOff>
        </xdr:from>
        <xdr:to>
          <xdr:col>5</xdr:col>
          <xdr:colOff>9525</xdr:colOff>
          <xdr:row>0</xdr:row>
          <xdr:rowOff>495300</xdr:rowOff>
        </xdr:to>
        <xdr:sp macro="" textlink="">
          <xdr:nvSpPr>
            <xdr:cNvPr id="26628" name="Button 4" hidden="1">
              <a:extLst>
                <a:ext uri="{63B3BB69-23CF-44E3-9099-C40C66FF867C}">
                  <a14:compatExt spid="_x0000_s26628"/>
                </a:ext>
                <a:ext uri="{FF2B5EF4-FFF2-40B4-BE49-F238E27FC236}">
                  <a16:creationId xmlns:a16="http://schemas.microsoft.com/office/drawing/2014/main" id="{00000000-0008-0000-0700-0000046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1" i="0" u="none" strike="noStrike" baseline="0">
                  <a:solidFill>
                    <a:srgbClr val="0000FF"/>
                  </a:solidFill>
                  <a:latin typeface="Times New Roman"/>
                  <a:cs typeface="Times New Roman"/>
                </a:rPr>
                <a:t>Không vi phạm tất cả tiêu chí</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38100</xdr:colOff>
          <xdr:row>0</xdr:row>
          <xdr:rowOff>19050</xdr:rowOff>
        </xdr:from>
        <xdr:to>
          <xdr:col>3</xdr:col>
          <xdr:colOff>1343025</xdr:colOff>
          <xdr:row>1</xdr:row>
          <xdr:rowOff>9525</xdr:rowOff>
        </xdr:to>
        <xdr:sp macro="" textlink="">
          <xdr:nvSpPr>
            <xdr:cNvPr id="26629" name="Button 5" hidden="1">
              <a:extLst>
                <a:ext uri="{63B3BB69-23CF-44E3-9099-C40C66FF867C}">
                  <a14:compatExt spid="_x0000_s26629"/>
                </a:ext>
                <a:ext uri="{FF2B5EF4-FFF2-40B4-BE49-F238E27FC236}">
                  <a16:creationId xmlns:a16="http://schemas.microsoft.com/office/drawing/2014/main" id="{00000000-0008-0000-0700-0000056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1" i="0" u="none" strike="noStrike" baseline="0">
                  <a:solidFill>
                    <a:srgbClr val="0000FF"/>
                  </a:solidFill>
                  <a:latin typeface="Times New Roman"/>
                  <a:cs typeface="Times New Roman"/>
                </a:rPr>
                <a:t>Quay về sheet thông tin chung</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42</xdr:col>
          <xdr:colOff>85725</xdr:colOff>
          <xdr:row>1</xdr:row>
          <xdr:rowOff>0</xdr:rowOff>
        </xdr:from>
        <xdr:to>
          <xdr:col>42</xdr:col>
          <xdr:colOff>723900</xdr:colOff>
          <xdr:row>1</xdr:row>
          <xdr:rowOff>257175</xdr:rowOff>
        </xdr:to>
        <xdr:sp macro="" textlink="">
          <xdr:nvSpPr>
            <xdr:cNvPr id="31768" name="Button 24" hidden="1">
              <a:extLst>
                <a:ext uri="{63B3BB69-23CF-44E3-9099-C40C66FF867C}">
                  <a14:compatExt spid="_x0000_s31768"/>
                </a:ext>
                <a:ext uri="{FF2B5EF4-FFF2-40B4-BE49-F238E27FC236}">
                  <a16:creationId xmlns:a16="http://schemas.microsoft.com/office/drawing/2014/main" id="{00000000-0008-0000-0800-0000187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Input</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xdr:from>
          <xdr:col>16383</xdr:col>
          <xdr:colOff>0</xdr:colOff>
          <xdr:row>2</xdr:row>
          <xdr:rowOff>38100</xdr:rowOff>
        </xdr:from>
        <xdr:to>
          <xdr:col>16383</xdr:col>
          <xdr:colOff>0</xdr:colOff>
          <xdr:row>2</xdr:row>
          <xdr:rowOff>476250</xdr:rowOff>
        </xdr:to>
        <xdr:sp macro="" textlink="">
          <xdr:nvSpPr>
            <xdr:cNvPr id="31772" name="Button 28" hidden="1">
              <a:extLst>
                <a:ext uri="{63B3BB69-23CF-44E3-9099-C40C66FF867C}">
                  <a14:compatExt spid="_x0000_s31772"/>
                </a:ext>
                <a:ext uri="{FF2B5EF4-FFF2-40B4-BE49-F238E27FC236}">
                  <a16:creationId xmlns:a16="http://schemas.microsoft.com/office/drawing/2014/main" id="{00000000-0008-0000-0800-00001C7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1" i="0" u="none" strike="noStrike" baseline="0">
                  <a:solidFill>
                    <a:srgbClr val="0000FF"/>
                  </a:solidFill>
                  <a:latin typeface="Times New Roman"/>
                  <a:cs typeface="Times New Roman"/>
                </a:rPr>
                <a:t>Quay về sheet thông tin chung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xdr:col>
          <xdr:colOff>28575</xdr:colOff>
          <xdr:row>2</xdr:row>
          <xdr:rowOff>47625</xdr:rowOff>
        </xdr:from>
        <xdr:to>
          <xdr:col>39</xdr:col>
          <xdr:colOff>1924050</xdr:colOff>
          <xdr:row>2</xdr:row>
          <xdr:rowOff>438150</xdr:rowOff>
        </xdr:to>
        <xdr:sp macro="" textlink="">
          <xdr:nvSpPr>
            <xdr:cNvPr id="31773" name="Button 29" hidden="1">
              <a:extLst>
                <a:ext uri="{63B3BB69-23CF-44E3-9099-C40C66FF867C}">
                  <a14:compatExt spid="_x0000_s31773"/>
                </a:ext>
                <a:ext uri="{FF2B5EF4-FFF2-40B4-BE49-F238E27FC236}">
                  <a16:creationId xmlns:a16="http://schemas.microsoft.com/office/drawing/2014/main" id="{00000000-0008-0000-0800-00001D7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1" i="0" u="none" strike="noStrike" baseline="0">
                  <a:solidFill>
                    <a:srgbClr val="0000FF"/>
                  </a:solidFill>
                  <a:latin typeface="Times New Roman"/>
                  <a:cs typeface="Times New Roman"/>
                </a:rPr>
                <a:t>Quay về sheet thông tin chung</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cms.techcombank.com.vn/THANHTHUY9186/4.%20B1.3/KHAC/Tool/MB02-%20Bao%20cao%20giam%20sat%20sau%20vay%2028.04.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cms.techcombank.com.vn/record22/App11/9269/ListDocumentAttachFiles0/Copy%20of%20MB03_Offering-PS-BB.H&#7895;%20tr&#7907;%20ph&#226;n%20nh&#243;m%20KH_20.12.2021_finalized_14.03.22%20-%20Cop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ướng dẫn sử dụng"/>
      <sheetName val="MB02 Bao cao GSS"/>
      <sheetName val="MB02 PL TSĐB"/>
      <sheetName val="MB02 PL DAC THU SUB-SEGMENT"/>
      <sheetName val="MB02 Bảng hỏi"/>
      <sheetName val="Setup"/>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et qua"/>
      <sheetName val="Hướng dẫn sử dụng"/>
      <sheetName val="Thong tin chung"/>
      <sheetName val="1. Khong cap tin dung"/>
      <sheetName val="2. Han che cap tin dung"/>
      <sheetName val="3.Danh gia nganh"/>
      <sheetName val="Map"/>
      <sheetName val="Sheet3"/>
      <sheetName val="Copy of MB03_Offering-PS-BB"/>
    </sheetNames>
    <definedNames>
      <definedName name="Dg_nganh1_Click"/>
    </defined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3.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vmlDrawing" Target="../drawings/vmlDrawing4.vml"/><Relationship Id="rId9"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ctrlProp" Target="../ctrlProps/ctrlProp11.xml"/><Relationship Id="rId4" Type="http://schemas.openxmlformats.org/officeDocument/2006/relationships/ctrlProp" Target="../ctrlProps/ctrlProp10.xml"/></Relationships>
</file>

<file path=xl/worksheets/_rels/sheet8.xml.rels><?xml version="1.0" encoding="UTF-8" standalone="yes"?>
<Relationships xmlns="http://schemas.openxmlformats.org/package/2006/relationships"><Relationship Id="rId3" Type="http://schemas.openxmlformats.org/officeDocument/2006/relationships/ctrlProp" Target="../ctrlProps/ctrlProp12.xml"/><Relationship Id="rId2" Type="http://schemas.openxmlformats.org/officeDocument/2006/relationships/vmlDrawing" Target="../drawings/vmlDrawing6.vml"/><Relationship Id="rId1" Type="http://schemas.openxmlformats.org/officeDocument/2006/relationships/drawing" Target="../drawings/drawing4.xml"/><Relationship Id="rId4" Type="http://schemas.openxmlformats.org/officeDocument/2006/relationships/ctrlProp" Target="../ctrlProps/ctrlProp13.x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14.xml"/><Relationship Id="rId2" Type="http://schemas.openxmlformats.org/officeDocument/2006/relationships/vmlDrawing" Target="../drawings/vmlDrawing7.vml"/><Relationship Id="rId1" Type="http://schemas.openxmlformats.org/officeDocument/2006/relationships/drawing" Target="../drawings/drawing5.xml"/><Relationship Id="rId5" Type="http://schemas.openxmlformats.org/officeDocument/2006/relationships/ctrlProp" Target="../ctrlProps/ctrlProp16.xml"/><Relationship Id="rId4" Type="http://schemas.openxmlformats.org/officeDocument/2006/relationships/ctrlProp" Target="../ctrlProps/ctrlProp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H134"/>
  <sheetViews>
    <sheetView workbookViewId="0">
      <selection activeCell="B7" sqref="B7"/>
    </sheetView>
  </sheetViews>
  <sheetFormatPr defaultRowHeight="15"/>
  <cols>
    <col min="1" max="1" width="19.28515625" customWidth="1"/>
    <col min="2" max="2" width="42.85546875" customWidth="1"/>
    <col min="3" max="3" width="10.42578125" customWidth="1"/>
    <col min="4" max="4" width="10.5703125" customWidth="1"/>
    <col min="5" max="5" width="14.28515625" customWidth="1"/>
  </cols>
  <sheetData>
    <row r="1" spans="1:7" ht="26.25" customHeight="1">
      <c r="A1" t="s">
        <v>0</v>
      </c>
      <c r="B1" t="s">
        <v>1</v>
      </c>
      <c r="C1" t="s">
        <v>2</v>
      </c>
      <c r="D1" t="s">
        <v>3</v>
      </c>
      <c r="E1" t="s">
        <v>4</v>
      </c>
      <c r="F1" t="s">
        <v>5</v>
      </c>
      <c r="G1" t="s">
        <v>6</v>
      </c>
    </row>
    <row r="2" spans="1:7">
      <c r="A2">
        <v>1</v>
      </c>
      <c r="B2" t="s">
        <v>7</v>
      </c>
      <c r="G2" t="s">
        <v>8</v>
      </c>
    </row>
    <row r="3" spans="1:7">
      <c r="A3" t="s">
        <v>9</v>
      </c>
      <c r="B3" t="s">
        <v>10</v>
      </c>
      <c r="C3" t="s">
        <v>11</v>
      </c>
      <c r="D3" t="s">
        <v>12</v>
      </c>
      <c r="E3" t="s">
        <v>13</v>
      </c>
      <c r="F3" t="s">
        <v>14</v>
      </c>
    </row>
    <row r="4" spans="1:7">
      <c r="A4" t="s">
        <v>15</v>
      </c>
      <c r="B4" t="s">
        <v>16</v>
      </c>
      <c r="C4" t="s">
        <v>17</v>
      </c>
      <c r="D4" t="s">
        <v>18</v>
      </c>
      <c r="E4" t="s">
        <v>19</v>
      </c>
      <c r="F4" t="s">
        <v>20</v>
      </c>
    </row>
    <row r="5" spans="1:7">
      <c r="A5">
        <v>2</v>
      </c>
      <c r="B5" t="s">
        <v>21</v>
      </c>
      <c r="C5" t="s">
        <v>22</v>
      </c>
      <c r="D5" t="s">
        <v>23</v>
      </c>
      <c r="E5" t="s">
        <v>24</v>
      </c>
      <c r="F5" t="s">
        <v>25</v>
      </c>
    </row>
    <row r="6" spans="1:7">
      <c r="A6">
        <v>3</v>
      </c>
      <c r="B6" s="107" t="s">
        <v>26</v>
      </c>
      <c r="C6" t="s">
        <v>27</v>
      </c>
      <c r="D6" t="s">
        <v>28</v>
      </c>
      <c r="E6" t="s">
        <v>29</v>
      </c>
      <c r="F6" t="s">
        <v>30</v>
      </c>
    </row>
    <row r="7" spans="1:7">
      <c r="A7">
        <v>4</v>
      </c>
      <c r="B7" s="107" t="s">
        <v>31</v>
      </c>
      <c r="C7" t="s">
        <v>32</v>
      </c>
      <c r="D7" t="s">
        <v>32</v>
      </c>
      <c r="E7" t="s">
        <v>33</v>
      </c>
      <c r="F7" t="s">
        <v>34</v>
      </c>
      <c r="G7" t="s">
        <v>35</v>
      </c>
    </row>
    <row r="8" spans="1:7">
      <c r="A8">
        <v>5</v>
      </c>
      <c r="B8" t="s">
        <v>36</v>
      </c>
      <c r="C8" t="s">
        <v>37</v>
      </c>
      <c r="D8" t="s">
        <v>38</v>
      </c>
      <c r="E8" t="s">
        <v>39</v>
      </c>
      <c r="F8" t="s">
        <v>40</v>
      </c>
    </row>
    <row r="9" spans="1:7">
      <c r="A9">
        <v>6</v>
      </c>
      <c r="B9" t="s">
        <v>41</v>
      </c>
      <c r="C9" t="s">
        <v>42</v>
      </c>
      <c r="D9" t="s">
        <v>43</v>
      </c>
      <c r="E9" t="s">
        <v>44</v>
      </c>
      <c r="F9" t="s">
        <v>44</v>
      </c>
      <c r="G9" t="s">
        <v>45</v>
      </c>
    </row>
    <row r="10" spans="1:7">
      <c r="A10" t="s">
        <v>46</v>
      </c>
      <c r="B10" t="s">
        <v>47</v>
      </c>
    </row>
    <row r="11" spans="1:7">
      <c r="A11">
        <v>1</v>
      </c>
      <c r="B11" t="s">
        <v>7</v>
      </c>
    </row>
    <row r="12" spans="1:7">
      <c r="A12" t="s">
        <v>48</v>
      </c>
      <c r="B12" t="s">
        <v>49</v>
      </c>
      <c r="C12" t="s">
        <v>50</v>
      </c>
      <c r="D12" t="s">
        <v>51</v>
      </c>
      <c r="E12" t="s">
        <v>13</v>
      </c>
      <c r="F12" t="s">
        <v>14</v>
      </c>
    </row>
    <row r="13" spans="1:7">
      <c r="A13" t="s">
        <v>52</v>
      </c>
      <c r="B13" t="s">
        <v>53</v>
      </c>
      <c r="C13" t="s">
        <v>50</v>
      </c>
      <c r="D13" t="s">
        <v>54</v>
      </c>
      <c r="E13" t="s">
        <v>55</v>
      </c>
      <c r="F13" t="s">
        <v>56</v>
      </c>
    </row>
    <row r="14" spans="1:7">
      <c r="A14">
        <v>2</v>
      </c>
      <c r="B14" t="s">
        <v>57</v>
      </c>
      <c r="C14" t="s">
        <v>58</v>
      </c>
      <c r="D14" t="s">
        <v>23</v>
      </c>
      <c r="E14" t="s">
        <v>24</v>
      </c>
      <c r="F14" t="s">
        <v>25</v>
      </c>
    </row>
    <row r="15" spans="1:7">
      <c r="A15">
        <v>3</v>
      </c>
      <c r="B15" s="107" t="s">
        <v>59</v>
      </c>
    </row>
    <row r="16" spans="1:7">
      <c r="A16" t="s">
        <v>48</v>
      </c>
      <c r="B16" t="s">
        <v>49</v>
      </c>
      <c r="C16" t="s">
        <v>60</v>
      </c>
      <c r="D16" t="s">
        <v>61</v>
      </c>
      <c r="E16" t="s">
        <v>62</v>
      </c>
      <c r="F16" t="s">
        <v>63</v>
      </c>
    </row>
    <row r="17" spans="1:6">
      <c r="A17" t="s">
        <v>52</v>
      </c>
      <c r="B17" t="s">
        <v>53</v>
      </c>
      <c r="C17" t="s">
        <v>64</v>
      </c>
      <c r="D17" t="s">
        <v>65</v>
      </c>
      <c r="F17" t="s">
        <v>63</v>
      </c>
    </row>
    <row r="18" spans="1:6">
      <c r="A18">
        <v>4</v>
      </c>
      <c r="B18" s="107" t="s">
        <v>66</v>
      </c>
      <c r="C18" t="s">
        <v>67</v>
      </c>
      <c r="D18" t="s">
        <v>67</v>
      </c>
      <c r="E18" t="s">
        <v>68</v>
      </c>
      <c r="F18" t="s">
        <v>68</v>
      </c>
    </row>
    <row r="19" spans="1:6">
      <c r="A19">
        <v>5</v>
      </c>
      <c r="B19" t="s">
        <v>69</v>
      </c>
      <c r="C19" t="s">
        <v>37</v>
      </c>
      <c r="D19" t="s">
        <v>70</v>
      </c>
      <c r="E19" t="s">
        <v>39</v>
      </c>
      <c r="F19" t="s">
        <v>71</v>
      </c>
    </row>
    <row r="20" spans="1:6">
      <c r="A20" t="s">
        <v>72</v>
      </c>
      <c r="B20" t="s">
        <v>47</v>
      </c>
    </row>
    <row r="21" spans="1:6">
      <c r="A21" t="s">
        <v>73</v>
      </c>
      <c r="B21" t="s">
        <v>74</v>
      </c>
      <c r="C21" t="s">
        <v>75</v>
      </c>
      <c r="D21" t="s">
        <v>76</v>
      </c>
      <c r="E21" t="s">
        <v>19</v>
      </c>
      <c r="F21" t="s">
        <v>20</v>
      </c>
    </row>
    <row r="22" spans="1:6">
      <c r="B22" t="s">
        <v>77</v>
      </c>
      <c r="C22" t="s">
        <v>78</v>
      </c>
      <c r="D22" t="s">
        <v>79</v>
      </c>
      <c r="E22" t="s">
        <v>80</v>
      </c>
      <c r="F22" t="s">
        <v>25</v>
      </c>
    </row>
    <row r="23" spans="1:6">
      <c r="B23" t="s">
        <v>81</v>
      </c>
      <c r="C23" t="s">
        <v>82</v>
      </c>
      <c r="D23" t="s">
        <v>83</v>
      </c>
      <c r="E23" t="s">
        <v>84</v>
      </c>
      <c r="F23" t="s">
        <v>85</v>
      </c>
    </row>
    <row r="24" spans="1:6">
      <c r="B24" t="s">
        <v>47</v>
      </c>
    </row>
    <row r="25" spans="1:6">
      <c r="A25" t="s">
        <v>86</v>
      </c>
      <c r="B25" t="s">
        <v>1</v>
      </c>
    </row>
    <row r="26" spans="1:6">
      <c r="A26">
        <v>1</v>
      </c>
      <c r="B26" t="s">
        <v>87</v>
      </c>
    </row>
    <row r="27" spans="1:6">
      <c r="A27" t="s">
        <v>88</v>
      </c>
      <c r="B27" t="s">
        <v>89</v>
      </c>
      <c r="C27" t="s">
        <v>90</v>
      </c>
      <c r="D27" t="s">
        <v>91</v>
      </c>
      <c r="E27" t="s">
        <v>92</v>
      </c>
      <c r="F27" t="s">
        <v>93</v>
      </c>
    </row>
    <row r="28" spans="1:6">
      <c r="A28" t="s">
        <v>94</v>
      </c>
      <c r="B28" t="s">
        <v>95</v>
      </c>
      <c r="C28" t="s">
        <v>96</v>
      </c>
      <c r="D28" t="s">
        <v>92</v>
      </c>
      <c r="E28" t="s">
        <v>19</v>
      </c>
      <c r="F28" t="s">
        <v>20</v>
      </c>
    </row>
    <row r="29" spans="1:6">
      <c r="A29">
        <v>2</v>
      </c>
      <c r="B29" t="s">
        <v>97</v>
      </c>
      <c r="C29" t="s">
        <v>98</v>
      </c>
      <c r="D29" t="s">
        <v>99</v>
      </c>
      <c r="E29" t="s">
        <v>100</v>
      </c>
      <c r="F29" t="s">
        <v>101</v>
      </c>
    </row>
    <row r="30" spans="1:6">
      <c r="A30" t="s">
        <v>88</v>
      </c>
      <c r="B30" t="s">
        <v>102</v>
      </c>
      <c r="C30" t="s">
        <v>103</v>
      </c>
      <c r="D30" t="s">
        <v>104</v>
      </c>
      <c r="E30" t="s">
        <v>105</v>
      </c>
      <c r="F30" t="s">
        <v>106</v>
      </c>
    </row>
    <row r="31" spans="1:6">
      <c r="A31">
        <v>4</v>
      </c>
      <c r="B31" t="s">
        <v>69</v>
      </c>
      <c r="C31" t="s">
        <v>107</v>
      </c>
      <c r="D31" t="s">
        <v>108</v>
      </c>
      <c r="E31" t="s">
        <v>109</v>
      </c>
      <c r="F31" t="s">
        <v>110</v>
      </c>
    </row>
    <row r="32" spans="1:6">
      <c r="A32">
        <v>5</v>
      </c>
      <c r="B32" t="s">
        <v>111</v>
      </c>
      <c r="C32" t="s">
        <v>22</v>
      </c>
      <c r="D32" t="s">
        <v>23</v>
      </c>
      <c r="E32" t="s">
        <v>24</v>
      </c>
      <c r="F32" t="s">
        <v>25</v>
      </c>
    </row>
    <row r="33" spans="1:6">
      <c r="B33" t="s">
        <v>47</v>
      </c>
    </row>
    <row r="34" spans="1:6">
      <c r="A34" t="s">
        <v>112</v>
      </c>
      <c r="B34" t="s">
        <v>47</v>
      </c>
    </row>
    <row r="35" spans="1:6" ht="14.25" customHeight="1">
      <c r="A35" t="s">
        <v>113</v>
      </c>
      <c r="B35" t="s">
        <v>87</v>
      </c>
      <c r="C35" t="s">
        <v>114</v>
      </c>
      <c r="D35" t="s">
        <v>115</v>
      </c>
      <c r="E35" t="s">
        <v>116</v>
      </c>
      <c r="F35" t="s">
        <v>20</v>
      </c>
    </row>
    <row r="36" spans="1:6">
      <c r="B36" t="s">
        <v>97</v>
      </c>
      <c r="C36" t="s">
        <v>117</v>
      </c>
      <c r="D36" t="s">
        <v>99</v>
      </c>
      <c r="E36" t="s">
        <v>100</v>
      </c>
      <c r="F36" t="s">
        <v>101</v>
      </c>
    </row>
    <row r="37" spans="1:6">
      <c r="B37" t="s">
        <v>118</v>
      </c>
      <c r="C37" t="s">
        <v>119</v>
      </c>
      <c r="D37" t="s">
        <v>120</v>
      </c>
      <c r="E37" t="s">
        <v>121</v>
      </c>
      <c r="F37" t="s">
        <v>122</v>
      </c>
    </row>
    <row r="38" spans="1:6">
      <c r="B38" t="s">
        <v>123</v>
      </c>
      <c r="C38" t="s">
        <v>124</v>
      </c>
      <c r="D38" t="s">
        <v>125</v>
      </c>
      <c r="E38" t="s">
        <v>126</v>
      </c>
      <c r="F38" t="s">
        <v>127</v>
      </c>
    </row>
    <row r="39" spans="1:6">
      <c r="B39" t="s">
        <v>128</v>
      </c>
      <c r="C39" t="s">
        <v>129</v>
      </c>
      <c r="D39" t="s">
        <v>130</v>
      </c>
      <c r="E39" t="s">
        <v>131</v>
      </c>
      <c r="F39" t="s">
        <v>132</v>
      </c>
    </row>
    <row r="40" spans="1:6">
      <c r="B40" t="s">
        <v>47</v>
      </c>
    </row>
    <row r="41" spans="1:6">
      <c r="A41" t="s">
        <v>133</v>
      </c>
      <c r="B41" t="s">
        <v>47</v>
      </c>
    </row>
    <row r="42" spans="1:6" ht="17.25" customHeight="1">
      <c r="A42" t="s">
        <v>134</v>
      </c>
      <c r="B42" t="s">
        <v>87</v>
      </c>
      <c r="C42" t="s">
        <v>114</v>
      </c>
      <c r="D42" t="s">
        <v>115</v>
      </c>
      <c r="E42" t="s">
        <v>116</v>
      </c>
      <c r="F42" t="s">
        <v>20</v>
      </c>
    </row>
    <row r="43" spans="1:6">
      <c r="B43" t="s">
        <v>135</v>
      </c>
      <c r="C43" t="s">
        <v>136</v>
      </c>
      <c r="D43" t="s">
        <v>137</v>
      </c>
      <c r="E43" t="s">
        <v>138</v>
      </c>
      <c r="F43" t="s">
        <v>139</v>
      </c>
    </row>
    <row r="44" spans="1:6">
      <c r="B44" t="s">
        <v>140</v>
      </c>
      <c r="C44" t="s">
        <v>141</v>
      </c>
      <c r="D44" t="s">
        <v>142</v>
      </c>
      <c r="E44" t="s">
        <v>143</v>
      </c>
      <c r="F44" t="s">
        <v>144</v>
      </c>
    </row>
    <row r="45" spans="1:6">
      <c r="B45" t="s">
        <v>128</v>
      </c>
      <c r="C45" t="s">
        <v>145</v>
      </c>
      <c r="D45" t="s">
        <v>146</v>
      </c>
      <c r="E45" t="s">
        <v>147</v>
      </c>
      <c r="F45" t="s">
        <v>148</v>
      </c>
    </row>
    <row r="46" spans="1:6">
      <c r="B46" t="s">
        <v>149</v>
      </c>
      <c r="C46" t="s">
        <v>150</v>
      </c>
      <c r="D46" t="s">
        <v>151</v>
      </c>
      <c r="E46" t="s">
        <v>152</v>
      </c>
      <c r="F46" t="s">
        <v>153</v>
      </c>
    </row>
    <row r="47" spans="1:6">
      <c r="B47" t="s">
        <v>154</v>
      </c>
      <c r="C47" t="s">
        <v>155</v>
      </c>
      <c r="D47" t="s">
        <v>156</v>
      </c>
      <c r="E47" t="s">
        <v>108</v>
      </c>
      <c r="F47" t="s">
        <v>157</v>
      </c>
    </row>
    <row r="48" spans="1:6">
      <c r="B48" t="s">
        <v>47</v>
      </c>
    </row>
    <row r="49" spans="1:7">
      <c r="A49" t="s">
        <v>158</v>
      </c>
      <c r="B49" t="s">
        <v>47</v>
      </c>
    </row>
    <row r="50" spans="1:7">
      <c r="A50" t="s">
        <v>159</v>
      </c>
      <c r="B50" t="s">
        <v>87</v>
      </c>
      <c r="C50" t="s">
        <v>160</v>
      </c>
      <c r="D50" t="s">
        <v>161</v>
      </c>
      <c r="E50" t="s">
        <v>162</v>
      </c>
      <c r="F50" t="s">
        <v>20</v>
      </c>
    </row>
    <row r="51" spans="1:7">
      <c r="B51" t="s">
        <v>97</v>
      </c>
      <c r="C51" t="s">
        <v>163</v>
      </c>
      <c r="D51" t="s">
        <v>99</v>
      </c>
      <c r="E51" t="s">
        <v>100</v>
      </c>
      <c r="F51" t="s">
        <v>101</v>
      </c>
    </row>
    <row r="52" spans="1:7">
      <c r="B52" t="s">
        <v>164</v>
      </c>
      <c r="C52" t="s">
        <v>165</v>
      </c>
      <c r="D52" t="s">
        <v>166</v>
      </c>
      <c r="E52" t="s">
        <v>167</v>
      </c>
      <c r="F52" t="s">
        <v>168</v>
      </c>
    </row>
    <row r="53" spans="1:7">
      <c r="B53" t="s">
        <v>47</v>
      </c>
    </row>
    <row r="54" spans="1:7">
      <c r="A54" t="s">
        <v>169</v>
      </c>
      <c r="B54" t="s">
        <v>47</v>
      </c>
    </row>
    <row r="55" spans="1:7">
      <c r="A55" t="s">
        <v>170</v>
      </c>
      <c r="B55" t="s">
        <v>87</v>
      </c>
      <c r="C55" t="s">
        <v>160</v>
      </c>
      <c r="D55" t="s">
        <v>171</v>
      </c>
      <c r="E55" t="s">
        <v>172</v>
      </c>
      <c r="F55" t="s">
        <v>20</v>
      </c>
    </row>
    <row r="56" spans="1:7">
      <c r="B56" t="s">
        <v>128</v>
      </c>
      <c r="C56" t="s">
        <v>173</v>
      </c>
      <c r="D56" t="s">
        <v>174</v>
      </c>
      <c r="E56" t="s">
        <v>175</v>
      </c>
      <c r="F56" t="s">
        <v>176</v>
      </c>
    </row>
    <row r="57" spans="1:7">
      <c r="B57" t="s">
        <v>123</v>
      </c>
      <c r="C57" t="s">
        <v>177</v>
      </c>
      <c r="D57" t="s">
        <v>178</v>
      </c>
      <c r="E57" t="s">
        <v>179</v>
      </c>
      <c r="F57" t="s">
        <v>176</v>
      </c>
    </row>
    <row r="59" spans="1:7">
      <c r="B59" s="161" t="s">
        <v>180</v>
      </c>
    </row>
    <row r="60" spans="1:7">
      <c r="B60" t="s">
        <v>74</v>
      </c>
      <c r="C60" t="s">
        <v>181</v>
      </c>
      <c r="D60" t="s">
        <v>182</v>
      </c>
      <c r="E60" t="s">
        <v>183</v>
      </c>
      <c r="F60" t="s">
        <v>184</v>
      </c>
      <c r="G60" t="s">
        <v>185</v>
      </c>
    </row>
    <row r="61" spans="1:7">
      <c r="B61" t="s">
        <v>186</v>
      </c>
      <c r="C61" t="b">
        <f>IF($T$1="5-SX Go",$C$39,IF($T$1="6-TM Go",$C$45,IF($T$1="7-TM ST",$C$56)))</f>
        <v>0</v>
      </c>
    </row>
    <row r="62" spans="1:7">
      <c r="B62" t="s">
        <v>69</v>
      </c>
      <c r="C62" t="s">
        <v>187</v>
      </c>
      <c r="D62" t="s">
        <v>188</v>
      </c>
      <c r="E62" t="s">
        <v>189</v>
      </c>
      <c r="F62" t="s">
        <v>190</v>
      </c>
      <c r="G62" t="s">
        <v>185</v>
      </c>
    </row>
    <row r="63" spans="1:7">
      <c r="B63" t="s">
        <v>191</v>
      </c>
      <c r="C63" t="s">
        <v>192</v>
      </c>
      <c r="D63" t="s">
        <v>193</v>
      </c>
      <c r="E63" t="s">
        <v>194</v>
      </c>
      <c r="F63" t="s">
        <v>63</v>
      </c>
    </row>
    <row r="64" spans="1:7">
      <c r="A64" s="148" t="s">
        <v>195</v>
      </c>
    </row>
    <row r="65" spans="1:7">
      <c r="A65" s="148" t="s">
        <v>196</v>
      </c>
    </row>
    <row r="66" spans="1:7">
      <c r="A66" s="148" t="s">
        <v>197</v>
      </c>
    </row>
    <row r="67" spans="1:7">
      <c r="A67" s="148" t="s">
        <v>198</v>
      </c>
      <c r="B67" s="161" t="s">
        <v>199</v>
      </c>
    </row>
    <row r="68" spans="1:7">
      <c r="A68" s="148" t="s">
        <v>200</v>
      </c>
      <c r="B68" t="s">
        <v>74</v>
      </c>
      <c r="C68" t="s">
        <v>181</v>
      </c>
      <c r="D68" t="s">
        <v>182</v>
      </c>
      <c r="E68" t="s">
        <v>183</v>
      </c>
      <c r="F68" t="s">
        <v>184</v>
      </c>
      <c r="G68" t="s">
        <v>185</v>
      </c>
    </row>
    <row r="69" spans="1:7">
      <c r="A69" s="148" t="s">
        <v>134</v>
      </c>
      <c r="B69" t="s">
        <v>69</v>
      </c>
      <c r="C69" t="s">
        <v>201</v>
      </c>
      <c r="D69" t="s">
        <v>202</v>
      </c>
      <c r="E69" t="s">
        <v>203</v>
      </c>
      <c r="F69" t="s">
        <v>204</v>
      </c>
      <c r="G69" t="s">
        <v>185</v>
      </c>
    </row>
    <row r="70" spans="1:7">
      <c r="A70" s="148" t="s">
        <v>205</v>
      </c>
      <c r="B70" t="s">
        <v>191</v>
      </c>
      <c r="C70" t="s">
        <v>192</v>
      </c>
      <c r="D70" t="s">
        <v>193</v>
      </c>
      <c r="E70" t="s">
        <v>194</v>
      </c>
      <c r="F70" t="s">
        <v>63</v>
      </c>
    </row>
    <row r="71" spans="1:7">
      <c r="A71" s="148" t="s">
        <v>206</v>
      </c>
    </row>
    <row r="72" spans="1:7">
      <c r="A72" s="148" t="s">
        <v>207</v>
      </c>
    </row>
    <row r="73" spans="1:7">
      <c r="A73" s="148" t="s">
        <v>207</v>
      </c>
    </row>
    <row r="74" spans="1:7">
      <c r="A74" s="148" t="s">
        <v>207</v>
      </c>
    </row>
    <row r="75" spans="1:7">
      <c r="A75" s="148" t="s">
        <v>207</v>
      </c>
    </row>
    <row r="76" spans="1:7">
      <c r="A76" t="s">
        <v>208</v>
      </c>
    </row>
    <row r="77" spans="1:7">
      <c r="A77" t="s">
        <v>209</v>
      </c>
    </row>
    <row r="78" spans="1:7">
      <c r="A78" t="s">
        <v>210</v>
      </c>
    </row>
    <row r="79" spans="1:7">
      <c r="A79" t="s">
        <v>211</v>
      </c>
    </row>
    <row r="80" spans="1:7">
      <c r="A80" t="s">
        <v>212</v>
      </c>
    </row>
    <row r="81" spans="1:8">
      <c r="A81" t="s">
        <v>88</v>
      </c>
    </row>
    <row r="82" spans="1:8">
      <c r="A82" t="s">
        <v>94</v>
      </c>
    </row>
    <row r="87" spans="1:8">
      <c r="H87" s="108"/>
    </row>
    <row r="88" spans="1:8">
      <c r="H88" s="108"/>
    </row>
    <row r="89" spans="1:8">
      <c r="B89" s="109" t="s">
        <v>213</v>
      </c>
    </row>
    <row r="90" spans="1:8" ht="15.75" thickBot="1">
      <c r="A90" s="109" t="s">
        <v>0</v>
      </c>
    </row>
    <row r="91" spans="1:8" ht="15.75" thickBot="1">
      <c r="B91" s="110" t="s">
        <v>214</v>
      </c>
      <c r="C91" s="111" t="s">
        <v>215</v>
      </c>
      <c r="D91" s="111" t="s">
        <v>216</v>
      </c>
      <c r="E91" s="111" t="s">
        <v>217</v>
      </c>
      <c r="F91" s="111" t="s">
        <v>218</v>
      </c>
    </row>
    <row r="92" spans="1:8" ht="15.75" thickBot="1">
      <c r="B92" s="112" t="s">
        <v>219</v>
      </c>
      <c r="C92" s="113" t="s">
        <v>220</v>
      </c>
      <c r="D92" s="113" t="s">
        <v>221</v>
      </c>
      <c r="E92" s="113" t="s">
        <v>222</v>
      </c>
      <c r="F92" s="114">
        <v>1</v>
      </c>
    </row>
    <row r="93" spans="1:8" ht="15.75" thickBot="1">
      <c r="B93" s="112" t="s">
        <v>223</v>
      </c>
      <c r="C93" s="187" t="s">
        <v>224</v>
      </c>
      <c r="D93" s="188"/>
      <c r="E93" s="113" t="s">
        <v>225</v>
      </c>
      <c r="F93" s="114">
        <v>1</v>
      </c>
    </row>
    <row r="94" spans="1:8">
      <c r="B94" s="109"/>
    </row>
    <row r="95" spans="1:8" ht="15.75" thickBot="1">
      <c r="B95" s="109" t="s">
        <v>226</v>
      </c>
    </row>
    <row r="96" spans="1:8" ht="15.75" thickBot="1">
      <c r="B96" s="110" t="s">
        <v>214</v>
      </c>
      <c r="C96" s="111" t="s">
        <v>215</v>
      </c>
      <c r="D96" s="111" t="s">
        <v>216</v>
      </c>
      <c r="E96" s="111" t="s">
        <v>217</v>
      </c>
      <c r="F96" s="111" t="s">
        <v>218</v>
      </c>
    </row>
    <row r="97" spans="1:7" ht="15.75" thickBot="1">
      <c r="B97" s="112" t="s">
        <v>227</v>
      </c>
      <c r="C97" s="113" t="s">
        <v>228</v>
      </c>
      <c r="D97" s="113" t="s">
        <v>229</v>
      </c>
      <c r="E97" s="113" t="s">
        <v>230</v>
      </c>
      <c r="F97" s="114">
        <v>1</v>
      </c>
    </row>
    <row r="98" spans="1:7" ht="15.75" thickBot="1">
      <c r="B98" s="112" t="s">
        <v>223</v>
      </c>
      <c r="C98" s="187" t="s">
        <v>224</v>
      </c>
      <c r="D98" s="188"/>
      <c r="E98" s="113" t="s">
        <v>225</v>
      </c>
      <c r="F98" s="114">
        <v>1</v>
      </c>
    </row>
    <row r="99" spans="1:7">
      <c r="A99" t="s">
        <v>231</v>
      </c>
    </row>
    <row r="100" spans="1:7" ht="16.5" thickBot="1">
      <c r="B100" s="115" t="s">
        <v>232</v>
      </c>
    </row>
    <row r="101" spans="1:7" ht="16.5" thickBot="1">
      <c r="B101" s="116" t="s">
        <v>214</v>
      </c>
      <c r="C101" s="117" t="s">
        <v>215</v>
      </c>
      <c r="D101" s="117" t="s">
        <v>216</v>
      </c>
      <c r="E101" s="189" t="s">
        <v>217</v>
      </c>
      <c r="F101" s="190"/>
      <c r="G101" s="117" t="s">
        <v>218</v>
      </c>
    </row>
    <row r="102" spans="1:7" ht="16.5" thickBot="1">
      <c r="B102" s="118" t="s">
        <v>219</v>
      </c>
      <c r="C102" s="119" t="s">
        <v>233</v>
      </c>
      <c r="D102" s="119" t="s">
        <v>221</v>
      </c>
      <c r="E102" s="184" t="s">
        <v>222</v>
      </c>
      <c r="F102" s="185"/>
      <c r="G102" s="120">
        <v>1</v>
      </c>
    </row>
    <row r="103" spans="1:7" ht="32.25" thickBot="1">
      <c r="B103" s="118" t="s">
        <v>223</v>
      </c>
      <c r="C103" s="184" t="s">
        <v>224</v>
      </c>
      <c r="D103" s="186"/>
      <c r="E103" s="185"/>
      <c r="F103" s="119" t="s">
        <v>225</v>
      </c>
      <c r="G103" s="120">
        <v>1</v>
      </c>
    </row>
    <row r="104" spans="1:7">
      <c r="B104" s="108"/>
      <c r="C104" s="108"/>
      <c r="D104" s="108"/>
      <c r="E104" s="108"/>
      <c r="F104" s="108"/>
      <c r="G104" s="108"/>
    </row>
    <row r="105" spans="1:7" ht="16.5" thickBot="1">
      <c r="B105" s="115" t="s">
        <v>234</v>
      </c>
    </row>
    <row r="106" spans="1:7" ht="16.5" thickBot="1">
      <c r="B106" s="116" t="s">
        <v>214</v>
      </c>
      <c r="C106" s="117" t="s">
        <v>215</v>
      </c>
      <c r="D106" s="117" t="s">
        <v>216</v>
      </c>
      <c r="E106" s="189" t="s">
        <v>217</v>
      </c>
      <c r="F106" s="190"/>
      <c r="G106" s="117" t="s">
        <v>218</v>
      </c>
    </row>
    <row r="107" spans="1:7" ht="32.25" thickBot="1">
      <c r="B107" s="118" t="s">
        <v>227</v>
      </c>
      <c r="C107" s="119" t="s">
        <v>235</v>
      </c>
      <c r="D107" s="119" t="s">
        <v>229</v>
      </c>
      <c r="E107" s="184" t="s">
        <v>230</v>
      </c>
      <c r="F107" s="185"/>
      <c r="G107" s="120">
        <v>1</v>
      </c>
    </row>
    <row r="108" spans="1:7" ht="32.25" thickBot="1">
      <c r="B108" s="118" t="s">
        <v>223</v>
      </c>
      <c r="C108" s="184" t="s">
        <v>224</v>
      </c>
      <c r="D108" s="186"/>
      <c r="E108" s="185"/>
      <c r="F108" s="119" t="s">
        <v>225</v>
      </c>
      <c r="G108" s="120">
        <v>1</v>
      </c>
    </row>
    <row r="110" spans="1:7" ht="15.75" thickBot="1">
      <c r="A110" t="s">
        <v>236</v>
      </c>
    </row>
    <row r="111" spans="1:7" ht="15.75" customHeight="1" thickBot="1">
      <c r="B111" s="121" t="s">
        <v>237</v>
      </c>
      <c r="C111" s="122" t="s">
        <v>215</v>
      </c>
      <c r="D111" s="122" t="s">
        <v>216</v>
      </c>
      <c r="E111" s="122" t="s">
        <v>217</v>
      </c>
      <c r="F111" s="122" t="s">
        <v>218</v>
      </c>
    </row>
    <row r="112" spans="1:7" ht="15.75" customHeight="1" thickBot="1">
      <c r="B112" s="123"/>
      <c r="C112" s="113" t="s">
        <v>233</v>
      </c>
      <c r="D112" s="113" t="s">
        <v>221</v>
      </c>
      <c r="E112" s="113" t="s">
        <v>222</v>
      </c>
      <c r="F112" s="114">
        <v>1</v>
      </c>
    </row>
    <row r="114" spans="1:8" ht="15.75" thickBot="1">
      <c r="A114" t="s">
        <v>86</v>
      </c>
    </row>
    <row r="115" spans="1:8" ht="15.75" customHeight="1" thickBot="1">
      <c r="B115" s="124" t="s">
        <v>238</v>
      </c>
      <c r="C115" s="122" t="s">
        <v>215</v>
      </c>
      <c r="D115" s="122" t="s">
        <v>216</v>
      </c>
      <c r="E115" s="122" t="s">
        <v>217</v>
      </c>
      <c r="F115" s="122" t="s">
        <v>218</v>
      </c>
    </row>
    <row r="116" spans="1:8" ht="15.75" customHeight="1" thickBot="1">
      <c r="B116" s="125"/>
      <c r="C116" s="113" t="s">
        <v>233</v>
      </c>
      <c r="D116" s="113" t="s">
        <v>221</v>
      </c>
      <c r="E116" s="113" t="s">
        <v>222</v>
      </c>
      <c r="F116" s="114">
        <v>1</v>
      </c>
    </row>
    <row r="118" spans="1:8" ht="15.75" thickBot="1">
      <c r="A118" t="s">
        <v>112</v>
      </c>
    </row>
    <row r="119" spans="1:8">
      <c r="B119" s="126" t="s">
        <v>239</v>
      </c>
      <c r="C119" s="126" t="s">
        <v>215</v>
      </c>
      <c r="D119" s="126" t="s">
        <v>216</v>
      </c>
      <c r="E119" s="126" t="s">
        <v>217</v>
      </c>
      <c r="F119" s="126" t="s">
        <v>218</v>
      </c>
      <c r="G119" s="126" t="s">
        <v>240</v>
      </c>
      <c r="H119" s="108"/>
    </row>
    <row r="120" spans="1:8" ht="45.75" thickBot="1">
      <c r="B120" s="127" t="s">
        <v>241</v>
      </c>
      <c r="C120" s="128" t="s">
        <v>242</v>
      </c>
      <c r="D120" s="128" t="s">
        <v>243</v>
      </c>
      <c r="E120" s="128" t="s">
        <v>244</v>
      </c>
      <c r="F120" s="129">
        <v>1</v>
      </c>
      <c r="G120" s="128" t="s">
        <v>245</v>
      </c>
      <c r="H120" s="108"/>
    </row>
    <row r="121" spans="1:8">
      <c r="B121" s="130" t="s">
        <v>246</v>
      </c>
    </row>
    <row r="123" spans="1:8" ht="15.75" thickBot="1">
      <c r="A123" t="s">
        <v>247</v>
      </c>
    </row>
    <row r="124" spans="1:8">
      <c r="B124" s="126" t="s">
        <v>239</v>
      </c>
      <c r="C124" s="126" t="s">
        <v>215</v>
      </c>
      <c r="D124" s="126" t="s">
        <v>216</v>
      </c>
      <c r="E124" s="126" t="s">
        <v>217</v>
      </c>
      <c r="F124" s="126" t="s">
        <v>218</v>
      </c>
      <c r="G124" s="126" t="s">
        <v>240</v>
      </c>
      <c r="H124" s="108"/>
    </row>
    <row r="125" spans="1:8" ht="45.75" thickBot="1">
      <c r="B125" s="127" t="s">
        <v>241</v>
      </c>
      <c r="C125" s="128" t="s">
        <v>242</v>
      </c>
      <c r="D125" s="128" t="s">
        <v>243</v>
      </c>
      <c r="E125" s="128" t="s">
        <v>244</v>
      </c>
      <c r="F125" s="129">
        <v>1</v>
      </c>
      <c r="G125" s="128" t="s">
        <v>245</v>
      </c>
      <c r="H125" s="108"/>
    </row>
    <row r="126" spans="1:8">
      <c r="B126" s="130" t="s">
        <v>246</v>
      </c>
    </row>
    <row r="128" spans="1:8">
      <c r="A128" t="s">
        <v>158</v>
      </c>
    </row>
    <row r="129" spans="1:8">
      <c r="B129" s="131" t="s">
        <v>239</v>
      </c>
      <c r="C129" s="131" t="s">
        <v>215</v>
      </c>
      <c r="D129" s="131" t="s">
        <v>216</v>
      </c>
      <c r="E129" s="131" t="s">
        <v>217</v>
      </c>
      <c r="F129" s="131" t="s">
        <v>218</v>
      </c>
      <c r="G129" s="131" t="s">
        <v>240</v>
      </c>
      <c r="H129" s="108"/>
    </row>
    <row r="130" spans="1:8" ht="45">
      <c r="B130" s="132" t="s">
        <v>241</v>
      </c>
      <c r="C130" s="133" t="s">
        <v>248</v>
      </c>
      <c r="D130" s="133" t="s">
        <v>249</v>
      </c>
      <c r="E130" s="133" t="s">
        <v>250</v>
      </c>
      <c r="F130" s="134">
        <v>1</v>
      </c>
      <c r="G130" s="135" t="s">
        <v>245</v>
      </c>
      <c r="H130" s="108"/>
    </row>
    <row r="131" spans="1:8" ht="15.75">
      <c r="B131" s="136"/>
      <c r="C131" s="137"/>
      <c r="D131" s="137"/>
      <c r="E131" s="137"/>
      <c r="F131" s="138"/>
      <c r="G131" s="139"/>
      <c r="H131" s="108"/>
    </row>
    <row r="132" spans="1:8">
      <c r="A132" t="s">
        <v>251</v>
      </c>
    </row>
    <row r="133" spans="1:8">
      <c r="B133" s="131" t="s">
        <v>239</v>
      </c>
      <c r="C133" s="131" t="s">
        <v>215</v>
      </c>
      <c r="D133" s="131" t="s">
        <v>216</v>
      </c>
      <c r="E133" s="131" t="s">
        <v>217</v>
      </c>
      <c r="F133" s="131" t="s">
        <v>218</v>
      </c>
      <c r="G133" s="131" t="s">
        <v>240</v>
      </c>
    </row>
    <row r="134" spans="1:8" ht="45">
      <c r="B134" s="132" t="s">
        <v>241</v>
      </c>
      <c r="C134" s="133" t="s">
        <v>248</v>
      </c>
      <c r="D134" s="133" t="s">
        <v>249</v>
      </c>
      <c r="E134" s="133" t="s">
        <v>250</v>
      </c>
      <c r="F134" s="134">
        <v>1</v>
      </c>
      <c r="G134" s="135" t="s">
        <v>245</v>
      </c>
    </row>
  </sheetData>
  <sheetProtection password="A960" sheet="1" scenarios="1" autoFilter="0"/>
  <autoFilter ref="A1:G57" xr:uid="{00000000-0009-0000-0000-000000000000}"/>
  <mergeCells count="8">
    <mergeCell ref="E107:F107"/>
    <mergeCell ref="C108:E108"/>
    <mergeCell ref="C93:D93"/>
    <mergeCell ref="C98:D98"/>
    <mergeCell ref="E101:F101"/>
    <mergeCell ref="E102:F102"/>
    <mergeCell ref="C103:E103"/>
    <mergeCell ref="E106:F106"/>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A1:C137"/>
  <sheetViews>
    <sheetView workbookViewId="0">
      <selection activeCell="C2" sqref="C2"/>
    </sheetView>
  </sheetViews>
  <sheetFormatPr defaultRowHeight="15"/>
  <cols>
    <col min="1" max="1" width="79.140625" style="22" customWidth="1"/>
    <col min="2" max="2" width="122.140625" style="22" bestFit="1" customWidth="1"/>
  </cols>
  <sheetData>
    <row r="1" spans="1:3">
      <c r="A1" s="4" t="s">
        <v>383</v>
      </c>
      <c r="B1" s="4" t="s">
        <v>544</v>
      </c>
    </row>
    <row r="2" spans="1:3" ht="15.75">
      <c r="A2" s="3" t="s">
        <v>545</v>
      </c>
      <c r="B2" s="8" t="s">
        <v>546</v>
      </c>
      <c r="C2">
        <f>COUNTIFS($A:$A,A2)</f>
        <v>31</v>
      </c>
    </row>
    <row r="3" spans="1:3" ht="15.75">
      <c r="A3" s="3" t="s">
        <v>545</v>
      </c>
      <c r="B3" s="8" t="s">
        <v>547</v>
      </c>
      <c r="C3">
        <f t="shared" ref="C3:C66" si="0">COUNTIFS($A:$A,A3)</f>
        <v>31</v>
      </c>
    </row>
    <row r="4" spans="1:3" ht="15.75">
      <c r="A4" s="3" t="s">
        <v>545</v>
      </c>
      <c r="B4" s="8" t="s">
        <v>548</v>
      </c>
      <c r="C4">
        <f t="shared" si="0"/>
        <v>31</v>
      </c>
    </row>
    <row r="5" spans="1:3" ht="15.75">
      <c r="A5" s="3" t="s">
        <v>545</v>
      </c>
      <c r="B5" s="8" t="s">
        <v>549</v>
      </c>
      <c r="C5">
        <f t="shared" si="0"/>
        <v>31</v>
      </c>
    </row>
    <row r="6" spans="1:3" ht="15.75">
      <c r="A6" s="3" t="s">
        <v>545</v>
      </c>
      <c r="B6" s="8" t="s">
        <v>550</v>
      </c>
      <c r="C6">
        <f t="shared" si="0"/>
        <v>31</v>
      </c>
    </row>
    <row r="7" spans="1:3" ht="15.75">
      <c r="A7" s="3" t="s">
        <v>545</v>
      </c>
      <c r="B7" s="8" t="s">
        <v>551</v>
      </c>
      <c r="C7">
        <f t="shared" si="0"/>
        <v>31</v>
      </c>
    </row>
    <row r="8" spans="1:3" ht="15.75">
      <c r="A8" s="3" t="s">
        <v>545</v>
      </c>
      <c r="B8" s="8" t="s">
        <v>552</v>
      </c>
      <c r="C8">
        <f t="shared" si="0"/>
        <v>31</v>
      </c>
    </row>
    <row r="9" spans="1:3" ht="15.75">
      <c r="A9" s="3" t="s">
        <v>545</v>
      </c>
      <c r="B9" s="8" t="s">
        <v>553</v>
      </c>
      <c r="C9">
        <f t="shared" si="0"/>
        <v>31</v>
      </c>
    </row>
    <row r="10" spans="1:3" ht="15.75">
      <c r="A10" s="3" t="s">
        <v>545</v>
      </c>
      <c r="B10" s="8" t="s">
        <v>554</v>
      </c>
      <c r="C10">
        <f t="shared" si="0"/>
        <v>31</v>
      </c>
    </row>
    <row r="11" spans="1:3" ht="15.75">
      <c r="A11" s="3" t="s">
        <v>545</v>
      </c>
      <c r="B11" s="8" t="s">
        <v>555</v>
      </c>
      <c r="C11">
        <f t="shared" si="0"/>
        <v>31</v>
      </c>
    </row>
    <row r="12" spans="1:3" ht="15.75">
      <c r="A12" s="3" t="s">
        <v>545</v>
      </c>
      <c r="B12" s="8" t="s">
        <v>556</v>
      </c>
      <c r="C12">
        <f t="shared" si="0"/>
        <v>31</v>
      </c>
    </row>
    <row r="13" spans="1:3" ht="15.75">
      <c r="A13" s="3" t="s">
        <v>545</v>
      </c>
      <c r="B13" s="8" t="s">
        <v>557</v>
      </c>
      <c r="C13">
        <f t="shared" si="0"/>
        <v>31</v>
      </c>
    </row>
    <row r="14" spans="1:3" ht="15.75">
      <c r="A14" s="3" t="s">
        <v>545</v>
      </c>
      <c r="B14" s="8" t="s">
        <v>558</v>
      </c>
      <c r="C14">
        <f t="shared" si="0"/>
        <v>31</v>
      </c>
    </row>
    <row r="15" spans="1:3" ht="15.75">
      <c r="A15" s="3" t="s">
        <v>545</v>
      </c>
      <c r="B15" s="8" t="s">
        <v>559</v>
      </c>
      <c r="C15">
        <f t="shared" si="0"/>
        <v>31</v>
      </c>
    </row>
    <row r="16" spans="1:3" ht="15.75">
      <c r="A16" s="3" t="s">
        <v>545</v>
      </c>
      <c r="B16" s="8" t="s">
        <v>560</v>
      </c>
      <c r="C16">
        <f t="shared" si="0"/>
        <v>31</v>
      </c>
    </row>
    <row r="17" spans="1:3" ht="15.75">
      <c r="A17" s="3" t="s">
        <v>545</v>
      </c>
      <c r="B17" s="8" t="s">
        <v>561</v>
      </c>
      <c r="C17">
        <f t="shared" si="0"/>
        <v>31</v>
      </c>
    </row>
    <row r="18" spans="1:3" ht="15.75">
      <c r="A18" s="3" t="s">
        <v>545</v>
      </c>
      <c r="B18" s="8" t="s">
        <v>562</v>
      </c>
      <c r="C18">
        <f t="shared" si="0"/>
        <v>31</v>
      </c>
    </row>
    <row r="19" spans="1:3" ht="15.75">
      <c r="A19" s="3" t="s">
        <v>545</v>
      </c>
      <c r="B19" s="8" t="s">
        <v>563</v>
      </c>
      <c r="C19">
        <f t="shared" si="0"/>
        <v>31</v>
      </c>
    </row>
    <row r="20" spans="1:3" ht="15.75">
      <c r="A20" s="3" t="s">
        <v>545</v>
      </c>
      <c r="B20" s="8" t="s">
        <v>564</v>
      </c>
      <c r="C20">
        <f t="shared" si="0"/>
        <v>31</v>
      </c>
    </row>
    <row r="21" spans="1:3" ht="15.75">
      <c r="A21" s="3" t="s">
        <v>545</v>
      </c>
      <c r="B21" s="8" t="s">
        <v>565</v>
      </c>
      <c r="C21">
        <f t="shared" si="0"/>
        <v>31</v>
      </c>
    </row>
    <row r="22" spans="1:3" ht="15.75">
      <c r="A22" s="3" t="s">
        <v>545</v>
      </c>
      <c r="B22" s="8" t="s">
        <v>566</v>
      </c>
      <c r="C22">
        <f t="shared" si="0"/>
        <v>31</v>
      </c>
    </row>
    <row r="23" spans="1:3" ht="15.75">
      <c r="A23" s="3" t="s">
        <v>545</v>
      </c>
      <c r="B23" s="8" t="s">
        <v>567</v>
      </c>
      <c r="C23">
        <f t="shared" si="0"/>
        <v>31</v>
      </c>
    </row>
    <row r="24" spans="1:3" ht="15.75">
      <c r="A24" s="3" t="s">
        <v>545</v>
      </c>
      <c r="B24" s="8" t="s">
        <v>568</v>
      </c>
      <c r="C24">
        <f t="shared" si="0"/>
        <v>31</v>
      </c>
    </row>
    <row r="25" spans="1:3" ht="15.75">
      <c r="A25" s="3" t="s">
        <v>545</v>
      </c>
      <c r="B25" s="8" t="s">
        <v>569</v>
      </c>
      <c r="C25">
        <f t="shared" si="0"/>
        <v>31</v>
      </c>
    </row>
    <row r="26" spans="1:3" ht="15.75">
      <c r="A26" s="3" t="s">
        <v>545</v>
      </c>
      <c r="B26" s="8" t="s">
        <v>570</v>
      </c>
      <c r="C26">
        <f t="shared" si="0"/>
        <v>31</v>
      </c>
    </row>
    <row r="27" spans="1:3" ht="15.75">
      <c r="A27" s="3" t="s">
        <v>545</v>
      </c>
      <c r="B27" s="8" t="s">
        <v>571</v>
      </c>
      <c r="C27">
        <f t="shared" si="0"/>
        <v>31</v>
      </c>
    </row>
    <row r="28" spans="1:3" ht="15.75">
      <c r="A28" s="3" t="s">
        <v>545</v>
      </c>
      <c r="B28" s="8" t="s">
        <v>572</v>
      </c>
      <c r="C28">
        <f t="shared" si="0"/>
        <v>31</v>
      </c>
    </row>
    <row r="29" spans="1:3" ht="15.75">
      <c r="A29" s="3" t="s">
        <v>545</v>
      </c>
      <c r="B29" s="8" t="s">
        <v>573</v>
      </c>
      <c r="C29">
        <f t="shared" si="0"/>
        <v>31</v>
      </c>
    </row>
    <row r="30" spans="1:3" ht="15.75">
      <c r="A30" s="3" t="s">
        <v>545</v>
      </c>
      <c r="B30" s="8" t="s">
        <v>574</v>
      </c>
      <c r="C30">
        <f t="shared" si="0"/>
        <v>31</v>
      </c>
    </row>
    <row r="31" spans="1:3" ht="15.75">
      <c r="A31" s="3" t="s">
        <v>545</v>
      </c>
      <c r="B31" s="8" t="s">
        <v>575</v>
      </c>
      <c r="C31">
        <f t="shared" si="0"/>
        <v>31</v>
      </c>
    </row>
    <row r="32" spans="1:3" ht="15.75">
      <c r="A32" s="3" t="s">
        <v>545</v>
      </c>
      <c r="B32" s="8" t="s">
        <v>576</v>
      </c>
      <c r="C32">
        <f t="shared" si="0"/>
        <v>31</v>
      </c>
    </row>
    <row r="33" spans="1:3">
      <c r="A33" s="18" t="s">
        <v>577</v>
      </c>
      <c r="B33" s="8" t="s">
        <v>578</v>
      </c>
      <c r="C33">
        <f t="shared" si="0"/>
        <v>4</v>
      </c>
    </row>
    <row r="34" spans="1:3">
      <c r="A34" s="18" t="s">
        <v>577</v>
      </c>
      <c r="B34" s="8" t="s">
        <v>579</v>
      </c>
      <c r="C34">
        <f t="shared" si="0"/>
        <v>4</v>
      </c>
    </row>
    <row r="35" spans="1:3">
      <c r="A35" s="18" t="s">
        <v>577</v>
      </c>
      <c r="B35" s="8" t="s">
        <v>580</v>
      </c>
      <c r="C35">
        <f t="shared" si="0"/>
        <v>4</v>
      </c>
    </row>
    <row r="36" spans="1:3">
      <c r="A36" s="18" t="s">
        <v>577</v>
      </c>
      <c r="B36" s="8" t="s">
        <v>581</v>
      </c>
      <c r="C36">
        <f t="shared" si="0"/>
        <v>4</v>
      </c>
    </row>
    <row r="37" spans="1:3">
      <c r="A37" s="18" t="s">
        <v>582</v>
      </c>
      <c r="B37" s="8" t="s">
        <v>583</v>
      </c>
      <c r="C37">
        <f t="shared" si="0"/>
        <v>14</v>
      </c>
    </row>
    <row r="38" spans="1:3">
      <c r="A38" s="18" t="s">
        <v>582</v>
      </c>
      <c r="B38" s="8" t="s">
        <v>584</v>
      </c>
      <c r="C38">
        <f t="shared" si="0"/>
        <v>14</v>
      </c>
    </row>
    <row r="39" spans="1:3">
      <c r="A39" s="18" t="s">
        <v>582</v>
      </c>
      <c r="B39" s="9" t="s">
        <v>585</v>
      </c>
      <c r="C39">
        <f t="shared" si="0"/>
        <v>14</v>
      </c>
    </row>
    <row r="40" spans="1:3">
      <c r="A40" s="18" t="s">
        <v>582</v>
      </c>
      <c r="B40" s="8" t="s">
        <v>586</v>
      </c>
      <c r="C40">
        <f t="shared" si="0"/>
        <v>14</v>
      </c>
    </row>
    <row r="41" spans="1:3">
      <c r="A41" s="18" t="s">
        <v>582</v>
      </c>
      <c r="B41" s="8" t="s">
        <v>587</v>
      </c>
      <c r="C41">
        <f t="shared" si="0"/>
        <v>14</v>
      </c>
    </row>
    <row r="42" spans="1:3">
      <c r="A42" s="18" t="s">
        <v>582</v>
      </c>
      <c r="B42" s="8" t="s">
        <v>588</v>
      </c>
      <c r="C42">
        <f t="shared" si="0"/>
        <v>14</v>
      </c>
    </row>
    <row r="43" spans="1:3">
      <c r="A43" s="18" t="s">
        <v>582</v>
      </c>
      <c r="B43" s="8" t="s">
        <v>589</v>
      </c>
      <c r="C43">
        <f t="shared" si="0"/>
        <v>14</v>
      </c>
    </row>
    <row r="44" spans="1:3">
      <c r="A44" s="19" t="s">
        <v>590</v>
      </c>
      <c r="B44" s="10" t="s">
        <v>591</v>
      </c>
      <c r="C44">
        <f t="shared" si="0"/>
        <v>4</v>
      </c>
    </row>
    <row r="45" spans="1:3">
      <c r="A45" s="19" t="s">
        <v>590</v>
      </c>
      <c r="B45" s="10" t="s">
        <v>592</v>
      </c>
      <c r="C45">
        <f t="shared" si="0"/>
        <v>4</v>
      </c>
    </row>
    <row r="46" spans="1:3">
      <c r="A46" s="19" t="s">
        <v>590</v>
      </c>
      <c r="B46" s="10" t="s">
        <v>593</v>
      </c>
      <c r="C46">
        <f t="shared" si="0"/>
        <v>4</v>
      </c>
    </row>
    <row r="47" spans="1:3">
      <c r="A47" s="19" t="s">
        <v>590</v>
      </c>
      <c r="B47" s="10" t="s">
        <v>594</v>
      </c>
      <c r="C47">
        <f t="shared" si="0"/>
        <v>4</v>
      </c>
    </row>
    <row r="48" spans="1:3">
      <c r="A48" s="19" t="s">
        <v>595</v>
      </c>
      <c r="B48" s="11" t="s">
        <v>596</v>
      </c>
      <c r="C48">
        <f t="shared" si="0"/>
        <v>4</v>
      </c>
    </row>
    <row r="49" spans="1:3">
      <c r="A49" s="20" t="s">
        <v>595</v>
      </c>
      <c r="B49" s="11" t="s">
        <v>597</v>
      </c>
      <c r="C49">
        <f t="shared" si="0"/>
        <v>4</v>
      </c>
    </row>
    <row r="50" spans="1:3">
      <c r="A50" s="20" t="s">
        <v>595</v>
      </c>
      <c r="B50" s="11" t="s">
        <v>598</v>
      </c>
      <c r="C50">
        <f t="shared" si="0"/>
        <v>4</v>
      </c>
    </row>
    <row r="51" spans="1:3">
      <c r="A51" s="19" t="s">
        <v>595</v>
      </c>
      <c r="B51" s="11" t="s">
        <v>599</v>
      </c>
      <c r="C51">
        <f t="shared" si="0"/>
        <v>4</v>
      </c>
    </row>
    <row r="52" spans="1:3">
      <c r="A52" s="19" t="s">
        <v>600</v>
      </c>
      <c r="B52" s="12" t="s">
        <v>601</v>
      </c>
      <c r="C52">
        <f t="shared" si="0"/>
        <v>2</v>
      </c>
    </row>
    <row r="53" spans="1:3">
      <c r="A53" s="19" t="s">
        <v>600</v>
      </c>
      <c r="B53" s="12" t="s">
        <v>602</v>
      </c>
      <c r="C53">
        <f t="shared" si="0"/>
        <v>2</v>
      </c>
    </row>
    <row r="54" spans="1:3">
      <c r="A54" s="19" t="s">
        <v>603</v>
      </c>
      <c r="B54" s="12" t="s">
        <v>604</v>
      </c>
      <c r="C54">
        <f t="shared" si="0"/>
        <v>27</v>
      </c>
    </row>
    <row r="55" spans="1:3">
      <c r="A55" s="19" t="s">
        <v>603</v>
      </c>
      <c r="B55" s="12" t="s">
        <v>605</v>
      </c>
      <c r="C55">
        <f t="shared" si="0"/>
        <v>27</v>
      </c>
    </row>
    <row r="56" spans="1:3">
      <c r="A56" s="19" t="s">
        <v>603</v>
      </c>
      <c r="B56" s="12" t="s">
        <v>606</v>
      </c>
      <c r="C56">
        <f t="shared" si="0"/>
        <v>27</v>
      </c>
    </row>
    <row r="57" spans="1:3">
      <c r="A57" s="19" t="s">
        <v>603</v>
      </c>
      <c r="B57" s="12" t="s">
        <v>607</v>
      </c>
      <c r="C57">
        <f t="shared" si="0"/>
        <v>27</v>
      </c>
    </row>
    <row r="58" spans="1:3">
      <c r="A58" s="19" t="s">
        <v>603</v>
      </c>
      <c r="B58" s="12" t="s">
        <v>608</v>
      </c>
      <c r="C58">
        <f t="shared" si="0"/>
        <v>27</v>
      </c>
    </row>
    <row r="59" spans="1:3">
      <c r="A59" s="19" t="s">
        <v>603</v>
      </c>
      <c r="B59" s="12" t="s">
        <v>609</v>
      </c>
      <c r="C59">
        <f t="shared" si="0"/>
        <v>27</v>
      </c>
    </row>
    <row r="60" spans="1:3">
      <c r="A60" s="19" t="s">
        <v>603</v>
      </c>
      <c r="B60" s="12" t="s">
        <v>610</v>
      </c>
      <c r="C60">
        <f t="shared" si="0"/>
        <v>27</v>
      </c>
    </row>
    <row r="61" spans="1:3">
      <c r="A61" s="19" t="s">
        <v>603</v>
      </c>
      <c r="B61" s="12" t="s">
        <v>611</v>
      </c>
      <c r="C61">
        <f t="shared" si="0"/>
        <v>27</v>
      </c>
    </row>
    <row r="62" spans="1:3">
      <c r="A62" s="19" t="s">
        <v>603</v>
      </c>
      <c r="B62" s="12" t="s">
        <v>612</v>
      </c>
      <c r="C62">
        <f t="shared" si="0"/>
        <v>27</v>
      </c>
    </row>
    <row r="63" spans="1:3">
      <c r="A63" s="19" t="s">
        <v>603</v>
      </c>
      <c r="B63" s="12" t="s">
        <v>613</v>
      </c>
      <c r="C63">
        <f t="shared" si="0"/>
        <v>27</v>
      </c>
    </row>
    <row r="64" spans="1:3">
      <c r="A64" s="19" t="s">
        <v>603</v>
      </c>
      <c r="B64" s="12" t="s">
        <v>614</v>
      </c>
      <c r="C64">
        <f t="shared" si="0"/>
        <v>27</v>
      </c>
    </row>
    <row r="65" spans="1:3">
      <c r="A65" s="19" t="s">
        <v>603</v>
      </c>
      <c r="B65" s="12" t="s">
        <v>615</v>
      </c>
      <c r="C65">
        <f t="shared" si="0"/>
        <v>27</v>
      </c>
    </row>
    <row r="66" spans="1:3">
      <c r="A66" s="19" t="s">
        <v>603</v>
      </c>
      <c r="B66" s="12" t="s">
        <v>616</v>
      </c>
      <c r="C66">
        <f t="shared" si="0"/>
        <v>27</v>
      </c>
    </row>
    <row r="67" spans="1:3">
      <c r="A67" s="19" t="s">
        <v>603</v>
      </c>
      <c r="B67" s="12" t="s">
        <v>617</v>
      </c>
      <c r="C67">
        <f t="shared" ref="C67:C130" si="1">COUNTIFS($A:$A,A67)</f>
        <v>27</v>
      </c>
    </row>
    <row r="68" spans="1:3">
      <c r="A68" s="19" t="s">
        <v>603</v>
      </c>
      <c r="B68" s="12" t="s">
        <v>618</v>
      </c>
      <c r="C68">
        <f t="shared" si="1"/>
        <v>27</v>
      </c>
    </row>
    <row r="69" spans="1:3">
      <c r="A69" s="19" t="s">
        <v>603</v>
      </c>
      <c r="B69" s="12" t="s">
        <v>619</v>
      </c>
      <c r="C69">
        <f t="shared" si="1"/>
        <v>27</v>
      </c>
    </row>
    <row r="70" spans="1:3">
      <c r="A70" s="19" t="s">
        <v>603</v>
      </c>
      <c r="B70" s="12" t="s">
        <v>620</v>
      </c>
      <c r="C70">
        <f t="shared" si="1"/>
        <v>27</v>
      </c>
    </row>
    <row r="71" spans="1:3">
      <c r="A71" s="19" t="s">
        <v>603</v>
      </c>
      <c r="B71" s="12" t="s">
        <v>621</v>
      </c>
      <c r="C71">
        <f t="shared" si="1"/>
        <v>27</v>
      </c>
    </row>
    <row r="72" spans="1:3">
      <c r="A72" s="19" t="s">
        <v>603</v>
      </c>
      <c r="B72" s="12" t="s">
        <v>622</v>
      </c>
      <c r="C72">
        <f t="shared" si="1"/>
        <v>27</v>
      </c>
    </row>
    <row r="73" spans="1:3">
      <c r="A73" s="19" t="s">
        <v>603</v>
      </c>
      <c r="B73" s="12" t="s">
        <v>623</v>
      </c>
      <c r="C73">
        <f t="shared" si="1"/>
        <v>27</v>
      </c>
    </row>
    <row r="74" spans="1:3">
      <c r="A74" s="19" t="s">
        <v>603</v>
      </c>
      <c r="B74" s="12" t="s">
        <v>624</v>
      </c>
      <c r="C74">
        <f t="shared" si="1"/>
        <v>27</v>
      </c>
    </row>
    <row r="75" spans="1:3">
      <c r="A75" s="19" t="s">
        <v>603</v>
      </c>
      <c r="B75" s="12" t="s">
        <v>625</v>
      </c>
      <c r="C75">
        <f t="shared" si="1"/>
        <v>27</v>
      </c>
    </row>
    <row r="76" spans="1:3">
      <c r="A76" s="19" t="s">
        <v>603</v>
      </c>
      <c r="B76" s="12" t="s">
        <v>626</v>
      </c>
      <c r="C76">
        <f t="shared" si="1"/>
        <v>27</v>
      </c>
    </row>
    <row r="77" spans="1:3">
      <c r="A77" s="19" t="s">
        <v>603</v>
      </c>
      <c r="B77" s="12" t="s">
        <v>627</v>
      </c>
      <c r="C77">
        <f t="shared" si="1"/>
        <v>27</v>
      </c>
    </row>
    <row r="78" spans="1:3">
      <c r="A78" s="19" t="s">
        <v>603</v>
      </c>
      <c r="B78" s="12" t="s">
        <v>628</v>
      </c>
      <c r="C78">
        <f t="shared" si="1"/>
        <v>27</v>
      </c>
    </row>
    <row r="79" spans="1:3">
      <c r="A79" s="19" t="s">
        <v>603</v>
      </c>
      <c r="B79" s="12" t="s">
        <v>629</v>
      </c>
      <c r="C79">
        <f t="shared" si="1"/>
        <v>27</v>
      </c>
    </row>
    <row r="80" spans="1:3">
      <c r="A80" s="19" t="s">
        <v>603</v>
      </c>
      <c r="B80" s="12" t="s">
        <v>630</v>
      </c>
      <c r="C80">
        <f t="shared" si="1"/>
        <v>27</v>
      </c>
    </row>
    <row r="81" spans="1:3">
      <c r="A81" s="21" t="s">
        <v>631</v>
      </c>
      <c r="B81" s="13" t="s">
        <v>608</v>
      </c>
      <c r="C81">
        <f t="shared" si="1"/>
        <v>2</v>
      </c>
    </row>
    <row r="82" spans="1:3">
      <c r="A82" s="21" t="s">
        <v>631</v>
      </c>
      <c r="B82" s="13" t="s">
        <v>632</v>
      </c>
      <c r="C82">
        <f t="shared" si="1"/>
        <v>2</v>
      </c>
    </row>
    <row r="83" spans="1:3">
      <c r="A83" s="19" t="s">
        <v>633</v>
      </c>
      <c r="B83" s="14" t="s">
        <v>634</v>
      </c>
      <c r="C83">
        <f t="shared" si="1"/>
        <v>3</v>
      </c>
    </row>
    <row r="84" spans="1:3">
      <c r="A84" s="19" t="s">
        <v>633</v>
      </c>
      <c r="B84" s="14" t="s">
        <v>635</v>
      </c>
      <c r="C84">
        <f t="shared" si="1"/>
        <v>3</v>
      </c>
    </row>
    <row r="85" spans="1:3">
      <c r="A85" s="19" t="s">
        <v>633</v>
      </c>
      <c r="B85" s="14" t="s">
        <v>636</v>
      </c>
      <c r="C85">
        <f t="shared" si="1"/>
        <v>3</v>
      </c>
    </row>
    <row r="86" spans="1:3">
      <c r="A86" s="19" t="s">
        <v>582</v>
      </c>
      <c r="B86" s="14" t="s">
        <v>583</v>
      </c>
      <c r="C86">
        <f t="shared" si="1"/>
        <v>14</v>
      </c>
    </row>
    <row r="87" spans="1:3">
      <c r="A87" s="19" t="s">
        <v>582</v>
      </c>
      <c r="B87" s="14" t="s">
        <v>584</v>
      </c>
      <c r="C87">
        <f t="shared" si="1"/>
        <v>14</v>
      </c>
    </row>
    <row r="88" spans="1:3">
      <c r="A88" s="19" t="s">
        <v>582</v>
      </c>
      <c r="B88" s="15" t="s">
        <v>585</v>
      </c>
      <c r="C88">
        <f t="shared" si="1"/>
        <v>14</v>
      </c>
    </row>
    <row r="89" spans="1:3">
      <c r="A89" s="19" t="s">
        <v>582</v>
      </c>
      <c r="B89" s="14" t="s">
        <v>586</v>
      </c>
      <c r="C89">
        <f t="shared" si="1"/>
        <v>14</v>
      </c>
    </row>
    <row r="90" spans="1:3">
      <c r="A90" s="19" t="s">
        <v>582</v>
      </c>
      <c r="B90" s="14" t="s">
        <v>587</v>
      </c>
      <c r="C90">
        <f t="shared" si="1"/>
        <v>14</v>
      </c>
    </row>
    <row r="91" spans="1:3">
      <c r="A91" s="19" t="s">
        <v>582</v>
      </c>
      <c r="B91" s="14" t="s">
        <v>588</v>
      </c>
      <c r="C91">
        <f t="shared" si="1"/>
        <v>14</v>
      </c>
    </row>
    <row r="92" spans="1:3">
      <c r="A92" s="19" t="s">
        <v>582</v>
      </c>
      <c r="B92" s="14" t="s">
        <v>589</v>
      </c>
      <c r="C92">
        <f t="shared" si="1"/>
        <v>14</v>
      </c>
    </row>
    <row r="93" spans="1:3">
      <c r="A93" s="19" t="s">
        <v>637</v>
      </c>
      <c r="B93" s="11" t="s">
        <v>638</v>
      </c>
      <c r="C93">
        <f t="shared" si="1"/>
        <v>2</v>
      </c>
    </row>
    <row r="94" spans="1:3">
      <c r="A94" s="19" t="s">
        <v>637</v>
      </c>
      <c r="B94" s="11" t="s">
        <v>639</v>
      </c>
      <c r="C94">
        <f t="shared" si="1"/>
        <v>2</v>
      </c>
    </row>
    <row r="95" spans="1:3">
      <c r="A95" s="19" t="s">
        <v>640</v>
      </c>
      <c r="B95" s="12" t="s">
        <v>641</v>
      </c>
      <c r="C95">
        <f t="shared" si="1"/>
        <v>4</v>
      </c>
    </row>
    <row r="96" spans="1:3">
      <c r="A96" s="19" t="s">
        <v>640</v>
      </c>
      <c r="B96" s="12" t="s">
        <v>642</v>
      </c>
      <c r="C96">
        <f t="shared" si="1"/>
        <v>4</v>
      </c>
    </row>
    <row r="97" spans="1:3">
      <c r="A97" s="19" t="s">
        <v>640</v>
      </c>
      <c r="B97" s="12" t="s">
        <v>643</v>
      </c>
      <c r="C97">
        <f t="shared" si="1"/>
        <v>4</v>
      </c>
    </row>
    <row r="98" spans="1:3">
      <c r="A98" s="19" t="s">
        <v>640</v>
      </c>
      <c r="B98" s="12" t="s">
        <v>644</v>
      </c>
      <c r="C98">
        <f t="shared" si="1"/>
        <v>4</v>
      </c>
    </row>
    <row r="99" spans="1:3" ht="15" customHeight="1">
      <c r="A99" s="19" t="s">
        <v>645</v>
      </c>
      <c r="B99" s="16" t="s">
        <v>646</v>
      </c>
      <c r="C99">
        <f t="shared" si="1"/>
        <v>6</v>
      </c>
    </row>
    <row r="100" spans="1:3">
      <c r="A100" s="19" t="s">
        <v>645</v>
      </c>
      <c r="B100" s="16"/>
      <c r="C100">
        <f t="shared" si="1"/>
        <v>6</v>
      </c>
    </row>
    <row r="101" spans="1:3">
      <c r="A101" s="19" t="s">
        <v>645</v>
      </c>
      <c r="B101" s="12" t="s">
        <v>647</v>
      </c>
      <c r="C101">
        <f t="shared" si="1"/>
        <v>6</v>
      </c>
    </row>
    <row r="102" spans="1:3">
      <c r="A102" s="19" t="s">
        <v>645</v>
      </c>
      <c r="B102" s="16" t="s">
        <v>648</v>
      </c>
      <c r="C102">
        <f t="shared" si="1"/>
        <v>6</v>
      </c>
    </row>
    <row r="103" spans="1:3">
      <c r="A103" s="19" t="s">
        <v>645</v>
      </c>
      <c r="B103" s="16" t="s">
        <v>649</v>
      </c>
      <c r="C103">
        <f t="shared" si="1"/>
        <v>6</v>
      </c>
    </row>
    <row r="104" spans="1:3">
      <c r="A104" s="19" t="s">
        <v>645</v>
      </c>
      <c r="B104" s="16" t="s">
        <v>650</v>
      </c>
      <c r="C104">
        <f t="shared" si="1"/>
        <v>6</v>
      </c>
    </row>
    <row r="105" spans="1:3">
      <c r="A105" s="19" t="s">
        <v>651</v>
      </c>
      <c r="B105" s="10" t="s">
        <v>652</v>
      </c>
      <c r="C105">
        <f t="shared" si="1"/>
        <v>3</v>
      </c>
    </row>
    <row r="106" spans="1:3">
      <c r="A106" s="19" t="s">
        <v>651</v>
      </c>
      <c r="B106" s="10" t="s">
        <v>653</v>
      </c>
      <c r="C106">
        <f t="shared" si="1"/>
        <v>3</v>
      </c>
    </row>
    <row r="107" spans="1:3">
      <c r="A107" s="19" t="s">
        <v>651</v>
      </c>
      <c r="B107" s="14" t="s">
        <v>654</v>
      </c>
      <c r="C107">
        <f t="shared" si="1"/>
        <v>3</v>
      </c>
    </row>
    <row r="108" spans="1:3">
      <c r="A108" s="19" t="s">
        <v>655</v>
      </c>
      <c r="B108" s="10" t="s">
        <v>656</v>
      </c>
      <c r="C108">
        <f t="shared" si="1"/>
        <v>3</v>
      </c>
    </row>
    <row r="109" spans="1:3">
      <c r="A109" s="19" t="s">
        <v>655</v>
      </c>
      <c r="B109" s="10" t="s">
        <v>657</v>
      </c>
      <c r="C109">
        <f t="shared" si="1"/>
        <v>3</v>
      </c>
    </row>
    <row r="110" spans="1:3">
      <c r="A110" s="19" t="s">
        <v>655</v>
      </c>
      <c r="B110" s="14" t="s">
        <v>658</v>
      </c>
      <c r="C110">
        <f t="shared" si="1"/>
        <v>3</v>
      </c>
    </row>
    <row r="111" spans="1:3">
      <c r="A111" s="19" t="s">
        <v>659</v>
      </c>
      <c r="B111" s="12" t="s">
        <v>660</v>
      </c>
      <c r="C111">
        <f t="shared" si="1"/>
        <v>27</v>
      </c>
    </row>
    <row r="112" spans="1:3">
      <c r="A112" s="19" t="s">
        <v>659</v>
      </c>
      <c r="B112" s="12" t="s">
        <v>661</v>
      </c>
      <c r="C112">
        <f t="shared" si="1"/>
        <v>27</v>
      </c>
    </row>
    <row r="113" spans="1:3">
      <c r="A113" s="19" t="s">
        <v>659</v>
      </c>
      <c r="B113" s="17" t="s">
        <v>662</v>
      </c>
      <c r="C113">
        <f t="shared" si="1"/>
        <v>27</v>
      </c>
    </row>
    <row r="114" spans="1:3">
      <c r="A114" s="19" t="s">
        <v>659</v>
      </c>
      <c r="B114" s="12" t="s">
        <v>663</v>
      </c>
      <c r="C114">
        <f t="shared" si="1"/>
        <v>27</v>
      </c>
    </row>
    <row r="115" spans="1:3">
      <c r="A115" s="19" t="s">
        <v>659</v>
      </c>
      <c r="B115" s="12" t="s">
        <v>664</v>
      </c>
      <c r="C115">
        <f t="shared" si="1"/>
        <v>27</v>
      </c>
    </row>
    <row r="116" spans="1:3">
      <c r="A116" s="19" t="s">
        <v>659</v>
      </c>
      <c r="B116" s="12" t="s">
        <v>665</v>
      </c>
      <c r="C116">
        <f t="shared" si="1"/>
        <v>27</v>
      </c>
    </row>
    <row r="117" spans="1:3">
      <c r="A117" s="19" t="s">
        <v>659</v>
      </c>
      <c r="B117" s="12" t="s">
        <v>666</v>
      </c>
      <c r="C117">
        <f t="shared" si="1"/>
        <v>27</v>
      </c>
    </row>
    <row r="118" spans="1:3">
      <c r="A118" s="19" t="s">
        <v>659</v>
      </c>
      <c r="B118" s="17" t="s">
        <v>667</v>
      </c>
      <c r="C118">
        <f t="shared" si="1"/>
        <v>27</v>
      </c>
    </row>
    <row r="119" spans="1:3">
      <c r="A119" s="19" t="s">
        <v>659</v>
      </c>
      <c r="B119" s="17" t="s">
        <v>668</v>
      </c>
      <c r="C119">
        <f t="shared" si="1"/>
        <v>27</v>
      </c>
    </row>
    <row r="120" spans="1:3">
      <c r="A120" s="19" t="s">
        <v>659</v>
      </c>
      <c r="B120" s="17" t="s">
        <v>669</v>
      </c>
      <c r="C120">
        <f t="shared" si="1"/>
        <v>27</v>
      </c>
    </row>
    <row r="121" spans="1:3">
      <c r="A121" s="19" t="s">
        <v>659</v>
      </c>
      <c r="B121" s="12" t="s">
        <v>670</v>
      </c>
      <c r="C121">
        <f t="shared" si="1"/>
        <v>27</v>
      </c>
    </row>
    <row r="122" spans="1:3">
      <c r="A122" s="19" t="s">
        <v>659</v>
      </c>
      <c r="B122" s="12" t="s">
        <v>671</v>
      </c>
      <c r="C122">
        <f t="shared" si="1"/>
        <v>27</v>
      </c>
    </row>
    <row r="123" spans="1:3">
      <c r="A123" s="19" t="s">
        <v>659</v>
      </c>
      <c r="B123" s="12" t="s">
        <v>672</v>
      </c>
      <c r="C123">
        <f t="shared" si="1"/>
        <v>27</v>
      </c>
    </row>
    <row r="124" spans="1:3">
      <c r="A124" s="19" t="s">
        <v>659</v>
      </c>
      <c r="B124" s="12" t="s">
        <v>673</v>
      </c>
      <c r="C124">
        <f t="shared" si="1"/>
        <v>27</v>
      </c>
    </row>
    <row r="125" spans="1:3">
      <c r="A125" s="19" t="s">
        <v>659</v>
      </c>
      <c r="B125" s="12" t="s">
        <v>674</v>
      </c>
      <c r="C125">
        <f t="shared" si="1"/>
        <v>27</v>
      </c>
    </row>
    <row r="126" spans="1:3">
      <c r="A126" s="19" t="s">
        <v>659</v>
      </c>
      <c r="B126" s="12" t="s">
        <v>675</v>
      </c>
      <c r="C126">
        <f t="shared" si="1"/>
        <v>27</v>
      </c>
    </row>
    <row r="127" spans="1:3">
      <c r="A127" s="19" t="s">
        <v>659</v>
      </c>
      <c r="B127" s="12" t="s">
        <v>676</v>
      </c>
      <c r="C127">
        <f t="shared" si="1"/>
        <v>27</v>
      </c>
    </row>
    <row r="128" spans="1:3">
      <c r="A128" s="19" t="s">
        <v>659</v>
      </c>
      <c r="B128" s="12" t="s">
        <v>677</v>
      </c>
      <c r="C128">
        <f t="shared" si="1"/>
        <v>27</v>
      </c>
    </row>
    <row r="129" spans="1:3">
      <c r="A129" s="19" t="s">
        <v>659</v>
      </c>
      <c r="B129" s="12" t="s">
        <v>678</v>
      </c>
      <c r="C129">
        <f t="shared" si="1"/>
        <v>27</v>
      </c>
    </row>
    <row r="130" spans="1:3">
      <c r="A130" s="19" t="s">
        <v>659</v>
      </c>
      <c r="B130" s="12" t="s">
        <v>679</v>
      </c>
      <c r="C130">
        <f t="shared" si="1"/>
        <v>27</v>
      </c>
    </row>
    <row r="131" spans="1:3">
      <c r="A131" s="19" t="s">
        <v>659</v>
      </c>
      <c r="B131" s="12" t="s">
        <v>680</v>
      </c>
      <c r="C131">
        <f t="shared" ref="C131:C137" si="2">COUNTIFS($A:$A,A131)</f>
        <v>27</v>
      </c>
    </row>
    <row r="132" spans="1:3">
      <c r="A132" s="19" t="s">
        <v>659</v>
      </c>
      <c r="B132" s="12" t="s">
        <v>681</v>
      </c>
      <c r="C132">
        <f t="shared" si="2"/>
        <v>27</v>
      </c>
    </row>
    <row r="133" spans="1:3">
      <c r="A133" s="19" t="s">
        <v>659</v>
      </c>
      <c r="B133" s="12" t="s">
        <v>682</v>
      </c>
      <c r="C133">
        <f t="shared" si="2"/>
        <v>27</v>
      </c>
    </row>
    <row r="134" spans="1:3">
      <c r="A134" s="19" t="s">
        <v>659</v>
      </c>
      <c r="B134" s="12" t="s">
        <v>683</v>
      </c>
      <c r="C134">
        <f t="shared" si="2"/>
        <v>27</v>
      </c>
    </row>
    <row r="135" spans="1:3">
      <c r="A135" s="19" t="s">
        <v>659</v>
      </c>
      <c r="B135" s="12" t="s">
        <v>684</v>
      </c>
      <c r="C135">
        <f t="shared" si="2"/>
        <v>27</v>
      </c>
    </row>
    <row r="136" spans="1:3">
      <c r="A136" s="19" t="s">
        <v>659</v>
      </c>
      <c r="B136" s="12" t="s">
        <v>685</v>
      </c>
      <c r="C136">
        <f t="shared" si="2"/>
        <v>27</v>
      </c>
    </row>
    <row r="137" spans="1:3">
      <c r="A137" s="19" t="s">
        <v>659</v>
      </c>
      <c r="B137" s="17" t="s">
        <v>686</v>
      </c>
      <c r="C137">
        <f t="shared" si="2"/>
        <v>27</v>
      </c>
    </row>
  </sheetData>
  <sheetProtection password="A960" sheet="1" scenarios="1" autoFilter="0"/>
  <autoFilter ref="A1:C1" xr:uid="{00000000-0009-0000-0000-00000900000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C00000"/>
  </sheetPr>
  <dimension ref="A1:V79"/>
  <sheetViews>
    <sheetView tabSelected="1" topLeftCell="C7" workbookViewId="0">
      <selection activeCell="C2" sqref="C2"/>
    </sheetView>
  </sheetViews>
  <sheetFormatPr defaultColWidth="0" defaultRowHeight="15.75" customHeight="1" zeroHeight="1"/>
  <cols>
    <col min="1" max="1" width="0.42578125" style="1" hidden="1" customWidth="1"/>
    <col min="2" max="2" width="0.7109375" style="1" hidden="1" customWidth="1"/>
    <col min="3" max="13" width="8.7109375" style="1" customWidth="1"/>
    <col min="14" max="14" width="1" style="1" customWidth="1"/>
    <col min="15" max="15" width="0.140625" style="65" customWidth="1"/>
    <col min="16" max="17" width="8.5703125" style="1" hidden="1" customWidth="1"/>
    <col min="18" max="21" width="10.5703125" style="1" hidden="1" customWidth="1"/>
    <col min="22" max="22" width="0" style="1" hidden="1" customWidth="1"/>
    <col min="23" max="16384" width="8.5703125" style="1" hidden="1"/>
  </cols>
  <sheetData>
    <row r="1" spans="2:16" ht="16.5" thickBot="1"/>
    <row r="2" spans="2:16">
      <c r="B2" s="66"/>
      <c r="C2" s="67"/>
      <c r="D2" s="67"/>
      <c r="E2" s="67"/>
      <c r="F2" s="67"/>
      <c r="G2" s="67"/>
      <c r="H2" s="67"/>
      <c r="I2" s="67"/>
      <c r="J2" s="67"/>
      <c r="K2" s="67"/>
      <c r="L2" s="67"/>
      <c r="M2" s="67"/>
      <c r="N2" s="68"/>
    </row>
    <row r="3" spans="2:16">
      <c r="B3" s="69"/>
      <c r="C3" s="224" t="s">
        <v>252</v>
      </c>
      <c r="D3" s="225"/>
      <c r="E3" s="225"/>
      <c r="F3" s="225"/>
      <c r="G3" s="225"/>
      <c r="H3" s="225"/>
      <c r="I3" s="225"/>
      <c r="J3" s="225"/>
      <c r="K3" s="225"/>
      <c r="L3" s="225"/>
      <c r="M3" s="226"/>
      <c r="N3" s="70"/>
      <c r="O3" s="71"/>
      <c r="P3" s="72"/>
    </row>
    <row r="4" spans="2:16" ht="15.75" customHeight="1">
      <c r="B4" s="69"/>
      <c r="C4" s="227" t="s">
        <v>253</v>
      </c>
      <c r="D4" s="227"/>
      <c r="E4" s="228">
        <f>'Thong tin chung'!AO3</f>
        <v>45398</v>
      </c>
      <c r="F4" s="228"/>
      <c r="G4" s="228"/>
      <c r="N4" s="70"/>
      <c r="O4" s="71"/>
      <c r="P4" s="72"/>
    </row>
    <row r="5" spans="2:16">
      <c r="B5" s="69"/>
      <c r="C5" s="229" t="s">
        <v>254</v>
      </c>
      <c r="D5" s="230"/>
      <c r="E5" s="230"/>
      <c r="F5" s="230"/>
      <c r="G5" s="230"/>
      <c r="H5" s="230"/>
      <c r="I5" s="230"/>
      <c r="J5" s="230"/>
      <c r="K5" s="230"/>
      <c r="L5" s="230"/>
      <c r="M5" s="231"/>
      <c r="N5" s="70"/>
      <c r="O5" s="71"/>
      <c r="P5" s="72"/>
    </row>
    <row r="6" spans="2:16" ht="15.75" customHeight="1">
      <c r="B6" s="69"/>
      <c r="C6" s="214" t="s">
        <v>255</v>
      </c>
      <c r="D6" s="214"/>
      <c r="E6" s="232">
        <f>'Thong tin chung'!AN5</f>
        <v>22079986</v>
      </c>
      <c r="F6" s="232"/>
      <c r="G6" s="233" t="s">
        <v>256</v>
      </c>
      <c r="H6" s="233"/>
      <c r="I6" s="234" t="str">
        <f>'Thong tin chung'!AQ5</f>
        <v>CÔNG TY CỔ PHẦN MẶT DỰNG CAG</v>
      </c>
      <c r="J6" s="234"/>
      <c r="K6" s="234"/>
      <c r="L6" s="234"/>
      <c r="M6" s="234"/>
      <c r="N6" s="70"/>
      <c r="O6" s="71"/>
      <c r="P6" s="72"/>
    </row>
    <row r="7" spans="2:16" ht="15.75" customHeight="1">
      <c r="B7" s="69"/>
      <c r="C7" s="214" t="s">
        <v>257</v>
      </c>
      <c r="D7" s="214"/>
      <c r="E7" s="236" t="str">
        <f>'Thong tin chung'!AN6</f>
        <v>MM</v>
      </c>
      <c r="F7" s="237"/>
      <c r="G7" s="238" t="s">
        <v>258</v>
      </c>
      <c r="H7" s="238"/>
      <c r="I7" s="235" t="str">
        <f>'Thong tin chung'!AQ6</f>
        <v>Dịch vụ Xây lắp, lắp đặt</v>
      </c>
      <c r="J7" s="235"/>
      <c r="K7" s="235"/>
      <c r="L7" s="235"/>
      <c r="M7" s="235"/>
      <c r="N7" s="70"/>
      <c r="O7" s="71"/>
    </row>
    <row r="8" spans="2:16">
      <c r="B8" s="69"/>
      <c r="C8" s="214" t="s">
        <v>259</v>
      </c>
      <c r="D8" s="214"/>
      <c r="E8" s="212" t="str">
        <f>'Thong tin chung'!AN7</f>
        <v>Aa3</v>
      </c>
      <c r="F8" s="213"/>
      <c r="G8" s="214" t="s">
        <v>260</v>
      </c>
      <c r="H8" s="214"/>
      <c r="I8" s="234" t="str">
        <f>'Thong tin chung'!AP7</f>
        <v>DDA</v>
      </c>
      <c r="J8" s="234"/>
      <c r="K8" s="85" t="s">
        <v>261</v>
      </c>
      <c r="L8" s="234">
        <f>'Thong tin chung'!AR7</f>
        <v>7</v>
      </c>
      <c r="M8" s="234"/>
      <c r="N8" s="70"/>
      <c r="O8" s="71"/>
      <c r="P8" s="72"/>
    </row>
    <row r="9" spans="2:16">
      <c r="B9" s="69"/>
      <c r="C9" s="229" t="s">
        <v>262</v>
      </c>
      <c r="D9" s="230"/>
      <c r="E9" s="230"/>
      <c r="F9" s="230"/>
      <c r="G9" s="230"/>
      <c r="H9" s="230"/>
      <c r="I9" s="230"/>
      <c r="J9" s="230"/>
      <c r="K9" s="230"/>
      <c r="L9" s="230"/>
      <c r="M9" s="231"/>
      <c r="N9" s="70"/>
      <c r="O9" s="71"/>
      <c r="P9" s="72"/>
    </row>
    <row r="10" spans="2:16" ht="16.5" customHeight="1">
      <c r="B10" s="69"/>
      <c r="C10" s="95" t="s">
        <v>263</v>
      </c>
      <c r="D10" s="93"/>
      <c r="E10" s="93"/>
      <c r="F10" s="93"/>
      <c r="G10" s="93"/>
      <c r="H10" s="93"/>
      <c r="I10" s="93"/>
      <c r="J10" s="93"/>
      <c r="K10" s="93"/>
      <c r="L10" s="93"/>
      <c r="M10" s="93"/>
      <c r="N10" s="70"/>
      <c r="O10" s="71"/>
      <c r="P10" s="72"/>
    </row>
    <row r="11" spans="2:16" ht="27" customHeight="1">
      <c r="B11" s="69"/>
      <c r="C11" s="2" t="s">
        <v>264</v>
      </c>
      <c r="D11" s="240" t="s">
        <v>265</v>
      </c>
      <c r="E11" s="241"/>
      <c r="F11" s="241"/>
      <c r="G11" s="242" t="str">
        <f>IF('1. Khong cap tin dung'!$F2&gt;=1,"Thuộc nhóm không tiếp cận","Không thuộc nhóm không tiếp cận")</f>
        <v>Không thuộc nhóm không tiếp cận</v>
      </c>
      <c r="H11" s="242"/>
      <c r="I11" s="242"/>
      <c r="J11" s="242"/>
      <c r="K11" s="243" t="s">
        <v>266</v>
      </c>
      <c r="L11" s="243"/>
      <c r="M11" s="244"/>
      <c r="N11" s="70"/>
    </row>
    <row r="12" spans="2:16" ht="29.25" customHeight="1">
      <c r="B12" s="69"/>
      <c r="C12" s="222" t="s">
        <v>267</v>
      </c>
      <c r="D12" s="215" t="s">
        <v>268</v>
      </c>
      <c r="E12" s="216"/>
      <c r="F12" s="217"/>
      <c r="G12" s="221" t="str">
        <f>IF('3.Danh gia nganh'!$AQ$5="Hạn chế","Không thuộc nhóm tiếp cận hoặc cấp tín dụng 100% TSBĐ nhóm 1/BĐS theo QĐ TCB từng thời kỳ",IF(AND('1. Khong cap tin dung'!$F$1=27,'2. Han che cap tin dung'!F1=32,'3.Danh gia nganh'!AP3='3.Danh gia nganh'!AQ3),IF(AND(J17=0,L17+L16=0,H17&lt;=1,F17&gt;0),"Khuyến khích",IF(AND(J17&lt;=2,L17+L16=0),"Bình thường",IF(OR(J17&gt;2,L17+L16=1),"Thận trọng",IF(L16+L17&gt;=2,"Hạn chế")))),""))</f>
        <v>Khuyến khích</v>
      </c>
      <c r="H12" s="221"/>
      <c r="I12" s="221"/>
      <c r="J12" s="221"/>
      <c r="K12" s="194" t="s">
        <v>269</v>
      </c>
      <c r="L12" s="194"/>
      <c r="M12" s="194"/>
      <c r="N12" s="70"/>
    </row>
    <row r="13" spans="2:16" ht="29.25" customHeight="1">
      <c r="B13" s="69"/>
      <c r="C13" s="222"/>
      <c r="D13" s="218"/>
      <c r="E13" s="219"/>
      <c r="F13" s="220"/>
      <c r="G13" s="221"/>
      <c r="H13" s="221"/>
      <c r="I13" s="221"/>
      <c r="J13" s="221"/>
      <c r="K13" s="194" t="s">
        <v>270</v>
      </c>
      <c r="L13" s="194"/>
      <c r="M13" s="194"/>
      <c r="N13" s="70"/>
    </row>
    <row r="14" spans="2:16" ht="16.5" customHeight="1">
      <c r="B14" s="69"/>
      <c r="C14" s="95" t="s">
        <v>271</v>
      </c>
      <c r="N14" s="70"/>
    </row>
    <row r="15" spans="2:16" ht="15.75" customHeight="1">
      <c r="B15" s="69"/>
      <c r="C15" s="245" t="s">
        <v>272</v>
      </c>
      <c r="D15" s="245"/>
      <c r="E15" s="245"/>
      <c r="F15" s="239" t="s">
        <v>273</v>
      </c>
      <c r="G15" s="239"/>
      <c r="H15" s="239" t="s">
        <v>274</v>
      </c>
      <c r="I15" s="239"/>
      <c r="J15" s="239" t="s">
        <v>275</v>
      </c>
      <c r="K15" s="239"/>
      <c r="L15" s="239" t="s">
        <v>276</v>
      </c>
      <c r="M15" s="239"/>
      <c r="N15" s="70"/>
      <c r="O15" s="71"/>
      <c r="P15" s="72"/>
    </row>
    <row r="16" spans="2:16" ht="15.75" customHeight="1">
      <c r="B16" s="69"/>
      <c r="C16" s="223" t="s">
        <v>277</v>
      </c>
      <c r="D16" s="223"/>
      <c r="E16" s="223"/>
      <c r="F16" s="201"/>
      <c r="G16" s="201"/>
      <c r="H16" s="201"/>
      <c r="I16" s="201"/>
      <c r="J16" s="201"/>
      <c r="K16" s="201"/>
      <c r="L16" s="201">
        <f>IF(G11="Thuộc nhóm không tiếp cận","",'2. Han che cap tin dung'!F2)</f>
        <v>0</v>
      </c>
      <c r="M16" s="201"/>
      <c r="N16" s="70"/>
      <c r="O16" s="71"/>
      <c r="P16" s="72"/>
    </row>
    <row r="17" spans="2:16" ht="15.75" customHeight="1">
      <c r="B17" s="69"/>
      <c r="C17" s="223" t="s">
        <v>278</v>
      </c>
      <c r="D17" s="223"/>
      <c r="E17" s="223"/>
      <c r="F17" s="201">
        <f>IF(G11="Thuộc nhóm không tiếp cận","",COUNTIFS('3.Danh gia nganh'!$AQ:$AQ,'Ket qua'!F$15))</f>
        <v>10</v>
      </c>
      <c r="G17" s="201"/>
      <c r="H17" s="201">
        <f>IF(G11="Thuộc nhóm không tiếp cận","",COUNTIFS('3.Danh gia nganh'!$AQ:$AQ,'Ket qua'!H$15))</f>
        <v>1</v>
      </c>
      <c r="I17" s="201"/>
      <c r="J17" s="201">
        <f>IF(G11="Thuộc nhóm không tiếp cận","",COUNTIFS('3.Danh gia nganh'!$AQ:$AQ,'Ket qua'!J$15))</f>
        <v>0</v>
      </c>
      <c r="K17" s="201"/>
      <c r="L17" s="201">
        <f>IF(G11="Thuộc nhóm không tiếp cận","",COUNTIFS('3.Danh gia nganh'!$AQ:$AQ,'Ket qua'!L$15))</f>
        <v>0</v>
      </c>
      <c r="M17" s="201"/>
      <c r="N17" s="70"/>
      <c r="O17" s="71"/>
      <c r="P17" s="72"/>
    </row>
    <row r="18" spans="2:16" ht="3.75" customHeight="1">
      <c r="B18" s="69"/>
      <c r="N18" s="70"/>
      <c r="O18" s="71"/>
      <c r="P18" s="72"/>
    </row>
    <row r="19" spans="2:16">
      <c r="B19" s="73"/>
      <c r="C19" s="210" t="s">
        <v>279</v>
      </c>
      <c r="D19" s="210"/>
      <c r="E19" s="210"/>
      <c r="F19" s="210"/>
      <c r="G19" s="210"/>
      <c r="H19" s="210"/>
      <c r="I19" s="210"/>
      <c r="J19" s="210"/>
      <c r="K19" s="210"/>
      <c r="L19" s="210"/>
      <c r="M19" s="210"/>
      <c r="N19" s="70"/>
    </row>
    <row r="20" spans="2:16" ht="5.25" customHeight="1">
      <c r="B20" s="73"/>
      <c r="N20" s="70"/>
    </row>
    <row r="21" spans="2:16" ht="28.5" customHeight="1">
      <c r="B21" s="69"/>
      <c r="C21" s="2" t="s">
        <v>264</v>
      </c>
      <c r="D21" s="191" t="s">
        <v>280</v>
      </c>
      <c r="E21" s="192"/>
      <c r="F21" s="193"/>
      <c r="G21" s="198" t="str">
        <f>IF($G11="Thuộc nhóm không tiếp cận","Thuộc nhóm không tiếp cận",$G12)</f>
        <v>Khuyến khích</v>
      </c>
      <c r="H21" s="199"/>
      <c r="I21" s="199"/>
      <c r="J21" s="199"/>
      <c r="K21" s="194" t="s">
        <v>281</v>
      </c>
      <c r="L21" s="194"/>
      <c r="M21" s="194"/>
      <c r="N21" s="70"/>
    </row>
    <row r="22" spans="2:16" ht="28.5" customHeight="1">
      <c r="B22" s="69"/>
      <c r="C22" s="84" t="s">
        <v>267</v>
      </c>
      <c r="D22" s="205" t="s">
        <v>282</v>
      </c>
      <c r="E22" s="206"/>
      <c r="F22" s="207"/>
      <c r="G22" s="208" t="str">
        <f>IF('3.Danh gia nganh'!$AQ$5="Hạn chế","",IF(OR(LEFT($E$8,1)="C",LEFT($E$8,1)="D"),"Rủi ro cao",IF(LEFT($E$8,1)="B","Rủi ro Trung bình",IF(LEN($E$8)=2,"Rủi ro thấp",IF(LEN($E$8)&gt;2,"Rủi ro rất thấp","")))))</f>
        <v>Rủi ro rất thấp</v>
      </c>
      <c r="H22" s="208"/>
      <c r="I22" s="208"/>
      <c r="J22" s="208"/>
      <c r="K22" s="194" t="s">
        <v>283</v>
      </c>
      <c r="L22" s="194"/>
      <c r="M22" s="194"/>
      <c r="N22" s="70"/>
    </row>
    <row r="23" spans="2:16" ht="4.5" customHeight="1">
      <c r="B23" s="69"/>
      <c r="N23" s="70"/>
    </row>
    <row r="24" spans="2:16">
      <c r="B24" s="73"/>
      <c r="C24" s="210" t="s">
        <v>284</v>
      </c>
      <c r="D24" s="210"/>
      <c r="E24" s="210"/>
      <c r="F24" s="210"/>
      <c r="G24" s="210"/>
      <c r="H24" s="210"/>
      <c r="I24" s="210"/>
      <c r="J24" s="210"/>
      <c r="K24" s="210"/>
      <c r="L24" s="210"/>
      <c r="M24" s="210"/>
      <c r="N24" s="70"/>
    </row>
    <row r="25" spans="2:16" ht="5.25" customHeight="1">
      <c r="B25" s="73"/>
      <c r="N25" s="70"/>
    </row>
    <row r="26" spans="2:16" ht="28.5" customHeight="1">
      <c r="B26" s="69"/>
      <c r="C26" s="2" t="s">
        <v>264</v>
      </c>
      <c r="D26" s="191" t="s">
        <v>285</v>
      </c>
      <c r="E26" s="192"/>
      <c r="F26" s="193"/>
      <c r="G26" s="198" t="str">
        <f>IFERROR(IF(OR('3.Danh gia nganh'!$AQ$5="Thận trọng",'3.Danh gia nganh'!$AQ$5="Hạn chế"),INDEX(Map!$R$3:$U$6,MATCH('Ket qua'!$G22,Map!$Q$3:$Q$6,0),MATCH('Ket qua'!$G12,Map!$R$2:$U$2,0)),INDEX(Map!K3:N6,MATCH('Ket qua'!$G22,Map!$J$3:$J$6,0),MATCH('Ket qua'!$G12,Map!$K$2:$N$2,0))),"")</f>
        <v>Nhóm 1</v>
      </c>
      <c r="H26" s="199"/>
      <c r="I26" s="199"/>
      <c r="J26" s="200"/>
      <c r="K26" s="195" t="s">
        <v>286</v>
      </c>
      <c r="L26" s="196"/>
      <c r="M26" s="197"/>
      <c r="N26" s="70"/>
    </row>
    <row r="27" spans="2:16" ht="28.5" customHeight="1">
      <c r="B27" s="69"/>
      <c r="C27" s="84" t="s">
        <v>267</v>
      </c>
      <c r="D27" s="191" t="s">
        <v>287</v>
      </c>
      <c r="E27" s="192"/>
      <c r="F27" s="193"/>
      <c r="G27" s="209" t="str">
        <f>IFERROR("Tham chiếu mục 1.4. Định hướng Tỷ lệ TSBĐ cơ bản tại "&amp;VLOOKUP($I$7,Map!$A$2:$C$13,3,0),"")</f>
        <v>Tham chiếu mục 1.4. Định hướng Tỷ lệ TSBĐ cơ bản tại PL02.2_DVXL</v>
      </c>
      <c r="H27" s="209"/>
      <c r="I27" s="209"/>
      <c r="J27" s="209"/>
      <c r="K27" s="209"/>
      <c r="L27" s="209"/>
      <c r="M27" s="209"/>
      <c r="N27" s="70"/>
    </row>
    <row r="28" spans="2:16" ht="21" customHeight="1">
      <c r="B28" s="69"/>
      <c r="N28" s="70"/>
    </row>
    <row r="29" spans="2:16" ht="21" customHeight="1">
      <c r="B29" s="73"/>
      <c r="C29" s="210" t="s">
        <v>288</v>
      </c>
      <c r="D29" s="210"/>
      <c r="E29" s="210"/>
      <c r="F29" s="210"/>
      <c r="G29" s="210"/>
      <c r="H29" s="210"/>
      <c r="I29" s="210"/>
      <c r="J29" s="210"/>
      <c r="K29" s="210"/>
      <c r="L29" s="210"/>
      <c r="M29" s="210"/>
      <c r="N29" s="70"/>
    </row>
    <row r="30" spans="2:16" s="75" customFormat="1" ht="28.7" customHeight="1">
      <c r="B30" s="74"/>
      <c r="C30" s="211" t="s">
        <v>289</v>
      </c>
      <c r="D30" s="211"/>
      <c r="F30" s="211" t="s">
        <v>290</v>
      </c>
      <c r="G30" s="211"/>
      <c r="I30" s="211" t="s">
        <v>291</v>
      </c>
      <c r="J30" s="211"/>
      <c r="L30" s="211" t="s">
        <v>292</v>
      </c>
      <c r="M30" s="211"/>
      <c r="N30" s="70"/>
      <c r="O30" s="76"/>
    </row>
    <row r="31" spans="2:16">
      <c r="B31" s="202" t="s">
        <v>293</v>
      </c>
      <c r="C31" s="203"/>
      <c r="D31" s="203"/>
      <c r="F31" s="203" t="s">
        <v>293</v>
      </c>
      <c r="G31" s="203"/>
      <c r="I31" s="203" t="s">
        <v>293</v>
      </c>
      <c r="J31" s="203"/>
      <c r="L31" s="204" t="s">
        <v>293</v>
      </c>
      <c r="M31" s="204"/>
      <c r="N31" s="70"/>
    </row>
    <row r="32" spans="2:16" ht="16.5" customHeight="1">
      <c r="B32" s="77"/>
      <c r="C32" s="72"/>
      <c r="D32" s="72"/>
      <c r="E32" s="72"/>
      <c r="F32" s="72"/>
      <c r="G32" s="72"/>
      <c r="H32" s="72"/>
      <c r="I32" s="72"/>
      <c r="J32" s="72"/>
      <c r="K32" s="72"/>
      <c r="L32" s="72"/>
      <c r="M32" s="72"/>
      <c r="N32" s="78"/>
    </row>
    <row r="33" spans="2:15" ht="16.5" customHeight="1">
      <c r="B33" s="77"/>
      <c r="C33" s="72"/>
      <c r="D33" s="72"/>
      <c r="E33" s="72"/>
      <c r="F33" s="72"/>
      <c r="G33" s="72"/>
      <c r="H33" s="72"/>
      <c r="I33" s="72"/>
      <c r="J33" s="72"/>
      <c r="K33" s="72"/>
      <c r="L33" s="72"/>
      <c r="M33" s="72"/>
      <c r="N33" s="78"/>
    </row>
    <row r="34" spans="2:15" ht="16.5" customHeight="1">
      <c r="B34" s="77"/>
      <c r="C34" s="72"/>
      <c r="D34" s="72"/>
      <c r="E34" s="72"/>
      <c r="F34" s="72"/>
      <c r="G34" s="72"/>
      <c r="H34" s="72"/>
      <c r="I34" s="72"/>
      <c r="J34" s="72"/>
      <c r="K34" s="72"/>
      <c r="L34" s="72"/>
      <c r="M34" s="72"/>
      <c r="N34" s="78"/>
    </row>
    <row r="35" spans="2:15" ht="16.5" customHeight="1" thickBot="1">
      <c r="B35" s="79"/>
      <c r="C35" s="80"/>
      <c r="D35" s="80"/>
      <c r="E35" s="80"/>
      <c r="F35" s="80"/>
      <c r="G35" s="80"/>
      <c r="H35" s="80"/>
      <c r="I35" s="80"/>
      <c r="J35" s="80"/>
      <c r="K35" s="80"/>
      <c r="L35" s="80"/>
      <c r="M35" s="80"/>
      <c r="N35" s="81"/>
    </row>
    <row r="36" spans="2:15"/>
    <row r="37" spans="2:15"/>
    <row r="38" spans="2:15"/>
    <row r="39" spans="2:15"/>
    <row r="45" spans="2:15" ht="15.75" hidden="1" customHeight="1">
      <c r="O45" s="1"/>
    </row>
    <row r="46" spans="2:15" ht="15.75" hidden="1" customHeight="1">
      <c r="O46" s="1"/>
    </row>
    <row r="47" spans="2:15" ht="15.75" hidden="1" customHeight="1">
      <c r="O47" s="1"/>
    </row>
    <row r="48" spans="2:15" ht="15.75" hidden="1" customHeight="1">
      <c r="O48" s="1"/>
    </row>
    <row r="49" spans="15:15" ht="15.75" hidden="1" customHeight="1">
      <c r="O49" s="1"/>
    </row>
    <row r="50" spans="15:15" ht="15.75" hidden="1" customHeight="1">
      <c r="O50" s="1"/>
    </row>
    <row r="51" spans="15:15" ht="15.75" hidden="1" customHeight="1">
      <c r="O51" s="1"/>
    </row>
    <row r="52" spans="15:15" ht="15.75" hidden="1" customHeight="1">
      <c r="O52" s="1"/>
    </row>
    <row r="53" spans="15:15" ht="15.75" hidden="1" customHeight="1">
      <c r="O53" s="1"/>
    </row>
    <row r="54" spans="15:15" ht="15.75" hidden="1" customHeight="1">
      <c r="O54" s="1"/>
    </row>
    <row r="55" spans="15:15" ht="15.75" hidden="1" customHeight="1">
      <c r="O55" s="1"/>
    </row>
    <row r="56" spans="15:15" ht="15.75" hidden="1" customHeight="1">
      <c r="O56" s="1"/>
    </row>
    <row r="57" spans="15:15" ht="15.75" hidden="1" customHeight="1">
      <c r="O57" s="1"/>
    </row>
    <row r="58" spans="15:15" ht="15.75" hidden="1" customHeight="1">
      <c r="O58" s="1"/>
    </row>
    <row r="59" spans="15:15" ht="15.75" hidden="1" customHeight="1">
      <c r="O59" s="1"/>
    </row>
    <row r="60" spans="15:15" ht="15.75" hidden="1" customHeight="1">
      <c r="O60" s="1"/>
    </row>
    <row r="61" spans="15:15" ht="15.75" hidden="1" customHeight="1">
      <c r="O61" s="1"/>
    </row>
    <row r="62" spans="15:15" ht="15.75" hidden="1" customHeight="1">
      <c r="O62" s="1"/>
    </row>
    <row r="79" ht="15.75" customHeight="1"/>
  </sheetData>
  <sheetProtection algorithmName="SHA-512" hashValue="bBbgcBt96O2rjUa+6MCGLj3rDi0mvFnARi/62cJpf1fi/m2wnErVl+TcyudMGom+OsEs4n+tXm3c0/COl5tMHA==" saltValue="DfgP4b1xLRJhfY2DYHCRSw==" spinCount="100000" sheet="1" formatRows="0"/>
  <mergeCells count="63">
    <mergeCell ref="I7:M7"/>
    <mergeCell ref="E7:F7"/>
    <mergeCell ref="G7:H7"/>
    <mergeCell ref="H15:I15"/>
    <mergeCell ref="D11:F11"/>
    <mergeCell ref="F15:G15"/>
    <mergeCell ref="L15:M15"/>
    <mergeCell ref="G11:J11"/>
    <mergeCell ref="K11:M11"/>
    <mergeCell ref="C7:D7"/>
    <mergeCell ref="J15:K15"/>
    <mergeCell ref="I8:J8"/>
    <mergeCell ref="L8:M8"/>
    <mergeCell ref="C15:E15"/>
    <mergeCell ref="C9:M9"/>
    <mergeCell ref="C8:D8"/>
    <mergeCell ref="C3:M3"/>
    <mergeCell ref="C4:D4"/>
    <mergeCell ref="E4:G4"/>
    <mergeCell ref="C5:M5"/>
    <mergeCell ref="C6:D6"/>
    <mergeCell ref="E6:F6"/>
    <mergeCell ref="G6:H6"/>
    <mergeCell ref="I6:M6"/>
    <mergeCell ref="E8:F8"/>
    <mergeCell ref="G8:H8"/>
    <mergeCell ref="C19:M19"/>
    <mergeCell ref="K12:M12"/>
    <mergeCell ref="D12:F13"/>
    <mergeCell ref="G12:J13"/>
    <mergeCell ref="K13:M13"/>
    <mergeCell ref="C12:C13"/>
    <mergeCell ref="J17:K17"/>
    <mergeCell ref="H17:I17"/>
    <mergeCell ref="C16:E16"/>
    <mergeCell ref="C17:E17"/>
    <mergeCell ref="F16:G16"/>
    <mergeCell ref="H16:I16"/>
    <mergeCell ref="J16:K16"/>
    <mergeCell ref="F17:G17"/>
    <mergeCell ref="L16:M16"/>
    <mergeCell ref="L17:M17"/>
    <mergeCell ref="B31:D31"/>
    <mergeCell ref="F31:G31"/>
    <mergeCell ref="I31:J31"/>
    <mergeCell ref="L31:M31"/>
    <mergeCell ref="D22:F22"/>
    <mergeCell ref="G22:J22"/>
    <mergeCell ref="K22:M22"/>
    <mergeCell ref="G27:M27"/>
    <mergeCell ref="C24:M24"/>
    <mergeCell ref="C29:M29"/>
    <mergeCell ref="C30:D30"/>
    <mergeCell ref="F30:G30"/>
    <mergeCell ref="I30:J30"/>
    <mergeCell ref="L30:M30"/>
    <mergeCell ref="D27:F27"/>
    <mergeCell ref="K21:M21"/>
    <mergeCell ref="K26:M26"/>
    <mergeCell ref="G26:J26"/>
    <mergeCell ref="D26:F26"/>
    <mergeCell ref="G21:J21"/>
    <mergeCell ref="D21:F21"/>
  </mergeCells>
  <pageMargins left="0.25" right="0.25"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4" r:id="rId4" name="Button 6">
              <controlPr locked="0" defaultSize="0" print="0" autoLine="0" autoPict="0" macro="[0]!Export_PDF">
                <anchor moveWithCells="1" sizeWithCells="1">
                  <from>
                    <xdr:col>10</xdr:col>
                    <xdr:colOff>333375</xdr:colOff>
                    <xdr:row>36</xdr:row>
                    <xdr:rowOff>9525</xdr:rowOff>
                  </from>
                  <to>
                    <xdr:col>13</xdr:col>
                    <xdr:colOff>19050</xdr:colOff>
                    <xdr:row>38</xdr:row>
                    <xdr:rowOff>171450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B3:C29"/>
  <sheetViews>
    <sheetView showGridLines="0" showRowColHeaders="0" view="pageLayout" zoomScaleNormal="100" workbookViewId="0">
      <selection activeCell="K12" sqref="K12"/>
    </sheetView>
  </sheetViews>
  <sheetFormatPr defaultColWidth="9.140625" defaultRowHeight="15.75"/>
  <cols>
    <col min="1" max="1" width="9.140625" style="97"/>
    <col min="2" max="2" width="100.5703125" style="97" customWidth="1"/>
    <col min="3" max="16384" width="9.140625" style="97"/>
  </cols>
  <sheetData>
    <row r="3" spans="2:3">
      <c r="B3" s="96" t="s">
        <v>294</v>
      </c>
    </row>
    <row r="5" spans="2:3">
      <c r="B5" s="96" t="s">
        <v>295</v>
      </c>
    </row>
    <row r="6" spans="2:3">
      <c r="B6" s="98" t="s">
        <v>296</v>
      </c>
      <c r="C6" s="96"/>
    </row>
    <row r="7" spans="2:3" ht="31.5">
      <c r="B7" s="98" t="s">
        <v>297</v>
      </c>
    </row>
    <row r="8" spans="2:3">
      <c r="B8" s="98" t="s">
        <v>298</v>
      </c>
    </row>
    <row r="9" spans="2:3">
      <c r="B9" s="98" t="s">
        <v>299</v>
      </c>
    </row>
    <row r="10" spans="2:3">
      <c r="B10" s="98" t="s">
        <v>300</v>
      </c>
    </row>
    <row r="11" spans="2:3">
      <c r="B11" s="98" t="s">
        <v>301</v>
      </c>
    </row>
    <row r="12" spans="2:3">
      <c r="B12" s="99" t="s">
        <v>302</v>
      </c>
    </row>
    <row r="13" spans="2:3">
      <c r="B13" s="100" t="s">
        <v>303</v>
      </c>
    </row>
    <row r="14" spans="2:3">
      <c r="B14" s="100" t="s">
        <v>304</v>
      </c>
    </row>
    <row r="15" spans="2:3">
      <c r="B15" s="100" t="s">
        <v>305</v>
      </c>
    </row>
    <row r="16" spans="2:3">
      <c r="B16" s="100" t="s">
        <v>306</v>
      </c>
    </row>
    <row r="17" spans="2:3">
      <c r="B17" s="96" t="s">
        <v>307</v>
      </c>
      <c r="C17" s="96"/>
    </row>
    <row r="18" spans="2:3">
      <c r="B18" s="100" t="s">
        <v>308</v>
      </c>
    </row>
    <row r="19" spans="2:3">
      <c r="B19" s="100" t="s">
        <v>304</v>
      </c>
    </row>
    <row r="20" spans="2:3">
      <c r="B20" s="100" t="s">
        <v>305</v>
      </c>
    </row>
    <row r="21" spans="2:3">
      <c r="B21" s="100" t="s">
        <v>306</v>
      </c>
    </row>
    <row r="22" spans="2:3">
      <c r="B22" s="96" t="s">
        <v>309</v>
      </c>
    </row>
    <row r="23" spans="2:3">
      <c r="B23" s="100" t="s">
        <v>310</v>
      </c>
    </row>
    <row r="24" spans="2:3">
      <c r="B24" s="100" t="s">
        <v>311</v>
      </c>
    </row>
    <row r="25" spans="2:3">
      <c r="B25" s="100" t="s">
        <v>306</v>
      </c>
    </row>
    <row r="26" spans="2:3">
      <c r="B26" s="100" t="s">
        <v>312</v>
      </c>
    </row>
    <row r="27" spans="2:3">
      <c r="B27" s="96" t="s">
        <v>313</v>
      </c>
    </row>
    <row r="28" spans="2:3">
      <c r="B28" s="100" t="s">
        <v>314</v>
      </c>
    </row>
    <row r="29" spans="2:3">
      <c r="B29" s="100" t="s">
        <v>315</v>
      </c>
    </row>
  </sheetData>
  <sheetProtection algorithmName="SHA-512" hashValue="NGu5YBoakRf32CBISsakCTVN5aoX6pnjDft7xJsF3HceMRJFp1km1aQAZwMCvFKo93fKGu7Wh8YdTIcIEX0T7g==" saltValue="MWlSoOpcAyOg04Agbfzkpw==" spinCount="100000" sheet="1" selectLockedCells="1" selectUnlockedCells="1"/>
  <pageMargins left="0.7" right="0.7" top="0.75" bottom="0.75" header="0.3" footer="0.3"/>
  <pageSetup orientation="landscape" r:id="rId1"/>
  <headerFooter>
    <oddHeader>&amp;L&amp;G&amp;C
ED: [[NgayHieuLuc]]&amp;R&amp;"-,Bold"Hướng Dẫn Thực Hiện Tài Trợ Cho Khách Hàng Doanh Nghiệp 
Thuộc Tiểu Phân Khúc Sản Xuất Xây Dựng Và Dịch Vụ Xây Lắp</oddHeader>
    <oddFooter>&amp;LMã hiệu: MB01-HD.SPDN/43        &amp;CLần ban hành/sửa đổi: 01/00&amp;R              Trang số: &amp;P/&amp;N</oddFooter>
  </headerFooter>
  <legacyDrawingHF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4"/>
    <pageSetUpPr fitToPage="1"/>
  </sheetPr>
  <dimension ref="A1:AV30"/>
  <sheetViews>
    <sheetView view="pageLayout" topLeftCell="AL7" zoomScaleNormal="85" workbookViewId="0">
      <selection activeCell="AH2" sqref="AH2"/>
    </sheetView>
  </sheetViews>
  <sheetFormatPr defaultColWidth="0" defaultRowHeight="15.75"/>
  <cols>
    <col min="1" max="1" width="5.42578125" style="31" hidden="1" customWidth="1"/>
    <col min="2" max="2" width="35.85546875" style="31" hidden="1" customWidth="1"/>
    <col min="3" max="3" width="12.7109375" style="31" hidden="1" customWidth="1"/>
    <col min="4" max="4" width="4" style="31" hidden="1" customWidth="1"/>
    <col min="5" max="5" width="4.7109375" style="31" hidden="1" customWidth="1"/>
    <col min="6" max="9" width="5.42578125" style="31" hidden="1" customWidth="1"/>
    <col min="10" max="10" width="4.85546875" style="31" hidden="1" customWidth="1"/>
    <col min="11" max="14" width="5.42578125" style="31" hidden="1" customWidth="1"/>
    <col min="15" max="15" width="3.85546875" style="31" hidden="1" customWidth="1"/>
    <col min="16" max="23" width="5.42578125" style="31" hidden="1" customWidth="1"/>
    <col min="24" max="24" width="5.85546875" style="30" hidden="1" customWidth="1"/>
    <col min="25" max="30" width="53.7109375" style="31" hidden="1" customWidth="1"/>
    <col min="31" max="35" width="5.42578125" style="31" hidden="1" customWidth="1"/>
    <col min="36" max="36" width="10.140625" style="31" hidden="1" customWidth="1"/>
    <col min="37" max="37" width="9.28515625" style="31" hidden="1" customWidth="1"/>
    <col min="38" max="38" width="5.28515625" style="40" customWidth="1"/>
    <col min="39" max="39" width="14" style="1" customWidth="1"/>
    <col min="40" max="40" width="15.28515625" style="1" customWidth="1"/>
    <col min="41" max="47" width="14" style="1" customWidth="1"/>
    <col min="48" max="48" width="6.5703125" style="40" customWidth="1"/>
    <col min="49" max="16384" width="9.140625" style="31" hidden="1"/>
  </cols>
  <sheetData>
    <row r="1" spans="1:48" s="29" customFormat="1" ht="10.5" customHeight="1">
      <c r="A1" s="29">
        <v>1</v>
      </c>
      <c r="B1" s="149" t="s">
        <v>272</v>
      </c>
      <c r="C1" s="149" t="s">
        <v>316</v>
      </c>
      <c r="D1" s="150" t="str">
        <f>Map!$B2</f>
        <v>1-SXXD</v>
      </c>
      <c r="E1" s="150" t="str">
        <f>Map!$B3</f>
        <v>2- XLLD</v>
      </c>
      <c r="F1" s="150" t="str">
        <f>Map!$B4</f>
        <v>3-TM VLXD</v>
      </c>
      <c r="G1" s="150" t="str">
        <f>Map!$B5</f>
        <v>4-SX VLXD</v>
      </c>
      <c r="H1" s="150" t="str">
        <f>Map!$B6</f>
        <v>5-SX Go</v>
      </c>
      <c r="I1" s="150" t="str">
        <f>Map!$B7</f>
        <v>6-TM Go</v>
      </c>
      <c r="J1" s="150" t="str">
        <f>Map!$B8</f>
        <v>7-SX ST</v>
      </c>
      <c r="K1" s="150" t="str">
        <f>Map!$B9</f>
        <v>8-TM ST</v>
      </c>
      <c r="L1" s="150" t="str">
        <f>Map!$B10</f>
        <v>9-Other</v>
      </c>
      <c r="M1" s="150" t="str">
        <f>Map!$B11</f>
        <v>1-SXXD CN</v>
      </c>
      <c r="N1" s="150" t="str">
        <f>Map!$B12</f>
        <v>1-SXXD DD</v>
      </c>
      <c r="O1" s="150" t="str">
        <f>Map!$B13</f>
        <v>1-SXXD DDNSNN</v>
      </c>
      <c r="P1" s="150" t="str">
        <f>Map!$B14</f>
        <v>2- XLLD- GCSX</v>
      </c>
      <c r="Q1" s="150" t="str">
        <f>Map!$B15</f>
        <v>2- XLLD- KoGCSX</v>
      </c>
      <c r="R1" s="150" t="str">
        <f>Map!$B16</f>
        <v>4-SX VLXD- Nhom</v>
      </c>
      <c r="S1" s="151" t="str">
        <f>Map!$B17</f>
        <v>4-SX VLXD- Other</v>
      </c>
      <c r="T1" s="150"/>
      <c r="U1" s="150"/>
      <c r="V1" s="150"/>
      <c r="W1" s="150"/>
      <c r="X1" s="152" t="str">
        <f>VLOOKUP('Thong tin chung'!$AQ$6,Map!$A$2:$B$10,2,0)</f>
        <v>2- XLLD</v>
      </c>
      <c r="Y1" s="153" t="s">
        <v>273</v>
      </c>
      <c r="Z1" s="153" t="s">
        <v>274</v>
      </c>
      <c r="AA1" s="153" t="s">
        <v>275</v>
      </c>
      <c r="AB1" s="153" t="s">
        <v>276</v>
      </c>
      <c r="AC1" s="29" t="s">
        <v>317</v>
      </c>
      <c r="AL1" s="64">
        <v>1</v>
      </c>
      <c r="AM1" s="62"/>
      <c r="AN1" s="62"/>
      <c r="AO1" s="62"/>
      <c r="AP1" s="62"/>
      <c r="AQ1" s="62"/>
      <c r="AR1" s="62"/>
      <c r="AS1" s="62"/>
      <c r="AT1" s="62"/>
      <c r="AU1" s="62"/>
      <c r="AV1" s="39"/>
    </row>
    <row r="2" spans="1:48" ht="31.5" customHeight="1">
      <c r="A2" s="53">
        <v>2</v>
      </c>
      <c r="B2" s="154" t="s">
        <v>318</v>
      </c>
      <c r="C2" s="53">
        <v>1</v>
      </c>
      <c r="D2" s="155">
        <v>1</v>
      </c>
      <c r="E2" s="155">
        <v>1</v>
      </c>
      <c r="F2" s="155">
        <v>1</v>
      </c>
      <c r="G2" s="155">
        <v>1</v>
      </c>
      <c r="H2" s="155">
        <v>1</v>
      </c>
      <c r="I2" s="155">
        <v>1</v>
      </c>
      <c r="J2" s="155">
        <v>1</v>
      </c>
      <c r="K2" s="155">
        <v>1</v>
      </c>
      <c r="L2" s="53">
        <v>1</v>
      </c>
      <c r="M2" s="155">
        <v>1</v>
      </c>
      <c r="N2" s="155">
        <v>1</v>
      </c>
      <c r="O2" s="155">
        <v>1</v>
      </c>
      <c r="P2" s="155">
        <v>1</v>
      </c>
      <c r="Q2" s="155">
        <v>1</v>
      </c>
      <c r="R2" s="155">
        <v>1</v>
      </c>
      <c r="S2" s="155">
        <v>1</v>
      </c>
      <c r="X2" s="156">
        <f>IFERROR(INDEX(C2:W2,1,MATCH($X$1,$D$1:$V$1,0)),"")</f>
        <v>1</v>
      </c>
      <c r="Y2" s="160" t="s">
        <v>319</v>
      </c>
      <c r="Z2" s="160" t="s">
        <v>320</v>
      </c>
      <c r="AA2" s="160" t="s">
        <v>321</v>
      </c>
      <c r="AB2" s="160" t="s">
        <v>322</v>
      </c>
      <c r="AL2" s="60">
        <v>1</v>
      </c>
      <c r="AM2" s="210" t="s">
        <v>323</v>
      </c>
      <c r="AN2" s="210"/>
      <c r="AO2" s="210"/>
      <c r="AP2" s="210"/>
      <c r="AQ2" s="210"/>
      <c r="AR2" s="210"/>
      <c r="AS2" s="210"/>
      <c r="AT2" s="210"/>
      <c r="AU2" s="210"/>
    </row>
    <row r="3" spans="1:48" ht="24" customHeight="1">
      <c r="A3" s="29">
        <v>3</v>
      </c>
      <c r="B3" s="154" t="s">
        <v>324</v>
      </c>
      <c r="C3" s="53">
        <v>1</v>
      </c>
      <c r="D3" s="155">
        <v>1</v>
      </c>
      <c r="E3" s="155">
        <v>1</v>
      </c>
      <c r="F3" s="155">
        <v>1</v>
      </c>
      <c r="G3" s="155">
        <v>1</v>
      </c>
      <c r="H3" s="155">
        <v>1</v>
      </c>
      <c r="I3" s="155">
        <v>1</v>
      </c>
      <c r="J3" s="155">
        <v>1</v>
      </c>
      <c r="K3" s="155">
        <v>1</v>
      </c>
      <c r="L3" s="53">
        <v>1</v>
      </c>
      <c r="M3" s="155">
        <v>1</v>
      </c>
      <c r="N3" s="155">
        <v>1</v>
      </c>
      <c r="O3" s="155">
        <v>1</v>
      </c>
      <c r="P3" s="155">
        <v>1</v>
      </c>
      <c r="Q3" s="155">
        <v>1</v>
      </c>
      <c r="R3" s="155">
        <v>1</v>
      </c>
      <c r="S3" s="155">
        <v>1</v>
      </c>
      <c r="X3" s="156">
        <f t="shared" ref="X3:X29" si="0">IFERROR(INDEX(C3:W3,1,MATCH($X$1,$D$1:$V$1,0)),"")</f>
        <v>1</v>
      </c>
      <c r="Y3" s="160" t="s">
        <v>325</v>
      </c>
      <c r="Z3" s="160" t="s">
        <v>326</v>
      </c>
      <c r="AA3" s="160" t="s">
        <v>327</v>
      </c>
      <c r="AB3" s="160" t="s">
        <v>328</v>
      </c>
      <c r="AL3" s="60">
        <v>1</v>
      </c>
      <c r="AM3" s="255" t="s">
        <v>253</v>
      </c>
      <c r="AN3" s="255"/>
      <c r="AO3" s="256">
        <v>45398</v>
      </c>
      <c r="AP3" s="257"/>
      <c r="AQ3" s="23"/>
      <c r="AR3" s="23"/>
      <c r="AS3" s="23"/>
      <c r="AT3" s="23"/>
      <c r="AU3" s="24"/>
    </row>
    <row r="4" spans="1:48" ht="36" customHeight="1">
      <c r="A4" s="53">
        <v>4</v>
      </c>
      <c r="B4" s="154" t="s">
        <v>329</v>
      </c>
      <c r="C4" s="53">
        <v>1</v>
      </c>
      <c r="D4" s="157">
        <v>1</v>
      </c>
      <c r="E4" s="157">
        <v>1</v>
      </c>
      <c r="F4" s="157">
        <v>1</v>
      </c>
      <c r="G4" s="157">
        <v>1</v>
      </c>
      <c r="H4" s="157">
        <v>1</v>
      </c>
      <c r="I4" s="157">
        <v>1</v>
      </c>
      <c r="J4" s="157">
        <v>1</v>
      </c>
      <c r="K4" s="157">
        <v>1</v>
      </c>
      <c r="L4" s="53">
        <v>1</v>
      </c>
      <c r="M4" s="157">
        <v>1</v>
      </c>
      <c r="N4" s="157">
        <v>1</v>
      </c>
      <c r="O4" s="157">
        <v>1</v>
      </c>
      <c r="P4" s="157">
        <v>1</v>
      </c>
      <c r="Q4" s="157">
        <v>1</v>
      </c>
      <c r="R4" s="157">
        <v>1</v>
      </c>
      <c r="S4" s="157">
        <v>1</v>
      </c>
      <c r="X4" s="156">
        <f t="shared" si="0"/>
        <v>1</v>
      </c>
      <c r="Y4" s="160" t="s">
        <v>330</v>
      </c>
      <c r="Z4" s="160" t="s">
        <v>331</v>
      </c>
      <c r="AA4" s="160" t="s">
        <v>326</v>
      </c>
      <c r="AB4" s="160" t="s">
        <v>332</v>
      </c>
      <c r="AL4" s="60">
        <v>1</v>
      </c>
      <c r="AM4" s="253" t="s">
        <v>333</v>
      </c>
      <c r="AN4" s="253"/>
      <c r="AO4" s="253"/>
      <c r="AP4" s="253"/>
      <c r="AQ4" s="253"/>
      <c r="AR4" s="253"/>
      <c r="AS4" s="253"/>
      <c r="AT4" s="253"/>
      <c r="AU4" s="253"/>
    </row>
    <row r="5" spans="1:48" ht="24.75" customHeight="1">
      <c r="A5" s="29">
        <v>5</v>
      </c>
      <c r="B5" s="154" t="s">
        <v>334</v>
      </c>
      <c r="C5" s="53">
        <v>1</v>
      </c>
      <c r="D5" s="155">
        <v>1</v>
      </c>
      <c r="E5" s="155">
        <v>1</v>
      </c>
      <c r="F5" s="155">
        <v>1</v>
      </c>
      <c r="G5" s="155">
        <v>1</v>
      </c>
      <c r="H5" s="155">
        <v>1</v>
      </c>
      <c r="I5" s="155">
        <v>1</v>
      </c>
      <c r="J5" s="155">
        <v>1</v>
      </c>
      <c r="K5" s="155">
        <v>1</v>
      </c>
      <c r="L5" s="53">
        <v>1</v>
      </c>
      <c r="M5" s="155">
        <v>1</v>
      </c>
      <c r="N5" s="155">
        <v>1</v>
      </c>
      <c r="O5" s="155">
        <v>1</v>
      </c>
      <c r="P5" s="155">
        <v>1</v>
      </c>
      <c r="Q5" s="155">
        <v>1</v>
      </c>
      <c r="R5" s="155">
        <v>1</v>
      </c>
      <c r="S5" s="155">
        <v>1</v>
      </c>
      <c r="X5" s="156">
        <f t="shared" si="0"/>
        <v>1</v>
      </c>
      <c r="Y5" s="160" t="s">
        <v>58</v>
      </c>
      <c r="Z5" s="160" t="s">
        <v>335</v>
      </c>
      <c r="AA5" s="160" t="s">
        <v>336</v>
      </c>
      <c r="AB5" s="160" t="s">
        <v>25</v>
      </c>
      <c r="AL5" s="60">
        <v>1</v>
      </c>
      <c r="AM5" s="105" t="s">
        <v>255</v>
      </c>
      <c r="AN5" s="25">
        <v>22079986</v>
      </c>
      <c r="AO5" s="258" t="s">
        <v>256</v>
      </c>
      <c r="AP5" s="258"/>
      <c r="AQ5" s="259" t="s">
        <v>337</v>
      </c>
      <c r="AR5" s="259"/>
      <c r="AS5" s="259"/>
      <c r="AT5" s="259"/>
      <c r="AU5" s="259"/>
    </row>
    <row r="6" spans="1:48" ht="67.5" customHeight="1">
      <c r="A6" s="53">
        <v>6</v>
      </c>
      <c r="B6" s="154" t="s">
        <v>338</v>
      </c>
      <c r="C6" s="53">
        <v>1</v>
      </c>
      <c r="D6" s="157">
        <v>1</v>
      </c>
      <c r="E6" s="157">
        <v>1</v>
      </c>
      <c r="F6" s="157">
        <v>1</v>
      </c>
      <c r="G6" s="157">
        <v>1</v>
      </c>
      <c r="H6" s="157">
        <v>1</v>
      </c>
      <c r="I6" s="157">
        <v>1</v>
      </c>
      <c r="J6" s="157">
        <v>1</v>
      </c>
      <c r="K6" s="157">
        <v>1</v>
      </c>
      <c r="L6" s="53">
        <v>1</v>
      </c>
      <c r="M6" s="157">
        <v>1</v>
      </c>
      <c r="N6" s="157">
        <v>1</v>
      </c>
      <c r="O6" s="157">
        <v>1</v>
      </c>
      <c r="P6" s="157">
        <v>1</v>
      </c>
      <c r="Q6" s="157">
        <v>1</v>
      </c>
      <c r="R6" s="157">
        <v>1</v>
      </c>
      <c r="S6" s="157">
        <v>1</v>
      </c>
      <c r="X6" s="156">
        <f t="shared" si="0"/>
        <v>1</v>
      </c>
      <c r="Y6" s="160" t="s">
        <v>339</v>
      </c>
      <c r="Z6" s="160" t="s">
        <v>340</v>
      </c>
      <c r="AA6" s="160" t="s">
        <v>341</v>
      </c>
      <c r="AB6" s="160" t="s">
        <v>342</v>
      </c>
      <c r="AL6" s="60">
        <v>1</v>
      </c>
      <c r="AM6" s="105" t="s">
        <v>257</v>
      </c>
      <c r="AN6" s="25" t="s">
        <v>343</v>
      </c>
      <c r="AO6" s="249" t="s">
        <v>258</v>
      </c>
      <c r="AP6" s="249"/>
      <c r="AQ6" s="250" t="s">
        <v>344</v>
      </c>
      <c r="AR6" s="251"/>
      <c r="AS6" s="251"/>
      <c r="AT6" s="251"/>
      <c r="AU6" s="252"/>
    </row>
    <row r="7" spans="1:48" ht="91.5" customHeight="1">
      <c r="A7" s="29">
        <v>7</v>
      </c>
      <c r="B7" s="154" t="s">
        <v>345</v>
      </c>
      <c r="C7" s="53">
        <v>1</v>
      </c>
      <c r="D7" s="157">
        <v>1</v>
      </c>
      <c r="E7" s="157">
        <v>1</v>
      </c>
      <c r="F7" s="157">
        <v>1</v>
      </c>
      <c r="G7" s="157">
        <v>1</v>
      </c>
      <c r="H7" s="157">
        <v>1</v>
      </c>
      <c r="I7" s="157">
        <v>1</v>
      </c>
      <c r="J7" s="157">
        <v>1</v>
      </c>
      <c r="K7" s="157">
        <v>1</v>
      </c>
      <c r="L7" s="53">
        <v>1</v>
      </c>
      <c r="M7" s="157">
        <v>1</v>
      </c>
      <c r="N7" s="157">
        <v>1</v>
      </c>
      <c r="O7" s="157">
        <v>1</v>
      </c>
      <c r="P7" s="157">
        <v>1</v>
      </c>
      <c r="Q7" s="157">
        <v>1</v>
      </c>
      <c r="R7" s="157">
        <v>1</v>
      </c>
      <c r="S7" s="157">
        <v>1</v>
      </c>
      <c r="X7" s="156">
        <f t="shared" si="0"/>
        <v>1</v>
      </c>
      <c r="Y7" s="160" t="s">
        <v>346</v>
      </c>
      <c r="Z7" s="160" t="s">
        <v>347</v>
      </c>
      <c r="AA7" s="160" t="s">
        <v>348</v>
      </c>
      <c r="AB7" s="160" t="s">
        <v>349</v>
      </c>
      <c r="AE7" s="38"/>
      <c r="AL7" s="60">
        <v>1</v>
      </c>
      <c r="AM7" s="105" t="s">
        <v>259</v>
      </c>
      <c r="AN7" s="25" t="s">
        <v>350</v>
      </c>
      <c r="AO7" s="89" t="s">
        <v>260</v>
      </c>
      <c r="AP7" s="25" t="s">
        <v>351</v>
      </c>
      <c r="AQ7" s="89" t="s">
        <v>261</v>
      </c>
      <c r="AR7" s="25">
        <v>7</v>
      </c>
      <c r="AU7" s="87"/>
    </row>
    <row r="8" spans="1:48" ht="36" customHeight="1">
      <c r="A8" s="53">
        <v>8</v>
      </c>
      <c r="B8" s="158" t="s">
        <v>87</v>
      </c>
      <c r="C8" s="159"/>
      <c r="D8" s="155">
        <v>1</v>
      </c>
      <c r="E8" s="157">
        <v>1</v>
      </c>
      <c r="F8" s="157">
        <v>1</v>
      </c>
      <c r="G8" s="157">
        <v>1</v>
      </c>
      <c r="H8" s="157">
        <v>1</v>
      </c>
      <c r="I8" s="157">
        <v>1</v>
      </c>
      <c r="J8" s="157">
        <v>1</v>
      </c>
      <c r="K8" s="157">
        <v>1</v>
      </c>
      <c r="L8" s="157"/>
      <c r="M8" s="155">
        <v>1</v>
      </c>
      <c r="N8" s="155">
        <v>1</v>
      </c>
      <c r="O8" s="174"/>
      <c r="P8" s="157">
        <v>1</v>
      </c>
      <c r="Q8" s="157">
        <v>1</v>
      </c>
      <c r="R8" s="157">
        <v>1</v>
      </c>
      <c r="S8" s="157">
        <v>1</v>
      </c>
      <c r="X8" s="156">
        <f t="shared" si="0"/>
        <v>1</v>
      </c>
      <c r="Y8" s="160" t="b">
        <f>IF(OR($X$1="2- XLLD- GCSX",$X$1="2- XLLD- KoGCSX"),"X &gt;= 150",IF($X$1="1-SXXD DD","X &gt;= 200",IF($X$1="1-SXXD CN","X &gt;= 300",IF($X$1="4-SX VLXD- Other","X &gt;= 400",IF($X$1="3-TM VLXD","X ≥ 400",IF(OR($X$1="5-SX Go",$X$1="6-TM Go"),"X &gt;= 500",IF(OR($X$1="7-SX ST",$X$1="4-SX VLXD- Nhom",$X$1="8-TM ST"),"X &gt;= 600")))))))</f>
        <v>0</v>
      </c>
      <c r="Z8" s="160" t="b">
        <f>IF($X$1="2- XLLD- KoGCSX","75 ≤ X &lt; 150",IF($X$1="2- XLLD- GCSX","100 ≤ X &lt;150",IF($X$1="1-SXXD DD","100 ≤ X &lt; 200",IF($X$1="1-SXXD CN","200 ≤ X &lt; 300",IF(OR($X$1="3-TM VLXD",$X$1="4-SX VLXD- Other"),"200 ≤ X &lt; 400",IF(OR($X$1="5-SX Go",$X$1="6-TM Go"),"300 ≤ X &lt; 500",IF(OR($X$1="7-SX ST",$X$1="8-TM ST"),"300 ≤ X &lt; 600",IF($X$1="4-SX VLXD- Nhom","400 ≤ X &lt; 600"))))))))</f>
        <v>0</v>
      </c>
      <c r="AA8" s="160" t="b">
        <f>IF($X$1="2- XLLD- KoGCSX","20 ≤ X &lt; 75",IF(OR($X$1="1-SXXD DD",$X$1="2- XLLD- GCSX"),"50 ≤ X &lt; 100",IF($X$1="3-TM VLXD","100 ≤ X &lt; 200",IF(OR($X$1="1-SXXD CN",$X$1="4-SX VLXD- Other"),"100 ≤ X &lt; 200",IF(OR($X$1="5-SX Go",$X$1="6-TM Go",$X$1="7-SX ST",$X$1="8-TM ST"),"100 ≤ X &lt; 300",IF($X$1="4-SX VLXD- Nhom","200 ≤ X &lt; 400"))))))</f>
        <v>0</v>
      </c>
      <c r="AB8" s="160" t="b">
        <f>IF($X$1="2- XLLD- KoGCSX","X&lt; 20",IF(OR($X$1="1-SXXD DD",$X$1="2- XLLD- GCSX"),"X &lt; 50",IF(OR($X$1="5-SX Go",$X$1="6-TM Go",$X$1="7-SX ST",$X$1="8-TM ST",$X$1="4-SX VLXD- Other",$X$1="1-SXXD CN",$X$1="3-TM VLXD"),"X &lt; 100",IF($X$1="4-SX VLXD- Nhom","X&lt; 200"))))</f>
        <v>0</v>
      </c>
      <c r="AC8" s="31" t="s">
        <v>317</v>
      </c>
      <c r="AD8" s="31" t="str">
        <f>"INDEX('"&amp;$X$1&amp;"'!"&amp;"$A:$E,Match($B"&amp;A8&amp;",'"&amp;$X$1&amp;"'!"&amp;"$A:$A,0),2)"</f>
        <v>INDEX('2- XLLD'!$A:$E,Match($B8,'2- XLLD'!$A:$A,0),2)</v>
      </c>
      <c r="AE8" s="31" t="str">
        <f>"INDEX('"&amp;$X$1&amp;"'!"&amp;"$A:$E,Match($B"&amp;A8&amp;",'"&amp;$X$1&amp;"'!"&amp;"$A:$A,0),3)"</f>
        <v>INDEX('2- XLLD'!$A:$E,Match($B8,'2- XLLD'!$A:$A,0),3)</v>
      </c>
      <c r="AF8" s="31" t="str">
        <f>"INDEX('"&amp;$X$1&amp;"'!"&amp;"$A:$E,Match($B"&amp;A8&amp;",'"&amp;$X$1&amp;"'!"&amp;"$A:$A,0),4)"</f>
        <v>INDEX('2- XLLD'!$A:$E,Match($B8,'2- XLLD'!$A:$A,0),4)</v>
      </c>
      <c r="AG8" s="31" t="str">
        <f>"INDEX('"&amp;$X$1&amp;"'!"&amp;"$A:$E,Match($B"&amp;A8&amp;",'"&amp;$X$1&amp;"'!"&amp;"$A:$A,0),5)"</f>
        <v>INDEX('2- XLLD'!$A:$E,Match($B8,'2- XLLD'!$A:$A,0),5)</v>
      </c>
      <c r="AH8" s="35" t="str">
        <f ca="1">IFERROR(Eval(AD8),"")</f>
        <v/>
      </c>
      <c r="AI8" s="35" t="str">
        <f ca="1">IFERROR(Eval(AE8),"")</f>
        <v/>
      </c>
      <c r="AJ8" s="35" t="str">
        <f ca="1">IFERROR(Eval(AF8),"")</f>
        <v/>
      </c>
      <c r="AK8" s="35" t="str">
        <f ca="1">IFERROR(Eval(AG8),"")</f>
        <v/>
      </c>
      <c r="AL8" s="60">
        <v>1</v>
      </c>
      <c r="AM8" s="253" t="s">
        <v>262</v>
      </c>
      <c r="AN8" s="253"/>
      <c r="AO8" s="253"/>
      <c r="AP8" s="253"/>
      <c r="AQ8" s="253"/>
      <c r="AR8" s="253"/>
      <c r="AS8" s="254"/>
      <c r="AT8" s="254"/>
      <c r="AU8" s="254"/>
    </row>
    <row r="9" spans="1:48" ht="36" customHeight="1">
      <c r="A9" s="29">
        <v>9</v>
      </c>
      <c r="B9" s="154" t="s">
        <v>128</v>
      </c>
      <c r="C9" s="53"/>
      <c r="D9" s="155"/>
      <c r="E9" s="157"/>
      <c r="F9" s="155"/>
      <c r="G9" s="155"/>
      <c r="H9" s="157">
        <v>1</v>
      </c>
      <c r="I9" s="155">
        <v>1</v>
      </c>
      <c r="J9" s="155"/>
      <c r="K9" s="155">
        <v>1</v>
      </c>
      <c r="L9" s="155"/>
      <c r="M9" s="155"/>
      <c r="N9" s="155"/>
      <c r="O9" s="155"/>
      <c r="P9" s="157"/>
      <c r="Q9" s="157"/>
      <c r="R9" s="155"/>
      <c r="S9" s="155"/>
      <c r="X9" s="156">
        <f t="shared" si="0"/>
        <v>0</v>
      </c>
      <c r="Y9" s="160" t="b">
        <f>IF($X$1="5-SX Go",Sheet4!C$39,IF($X$1="6-TM Go",Sheet4!C$45,IF($X$1="8-TM ST",Sheet4!C$56)))</f>
        <v>0</v>
      </c>
      <c r="Z9" s="160" t="b">
        <f>IF($X$1="5-SX Go",Sheet4!D$39,IF($X$1="6-TM Go",Sheet4!D$45,IF($X$1="8-TM ST",Sheet4!D$56)))</f>
        <v>0</v>
      </c>
      <c r="AA9" s="160" t="b">
        <f>IF($X$1="5-SX Go",Sheet4!E$39,IF($X$1="6-TM Go",Sheet4!E$45,IF($X$1="8-TM ST",Sheet4!E$56)))</f>
        <v>0</v>
      </c>
      <c r="AB9" s="160" t="b">
        <f>IF($X$1="5-SX Go",Sheet4!F$39,IF($X$1="6-TM Go",Sheet4!F$45,IF($X$1="8-TM ST",Sheet4!F$56)))</f>
        <v>0</v>
      </c>
      <c r="AD9" s="31" t="str">
        <f t="shared" ref="AD9:AD12" si="1">"INDEX('"&amp;$X$1&amp;"'!"&amp;"$A:$E,Match($B"&amp;A9&amp;",'"&amp;$X$1&amp;"'!"&amp;"$A:$A,0),2)"</f>
        <v>INDEX('2- XLLD'!$A:$E,Match($B9,'2- XLLD'!$A:$A,0),2)</v>
      </c>
      <c r="AE9" s="31" t="str">
        <f t="shared" ref="AE9:AE12" si="2">"INDEX('"&amp;$X$1&amp;"'!"&amp;"$A:$E,Match($B"&amp;A9&amp;",'"&amp;$X$1&amp;"'!"&amp;"$A:$A,0),3)"</f>
        <v>INDEX('2- XLLD'!$A:$E,Match($B9,'2- XLLD'!$A:$A,0),3)</v>
      </c>
      <c r="AF9" s="31" t="str">
        <f t="shared" ref="AF9:AF12" si="3">"INDEX('"&amp;$X$1&amp;"'!"&amp;"$A:$E,Match($B"&amp;A9&amp;",'"&amp;$X$1&amp;"'!"&amp;"$A:$A,0),4)"</f>
        <v>INDEX('2- XLLD'!$A:$E,Match($B9,'2- XLLD'!$A:$A,0),4)</v>
      </c>
      <c r="AG9" s="31" t="str">
        <f t="shared" ref="AG9:AG12" si="4">"INDEX('"&amp;$X$1&amp;"'!"&amp;"$A:$E,Match($B"&amp;A9&amp;",'"&amp;$X$1&amp;"'!"&amp;"$A:$A,0),5)"</f>
        <v>INDEX('2- XLLD'!$A:$E,Match($B9,'2- XLLD'!$A:$A,0),5)</v>
      </c>
      <c r="AH9" s="35" t="str">
        <f ca="1">IFERROR(Eval(AD9),"")</f>
        <v/>
      </c>
      <c r="AI9" s="35" t="str">
        <f ca="1">IFERROR(Eval(AE9),"")</f>
        <v/>
      </c>
      <c r="AJ9" s="35" t="str">
        <f ca="1">IFERROR(Eval(AF9),"")</f>
        <v/>
      </c>
      <c r="AK9" s="35" t="str">
        <f ca="1">IFERROR(Eval(AG9),"")</f>
        <v/>
      </c>
      <c r="AL9" s="60">
        <v>1</v>
      </c>
      <c r="AM9" s="26" t="s">
        <v>264</v>
      </c>
      <c r="AN9" s="246" t="s">
        <v>352</v>
      </c>
      <c r="AO9" s="247"/>
      <c r="AP9" s="247"/>
      <c r="AQ9" s="247"/>
      <c r="AR9" s="247"/>
      <c r="AS9" s="240"/>
      <c r="AT9" s="241"/>
      <c r="AU9" s="248"/>
    </row>
    <row r="10" spans="1:48" ht="36" customHeight="1">
      <c r="A10" s="53">
        <v>10</v>
      </c>
      <c r="B10" s="154" t="s">
        <v>123</v>
      </c>
      <c r="C10" s="53"/>
      <c r="D10" s="155"/>
      <c r="E10" s="157"/>
      <c r="F10" s="155"/>
      <c r="G10" s="155"/>
      <c r="H10" s="157">
        <v>1</v>
      </c>
      <c r="I10" s="155"/>
      <c r="J10" s="155"/>
      <c r="K10" s="155">
        <v>1</v>
      </c>
      <c r="L10" s="155"/>
      <c r="M10" s="155"/>
      <c r="N10" s="155"/>
      <c r="O10" s="155"/>
      <c r="P10" s="157"/>
      <c r="Q10" s="157"/>
      <c r="R10" s="155"/>
      <c r="S10" s="155"/>
      <c r="X10" s="156">
        <f t="shared" si="0"/>
        <v>0</v>
      </c>
      <c r="Y10" s="160" t="b">
        <f>IF($X$1="5-SX Go",Sheet4!C$38,IF($X$1="8-TM ST",Sheet4!C$57))</f>
        <v>0</v>
      </c>
      <c r="Z10" s="160" t="b">
        <f>IF($X$1="5-SX Go",Sheet4!D$38,IF($X$1="8-TM ST",Sheet4!D$57))</f>
        <v>0</v>
      </c>
      <c r="AA10" s="160" t="b">
        <f>IF($X$1="5-SX Go",Sheet4!E$38,IF($X$1="8-TM ST",Sheet4!E$57))</f>
        <v>0</v>
      </c>
      <c r="AB10" s="160" t="b">
        <f>IF($X$1="5-SX Go",Sheet4!F$38,IF($X$1="8-TM ST",Sheet4!F$57))</f>
        <v>0</v>
      </c>
      <c r="AD10" s="31" t="str">
        <f t="shared" si="1"/>
        <v>INDEX('2- XLLD'!$A:$E,Match($B10,'2- XLLD'!$A:$A,0),2)</v>
      </c>
      <c r="AE10" s="31" t="str">
        <f t="shared" si="2"/>
        <v>INDEX('2- XLLD'!$A:$E,Match($B10,'2- XLLD'!$A:$A,0),3)</v>
      </c>
      <c r="AF10" s="31" t="str">
        <f t="shared" si="3"/>
        <v>INDEX('2- XLLD'!$A:$E,Match($B10,'2- XLLD'!$A:$A,0),4)</v>
      </c>
      <c r="AG10" s="31" t="str">
        <f t="shared" si="4"/>
        <v>INDEX('2- XLLD'!$A:$E,Match($B10,'2- XLLD'!$A:$A,0),5)</v>
      </c>
      <c r="AH10" s="35" t="str">
        <f ca="1">IFERROR(Eval(AD10),"")</f>
        <v/>
      </c>
      <c r="AI10" s="35" t="str">
        <f ca="1">IFERROR(Eval(AE10),"")</f>
        <v/>
      </c>
      <c r="AJ10" s="35" t="str">
        <f ca="1">IFERROR(Eval(AF10),"")</f>
        <v/>
      </c>
      <c r="AK10" s="35" t="str">
        <f ca="1">IFERROR(Eval(AG10),"")</f>
        <v/>
      </c>
      <c r="AL10" s="60">
        <v>1</v>
      </c>
      <c r="AM10" s="26" t="s">
        <v>267</v>
      </c>
      <c r="AN10" s="246" t="s">
        <v>353</v>
      </c>
      <c r="AO10" s="247"/>
      <c r="AP10" s="247"/>
      <c r="AQ10" s="247"/>
      <c r="AR10" s="247"/>
      <c r="AS10" s="240"/>
      <c r="AT10" s="241"/>
      <c r="AU10" s="248"/>
    </row>
    <row r="11" spans="1:48" ht="36" customHeight="1">
      <c r="A11" s="29">
        <v>11</v>
      </c>
      <c r="B11" s="154" t="s">
        <v>97</v>
      </c>
      <c r="C11" s="53"/>
      <c r="D11" s="155"/>
      <c r="E11" s="155"/>
      <c r="F11" s="157"/>
      <c r="G11" s="155">
        <v>1</v>
      </c>
      <c r="H11" s="155">
        <v>1</v>
      </c>
      <c r="I11" s="155">
        <v>1</v>
      </c>
      <c r="J11" s="155">
        <v>1</v>
      </c>
      <c r="K11" s="155"/>
      <c r="L11" s="155"/>
      <c r="M11" s="155"/>
      <c r="N11" s="155"/>
      <c r="O11" s="155"/>
      <c r="P11" s="155"/>
      <c r="Q11" s="155"/>
      <c r="R11" s="155">
        <v>1</v>
      </c>
      <c r="S11" s="155">
        <v>1</v>
      </c>
      <c r="X11" s="156">
        <f t="shared" si="0"/>
        <v>0</v>
      </c>
      <c r="Y11" s="160" t="s">
        <v>163</v>
      </c>
      <c r="Z11" s="160" t="s">
        <v>99</v>
      </c>
      <c r="AA11" s="160" t="s">
        <v>100</v>
      </c>
      <c r="AB11" s="160" t="s">
        <v>101</v>
      </c>
      <c r="AD11" s="31" t="str">
        <f t="shared" si="1"/>
        <v>INDEX('2- XLLD'!$A:$E,Match($B11,'2- XLLD'!$A:$A,0),2)</v>
      </c>
      <c r="AE11" s="31" t="str">
        <f t="shared" si="2"/>
        <v>INDEX('2- XLLD'!$A:$E,Match($B11,'2- XLLD'!$A:$A,0),3)</v>
      </c>
      <c r="AF11" s="31" t="str">
        <f t="shared" si="3"/>
        <v>INDEX('2- XLLD'!$A:$E,Match($B11,'2- XLLD'!$A:$A,0),4)</v>
      </c>
      <c r="AG11" s="31" t="str">
        <f t="shared" si="4"/>
        <v>INDEX('2- XLLD'!$A:$E,Match($B11,'2- XLLD'!$A:$A,0),5)</v>
      </c>
      <c r="AH11" s="35" t="str">
        <f ca="1">IFERROR(Eval(AD11),"")</f>
        <v/>
      </c>
      <c r="AI11" s="35" t="str">
        <f ca="1">IFERROR(Eval(AE11),"")</f>
        <v/>
      </c>
      <c r="AJ11" s="35" t="str">
        <f ca="1">IFERROR(Eval(AF11),"")</f>
        <v/>
      </c>
      <c r="AK11" s="35" t="str">
        <f ca="1">IFERROR(Eval(AG11),"")</f>
        <v/>
      </c>
      <c r="AL11" s="60">
        <v>1</v>
      </c>
      <c r="AM11" s="26" t="s">
        <v>354</v>
      </c>
      <c r="AN11" s="246" t="s">
        <v>355</v>
      </c>
      <c r="AO11" s="247"/>
      <c r="AP11" s="247"/>
      <c r="AQ11" s="247"/>
      <c r="AR11" s="247"/>
      <c r="AS11" s="240"/>
      <c r="AT11" s="241"/>
      <c r="AU11" s="248"/>
    </row>
    <row r="12" spans="1:48" ht="48" customHeight="1">
      <c r="A12" s="53">
        <v>12</v>
      </c>
      <c r="B12" s="154" t="s">
        <v>164</v>
      </c>
      <c r="C12" s="53"/>
      <c r="D12" s="155"/>
      <c r="E12" s="155"/>
      <c r="F12" s="157"/>
      <c r="G12" s="155"/>
      <c r="H12" s="155"/>
      <c r="I12" s="155"/>
      <c r="J12" s="155">
        <v>1</v>
      </c>
      <c r="K12" s="155"/>
      <c r="L12" s="155"/>
      <c r="M12" s="155"/>
      <c r="N12" s="155"/>
      <c r="O12" s="155"/>
      <c r="P12" s="155"/>
      <c r="Q12" s="155"/>
      <c r="R12" s="155"/>
      <c r="S12" s="155"/>
      <c r="X12" s="156">
        <f t="shared" si="0"/>
        <v>0</v>
      </c>
      <c r="Y12" s="160" t="s">
        <v>165</v>
      </c>
      <c r="Z12" s="160" t="s">
        <v>166</v>
      </c>
      <c r="AA12" s="160" t="s">
        <v>167</v>
      </c>
      <c r="AB12" s="160" t="s">
        <v>168</v>
      </c>
      <c r="AD12" s="31" t="str">
        <f t="shared" si="1"/>
        <v>INDEX('2- XLLD'!$A:$E,Match($B12,'2- XLLD'!$A:$A,0),2)</v>
      </c>
      <c r="AE12" s="31" t="str">
        <f t="shared" si="2"/>
        <v>INDEX('2- XLLD'!$A:$E,Match($B12,'2- XLLD'!$A:$A,0),3)</v>
      </c>
      <c r="AF12" s="31" t="str">
        <f t="shared" si="3"/>
        <v>INDEX('2- XLLD'!$A:$E,Match($B12,'2- XLLD'!$A:$A,0),4)</v>
      </c>
      <c r="AG12" s="31" t="str">
        <f t="shared" si="4"/>
        <v>INDEX('2- XLLD'!$A:$E,Match($B12,'2- XLLD'!$A:$A,0),5)</v>
      </c>
      <c r="AH12" s="35" t="str">
        <f ca="1">IFERROR(Eval(AD12),"")</f>
        <v/>
      </c>
      <c r="AI12" s="35" t="str">
        <f ca="1">IFERROR(Eval(AE12),"")</f>
        <v/>
      </c>
      <c r="AJ12" s="35" t="str">
        <f ca="1">IFERROR(Eval(AF12),"")</f>
        <v/>
      </c>
      <c r="AK12" s="35" t="str">
        <f ca="1">IFERROR(Eval(AG12),"")</f>
        <v/>
      </c>
      <c r="AL12" s="60">
        <v>1</v>
      </c>
    </row>
    <row r="13" spans="1:48" ht="30">
      <c r="A13" s="29">
        <v>13</v>
      </c>
      <c r="B13" s="108" t="s">
        <v>356</v>
      </c>
      <c r="C13" s="159"/>
      <c r="D13" s="155"/>
      <c r="E13" s="155"/>
      <c r="F13" s="155"/>
      <c r="G13" s="155">
        <v>1</v>
      </c>
      <c r="H13" s="155"/>
      <c r="I13" s="155"/>
      <c r="J13" s="155"/>
      <c r="K13" s="155"/>
      <c r="M13" s="155"/>
      <c r="N13" s="155"/>
      <c r="O13" s="155"/>
      <c r="P13" s="155"/>
      <c r="Q13" s="155"/>
      <c r="R13" s="155">
        <v>1</v>
      </c>
      <c r="S13" s="155">
        <v>1</v>
      </c>
      <c r="U13" s="162" t="s">
        <v>357</v>
      </c>
      <c r="V13" s="162"/>
      <c r="W13" s="162"/>
      <c r="X13" s="156"/>
      <c r="Y13" s="160" t="s">
        <v>103</v>
      </c>
      <c r="Z13" s="160" t="s">
        <v>104</v>
      </c>
      <c r="AA13" s="160" t="s">
        <v>105</v>
      </c>
      <c r="AB13" s="160" t="s">
        <v>106</v>
      </c>
      <c r="AD13" s="31" t="str">
        <f t="shared" ref="AD13:AD29" si="5">"INDEX('"&amp;$X$1&amp;"'!"&amp;"$A:$E,Match($B"&amp;A13&amp;",'"&amp;$X$1&amp;"'!"&amp;"$A:$A,0),2)"</f>
        <v>INDEX('2- XLLD'!$A:$E,Match($B13,'2- XLLD'!$A:$A,0),2)</v>
      </c>
      <c r="AE13" s="31" t="str">
        <f t="shared" ref="AE13:AE29" si="6">"INDEX('"&amp;$X$1&amp;"'!"&amp;"$A:$E,Match($B"&amp;A13&amp;",'"&amp;$X$1&amp;"'!"&amp;"$A:$A,0),3)"</f>
        <v>INDEX('2- XLLD'!$A:$E,Match($B13,'2- XLLD'!$A:$A,0),3)</v>
      </c>
      <c r="AF13" s="31" t="str">
        <f t="shared" ref="AF13:AF29" si="7">"INDEX('"&amp;$X$1&amp;"'!"&amp;"$A:$E,Match($B"&amp;A13&amp;",'"&amp;$X$1&amp;"'!"&amp;"$A:$A,0),4)"</f>
        <v>INDEX('2- XLLD'!$A:$E,Match($B13,'2- XLLD'!$A:$A,0),4)</v>
      </c>
      <c r="AG13" s="31" t="str">
        <f t="shared" ref="AG13:AG29" si="8">"INDEX('"&amp;$X$1&amp;"'!"&amp;"$A:$E,Match($B"&amp;A13&amp;",'"&amp;$X$1&amp;"'!"&amp;"$A:$A,0),5)"</f>
        <v>INDEX('2- XLLD'!$A:$E,Match($B13,'2- XLLD'!$A:$A,0),5)</v>
      </c>
      <c r="AH13" s="35" t="str">
        <f ca="1">IFERROR(Eval(AD13),"")</f>
        <v/>
      </c>
      <c r="AI13" s="35" t="str">
        <f ca="1">IFERROR(Eval(AE13),"")</f>
        <v/>
      </c>
      <c r="AJ13" s="35" t="str">
        <f ca="1">IFERROR(Eval(AF13),"")</f>
        <v/>
      </c>
      <c r="AK13" s="35" t="str">
        <f ca="1">IFERROR(Eval(AG13),"")</f>
        <v/>
      </c>
      <c r="AL13" s="60" t="s">
        <v>185</v>
      </c>
    </row>
    <row r="14" spans="1:48" ht="20.25" customHeight="1">
      <c r="A14" s="53">
        <v>14</v>
      </c>
      <c r="B14" s="108" t="s">
        <v>69</v>
      </c>
      <c r="C14" s="53"/>
      <c r="D14" s="155">
        <v>1</v>
      </c>
      <c r="E14" s="155">
        <v>1</v>
      </c>
      <c r="F14" s="155"/>
      <c r="G14" s="155">
        <v>1</v>
      </c>
      <c r="H14" s="155"/>
      <c r="I14" s="155"/>
      <c r="J14" s="155"/>
      <c r="K14" s="155"/>
      <c r="M14" s="155">
        <v>1</v>
      </c>
      <c r="N14" s="155">
        <v>1</v>
      </c>
      <c r="O14" s="155">
        <v>1</v>
      </c>
      <c r="P14" s="155">
        <v>1</v>
      </c>
      <c r="Q14" s="155">
        <v>1</v>
      </c>
      <c r="R14" s="155">
        <v>1</v>
      </c>
      <c r="S14" s="155">
        <v>1</v>
      </c>
      <c r="U14" s="162" t="s">
        <v>358</v>
      </c>
      <c r="V14" s="162"/>
      <c r="W14" s="162"/>
      <c r="X14" s="156"/>
      <c r="Y14" s="160" t="b">
        <f>IF(OR($X$1="1-SXXD CN",$X$1="1-SXXD DD",$X$1="1-SXXD DDNSNND",$X$1="2- XLLD- GCSX",$X$1="2- XLLD- KoGCSX"),"X ≤ 1.5",IF(OR($X$1="4-SX VLXD- Nhom",$X$1="4-SX VLXD- Other"),"X ≤ 2"))</f>
        <v>0</v>
      </c>
      <c r="Z14" s="160" t="b">
        <f>IF(OR($X$1="1-SXXD CN",$X$1="1-SXXD DD",$X$1="1-SXXD DDNSNND",$X$1="2- XLLD- GCSX",$X$1="2- XLLD- KoGCSX"),"1.5 &lt; X ≤ 2",IF(OR($X$1="4-SX VLXD- Nhom",$X$1="4-SX VLXD- Other"),"2 &lt; X ≤ 3"))</f>
        <v>0</v>
      </c>
      <c r="AA14" s="160" t="b">
        <f>IF(OR($X$1="1-SXXD CN",$X$1="1-SXXD DD",$X$1="1-SXXD DDNSNND",$X$1="2- XLLD- GCSX",$X$1="2- XLLD- KoGCSX"),"2 &lt; X ≤ 2.5",IF(OR($X$1="4-SX VLXD- Nhom",$X$1="4-SX VLXD- Other"),"3 &lt; X ≤ 4"))</f>
        <v>0</v>
      </c>
      <c r="AB14" s="160" t="b">
        <f>IF(OR($X$1="1-SXXD CN",$X$1="1-SXXD DD",$X$1="1-SXXD DDNSNND",$X$1="2- XLLD- GCSX",$X$1="2- XLLD- KoGCSX"),"X &gt; 2.5",IF(OR($X$1="4-SX VLXD- Nhom",$X$1="4-SX VLXD- Other"),"X &gt; 4"))</f>
        <v>0</v>
      </c>
      <c r="AD14" s="31" t="str">
        <f t="shared" si="5"/>
        <v>INDEX('2- XLLD'!$A:$E,Match($B14,'2- XLLD'!$A:$A,0),2)</v>
      </c>
      <c r="AE14" s="31" t="str">
        <f t="shared" si="6"/>
        <v>INDEX('2- XLLD'!$A:$E,Match($B14,'2- XLLD'!$A:$A,0),3)</v>
      </c>
      <c r="AF14" s="31" t="str">
        <f t="shared" si="7"/>
        <v>INDEX('2- XLLD'!$A:$E,Match($B14,'2- XLLD'!$A:$A,0),4)</v>
      </c>
      <c r="AG14" s="31" t="str">
        <f t="shared" si="8"/>
        <v>INDEX('2- XLLD'!$A:$E,Match($B14,'2- XLLD'!$A:$A,0),5)</v>
      </c>
      <c r="AH14" s="35" t="str">
        <f ca="1">IFERROR(Eval(AD14),"")</f>
        <v/>
      </c>
      <c r="AI14" s="35" t="str">
        <f ca="1">IFERROR(Eval(AE14),"")</f>
        <v/>
      </c>
      <c r="AJ14" s="35" t="str">
        <f ca="1">IFERROR(Eval(AF14),"")</f>
        <v/>
      </c>
      <c r="AK14" s="35" t="str">
        <f ca="1">IFERROR(Eval(AG14),"")</f>
        <v/>
      </c>
      <c r="AL14" s="60" t="s">
        <v>185</v>
      </c>
    </row>
    <row r="15" spans="1:48" ht="36" customHeight="1">
      <c r="A15" s="29">
        <v>15</v>
      </c>
      <c r="B15" s="108" t="s">
        <v>135</v>
      </c>
      <c r="C15" s="53"/>
      <c r="D15" s="155"/>
      <c r="E15" s="155"/>
      <c r="F15" s="155"/>
      <c r="G15" s="155"/>
      <c r="H15" s="155"/>
      <c r="I15" s="155">
        <v>1</v>
      </c>
      <c r="J15" s="155"/>
      <c r="K15" s="155"/>
      <c r="M15" s="155"/>
      <c r="N15" s="155"/>
      <c r="O15" s="155"/>
      <c r="P15" s="155"/>
      <c r="Q15" s="155"/>
      <c r="R15" s="155"/>
      <c r="S15" s="155"/>
      <c r="U15" s="162" t="s">
        <v>359</v>
      </c>
      <c r="V15" s="162"/>
      <c r="W15" s="162"/>
      <c r="X15" s="156"/>
      <c r="Y15" s="54" t="s">
        <v>136</v>
      </c>
      <c r="Z15" s="54" t="s">
        <v>137</v>
      </c>
      <c r="AA15" s="54" t="s">
        <v>138</v>
      </c>
      <c r="AB15" s="54" t="s">
        <v>139</v>
      </c>
      <c r="AD15" s="31" t="str">
        <f t="shared" si="5"/>
        <v>INDEX('2- XLLD'!$A:$E,Match($B15,'2- XLLD'!$A:$A,0),2)</v>
      </c>
      <c r="AE15" s="31" t="str">
        <f t="shared" si="6"/>
        <v>INDEX('2- XLLD'!$A:$E,Match($B15,'2- XLLD'!$A:$A,0),3)</v>
      </c>
      <c r="AF15" s="31" t="str">
        <f t="shared" si="7"/>
        <v>INDEX('2- XLLD'!$A:$E,Match($B15,'2- XLLD'!$A:$A,0),4)</v>
      </c>
      <c r="AG15" s="31" t="str">
        <f t="shared" si="8"/>
        <v>INDEX('2- XLLD'!$A:$E,Match($B15,'2- XLLD'!$A:$A,0),5)</v>
      </c>
      <c r="AH15" s="35" t="str">
        <f ca="1">IFERROR(Eval(AD15),"")</f>
        <v/>
      </c>
      <c r="AI15" s="35" t="str">
        <f ca="1">IFERROR(Eval(AE15),"")</f>
        <v/>
      </c>
      <c r="AJ15" s="35" t="str">
        <f ca="1">IFERROR(Eval(AF15),"")</f>
        <v/>
      </c>
      <c r="AK15" s="35" t="str">
        <f ca="1">IFERROR(Eval(AG15),"")</f>
        <v/>
      </c>
      <c r="AL15" s="60" t="s">
        <v>185</v>
      </c>
    </row>
    <row r="16" spans="1:48" ht="45">
      <c r="A16" s="53">
        <v>16</v>
      </c>
      <c r="B16" s="108" t="s">
        <v>140</v>
      </c>
      <c r="C16" s="53"/>
      <c r="D16" s="155"/>
      <c r="E16" s="155"/>
      <c r="F16" s="155"/>
      <c r="G16" s="155"/>
      <c r="H16" s="155"/>
      <c r="I16" s="155">
        <v>1</v>
      </c>
      <c r="J16" s="155"/>
      <c r="K16" s="155"/>
      <c r="M16" s="155"/>
      <c r="N16" s="155"/>
      <c r="O16" s="155"/>
      <c r="P16" s="155"/>
      <c r="Q16" s="155"/>
      <c r="R16" s="155"/>
      <c r="S16" s="155"/>
      <c r="U16" s="162" t="s">
        <v>360</v>
      </c>
      <c r="V16" s="162"/>
      <c r="W16" s="162"/>
      <c r="X16" s="156"/>
      <c r="Y16" s="54" t="s">
        <v>141</v>
      </c>
      <c r="Z16" s="54" t="s">
        <v>142</v>
      </c>
      <c r="AA16" s="54" t="s">
        <v>143</v>
      </c>
      <c r="AB16" s="54" t="s">
        <v>144</v>
      </c>
      <c r="AD16" s="31" t="str">
        <f t="shared" si="5"/>
        <v>INDEX('2- XLLD'!$A:$E,Match($B16,'2- XLLD'!$A:$A,0),2)</v>
      </c>
      <c r="AE16" s="31" t="str">
        <f t="shared" si="6"/>
        <v>INDEX('2- XLLD'!$A:$E,Match($B16,'2- XLLD'!$A:$A,0),3)</v>
      </c>
      <c r="AF16" s="31" t="str">
        <f t="shared" si="7"/>
        <v>INDEX('2- XLLD'!$A:$E,Match($B16,'2- XLLD'!$A:$A,0),4)</v>
      </c>
      <c r="AG16" s="31" t="str">
        <f t="shared" si="8"/>
        <v>INDEX('2- XLLD'!$A:$E,Match($B16,'2- XLLD'!$A:$A,0),5)</v>
      </c>
      <c r="AH16" s="35" t="str">
        <f ca="1">IFERROR(Eval(AD16),"")</f>
        <v/>
      </c>
      <c r="AI16" s="35" t="str">
        <f ca="1">IFERROR(Eval(AE16),"")</f>
        <v/>
      </c>
      <c r="AJ16" s="35" t="str">
        <f ca="1">IFERROR(Eval(AF16),"")</f>
        <v/>
      </c>
      <c r="AK16" s="35" t="str">
        <f ca="1">IFERROR(Eval(AG16),"")</f>
        <v/>
      </c>
      <c r="AL16" s="60" t="s">
        <v>185</v>
      </c>
      <c r="AM16" s="88"/>
      <c r="AN16" s="88"/>
      <c r="AO16" s="88"/>
      <c r="AP16" s="88"/>
      <c r="AQ16" s="88"/>
      <c r="AR16" s="88"/>
      <c r="AS16" s="88"/>
      <c r="AT16" s="88"/>
      <c r="AU16" s="88"/>
    </row>
    <row r="17" spans="1:38">
      <c r="A17" s="29">
        <v>17</v>
      </c>
      <c r="B17" s="108" t="s">
        <v>361</v>
      </c>
      <c r="C17" s="53"/>
      <c r="D17" s="155"/>
      <c r="E17" s="155"/>
      <c r="F17" s="155"/>
      <c r="G17" s="155"/>
      <c r="H17" s="155"/>
      <c r="I17" s="155">
        <v>1</v>
      </c>
      <c r="J17" s="155"/>
      <c r="K17" s="155"/>
      <c r="M17" s="155"/>
      <c r="N17" s="155"/>
      <c r="O17" s="155"/>
      <c r="P17" s="155"/>
      <c r="Q17" s="155"/>
      <c r="R17" s="155"/>
      <c r="S17" s="155"/>
      <c r="U17" s="162" t="s">
        <v>362</v>
      </c>
      <c r="V17" s="162"/>
      <c r="W17" s="162"/>
      <c r="X17" s="156"/>
      <c r="Y17" s="54" t="s">
        <v>150</v>
      </c>
      <c r="Z17" s="54" t="s">
        <v>151</v>
      </c>
      <c r="AA17" s="54" t="s">
        <v>152</v>
      </c>
      <c r="AB17" s="54" t="s">
        <v>363</v>
      </c>
      <c r="AD17" s="31" t="str">
        <f t="shared" si="5"/>
        <v>INDEX('2- XLLD'!$A:$E,Match($B17,'2- XLLD'!$A:$A,0),2)</v>
      </c>
      <c r="AE17" s="31" t="str">
        <f t="shared" si="6"/>
        <v>INDEX('2- XLLD'!$A:$E,Match($B17,'2- XLLD'!$A:$A,0),3)</v>
      </c>
      <c r="AF17" s="31" t="str">
        <f t="shared" si="7"/>
        <v>INDEX('2- XLLD'!$A:$E,Match($B17,'2- XLLD'!$A:$A,0),4)</v>
      </c>
      <c r="AG17" s="31" t="str">
        <f t="shared" si="8"/>
        <v>INDEX('2- XLLD'!$A:$E,Match($B17,'2- XLLD'!$A:$A,0),5)</v>
      </c>
      <c r="AH17" s="35" t="str">
        <f ca="1">IFERROR(Eval(AD17),"")</f>
        <v/>
      </c>
      <c r="AI17" s="35" t="str">
        <f ca="1">IFERROR(Eval(AE17),"")</f>
        <v/>
      </c>
      <c r="AJ17" s="35" t="str">
        <f ca="1">IFERROR(Eval(AF17),"")</f>
        <v/>
      </c>
      <c r="AK17" s="35" t="str">
        <f ca="1">IFERROR(Eval(AG17),"")</f>
        <v/>
      </c>
      <c r="AL17" s="60" t="s">
        <v>185</v>
      </c>
    </row>
    <row r="18" spans="1:38">
      <c r="A18" s="53">
        <v>18</v>
      </c>
      <c r="B18" s="108" t="s">
        <v>364</v>
      </c>
      <c r="C18" s="159"/>
      <c r="D18" s="155"/>
      <c r="E18" s="155"/>
      <c r="F18" s="155"/>
      <c r="G18" s="155"/>
      <c r="H18" s="155"/>
      <c r="I18" s="155">
        <v>1</v>
      </c>
      <c r="J18" s="155"/>
      <c r="K18" s="155"/>
      <c r="M18" s="155"/>
      <c r="N18" s="155"/>
      <c r="O18" s="155"/>
      <c r="P18" s="155"/>
      <c r="Q18" s="155"/>
      <c r="R18" s="155"/>
      <c r="S18" s="155"/>
      <c r="U18" s="31" t="s">
        <v>365</v>
      </c>
      <c r="X18" s="156"/>
      <c r="Y18" s="54" t="s">
        <v>155</v>
      </c>
      <c r="Z18" s="54" t="s">
        <v>156</v>
      </c>
      <c r="AA18" s="54" t="s">
        <v>108</v>
      </c>
      <c r="AB18" s="54" t="s">
        <v>157</v>
      </c>
      <c r="AD18" s="31" t="str">
        <f t="shared" si="5"/>
        <v>INDEX('2- XLLD'!$A:$E,Match($B18,'2- XLLD'!$A:$A,0),2)</v>
      </c>
      <c r="AE18" s="31" t="str">
        <f t="shared" si="6"/>
        <v>INDEX('2- XLLD'!$A:$E,Match($B18,'2- XLLD'!$A:$A,0),3)</v>
      </c>
      <c r="AF18" s="31" t="str">
        <f t="shared" si="7"/>
        <v>INDEX('2- XLLD'!$A:$E,Match($B18,'2- XLLD'!$A:$A,0),4)</v>
      </c>
      <c r="AG18" s="31" t="str">
        <f t="shared" si="8"/>
        <v>INDEX('2- XLLD'!$A:$E,Match($B18,'2- XLLD'!$A:$A,0),5)</v>
      </c>
      <c r="AH18" s="35" t="str">
        <f ca="1">IFERROR(Eval(AD18),"")</f>
        <v/>
      </c>
      <c r="AI18" s="35" t="str">
        <f ca="1">IFERROR(Eval(AE18),"")</f>
        <v/>
      </c>
      <c r="AJ18" s="35" t="str">
        <f ca="1">IFERROR(Eval(AF18),"")</f>
        <v/>
      </c>
      <c r="AK18" s="35" t="str">
        <f ca="1">IFERROR(Eval(AG18),"")</f>
        <v/>
      </c>
      <c r="AL18" s="60" t="s">
        <v>185</v>
      </c>
    </row>
    <row r="19" spans="1:38" ht="90">
      <c r="A19" s="29">
        <v>19</v>
      </c>
      <c r="B19" s="108" t="s">
        <v>118</v>
      </c>
      <c r="C19" s="53"/>
      <c r="D19" s="155"/>
      <c r="E19" s="155"/>
      <c r="F19" s="155"/>
      <c r="G19" s="155"/>
      <c r="H19" s="155">
        <v>1</v>
      </c>
      <c r="I19" s="155"/>
      <c r="J19" s="155"/>
      <c r="K19" s="155"/>
      <c r="M19" s="155"/>
      <c r="N19" s="155"/>
      <c r="O19" s="155"/>
      <c r="P19" s="155"/>
      <c r="Q19" s="155"/>
      <c r="R19" s="155"/>
      <c r="S19" s="155"/>
      <c r="U19" s="31" t="s">
        <v>366</v>
      </c>
      <c r="X19" s="156"/>
      <c r="Y19" s="54" t="s">
        <v>119</v>
      </c>
      <c r="Z19" s="54" t="s">
        <v>120</v>
      </c>
      <c r="AA19" s="54" t="s">
        <v>121</v>
      </c>
      <c r="AB19" s="54" t="s">
        <v>122</v>
      </c>
      <c r="AD19" s="31" t="str">
        <f t="shared" si="5"/>
        <v>INDEX('2- XLLD'!$A:$E,Match($B19,'2- XLLD'!$A:$A,0),2)</v>
      </c>
      <c r="AE19" s="31" t="str">
        <f t="shared" si="6"/>
        <v>INDEX('2- XLLD'!$A:$E,Match($B19,'2- XLLD'!$A:$A,0),3)</v>
      </c>
      <c r="AF19" s="31" t="str">
        <f t="shared" si="7"/>
        <v>INDEX('2- XLLD'!$A:$E,Match($B19,'2- XLLD'!$A:$A,0),4)</v>
      </c>
      <c r="AG19" s="31" t="str">
        <f t="shared" si="8"/>
        <v>INDEX('2- XLLD'!$A:$E,Match($B19,'2- XLLD'!$A:$A,0),5)</v>
      </c>
      <c r="AH19" s="35" t="str">
        <f ca="1">IFERROR(Eval(AD19),"")</f>
        <v/>
      </c>
      <c r="AI19" s="35" t="str">
        <f ca="1">IFERROR(Eval(AE19),"")</f>
        <v/>
      </c>
      <c r="AJ19" s="35" t="str">
        <f ca="1">IFERROR(Eval(AF19),"")</f>
        <v/>
      </c>
      <c r="AK19" s="35" t="str">
        <f ca="1">IFERROR(Eval(AG19),"")</f>
        <v/>
      </c>
      <c r="AL19" s="60" t="s">
        <v>185</v>
      </c>
    </row>
    <row r="20" spans="1:38" ht="30">
      <c r="A20" s="53">
        <v>20</v>
      </c>
      <c r="B20" s="108" t="s">
        <v>57</v>
      </c>
      <c r="C20" s="53"/>
      <c r="D20" s="155"/>
      <c r="E20" s="155"/>
      <c r="F20" s="155"/>
      <c r="G20" s="155"/>
      <c r="H20" s="155"/>
      <c r="I20" s="155"/>
      <c r="J20" s="155"/>
      <c r="K20" s="155"/>
      <c r="M20" s="155"/>
      <c r="N20" s="155"/>
      <c r="O20" s="155"/>
      <c r="P20" s="155"/>
      <c r="Q20" s="155"/>
      <c r="R20" s="155"/>
      <c r="S20" s="155"/>
      <c r="U20" s="31" t="s">
        <v>367</v>
      </c>
      <c r="X20" s="156"/>
      <c r="Y20" s="54" t="s">
        <v>58</v>
      </c>
      <c r="Z20" s="54" t="s">
        <v>23</v>
      </c>
      <c r="AA20" s="54" t="s">
        <v>24</v>
      </c>
      <c r="AB20" s="54" t="s">
        <v>25</v>
      </c>
      <c r="AD20" s="31" t="str">
        <f t="shared" si="5"/>
        <v>INDEX('2- XLLD'!$A:$E,Match($B20,'2- XLLD'!$A:$A,0),2)</v>
      </c>
      <c r="AE20" s="31" t="str">
        <f t="shared" si="6"/>
        <v>INDEX('2- XLLD'!$A:$E,Match($B20,'2- XLLD'!$A:$A,0),3)</v>
      </c>
      <c r="AF20" s="31" t="str">
        <f t="shared" si="7"/>
        <v>INDEX('2- XLLD'!$A:$E,Match($B20,'2- XLLD'!$A:$A,0),4)</v>
      </c>
      <c r="AG20" s="31" t="str">
        <f t="shared" si="8"/>
        <v>INDEX('2- XLLD'!$A:$E,Match($B20,'2- XLLD'!$A:$A,0),5)</v>
      </c>
      <c r="AH20" s="35" t="str">
        <f ca="1">IFERROR(Eval(AD20),"")</f>
        <v/>
      </c>
      <c r="AI20" s="35" t="str">
        <f ca="1">IFERROR(Eval(AE20),"")</f>
        <v/>
      </c>
      <c r="AJ20" s="35" t="str">
        <f ca="1">IFERROR(Eval(AF20),"")</f>
        <v/>
      </c>
      <c r="AK20" s="35" t="str">
        <f ca="1">IFERROR(Eval(AG20),"")</f>
        <v/>
      </c>
      <c r="AL20" s="60" t="s">
        <v>185</v>
      </c>
    </row>
    <row r="21" spans="1:38" ht="30">
      <c r="A21" s="29">
        <v>21</v>
      </c>
      <c r="B21" s="108" t="s">
        <v>59</v>
      </c>
      <c r="C21" s="53"/>
      <c r="D21" s="155"/>
      <c r="E21" s="155">
        <v>1</v>
      </c>
      <c r="F21" s="155"/>
      <c r="G21" s="155"/>
      <c r="H21" s="155"/>
      <c r="I21" s="155"/>
      <c r="J21" s="155"/>
      <c r="K21" s="155"/>
      <c r="M21" s="155"/>
      <c r="N21" s="155"/>
      <c r="O21" s="155"/>
      <c r="P21" s="155">
        <v>1</v>
      </c>
      <c r="Q21" s="155">
        <v>1</v>
      </c>
      <c r="R21" s="155"/>
      <c r="S21" s="155"/>
      <c r="U21" s="31" t="s">
        <v>368</v>
      </c>
      <c r="X21" s="156"/>
      <c r="Y21" s="160" t="str">
        <f>IF($X$1="2- XLLD- GCSX","X ≥ 7","X ≥ 5")</f>
        <v>X ≥ 5</v>
      </c>
      <c r="Z21" s="160" t="str">
        <f>IF($X$1="2- XLLD- GCSX","5 ≤ X &lt; 7","3 ≤ X &lt; 5")</f>
        <v>3 ≤ X &lt; 5</v>
      </c>
      <c r="AA21" s="160" t="b">
        <f>IF($X$1="2- XLLD- GCSX","3 ≤ X &lt; 5")</f>
        <v>0</v>
      </c>
      <c r="AB21" s="160" t="str">
        <f>"X &lt; 3"</f>
        <v>X &lt; 3</v>
      </c>
      <c r="AD21" s="31" t="str">
        <f t="shared" si="5"/>
        <v>INDEX('2- XLLD'!$A:$E,Match($B21,'2- XLLD'!$A:$A,0),2)</v>
      </c>
      <c r="AE21" s="31" t="str">
        <f t="shared" si="6"/>
        <v>INDEX('2- XLLD'!$A:$E,Match($B21,'2- XLLD'!$A:$A,0),3)</v>
      </c>
      <c r="AF21" s="31" t="str">
        <f t="shared" si="7"/>
        <v>INDEX('2- XLLD'!$A:$E,Match($B21,'2- XLLD'!$A:$A,0),4)</v>
      </c>
      <c r="AG21" s="31" t="str">
        <f t="shared" si="8"/>
        <v>INDEX('2- XLLD'!$A:$E,Match($B21,'2- XLLD'!$A:$A,0),5)</v>
      </c>
      <c r="AH21" s="35" t="str">
        <f ca="1">IFERROR(Eval(AD21),"")</f>
        <v/>
      </c>
      <c r="AI21" s="35" t="str">
        <f ca="1">IFERROR(Eval(AE21),"")</f>
        <v/>
      </c>
      <c r="AJ21" s="35" t="str">
        <f ca="1">IFERROR(Eval(AF21),"")</f>
        <v/>
      </c>
      <c r="AK21" s="35" t="str">
        <f ca="1">IFERROR(Eval(AG21),"")</f>
        <v/>
      </c>
      <c r="AL21" s="60" t="s">
        <v>185</v>
      </c>
    </row>
    <row r="22" spans="1:38" ht="105">
      <c r="A22" s="53">
        <v>22</v>
      </c>
      <c r="B22" s="108" t="s">
        <v>66</v>
      </c>
      <c r="C22" s="53"/>
      <c r="D22" s="155">
        <v>1</v>
      </c>
      <c r="E22" s="155">
        <v>1</v>
      </c>
      <c r="F22" s="155"/>
      <c r="G22" s="155"/>
      <c r="H22" s="155"/>
      <c r="I22" s="155"/>
      <c r="J22" s="155"/>
      <c r="K22" s="155"/>
      <c r="M22" s="155">
        <v>1</v>
      </c>
      <c r="N22" s="155">
        <v>1</v>
      </c>
      <c r="O22" s="155">
        <v>1</v>
      </c>
      <c r="P22" s="155">
        <v>1</v>
      </c>
      <c r="Q22" s="155">
        <v>1</v>
      </c>
      <c r="R22" s="155"/>
      <c r="S22" s="155"/>
      <c r="U22" s="31" t="s">
        <v>369</v>
      </c>
      <c r="X22" s="156"/>
      <c r="Y22" s="54" t="s">
        <v>67</v>
      </c>
      <c r="Z22" s="54" t="s">
        <v>67</v>
      </c>
      <c r="AA22" s="54" t="s">
        <v>68</v>
      </c>
      <c r="AB22" s="54" t="s">
        <v>68</v>
      </c>
      <c r="AD22" s="31" t="str">
        <f t="shared" si="5"/>
        <v>INDEX('2- XLLD'!$A:$E,Match($B22,'2- XLLD'!$A:$A,0),2)</v>
      </c>
      <c r="AE22" s="31" t="str">
        <f t="shared" si="6"/>
        <v>INDEX('2- XLLD'!$A:$E,Match($B22,'2- XLLD'!$A:$A,0),3)</v>
      </c>
      <c r="AF22" s="31" t="str">
        <f t="shared" si="7"/>
        <v>INDEX('2- XLLD'!$A:$E,Match($B22,'2- XLLD'!$A:$A,0),4)</v>
      </c>
      <c r="AG22" s="31" t="str">
        <f t="shared" si="8"/>
        <v>INDEX('2- XLLD'!$A:$E,Match($B22,'2- XLLD'!$A:$A,0),5)</v>
      </c>
      <c r="AH22" s="35" t="str">
        <f ca="1">IFERROR(Eval(AD22),"")</f>
        <v/>
      </c>
      <c r="AI22" s="35" t="str">
        <f ca="1">IFERROR(Eval(AE22),"")</f>
        <v/>
      </c>
      <c r="AJ22" s="35" t="str">
        <f ca="1">IFERROR(Eval(AF22),"")</f>
        <v/>
      </c>
      <c r="AK22" s="35" t="str">
        <f ca="1">IFERROR(Eval(AG22),"")</f>
        <v/>
      </c>
      <c r="AL22" s="60" t="s">
        <v>185</v>
      </c>
    </row>
    <row r="23" spans="1:38" ht="30">
      <c r="A23" s="29">
        <v>23</v>
      </c>
      <c r="B23" s="108" t="s">
        <v>370</v>
      </c>
      <c r="C23" s="159"/>
      <c r="D23" s="155">
        <v>1</v>
      </c>
      <c r="E23" s="155">
        <v>1</v>
      </c>
      <c r="F23" s="155"/>
      <c r="G23" s="155"/>
      <c r="H23" s="155"/>
      <c r="I23" s="155"/>
      <c r="J23" s="155"/>
      <c r="K23" s="155"/>
      <c r="M23" s="155">
        <v>1</v>
      </c>
      <c r="N23" s="155">
        <v>1</v>
      </c>
      <c r="O23" s="155">
        <v>1</v>
      </c>
      <c r="P23" s="155">
        <v>1</v>
      </c>
      <c r="Q23" s="155">
        <v>1</v>
      </c>
      <c r="R23" s="155"/>
      <c r="S23" s="155"/>
      <c r="U23" s="31" t="s">
        <v>371</v>
      </c>
      <c r="X23" s="156"/>
      <c r="Y23" s="54" t="s">
        <v>58</v>
      </c>
      <c r="Z23" s="54" t="s">
        <v>23</v>
      </c>
      <c r="AA23" s="54" t="s">
        <v>24</v>
      </c>
      <c r="AB23" s="54" t="s">
        <v>25</v>
      </c>
      <c r="AD23" s="31" t="str">
        <f t="shared" si="5"/>
        <v>INDEX('2- XLLD'!$A:$E,Match($B23,'2- XLLD'!$A:$A,0),2)</v>
      </c>
      <c r="AE23" s="31" t="str">
        <f t="shared" si="6"/>
        <v>INDEX('2- XLLD'!$A:$E,Match($B23,'2- XLLD'!$A:$A,0),3)</v>
      </c>
      <c r="AF23" s="31" t="str">
        <f t="shared" si="7"/>
        <v>INDEX('2- XLLD'!$A:$E,Match($B23,'2- XLLD'!$A:$A,0),4)</v>
      </c>
      <c r="AG23" s="31" t="str">
        <f t="shared" si="8"/>
        <v>INDEX('2- XLLD'!$A:$E,Match($B23,'2- XLLD'!$A:$A,0),5)</v>
      </c>
      <c r="AH23" s="35" t="str">
        <f ca="1">IFERROR(Eval(AD23),"")</f>
        <v/>
      </c>
      <c r="AI23" s="35" t="str">
        <f ca="1">IFERROR(Eval(AE23),"")</f>
        <v/>
      </c>
      <c r="AJ23" s="35" t="str">
        <f ca="1">IFERROR(Eval(AF23),"")</f>
        <v/>
      </c>
      <c r="AK23" s="35" t="str">
        <f ca="1">IFERROR(Eval(AG23),"")</f>
        <v/>
      </c>
      <c r="AL23" s="60" t="s">
        <v>185</v>
      </c>
    </row>
    <row r="24" spans="1:38" ht="45">
      <c r="A24" s="53">
        <v>24</v>
      </c>
      <c r="B24" s="108" t="s">
        <v>26</v>
      </c>
      <c r="C24" s="53"/>
      <c r="D24" s="155">
        <v>1</v>
      </c>
      <c r="E24" s="155"/>
      <c r="F24" s="155"/>
      <c r="G24" s="155"/>
      <c r="H24" s="155"/>
      <c r="I24" s="155"/>
      <c r="J24" s="155"/>
      <c r="K24" s="155"/>
      <c r="M24" s="155">
        <v>1</v>
      </c>
      <c r="N24" s="155">
        <v>1</v>
      </c>
      <c r="O24" s="155">
        <v>1</v>
      </c>
      <c r="P24" s="155"/>
      <c r="Q24" s="155"/>
      <c r="R24" s="155"/>
      <c r="S24" s="155"/>
      <c r="U24" s="31" t="s">
        <v>372</v>
      </c>
      <c r="X24" s="156"/>
      <c r="Y24" s="54" t="s">
        <v>27</v>
      </c>
      <c r="Z24" s="54" t="s">
        <v>28</v>
      </c>
      <c r="AA24" s="54" t="s">
        <v>29</v>
      </c>
      <c r="AB24" s="54" t="s">
        <v>30</v>
      </c>
      <c r="AD24" s="31" t="str">
        <f t="shared" si="5"/>
        <v>INDEX('2- XLLD'!$A:$E,Match($B24,'2- XLLD'!$A:$A,0),2)</v>
      </c>
      <c r="AE24" s="31" t="str">
        <f t="shared" si="6"/>
        <v>INDEX('2- XLLD'!$A:$E,Match($B24,'2- XLLD'!$A:$A,0),3)</v>
      </c>
      <c r="AF24" s="31" t="str">
        <f t="shared" si="7"/>
        <v>INDEX('2- XLLD'!$A:$E,Match($B24,'2- XLLD'!$A:$A,0),4)</v>
      </c>
      <c r="AG24" s="31" t="str">
        <f t="shared" si="8"/>
        <v>INDEX('2- XLLD'!$A:$E,Match($B24,'2- XLLD'!$A:$A,0),5)</v>
      </c>
      <c r="AH24" s="35" t="str">
        <f ca="1">IFERROR(Eval(AD24),"")</f>
        <v/>
      </c>
      <c r="AI24" s="35" t="str">
        <f ca="1">IFERROR(Eval(AE24),"")</f>
        <v/>
      </c>
      <c r="AJ24" s="35" t="str">
        <f ca="1">IFERROR(Eval(AF24),"")</f>
        <v/>
      </c>
      <c r="AK24" s="35" t="str">
        <f ca="1">IFERROR(Eval(AG24),"")</f>
        <v/>
      </c>
      <c r="AL24" s="60" t="s">
        <v>185</v>
      </c>
    </row>
    <row r="25" spans="1:38">
      <c r="A25" s="29">
        <v>25</v>
      </c>
      <c r="B25" s="108" t="s">
        <v>373</v>
      </c>
      <c r="C25" s="53"/>
      <c r="D25" s="155">
        <v>1</v>
      </c>
      <c r="E25" s="155"/>
      <c r="F25" s="155"/>
      <c r="G25" s="155"/>
      <c r="H25" s="155"/>
      <c r="I25" s="155"/>
      <c r="J25" s="155"/>
      <c r="K25" s="155"/>
      <c r="M25" s="155">
        <v>1</v>
      </c>
      <c r="N25" s="155">
        <v>1</v>
      </c>
      <c r="O25" s="155">
        <v>1</v>
      </c>
      <c r="P25" s="155"/>
      <c r="Q25" s="155"/>
      <c r="R25" s="155"/>
      <c r="S25" s="155"/>
      <c r="U25" s="31" t="s">
        <v>374</v>
      </c>
      <c r="X25" s="156"/>
      <c r="Y25" s="54" t="s">
        <v>375</v>
      </c>
      <c r="Z25" s="54" t="s">
        <v>43</v>
      </c>
      <c r="AA25" s="54"/>
      <c r="AB25" s="54" t="s">
        <v>44</v>
      </c>
      <c r="AD25" s="31" t="str">
        <f t="shared" si="5"/>
        <v>INDEX('2- XLLD'!$A:$E,Match($B25,'2- XLLD'!$A:$A,0),2)</v>
      </c>
      <c r="AE25" s="31" t="str">
        <f t="shared" si="6"/>
        <v>INDEX('2- XLLD'!$A:$E,Match($B25,'2- XLLD'!$A:$A,0),3)</v>
      </c>
      <c r="AF25" s="31" t="str">
        <f t="shared" si="7"/>
        <v>INDEX('2- XLLD'!$A:$E,Match($B25,'2- XLLD'!$A:$A,0),4)</v>
      </c>
      <c r="AG25" s="31" t="str">
        <f t="shared" si="8"/>
        <v>INDEX('2- XLLD'!$A:$E,Match($B25,'2- XLLD'!$A:$A,0),5)</v>
      </c>
      <c r="AH25" s="35" t="str">
        <f ca="1">IFERROR(Eval(AD25),"")</f>
        <v/>
      </c>
      <c r="AI25" s="35" t="str">
        <f ca="1">IFERROR(Eval(AE25),"")</f>
        <v/>
      </c>
      <c r="AJ25" s="35" t="str">
        <f ca="1">IFERROR(Eval(AF25),"")</f>
        <v/>
      </c>
      <c r="AK25" s="35" t="str">
        <f ca="1">IFERROR(Eval(AG25),"")</f>
        <v/>
      </c>
      <c r="AL25" s="60" t="s">
        <v>185</v>
      </c>
    </row>
    <row r="26" spans="1:38" ht="45">
      <c r="A26" s="53">
        <v>26</v>
      </c>
      <c r="B26" s="108" t="s">
        <v>376</v>
      </c>
      <c r="C26" s="53"/>
      <c r="D26" s="155"/>
      <c r="E26" s="155"/>
      <c r="F26" s="155"/>
      <c r="G26" s="155">
        <v>1</v>
      </c>
      <c r="H26" s="155"/>
      <c r="I26" s="155"/>
      <c r="J26" s="155"/>
      <c r="K26" s="155"/>
      <c r="M26" s="155"/>
      <c r="N26" s="155"/>
      <c r="O26" s="155"/>
      <c r="P26" s="155"/>
      <c r="Q26" s="155"/>
      <c r="R26" s="155">
        <v>1</v>
      </c>
      <c r="S26" s="155">
        <v>1</v>
      </c>
      <c r="U26" s="31" t="s">
        <v>377</v>
      </c>
      <c r="X26" s="156"/>
      <c r="Y26" s="54" t="s">
        <v>58</v>
      </c>
      <c r="Z26" s="54" t="s">
        <v>23</v>
      </c>
      <c r="AA26" s="54" t="s">
        <v>24</v>
      </c>
      <c r="AB26" s="54" t="s">
        <v>25</v>
      </c>
      <c r="AD26" s="31" t="str">
        <f t="shared" si="5"/>
        <v>INDEX('2- XLLD'!$A:$E,Match($B26,'2- XLLD'!$A:$A,0),2)</v>
      </c>
      <c r="AE26" s="31" t="str">
        <f t="shared" si="6"/>
        <v>INDEX('2- XLLD'!$A:$E,Match($B26,'2- XLLD'!$A:$A,0),3)</v>
      </c>
      <c r="AF26" s="31" t="str">
        <f t="shared" si="7"/>
        <v>INDEX('2- XLLD'!$A:$E,Match($B26,'2- XLLD'!$A:$A,0),4)</v>
      </c>
      <c r="AG26" s="31" t="str">
        <f t="shared" si="8"/>
        <v>INDEX('2- XLLD'!$A:$E,Match($B26,'2- XLLD'!$A:$A,0),5)</v>
      </c>
      <c r="AH26" s="35" t="str">
        <f ca="1">IFERROR(Eval(AD26),"")</f>
        <v/>
      </c>
      <c r="AI26" s="35" t="str">
        <f ca="1">IFERROR(Eval(AE26),"")</f>
        <v/>
      </c>
      <c r="AJ26" s="35" t="str">
        <f ca="1">IFERROR(Eval(AF26),"")</f>
        <v/>
      </c>
      <c r="AK26" s="35" t="str">
        <f ca="1">IFERROR(Eval(AG26),"")</f>
        <v/>
      </c>
      <c r="AL26" s="60" t="s">
        <v>185</v>
      </c>
    </row>
    <row r="27" spans="1:38" ht="45">
      <c r="A27" s="29">
        <v>27</v>
      </c>
      <c r="B27" s="108" t="s">
        <v>378</v>
      </c>
      <c r="C27" s="53"/>
      <c r="D27" s="155"/>
      <c r="E27" s="155"/>
      <c r="F27" s="155">
        <v>1</v>
      </c>
      <c r="G27" s="155"/>
      <c r="H27" s="155"/>
      <c r="I27" s="155"/>
      <c r="J27" s="155"/>
      <c r="K27" s="155"/>
      <c r="M27" s="155"/>
      <c r="N27" s="155"/>
      <c r="O27" s="155"/>
      <c r="P27" s="155"/>
      <c r="Q27" s="155"/>
      <c r="R27" s="155"/>
      <c r="S27" s="155"/>
      <c r="U27" s="31" t="s">
        <v>379</v>
      </c>
      <c r="X27" s="156"/>
      <c r="Y27" s="54" t="s">
        <v>58</v>
      </c>
      <c r="Z27" s="54" t="s">
        <v>23</v>
      </c>
      <c r="AA27" s="54" t="s">
        <v>24</v>
      </c>
      <c r="AB27" s="54" t="s">
        <v>25</v>
      </c>
      <c r="AD27" s="31" t="str">
        <f t="shared" si="5"/>
        <v>INDEX('2- XLLD'!$A:$E,Match($B27,'2- XLLD'!$A:$A,0),2)</v>
      </c>
      <c r="AE27" s="31" t="str">
        <f t="shared" si="6"/>
        <v>INDEX('2- XLLD'!$A:$E,Match($B27,'2- XLLD'!$A:$A,0),3)</v>
      </c>
      <c r="AF27" s="31" t="str">
        <f t="shared" si="7"/>
        <v>INDEX('2- XLLD'!$A:$E,Match($B27,'2- XLLD'!$A:$A,0),4)</v>
      </c>
      <c r="AG27" s="31" t="str">
        <f t="shared" si="8"/>
        <v>INDEX('2- XLLD'!$A:$E,Match($B27,'2- XLLD'!$A:$A,0),5)</v>
      </c>
      <c r="AH27" s="35" t="str">
        <f ca="1">IFERROR(Eval(AD27),"")</f>
        <v/>
      </c>
      <c r="AI27" s="35" t="str">
        <f ca="1">IFERROR(Eval(AE27),"")</f>
        <v/>
      </c>
      <c r="AJ27" s="35" t="str">
        <f ca="1">IFERROR(Eval(AF27),"")</f>
        <v/>
      </c>
      <c r="AK27" s="35" t="str">
        <f ca="1">IFERROR(Eval(AG27),"")</f>
        <v/>
      </c>
      <c r="AL27" s="60" t="s">
        <v>185</v>
      </c>
    </row>
    <row r="28" spans="1:38" ht="45">
      <c r="A28" s="53">
        <v>28</v>
      </c>
      <c r="B28" s="108" t="s">
        <v>81</v>
      </c>
      <c r="C28" s="159"/>
      <c r="D28" s="155"/>
      <c r="E28" s="155"/>
      <c r="F28" s="155">
        <v>1</v>
      </c>
      <c r="G28" s="155"/>
      <c r="H28" s="155"/>
      <c r="I28" s="155"/>
      <c r="J28" s="155"/>
      <c r="K28" s="155"/>
      <c r="M28" s="155"/>
      <c r="N28" s="155"/>
      <c r="O28" s="155"/>
      <c r="P28" s="155"/>
      <c r="Q28" s="155"/>
      <c r="R28" s="155"/>
      <c r="S28" s="155"/>
      <c r="U28" s="31" t="s">
        <v>380</v>
      </c>
      <c r="X28" s="156"/>
      <c r="Y28" s="54" t="s">
        <v>82</v>
      </c>
      <c r="Z28" s="54" t="s">
        <v>83</v>
      </c>
      <c r="AA28" s="54" t="s">
        <v>381</v>
      </c>
      <c r="AB28" s="54" t="s">
        <v>85</v>
      </c>
      <c r="AD28" s="31" t="str">
        <f t="shared" si="5"/>
        <v>INDEX('2- XLLD'!$A:$E,Match($B28,'2- XLLD'!$A:$A,0),2)</v>
      </c>
      <c r="AE28" s="31" t="str">
        <f t="shared" si="6"/>
        <v>INDEX('2- XLLD'!$A:$E,Match($B28,'2- XLLD'!$A:$A,0),3)</v>
      </c>
      <c r="AF28" s="31" t="str">
        <f t="shared" si="7"/>
        <v>INDEX('2- XLLD'!$A:$E,Match($B28,'2- XLLD'!$A:$A,0),4)</v>
      </c>
      <c r="AG28" s="31" t="str">
        <f t="shared" si="8"/>
        <v>INDEX('2- XLLD'!$A:$E,Match($B28,'2- XLLD'!$A:$A,0),5)</v>
      </c>
      <c r="AH28" s="35" t="str">
        <f ca="1">IFERROR(Eval(AD28),"")</f>
        <v/>
      </c>
      <c r="AI28" s="35" t="str">
        <f ca="1">IFERROR(Eval(AE28),"")</f>
        <v/>
      </c>
      <c r="AJ28" s="35" t="str">
        <f ca="1">IFERROR(Eval(AF28),"")</f>
        <v/>
      </c>
      <c r="AK28" s="35" t="str">
        <f ca="1">IFERROR(Eval(AG28),"")</f>
        <v/>
      </c>
      <c r="AL28" s="60" t="s">
        <v>185</v>
      </c>
    </row>
    <row r="29" spans="1:38" ht="27" customHeight="1">
      <c r="A29" s="31">
        <v>29</v>
      </c>
      <c r="B29" s="31" t="s">
        <v>31</v>
      </c>
      <c r="C29"/>
      <c r="D29" s="157">
        <v>1</v>
      </c>
      <c r="E29" s="157"/>
      <c r="F29" s="157"/>
      <c r="G29" s="157"/>
      <c r="H29" s="157"/>
      <c r="I29" s="157"/>
      <c r="J29" s="157"/>
      <c r="K29" s="157"/>
      <c r="L29"/>
      <c r="M29" s="157">
        <v>1</v>
      </c>
      <c r="N29" s="157">
        <v>1</v>
      </c>
      <c r="O29" s="157">
        <v>1</v>
      </c>
      <c r="P29" s="157"/>
      <c r="X29" s="156">
        <f t="shared" si="0"/>
        <v>1</v>
      </c>
      <c r="Y29" s="173" t="s">
        <v>32</v>
      </c>
      <c r="Z29" s="173"/>
      <c r="AA29" s="173"/>
      <c r="AB29" s="173" t="s">
        <v>34</v>
      </c>
      <c r="AD29" s="31" t="str">
        <f t="shared" si="5"/>
        <v>INDEX('2- XLLD'!$A:$E,Match($B29,'2- XLLD'!$A:$A,0),2)</v>
      </c>
      <c r="AE29" s="31" t="str">
        <f t="shared" si="6"/>
        <v>INDEX('2- XLLD'!$A:$E,Match($B29,'2- XLLD'!$A:$A,0),3)</v>
      </c>
      <c r="AF29" s="31" t="str">
        <f t="shared" si="7"/>
        <v>INDEX('2- XLLD'!$A:$E,Match($B29,'2- XLLD'!$A:$A,0),4)</v>
      </c>
      <c r="AG29" s="31" t="str">
        <f t="shared" si="8"/>
        <v>INDEX('2- XLLD'!$A:$E,Match($B29,'2- XLLD'!$A:$A,0),5)</v>
      </c>
      <c r="AH29" s="35" t="str">
        <f ca="1">IFERROR(Eval(AD29),"")</f>
        <v/>
      </c>
      <c r="AI29" s="35" t="str">
        <f ca="1">IFERROR(Eval(AE29),"")</f>
        <v/>
      </c>
      <c r="AJ29" s="35" t="str">
        <f ca="1">IFERROR(Eval(AF29),"")</f>
        <v/>
      </c>
      <c r="AK29" s="35" t="str">
        <f ca="1">IFERROR(Eval(AG29),"")</f>
        <v/>
      </c>
    </row>
    <row r="30" spans="1:38">
      <c r="C30"/>
      <c r="D30"/>
      <c r="E30"/>
      <c r="F30"/>
      <c r="G30"/>
      <c r="H30"/>
      <c r="I30"/>
      <c r="J30"/>
      <c r="K30"/>
      <c r="L30"/>
    </row>
  </sheetData>
  <sheetProtection algorithmName="SHA-512" hashValue="DWFlanGIfcLWaf0+5enrn6JGB1/JgudymLt5qWl/JPzkgbphp2R0y2uTTYSM2quXBGQsL73jeWtbMEOzQMSDxg==" saltValue="tMvNq/TSEAHOLtzrl0VMaA==" spinCount="100000" sheet="1" formatRows="0"/>
  <mergeCells count="15">
    <mergeCell ref="AM2:AU2"/>
    <mergeCell ref="AM3:AN3"/>
    <mergeCell ref="AO3:AP3"/>
    <mergeCell ref="AM4:AU4"/>
    <mergeCell ref="AO5:AP5"/>
    <mergeCell ref="AQ5:AU5"/>
    <mergeCell ref="AN11:AR11"/>
    <mergeCell ref="AS10:AU10"/>
    <mergeCell ref="AS9:AU9"/>
    <mergeCell ref="AO6:AP6"/>
    <mergeCell ref="AQ6:AU6"/>
    <mergeCell ref="AM8:AU8"/>
    <mergeCell ref="AN9:AR9"/>
    <mergeCell ref="AN10:AR10"/>
    <mergeCell ref="AS11:AU11"/>
  </mergeCells>
  <dataValidations count="5">
    <dataValidation type="list" allowBlank="1" showInputMessage="1" showErrorMessage="1" sqref="AN6" xr:uid="{00000000-0002-0000-0300-000000000000}">
      <formula1>"MM,USME,SME,MSME"</formula1>
    </dataValidation>
    <dataValidation type="whole" allowBlank="1" showInputMessage="1" showErrorMessage="1" sqref="AN5" xr:uid="{00000000-0002-0000-0300-000001000000}">
      <formula1>10000000</formula1>
      <formula2>99999999</formula2>
    </dataValidation>
    <dataValidation type="textLength" allowBlank="1" showInputMessage="1" showErrorMessage="1" sqref="AP7" xr:uid="{00000000-0002-0000-0300-000002000000}">
      <formula1>3</formula1>
      <formula2>20</formula2>
    </dataValidation>
    <dataValidation type="date" allowBlank="1" showInputMessage="1" showErrorMessage="1" sqref="AO3:AP3" xr:uid="{00000000-0002-0000-0300-000003000000}">
      <formula1>44197</formula1>
      <formula2>72686</formula2>
    </dataValidation>
    <dataValidation type="textLength" allowBlank="1" showInputMessage="1" showErrorMessage="1" sqref="AR7" xr:uid="{00000000-0002-0000-0300-000004000000}">
      <formula1>1</formula1>
      <formula2>10</formula2>
    </dataValidation>
  </dataValidations>
  <pageMargins left="0.7" right="0.7" top="0.75" bottom="0.75" header="0.3" footer="0.3"/>
  <pageSetup scale="87" fitToHeight="0" orientation="landscape" r:id="rId1"/>
  <headerFooter>
    <oddHeader>&amp;L&amp;G&amp;C
ED: [[NgayHieuLuc]]&amp;R&amp;"-,Bold"  HD Thực Hiện Tài Trợ Cho KHDN Thuộc Tiểu Phân Khúc 
Sản Xuất Xây Dựng Và Dịch Vụ Xây Lắp</oddHeader>
    <oddFooter>&amp;LMã hiệu: MB01-HD.SPDN/43        &amp;CLần ban hành/sửa đổi: 01/00&amp;R              Trang số: &amp;P/&amp;N</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4098" r:id="rId5" name="Button 2">
              <controlPr defaultSize="0" print="0" autoLine="0" autoPict="0" macro="[0]!Button2_Click">
                <anchor moveWithCells="1" sizeWithCells="1">
                  <from>
                    <xdr:col>44</xdr:col>
                    <xdr:colOff>9525</xdr:colOff>
                    <xdr:row>10</xdr:row>
                    <xdr:rowOff>28575</xdr:rowOff>
                  </from>
                  <to>
                    <xdr:col>47</xdr:col>
                    <xdr:colOff>0</xdr:colOff>
                    <xdr:row>10</xdr:row>
                    <xdr:rowOff>438150</xdr:rowOff>
                  </to>
                </anchor>
              </controlPr>
            </control>
          </mc:Choice>
        </mc:AlternateContent>
        <mc:AlternateContent xmlns:mc="http://schemas.openxmlformats.org/markup-compatibility/2006">
          <mc:Choice Requires="x14">
            <control shapeId="4099" r:id="rId6" name="Button 3">
              <controlPr defaultSize="0" print="0" autoLine="0" autoPict="0" macro="[0]!Han_che_Click">
                <anchor moveWithCells="1" sizeWithCells="1">
                  <from>
                    <xdr:col>44</xdr:col>
                    <xdr:colOff>9525</xdr:colOff>
                    <xdr:row>9</xdr:row>
                    <xdr:rowOff>19050</xdr:rowOff>
                  </from>
                  <to>
                    <xdr:col>47</xdr:col>
                    <xdr:colOff>0</xdr:colOff>
                    <xdr:row>9</xdr:row>
                    <xdr:rowOff>447675</xdr:rowOff>
                  </to>
                </anchor>
              </controlPr>
            </control>
          </mc:Choice>
        </mc:AlternateContent>
        <mc:AlternateContent xmlns:mc="http://schemas.openxmlformats.org/markup-compatibility/2006">
          <mc:Choice Requires="x14">
            <control shapeId="4100" r:id="rId7" name="Button 4">
              <controlPr defaultSize="0" print="0" autoLine="0" autoPict="0" macro="[0]!Ket_qua_Click">
                <anchor moveWithCells="1" sizeWithCells="1">
                  <from>
                    <xdr:col>43</xdr:col>
                    <xdr:colOff>923925</xdr:colOff>
                    <xdr:row>11</xdr:row>
                    <xdr:rowOff>133350</xdr:rowOff>
                  </from>
                  <to>
                    <xdr:col>46</xdr:col>
                    <xdr:colOff>904875</xdr:colOff>
                    <xdr:row>12</xdr:row>
                    <xdr:rowOff>0</xdr:rowOff>
                  </to>
                </anchor>
              </controlPr>
            </control>
          </mc:Choice>
        </mc:AlternateContent>
        <mc:AlternateContent xmlns:mc="http://schemas.openxmlformats.org/markup-compatibility/2006">
          <mc:Choice Requires="x14">
            <control shapeId="4109" r:id="rId8" name="Button 13">
              <controlPr defaultSize="0" print="0" autoLine="0" autoPict="0" macro="[0]!Knock_out_Click">
                <anchor moveWithCells="1" sizeWithCells="1">
                  <from>
                    <xdr:col>44</xdr:col>
                    <xdr:colOff>9525</xdr:colOff>
                    <xdr:row>8</xdr:row>
                    <xdr:rowOff>19050</xdr:rowOff>
                  </from>
                  <to>
                    <xdr:col>47</xdr:col>
                    <xdr:colOff>0</xdr:colOff>
                    <xdr:row>8</xdr:row>
                    <xdr:rowOff>447675</xdr:rowOff>
                  </to>
                </anchor>
              </controlPr>
            </control>
          </mc:Choice>
        </mc:AlternateContent>
        <mc:AlternateContent xmlns:mc="http://schemas.openxmlformats.org/markup-compatibility/2006">
          <mc:Choice Requires="x14">
            <control shapeId="4110" r:id="rId9" name="Button 14">
              <controlPr defaultSize="0" print="0" autoLine="0" autoPict="0" macro="[0]!Buttonpre2_Click">
                <anchor moveWithCells="1" sizeWithCells="1">
                  <from>
                    <xdr:col>44</xdr:col>
                    <xdr:colOff>9525</xdr:colOff>
                    <xdr:row>10</xdr:row>
                    <xdr:rowOff>28575</xdr:rowOff>
                  </from>
                  <to>
                    <xdr:col>47</xdr:col>
                    <xdr:colOff>0</xdr:colOff>
                    <xdr:row>10</xdr:row>
                    <xdr:rowOff>438150</xdr:rowOff>
                  </to>
                </anchor>
              </controlPr>
            </control>
          </mc:Choice>
        </mc:AlternateContent>
        <mc:AlternateContent xmlns:mc="http://schemas.openxmlformats.org/markup-compatibility/2006">
          <mc:Choice Requires="x14">
            <control shapeId="4111" r:id="rId10" name="Button 15">
              <controlPr defaultSize="0" print="0" autoLine="0" autoPict="0" macro="[0]!Han_che_Click">
                <anchor moveWithCells="1" sizeWithCells="1">
                  <from>
                    <xdr:col>44</xdr:col>
                    <xdr:colOff>9525</xdr:colOff>
                    <xdr:row>9</xdr:row>
                    <xdr:rowOff>19050</xdr:rowOff>
                  </from>
                  <to>
                    <xdr:col>47</xdr:col>
                    <xdr:colOff>0</xdr:colOff>
                    <xdr:row>9</xdr:row>
                    <xdr:rowOff>447675</xdr:rowOff>
                  </to>
                </anchor>
              </controlPr>
            </control>
          </mc:Choice>
        </mc:AlternateContent>
        <mc:AlternateContent xmlns:mc="http://schemas.openxmlformats.org/markup-compatibility/2006">
          <mc:Choice Requires="x14">
            <control shapeId="4112" r:id="rId11" name="Button 16">
              <controlPr defaultSize="0" print="0" autoLine="0" autoPict="0" macro="[0]!Ket_qua_Click">
                <anchor moveWithCells="1" sizeWithCells="1">
                  <from>
                    <xdr:col>43</xdr:col>
                    <xdr:colOff>923925</xdr:colOff>
                    <xdr:row>11</xdr:row>
                    <xdr:rowOff>133350</xdr:rowOff>
                  </from>
                  <to>
                    <xdr:col>46</xdr:col>
                    <xdr:colOff>904875</xdr:colOff>
                    <xdr:row>12</xdr:row>
                    <xdr:rowOff>0</xdr:rowOff>
                  </to>
                </anchor>
              </controlPr>
            </control>
          </mc:Choice>
        </mc:AlternateContent>
        <mc:AlternateContent xmlns:mc="http://schemas.openxmlformats.org/markup-compatibility/2006">
          <mc:Choice Requires="x14">
            <control shapeId="4113" r:id="rId12" name="Button 17">
              <controlPr defaultSize="0" print="0" autoLine="0" autoPict="0" macro="[0]!Knock_out_Click">
                <anchor moveWithCells="1" sizeWithCells="1">
                  <from>
                    <xdr:col>44</xdr:col>
                    <xdr:colOff>9525</xdr:colOff>
                    <xdr:row>8</xdr:row>
                    <xdr:rowOff>19050</xdr:rowOff>
                  </from>
                  <to>
                    <xdr:col>47</xdr:col>
                    <xdr:colOff>0</xdr:colOff>
                    <xdr:row>8</xdr:row>
                    <xdr:rowOff>447675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5000000}">
          <x14:formula1>
            <xm:f>Map!$E$2:$E$18</xm:f>
          </x14:formula1>
          <xm:sqref>AN7</xm:sqref>
        </x14:dataValidation>
        <x14:dataValidation type="list" allowBlank="1" showInputMessage="1" showErrorMessage="1" xr:uid="{00000000-0002-0000-0300-000006000000}">
          <x14:formula1>
            <xm:f>Map!$A$2:$A$10</xm:f>
          </x14:formula1>
          <xm:sqref>AQ6:AU6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A42"/>
  <sheetViews>
    <sheetView topLeftCell="A40" workbookViewId="0">
      <selection sqref="A1:A42"/>
    </sheetView>
  </sheetViews>
  <sheetFormatPr defaultRowHeight="15"/>
  <sheetData>
    <row r="1" spans="1:1">
      <c r="A1" s="53">
        <v>2</v>
      </c>
    </row>
    <row r="2" spans="1:1" ht="110.25">
      <c r="A2" s="154" t="s">
        <v>318</v>
      </c>
    </row>
    <row r="3" spans="1:1">
      <c r="A3" s="53">
        <v>1</v>
      </c>
    </row>
    <row r="4" spans="1:1">
      <c r="A4" s="155">
        <v>1</v>
      </c>
    </row>
    <row r="5" spans="1:1">
      <c r="A5" s="155">
        <v>1</v>
      </c>
    </row>
    <row r="6" spans="1:1">
      <c r="A6" s="155">
        <v>1</v>
      </c>
    </row>
    <row r="7" spans="1:1">
      <c r="A7" s="155">
        <v>1</v>
      </c>
    </row>
    <row r="8" spans="1:1">
      <c r="A8" s="155">
        <v>1</v>
      </c>
    </row>
    <row r="9" spans="1:1">
      <c r="A9" s="155">
        <v>1</v>
      </c>
    </row>
    <row r="10" spans="1:1">
      <c r="A10" s="155">
        <v>1</v>
      </c>
    </row>
    <row r="11" spans="1:1">
      <c r="A11" s="155">
        <v>1</v>
      </c>
    </row>
    <row r="12" spans="1:1">
      <c r="A12" s="53">
        <v>1</v>
      </c>
    </row>
    <row r="13" spans="1:1">
      <c r="A13" s="155">
        <v>1</v>
      </c>
    </row>
    <row r="14" spans="1:1">
      <c r="A14" s="155">
        <v>1</v>
      </c>
    </row>
    <row r="15" spans="1:1">
      <c r="A15" s="155">
        <v>1</v>
      </c>
    </row>
    <row r="16" spans="1:1">
      <c r="A16" s="155">
        <v>1</v>
      </c>
    </row>
    <row r="17" spans="1:1">
      <c r="A17" s="155">
        <v>1</v>
      </c>
    </row>
    <row r="18" spans="1:1">
      <c r="A18" s="155">
        <v>1</v>
      </c>
    </row>
    <row r="19" spans="1:1">
      <c r="A19" s="155">
        <v>1</v>
      </c>
    </row>
    <row r="20" spans="1:1">
      <c r="A20" s="31"/>
    </row>
    <row r="21" spans="1:1">
      <c r="A21" s="31"/>
    </row>
    <row r="22" spans="1:1">
      <c r="A22" s="31"/>
    </row>
    <row r="23" spans="1:1">
      <c r="A23" s="31"/>
    </row>
    <row r="24" spans="1:1">
      <c r="A24" s="156" t="str">
        <f>IFERROR(INDEX(A3:A23,1,MATCH($X$1,$D$1:$V$1,0)),"")</f>
        <v/>
      </c>
    </row>
    <row r="25" spans="1:1" ht="270">
      <c r="A25" s="160" t="s">
        <v>319</v>
      </c>
    </row>
    <row r="26" spans="1:1" ht="270">
      <c r="A26" s="160" t="s">
        <v>320</v>
      </c>
    </row>
    <row r="27" spans="1:1" ht="255">
      <c r="A27" s="160" t="s">
        <v>321</v>
      </c>
    </row>
    <row r="28" spans="1:1" ht="135">
      <c r="A28" s="160" t="s">
        <v>322</v>
      </c>
    </row>
    <row r="29" spans="1:1">
      <c r="A29" s="31"/>
    </row>
    <row r="30" spans="1:1">
      <c r="A30" s="31"/>
    </row>
    <row r="31" spans="1:1">
      <c r="A31" s="31"/>
    </row>
    <row r="32" spans="1:1">
      <c r="A32" s="31"/>
    </row>
    <row r="33" spans="1:1">
      <c r="A33" s="31"/>
    </row>
    <row r="34" spans="1:1">
      <c r="A34" s="31"/>
    </row>
    <row r="35" spans="1:1">
      <c r="A35" s="31"/>
    </row>
    <row r="36" spans="1:1">
      <c r="A36" s="31"/>
    </row>
    <row r="37" spans="1:1">
      <c r="A37" s="31"/>
    </row>
    <row r="38" spans="1:1">
      <c r="A38" s="164"/>
    </row>
    <row r="39" spans="1:1">
      <c r="A39" s="164"/>
    </row>
    <row r="40" spans="1:1" ht="30">
      <c r="A40" s="92" t="s">
        <v>258</v>
      </c>
    </row>
    <row r="41" spans="1:1" ht="90">
      <c r="A41" s="86" t="s">
        <v>382</v>
      </c>
    </row>
    <row r="42" spans="1:1">
      <c r="A42" s="90"/>
    </row>
  </sheetData>
  <sheetProtection password="A960" sheet="1" scenarios="1" autoFilter="0"/>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OFFSET(Map!$A$24,1,MATCH($AN$1,Map!$A$24:$I$24,0)-1,COUNTA(OFFSET(Map!$A$24,1,MATCH($AN$1,Map!XDQ63:XDY63,0)-1,10,1)),1)</xm:f>
          </x14:formula1>
          <xm:sqref>A41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U130"/>
  <sheetViews>
    <sheetView topLeftCell="E1" workbookViewId="0">
      <selection activeCell="T9" sqref="T9"/>
    </sheetView>
  </sheetViews>
  <sheetFormatPr defaultRowHeight="15"/>
  <cols>
    <col min="1" max="1" width="35" style="5" customWidth="1"/>
    <col min="2" max="8" width="9.5703125" customWidth="1"/>
    <col min="9" max="9" width="9.140625" customWidth="1"/>
    <col min="10" max="10" width="16.140625" customWidth="1"/>
    <col min="11" max="14" width="12" customWidth="1"/>
    <col min="17" max="17" width="12.5703125" customWidth="1"/>
    <col min="18" max="18" width="12.5703125" bestFit="1" customWidth="1"/>
    <col min="19" max="19" width="11.28515625" bestFit="1" customWidth="1"/>
    <col min="20" max="20" width="10.140625" bestFit="1" customWidth="1"/>
    <col min="21" max="21" width="8.140625" bestFit="1" customWidth="1"/>
  </cols>
  <sheetData>
    <row r="1" spans="1:21" ht="15" customHeight="1">
      <c r="A1" s="6" t="s">
        <v>383</v>
      </c>
      <c r="E1" t="s">
        <v>384</v>
      </c>
      <c r="I1" s="140" t="s">
        <v>385</v>
      </c>
      <c r="J1" s="141"/>
      <c r="K1" s="260" t="s">
        <v>386</v>
      </c>
      <c r="L1" s="260"/>
      <c r="M1" s="260"/>
      <c r="N1" s="260"/>
      <c r="P1" s="140" t="s">
        <v>385</v>
      </c>
      <c r="Q1" s="141"/>
      <c r="R1" s="260" t="s">
        <v>387</v>
      </c>
      <c r="S1" s="260"/>
      <c r="T1" s="260"/>
      <c r="U1" s="260"/>
    </row>
    <row r="2" spans="1:21">
      <c r="A2" s="147" t="s">
        <v>388</v>
      </c>
      <c r="B2" s="148" t="s">
        <v>195</v>
      </c>
      <c r="C2" t="s">
        <v>389</v>
      </c>
      <c r="E2" t="s">
        <v>390</v>
      </c>
      <c r="F2" t="s">
        <v>391</v>
      </c>
      <c r="I2" s="14"/>
      <c r="J2" s="28"/>
      <c r="K2" s="82" t="s">
        <v>273</v>
      </c>
      <c r="L2" s="82" t="s">
        <v>274</v>
      </c>
      <c r="M2" s="82" t="s">
        <v>275</v>
      </c>
      <c r="N2" s="82" t="s">
        <v>276</v>
      </c>
      <c r="P2" s="14"/>
      <c r="Q2" s="28"/>
      <c r="R2" s="82" t="s">
        <v>273</v>
      </c>
      <c r="S2" s="82" t="s">
        <v>274</v>
      </c>
      <c r="T2" s="82" t="s">
        <v>275</v>
      </c>
      <c r="U2" s="82" t="s">
        <v>276</v>
      </c>
    </row>
    <row r="3" spans="1:21" ht="15.75">
      <c r="A3" s="147" t="s">
        <v>344</v>
      </c>
      <c r="B3" s="148" t="s">
        <v>196</v>
      </c>
      <c r="C3" t="s">
        <v>392</v>
      </c>
      <c r="E3" t="s">
        <v>393</v>
      </c>
      <c r="F3" t="s">
        <v>391</v>
      </c>
      <c r="I3" s="261" t="s">
        <v>394</v>
      </c>
      <c r="J3" s="83" t="s">
        <v>391</v>
      </c>
      <c r="K3" s="142" t="s">
        <v>215</v>
      </c>
      <c r="L3" s="142" t="s">
        <v>215</v>
      </c>
      <c r="M3" s="143" t="s">
        <v>216</v>
      </c>
      <c r="N3" s="144" t="s">
        <v>217</v>
      </c>
      <c r="P3" s="261" t="s">
        <v>394</v>
      </c>
      <c r="Q3" s="83" t="s">
        <v>391</v>
      </c>
      <c r="R3" s="144" t="s">
        <v>217</v>
      </c>
      <c r="S3" s="144" t="s">
        <v>217</v>
      </c>
      <c r="T3" s="144" t="s">
        <v>217</v>
      </c>
      <c r="U3" s="144" t="s">
        <v>217</v>
      </c>
    </row>
    <row r="4" spans="1:21" ht="15.75">
      <c r="A4" s="147" t="s">
        <v>395</v>
      </c>
      <c r="B4" s="148" t="s">
        <v>197</v>
      </c>
      <c r="C4" t="s">
        <v>396</v>
      </c>
      <c r="E4" t="s">
        <v>397</v>
      </c>
      <c r="F4" t="s">
        <v>391</v>
      </c>
      <c r="I4" s="262"/>
      <c r="J4" s="83" t="s">
        <v>398</v>
      </c>
      <c r="K4" s="142" t="s">
        <v>215</v>
      </c>
      <c r="L4" s="143" t="s">
        <v>216</v>
      </c>
      <c r="M4" s="144" t="s">
        <v>217</v>
      </c>
      <c r="N4" s="144" t="s">
        <v>217</v>
      </c>
      <c r="P4" s="262"/>
      <c r="Q4" s="83" t="s">
        <v>398</v>
      </c>
      <c r="R4" s="144" t="s">
        <v>217</v>
      </c>
      <c r="S4" s="144" t="s">
        <v>217</v>
      </c>
      <c r="T4" s="144" t="s">
        <v>217</v>
      </c>
      <c r="U4" s="144" t="s">
        <v>217</v>
      </c>
    </row>
    <row r="5" spans="1:21" ht="16.5" customHeight="1">
      <c r="A5" s="147" t="s">
        <v>399</v>
      </c>
      <c r="B5" s="148" t="s">
        <v>198</v>
      </c>
      <c r="C5" t="s">
        <v>400</v>
      </c>
      <c r="E5" t="s">
        <v>350</v>
      </c>
      <c r="F5" t="s">
        <v>391</v>
      </c>
      <c r="I5" s="262"/>
      <c r="J5" s="83" t="s">
        <v>401</v>
      </c>
      <c r="K5" s="143" t="s">
        <v>216</v>
      </c>
      <c r="L5" s="144" t="s">
        <v>217</v>
      </c>
      <c r="M5" s="144" t="s">
        <v>217</v>
      </c>
      <c r="N5" s="145" t="s">
        <v>218</v>
      </c>
      <c r="P5" s="262"/>
      <c r="Q5" s="83" t="s">
        <v>401</v>
      </c>
      <c r="R5" s="144" t="s">
        <v>217</v>
      </c>
      <c r="S5" s="144" t="s">
        <v>217</v>
      </c>
      <c r="T5" s="144" t="s">
        <v>217</v>
      </c>
      <c r="U5" s="145" t="s">
        <v>218</v>
      </c>
    </row>
    <row r="6" spans="1:21" ht="15.75">
      <c r="A6" s="147" t="s">
        <v>402</v>
      </c>
      <c r="B6" s="148" t="s">
        <v>200</v>
      </c>
      <c r="C6" t="s">
        <v>403</v>
      </c>
      <c r="E6" t="s">
        <v>404</v>
      </c>
      <c r="F6" t="s">
        <v>398</v>
      </c>
      <c r="I6" s="263"/>
      <c r="J6" s="83" t="s">
        <v>405</v>
      </c>
      <c r="K6" s="145" t="s">
        <v>218</v>
      </c>
      <c r="L6" s="145" t="s">
        <v>218</v>
      </c>
      <c r="M6" s="145" t="s">
        <v>218</v>
      </c>
      <c r="N6" s="146" t="s">
        <v>240</v>
      </c>
      <c r="P6" s="263"/>
      <c r="Q6" s="83" t="s">
        <v>405</v>
      </c>
      <c r="R6" s="145" t="s">
        <v>218</v>
      </c>
      <c r="S6" s="145" t="s">
        <v>218</v>
      </c>
      <c r="T6" s="145" t="s">
        <v>218</v>
      </c>
      <c r="U6" s="146" t="s">
        <v>240</v>
      </c>
    </row>
    <row r="7" spans="1:21">
      <c r="A7" s="147" t="s">
        <v>406</v>
      </c>
      <c r="B7" s="148" t="s">
        <v>134</v>
      </c>
      <c r="C7" t="s">
        <v>407</v>
      </c>
      <c r="E7" t="s">
        <v>408</v>
      </c>
      <c r="F7" t="s">
        <v>398</v>
      </c>
    </row>
    <row r="8" spans="1:21">
      <c r="A8" s="147" t="s">
        <v>409</v>
      </c>
      <c r="B8" s="148" t="s">
        <v>205</v>
      </c>
      <c r="C8" t="s">
        <v>410</v>
      </c>
      <c r="E8" t="s">
        <v>411</v>
      </c>
      <c r="F8" t="s">
        <v>398</v>
      </c>
    </row>
    <row r="9" spans="1:21">
      <c r="A9" s="147" t="s">
        <v>412</v>
      </c>
      <c r="B9" s="148" t="s">
        <v>206</v>
      </c>
      <c r="C9" t="s">
        <v>413</v>
      </c>
      <c r="E9" t="s">
        <v>414</v>
      </c>
      <c r="F9" t="s">
        <v>401</v>
      </c>
    </row>
    <row r="10" spans="1:21">
      <c r="A10" s="147" t="s">
        <v>415</v>
      </c>
      <c r="B10" s="148" t="s">
        <v>207</v>
      </c>
      <c r="E10" t="s">
        <v>416</v>
      </c>
      <c r="F10" t="s">
        <v>401</v>
      </c>
    </row>
    <row r="11" spans="1:21" ht="15.75">
      <c r="A11" s="165" t="s">
        <v>417</v>
      </c>
      <c r="B11" t="s">
        <v>208</v>
      </c>
      <c r="E11" t="s">
        <v>418</v>
      </c>
      <c r="F11" t="s">
        <v>401</v>
      </c>
    </row>
    <row r="12" spans="1:21" ht="15.75">
      <c r="A12" s="165" t="s">
        <v>382</v>
      </c>
      <c r="B12" t="s">
        <v>209</v>
      </c>
      <c r="E12" t="s">
        <v>419</v>
      </c>
      <c r="F12" t="s">
        <v>405</v>
      </c>
      <c r="J12" s="147" t="s">
        <v>420</v>
      </c>
      <c r="K12" s="148" t="s">
        <v>207</v>
      </c>
    </row>
    <row r="13" spans="1:21" ht="15.75">
      <c r="A13" s="165" t="s">
        <v>421</v>
      </c>
      <c r="B13" t="s">
        <v>210</v>
      </c>
      <c r="E13" t="s">
        <v>422</v>
      </c>
      <c r="F13" t="s">
        <v>405</v>
      </c>
      <c r="J13" s="147" t="s">
        <v>415</v>
      </c>
      <c r="K13" s="148" t="s">
        <v>207</v>
      </c>
    </row>
    <row r="14" spans="1:21" ht="15.75">
      <c r="A14" s="165" t="s">
        <v>423</v>
      </c>
      <c r="B14" t="s">
        <v>211</v>
      </c>
      <c r="E14" t="s">
        <v>424</v>
      </c>
      <c r="F14" t="s">
        <v>405</v>
      </c>
      <c r="J14" s="147" t="s">
        <v>425</v>
      </c>
      <c r="K14" s="148" t="s">
        <v>207</v>
      </c>
    </row>
    <row r="15" spans="1:21" ht="15.75">
      <c r="A15" s="165" t="s">
        <v>426</v>
      </c>
      <c r="B15" t="s">
        <v>212</v>
      </c>
      <c r="E15" t="s">
        <v>427</v>
      </c>
      <c r="F15" t="s">
        <v>405</v>
      </c>
      <c r="J15" s="147" t="s">
        <v>428</v>
      </c>
      <c r="K15" s="148" t="s">
        <v>207</v>
      </c>
    </row>
    <row r="16" spans="1:21" ht="12.75" customHeight="1">
      <c r="A16" s="165" t="s">
        <v>429</v>
      </c>
      <c r="B16" t="s">
        <v>88</v>
      </c>
      <c r="E16" t="s">
        <v>430</v>
      </c>
      <c r="F16" t="s">
        <v>405</v>
      </c>
    </row>
    <row r="17" spans="1:12" ht="15.75">
      <c r="A17" s="165" t="s">
        <v>431</v>
      </c>
      <c r="B17" t="s">
        <v>94</v>
      </c>
      <c r="E17" t="s">
        <v>432</v>
      </c>
      <c r="F17" t="s">
        <v>405</v>
      </c>
    </row>
    <row r="18" spans="1:12">
      <c r="E18" t="s">
        <v>433</v>
      </c>
      <c r="F18" t="s">
        <v>405</v>
      </c>
    </row>
    <row r="20" spans="1:12" ht="14.25" customHeight="1"/>
    <row r="21" spans="1:12" ht="14.25" customHeight="1"/>
    <row r="22" spans="1:12">
      <c r="A22"/>
    </row>
    <row r="24" spans="1:12">
      <c r="A24" s="148" t="s">
        <v>195</v>
      </c>
      <c r="B24" s="148" t="s">
        <v>196</v>
      </c>
      <c r="C24" s="148" t="s">
        <v>198</v>
      </c>
      <c r="D24" s="148" t="s">
        <v>197</v>
      </c>
      <c r="E24" s="148" t="s">
        <v>200</v>
      </c>
      <c r="F24" s="148" t="s">
        <v>134</v>
      </c>
      <c r="G24" s="148" t="s">
        <v>205</v>
      </c>
      <c r="H24" s="148" t="s">
        <v>206</v>
      </c>
      <c r="I24" s="148" t="s">
        <v>207</v>
      </c>
      <c r="K24" s="148"/>
      <c r="L24" s="148"/>
    </row>
    <row r="25" spans="1:12" ht="15.75">
      <c r="A25" s="165" t="s">
        <v>417</v>
      </c>
      <c r="B25" s="165" t="s">
        <v>423</v>
      </c>
      <c r="C25" s="165" t="s">
        <v>429</v>
      </c>
      <c r="D25" s="147" t="s">
        <v>395</v>
      </c>
      <c r="E25" s="147" t="s">
        <v>402</v>
      </c>
      <c r="F25" s="147" t="s">
        <v>406</v>
      </c>
      <c r="G25" s="147" t="s">
        <v>409</v>
      </c>
      <c r="H25" s="147" t="s">
        <v>412</v>
      </c>
      <c r="I25" s="147" t="s">
        <v>415</v>
      </c>
    </row>
    <row r="26" spans="1:12" ht="15.75">
      <c r="A26" s="165" t="s">
        <v>382</v>
      </c>
      <c r="B26" s="165" t="s">
        <v>426</v>
      </c>
      <c r="C26" s="165" t="s">
        <v>431</v>
      </c>
    </row>
    <row r="27" spans="1:12" ht="15.75">
      <c r="A27" s="165" t="s">
        <v>421</v>
      </c>
      <c r="B27" s="165"/>
      <c r="C27" s="165"/>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sheetData>
  <sheetProtection password="A960" sheet="1" scenarios="1" autoFilter="0"/>
  <mergeCells count="4">
    <mergeCell ref="K1:N1"/>
    <mergeCell ref="I3:I6"/>
    <mergeCell ref="R1:U1"/>
    <mergeCell ref="P3:P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3">
    <tabColor theme="4"/>
  </sheetPr>
  <dimension ref="A1:XFC34"/>
  <sheetViews>
    <sheetView workbookViewId="0">
      <pane xSplit="2" ySplit="3" topLeftCell="C4" activePane="bottomRight" state="frozen"/>
      <selection pane="bottomRight" activeCell="C5" sqref="C5"/>
      <selection pane="bottomLeft" activeCell="AQ18" sqref="AQ18"/>
      <selection pane="topRight" activeCell="AQ18" sqref="AQ18"/>
    </sheetView>
  </sheetViews>
  <sheetFormatPr defaultColWidth="1.7109375" defaultRowHeight="15"/>
  <cols>
    <col min="1" max="1" width="3.85546875" style="49" customWidth="1"/>
    <col min="2" max="2" width="6.85546875" style="53" customWidth="1"/>
    <col min="3" max="3" width="97.5703125" style="54" customWidth="1"/>
    <col min="4" max="4" width="40.85546875" style="27" customWidth="1"/>
    <col min="5" max="5" width="16.140625" style="27" customWidth="1"/>
    <col min="6" max="6" width="3.28515625" style="94" customWidth="1"/>
    <col min="7" max="16383" width="0" style="27" hidden="1" customWidth="1"/>
    <col min="16384" max="16384" width="1.7109375" style="27" hidden="1" customWidth="1"/>
  </cols>
  <sheetData>
    <row r="1" spans="1:6" s="48" customFormat="1" ht="40.5" customHeight="1">
      <c r="A1" s="47"/>
      <c r="B1" s="41"/>
      <c r="C1" s="41"/>
      <c r="D1" s="44"/>
      <c r="E1" s="41"/>
      <c r="F1" s="47">
        <f>COUNTIFS($E$4:$E$33,"&lt;&gt;"&amp;"")</f>
        <v>27</v>
      </c>
    </row>
    <row r="2" spans="1:6" ht="21" customHeight="1">
      <c r="B2" s="270" t="s">
        <v>434</v>
      </c>
      <c r="C2" s="267" t="s">
        <v>435</v>
      </c>
      <c r="D2" s="268"/>
      <c r="E2" s="269"/>
      <c r="F2" s="49">
        <f>COUNTIFS($E$4:$E$33,"Có")</f>
        <v>0</v>
      </c>
    </row>
    <row r="3" spans="1:6" ht="28.5" customHeight="1">
      <c r="B3" s="271"/>
      <c r="C3" s="45" t="s">
        <v>436</v>
      </c>
      <c r="D3" s="45" t="s">
        <v>437</v>
      </c>
      <c r="E3" s="45" t="s">
        <v>438</v>
      </c>
      <c r="F3" s="49"/>
    </row>
    <row r="4" spans="1:6" ht="42.75">
      <c r="B4" s="63">
        <v>1</v>
      </c>
      <c r="C4" s="32" t="s">
        <v>439</v>
      </c>
      <c r="D4" s="8" t="s">
        <v>440</v>
      </c>
      <c r="E4" s="46" t="s">
        <v>441</v>
      </c>
    </row>
    <row r="5" spans="1:6" ht="57">
      <c r="B5" s="63">
        <v>2</v>
      </c>
      <c r="C5" s="32" t="s">
        <v>442</v>
      </c>
      <c r="D5" s="8" t="s">
        <v>443</v>
      </c>
      <c r="E5" s="46" t="s">
        <v>441</v>
      </c>
    </row>
    <row r="6" spans="1:6" ht="42.75">
      <c r="B6" s="63">
        <v>3</v>
      </c>
      <c r="C6" s="32" t="s">
        <v>444</v>
      </c>
      <c r="D6" s="8" t="s">
        <v>445</v>
      </c>
      <c r="E6" s="46" t="s">
        <v>441</v>
      </c>
    </row>
    <row r="7" spans="1:6" ht="30">
      <c r="B7" s="63">
        <v>4</v>
      </c>
      <c r="C7" s="32" t="s">
        <v>446</v>
      </c>
      <c r="D7" s="8" t="s">
        <v>447</v>
      </c>
      <c r="E7" s="46" t="s">
        <v>441</v>
      </c>
    </row>
    <row r="8" spans="1:6" ht="30">
      <c r="B8" s="63">
        <v>5</v>
      </c>
      <c r="C8" s="32" t="s">
        <v>448</v>
      </c>
      <c r="D8" s="8" t="s">
        <v>449</v>
      </c>
      <c r="E8" s="46" t="s">
        <v>441</v>
      </c>
    </row>
    <row r="9" spans="1:6" ht="15" customHeight="1">
      <c r="B9" s="63">
        <v>6</v>
      </c>
      <c r="C9" s="32" t="s">
        <v>450</v>
      </c>
      <c r="D9" s="264" t="s">
        <v>451</v>
      </c>
      <c r="E9" s="7"/>
    </row>
    <row r="10" spans="1:6">
      <c r="B10" s="50">
        <v>6.1</v>
      </c>
      <c r="C10" s="8" t="s">
        <v>452</v>
      </c>
      <c r="D10" s="265"/>
      <c r="E10" s="46" t="s">
        <v>441</v>
      </c>
    </row>
    <row r="11" spans="1:6" ht="30">
      <c r="B11" s="50">
        <v>6.2</v>
      </c>
      <c r="C11" s="8" t="s">
        <v>453</v>
      </c>
      <c r="D11" s="265"/>
      <c r="E11" s="46" t="s">
        <v>441</v>
      </c>
    </row>
    <row r="12" spans="1:6">
      <c r="B12" s="50">
        <v>6.3</v>
      </c>
      <c r="C12" s="8" t="s">
        <v>454</v>
      </c>
      <c r="D12" s="265"/>
      <c r="E12" s="46" t="s">
        <v>441</v>
      </c>
    </row>
    <row r="13" spans="1:6">
      <c r="B13" s="50">
        <v>6.4</v>
      </c>
      <c r="C13" s="8" t="s">
        <v>455</v>
      </c>
      <c r="D13" s="265"/>
      <c r="E13" s="46" t="s">
        <v>441</v>
      </c>
    </row>
    <row r="14" spans="1:6" ht="15" customHeight="1">
      <c r="B14" s="50">
        <v>6.5</v>
      </c>
      <c r="C14" s="8" t="s">
        <v>456</v>
      </c>
      <c r="D14" s="265"/>
      <c r="E14" s="46" t="s">
        <v>441</v>
      </c>
    </row>
    <row r="15" spans="1:6" ht="120">
      <c r="B15" s="50">
        <v>6.6</v>
      </c>
      <c r="C15" s="8" t="s">
        <v>457</v>
      </c>
      <c r="D15" s="266"/>
      <c r="E15" s="46" t="s">
        <v>441</v>
      </c>
    </row>
    <row r="16" spans="1:6" ht="28.5">
      <c r="B16" s="63">
        <v>7</v>
      </c>
      <c r="C16" s="32" t="s">
        <v>458</v>
      </c>
      <c r="D16" s="264" t="s">
        <v>459</v>
      </c>
      <c r="E16" s="7"/>
    </row>
    <row r="17" spans="2:5">
      <c r="B17" s="50">
        <v>7.1</v>
      </c>
      <c r="C17" s="8" t="s">
        <v>460</v>
      </c>
      <c r="D17" s="265"/>
      <c r="E17" s="46" t="s">
        <v>441</v>
      </c>
    </row>
    <row r="18" spans="2:5" ht="45">
      <c r="B18" s="50">
        <v>7.2</v>
      </c>
      <c r="C18" s="8" t="s">
        <v>461</v>
      </c>
      <c r="D18" s="265"/>
      <c r="E18" s="46" t="s">
        <v>441</v>
      </c>
    </row>
    <row r="19" spans="2:5" ht="30">
      <c r="B19" s="50">
        <v>7.3</v>
      </c>
      <c r="C19" s="8" t="s">
        <v>462</v>
      </c>
      <c r="D19" s="265"/>
      <c r="E19" s="46" t="s">
        <v>441</v>
      </c>
    </row>
    <row r="20" spans="2:5" ht="30">
      <c r="B20" s="50">
        <v>7.4</v>
      </c>
      <c r="C20" s="8" t="s">
        <v>463</v>
      </c>
      <c r="D20" s="265"/>
      <c r="E20" s="46" t="s">
        <v>441</v>
      </c>
    </row>
    <row r="21" spans="2:5" ht="71.25" customHeight="1">
      <c r="B21" s="50">
        <v>7.5</v>
      </c>
      <c r="C21" s="8" t="s">
        <v>464</v>
      </c>
      <c r="D21" s="265"/>
      <c r="E21" s="46" t="s">
        <v>441</v>
      </c>
    </row>
    <row r="22" spans="2:5">
      <c r="B22" s="50">
        <v>7.6</v>
      </c>
      <c r="C22" s="8" t="s">
        <v>465</v>
      </c>
      <c r="D22" s="265"/>
      <c r="E22" s="46" t="s">
        <v>441</v>
      </c>
    </row>
    <row r="23" spans="2:5">
      <c r="B23" s="50">
        <v>7.7</v>
      </c>
      <c r="C23" s="8" t="s">
        <v>466</v>
      </c>
      <c r="D23" s="266"/>
      <c r="E23" s="46" t="s">
        <v>441</v>
      </c>
    </row>
    <row r="24" spans="2:5">
      <c r="B24" s="50">
        <v>7.8</v>
      </c>
      <c r="C24" s="8" t="s">
        <v>467</v>
      </c>
      <c r="D24" s="8"/>
      <c r="E24" s="46" t="s">
        <v>441</v>
      </c>
    </row>
    <row r="25" spans="2:5">
      <c r="B25" s="63">
        <v>8</v>
      </c>
      <c r="C25" s="32" t="s">
        <v>468</v>
      </c>
      <c r="D25" s="264" t="s">
        <v>469</v>
      </c>
      <c r="E25" s="7"/>
    </row>
    <row r="26" spans="2:5" ht="60">
      <c r="B26" s="50">
        <v>8.1</v>
      </c>
      <c r="C26" s="8" t="s">
        <v>470</v>
      </c>
      <c r="D26" s="265"/>
      <c r="E26" s="46" t="s">
        <v>441</v>
      </c>
    </row>
    <row r="27" spans="2:5" ht="30">
      <c r="B27" s="50">
        <v>8.1999999999999993</v>
      </c>
      <c r="C27" s="8" t="s">
        <v>471</v>
      </c>
      <c r="D27" s="266"/>
      <c r="E27" s="46" t="s">
        <v>441</v>
      </c>
    </row>
    <row r="28" spans="2:5" ht="42.75">
      <c r="B28" s="63">
        <v>9</v>
      </c>
      <c r="C28" s="32" t="s">
        <v>472</v>
      </c>
      <c r="D28" s="8" t="s">
        <v>469</v>
      </c>
      <c r="E28" s="46" t="s">
        <v>441</v>
      </c>
    </row>
    <row r="29" spans="2:5" ht="67.5" customHeight="1">
      <c r="B29" s="63">
        <v>10</v>
      </c>
      <c r="C29" s="32" t="s">
        <v>473</v>
      </c>
      <c r="D29" s="8" t="s">
        <v>474</v>
      </c>
      <c r="E29" s="46" t="s">
        <v>441</v>
      </c>
    </row>
    <row r="30" spans="2:5" ht="42.75">
      <c r="B30" s="63">
        <v>11</v>
      </c>
      <c r="C30" s="106" t="s">
        <v>475</v>
      </c>
      <c r="D30" s="8"/>
      <c r="E30" s="46" t="s">
        <v>441</v>
      </c>
    </row>
    <row r="31" spans="2:5" ht="28.5">
      <c r="B31" s="63">
        <v>12</v>
      </c>
      <c r="C31" s="32" t="s">
        <v>476</v>
      </c>
      <c r="D31" s="8" t="s">
        <v>474</v>
      </c>
      <c r="E31" s="46" t="s">
        <v>441</v>
      </c>
    </row>
    <row r="32" spans="2:5">
      <c r="B32" s="63">
        <v>13</v>
      </c>
      <c r="C32" s="106" t="s">
        <v>477</v>
      </c>
      <c r="D32" s="8" t="s">
        <v>474</v>
      </c>
      <c r="E32" s="46" t="s">
        <v>441</v>
      </c>
    </row>
    <row r="33" spans="2:6" ht="20.25" customHeight="1">
      <c r="B33" s="63">
        <v>14</v>
      </c>
      <c r="C33" s="32" t="s">
        <v>478</v>
      </c>
      <c r="D33" s="14" t="s">
        <v>474</v>
      </c>
      <c r="E33" s="46" t="s">
        <v>441</v>
      </c>
    </row>
    <row r="34" spans="2:6" s="49" customFormat="1">
      <c r="B34" s="51"/>
      <c r="C34" s="52"/>
      <c r="F34" s="94"/>
    </row>
  </sheetData>
  <sheetProtection algorithmName="SHA-512" hashValue="AbRovTU+pQbfGydpFzVW5AQeOILIA2gi2eiZdUSP2a24sXddXDGmW062TGA08VKJ0gqt7Rejr3jVjWAtU4WdxQ==" saltValue="nAHLjUv9pSx4l6nXFqPnWw==" spinCount="100000" sheet="1" formatColumns="0" formatRows="0"/>
  <mergeCells count="5">
    <mergeCell ref="D16:D23"/>
    <mergeCell ref="C2:E2"/>
    <mergeCell ref="B2:B3"/>
    <mergeCell ref="D9:D15"/>
    <mergeCell ref="D25:D27"/>
  </mergeCells>
  <dataValidations count="1">
    <dataValidation type="list" allowBlank="1" showInputMessage="1" showErrorMessage="1" sqref="E17:E24 E4:E8 E10:E15 E26:E33" xr:uid="{00000000-0002-0000-0600-000000000000}">
      <formula1>"Có, Không"</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73" r:id="rId4" name="Button 5">
              <controlPr defaultSize="0" print="0" autoLine="0" autoPict="0" macro="[0]!Knock_out1_Click">
                <anchor moveWithCells="1" sizeWithCells="1">
                  <from>
                    <xdr:col>4</xdr:col>
                    <xdr:colOff>0</xdr:colOff>
                    <xdr:row>0</xdr:row>
                    <xdr:rowOff>57150</xdr:rowOff>
                  </from>
                  <to>
                    <xdr:col>5</xdr:col>
                    <xdr:colOff>0</xdr:colOff>
                    <xdr:row>0</xdr:row>
                    <xdr:rowOff>495300</xdr:rowOff>
                  </to>
                </anchor>
              </controlPr>
            </control>
          </mc:Choice>
        </mc:AlternateContent>
        <mc:AlternateContent xmlns:mc="http://schemas.openxmlformats.org/markup-compatibility/2006">
          <mc:Choice Requires="x14">
            <control shapeId="7179" r:id="rId5" name="Button 11">
              <controlPr defaultSize="0" print="0" autoLine="0" autoPict="0" macro="[0]!Knock_out2_Click">
                <anchor moveWithCells="1" sizeWithCells="1">
                  <from>
                    <xdr:col>3</xdr:col>
                    <xdr:colOff>1609725</xdr:colOff>
                    <xdr:row>0</xdr:row>
                    <xdr:rowOff>47625</xdr:rowOff>
                  </from>
                  <to>
                    <xdr:col>4</xdr:col>
                    <xdr:colOff>0</xdr:colOff>
                    <xdr:row>0</xdr:row>
                    <xdr:rowOff>485775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5">
    <tabColor theme="4"/>
  </sheetPr>
  <dimension ref="A1:F43"/>
  <sheetViews>
    <sheetView workbookViewId="0">
      <pane xSplit="2" ySplit="3" topLeftCell="C4" activePane="bottomRight" state="frozen"/>
      <selection pane="bottomRight" activeCell="B4" sqref="B4"/>
      <selection pane="bottomLeft" activeCell="D7" sqref="D7"/>
      <selection pane="topRight" activeCell="D7" sqref="D7"/>
    </sheetView>
  </sheetViews>
  <sheetFormatPr defaultColWidth="0" defaultRowHeight="15" zeroHeight="1"/>
  <cols>
    <col min="1" max="1" width="2.85546875" style="49" customWidth="1"/>
    <col min="2" max="2" width="9.140625" style="42" customWidth="1"/>
    <col min="3" max="3" width="104" style="43" customWidth="1"/>
    <col min="4" max="4" width="21.28515625" style="31" customWidth="1"/>
    <col min="5" max="5" width="19.5703125" style="27" customWidth="1"/>
    <col min="6" max="6" width="3.140625" style="94" customWidth="1"/>
    <col min="7" max="16384" width="9.140625" style="27" hidden="1"/>
  </cols>
  <sheetData>
    <row r="1" spans="1:6" s="49" customFormat="1" ht="40.5" customHeight="1">
      <c r="B1" s="58"/>
      <c r="C1" s="59"/>
      <c r="D1" s="60"/>
      <c r="F1" s="49">
        <f>COUNTIFS($E$4:$E$42,"&lt;&gt;"&amp;"")</f>
        <v>32</v>
      </c>
    </row>
    <row r="2" spans="1:6" ht="18.75" customHeight="1">
      <c r="B2" s="270" t="s">
        <v>434</v>
      </c>
      <c r="C2" s="272" t="s">
        <v>479</v>
      </c>
      <c r="D2" s="272"/>
      <c r="E2" s="272"/>
      <c r="F2" s="49">
        <f>COUNTIFS($E$4:$E$42,"Có")</f>
        <v>0</v>
      </c>
    </row>
    <row r="3" spans="1:6" s="34" customFormat="1" ht="28.5" customHeight="1">
      <c r="A3" s="36"/>
      <c r="B3" s="271"/>
      <c r="C3" s="45" t="s">
        <v>436</v>
      </c>
      <c r="D3" s="45" t="s">
        <v>437</v>
      </c>
      <c r="E3" s="45" t="s">
        <v>438</v>
      </c>
      <c r="F3" s="49"/>
    </row>
    <row r="4" spans="1:6">
      <c r="B4" s="63">
        <v>1</v>
      </c>
      <c r="C4" s="32" t="s">
        <v>480</v>
      </c>
      <c r="D4" s="28" t="s">
        <v>481</v>
      </c>
      <c r="E4" s="57" t="s">
        <v>441</v>
      </c>
    </row>
    <row r="5" spans="1:6" ht="28.5">
      <c r="B5" s="63">
        <v>2</v>
      </c>
      <c r="C5" s="32" t="s">
        <v>482</v>
      </c>
      <c r="D5" s="28" t="s">
        <v>481</v>
      </c>
      <c r="E5" s="7"/>
    </row>
    <row r="6" spans="1:6">
      <c r="B6" s="56">
        <v>2.1</v>
      </c>
      <c r="C6" s="7" t="s">
        <v>483</v>
      </c>
      <c r="D6" s="28" t="s">
        <v>481</v>
      </c>
      <c r="E6" s="57" t="s">
        <v>441</v>
      </c>
    </row>
    <row r="7" spans="1:6">
      <c r="B7" s="56">
        <v>2.2000000000000002</v>
      </c>
      <c r="C7" s="7" t="s">
        <v>484</v>
      </c>
      <c r="D7" s="28" t="s">
        <v>481</v>
      </c>
      <c r="E7" s="57" t="s">
        <v>441</v>
      </c>
    </row>
    <row r="8" spans="1:6">
      <c r="B8" s="56">
        <v>2.2999999999999998</v>
      </c>
      <c r="C8" s="7" t="s">
        <v>485</v>
      </c>
      <c r="D8" s="28" t="s">
        <v>481</v>
      </c>
      <c r="E8" s="57" t="s">
        <v>441</v>
      </c>
    </row>
    <row r="9" spans="1:6">
      <c r="B9" s="56">
        <v>2.4</v>
      </c>
      <c r="C9" s="7" t="s">
        <v>486</v>
      </c>
      <c r="D9" s="28" t="s">
        <v>481</v>
      </c>
      <c r="E9" s="57" t="s">
        <v>441</v>
      </c>
    </row>
    <row r="10" spans="1:6">
      <c r="B10" s="56">
        <v>2.5</v>
      </c>
      <c r="C10" s="7" t="s">
        <v>487</v>
      </c>
      <c r="D10" s="28" t="s">
        <v>481</v>
      </c>
      <c r="E10" s="57" t="s">
        <v>441</v>
      </c>
    </row>
    <row r="11" spans="1:6">
      <c r="B11" s="56">
        <v>2.6</v>
      </c>
      <c r="C11" s="7" t="s">
        <v>488</v>
      </c>
      <c r="D11" s="28" t="s">
        <v>481</v>
      </c>
      <c r="E11" s="57" t="s">
        <v>441</v>
      </c>
    </row>
    <row r="12" spans="1:6">
      <c r="B12" s="56">
        <v>2.7</v>
      </c>
      <c r="C12" s="7" t="s">
        <v>489</v>
      </c>
      <c r="D12" s="28" t="s">
        <v>481</v>
      </c>
      <c r="E12" s="7"/>
    </row>
    <row r="13" spans="1:6">
      <c r="B13" s="56" t="s">
        <v>490</v>
      </c>
      <c r="C13" s="102" t="s">
        <v>491</v>
      </c>
      <c r="D13" s="28" t="s">
        <v>481</v>
      </c>
      <c r="E13" s="57" t="s">
        <v>441</v>
      </c>
    </row>
    <row r="14" spans="1:6">
      <c r="B14" s="56" t="s">
        <v>492</v>
      </c>
      <c r="C14" s="102" t="s">
        <v>493</v>
      </c>
      <c r="D14" s="28" t="s">
        <v>481</v>
      </c>
      <c r="E14" s="57" t="s">
        <v>441</v>
      </c>
    </row>
    <row r="15" spans="1:6">
      <c r="B15" s="56" t="s">
        <v>494</v>
      </c>
      <c r="C15" s="102" t="s">
        <v>495</v>
      </c>
      <c r="D15" s="28" t="s">
        <v>481</v>
      </c>
      <c r="E15" s="57" t="s">
        <v>441</v>
      </c>
    </row>
    <row r="16" spans="1:6">
      <c r="B16" s="56" t="s">
        <v>496</v>
      </c>
      <c r="C16" s="102" t="s">
        <v>497</v>
      </c>
      <c r="D16" s="28" t="s">
        <v>481</v>
      </c>
      <c r="E16" s="57" t="s">
        <v>441</v>
      </c>
    </row>
    <row r="17" spans="2:5">
      <c r="B17" s="56" t="s">
        <v>498</v>
      </c>
      <c r="C17" s="102" t="s">
        <v>499</v>
      </c>
      <c r="D17" s="28" t="s">
        <v>481</v>
      </c>
      <c r="E17" s="57" t="s">
        <v>441</v>
      </c>
    </row>
    <row r="18" spans="2:5">
      <c r="B18" s="56" t="s">
        <v>500</v>
      </c>
      <c r="C18" s="102" t="s">
        <v>501</v>
      </c>
      <c r="D18" s="28" t="s">
        <v>481</v>
      </c>
      <c r="E18" s="57" t="s">
        <v>441</v>
      </c>
    </row>
    <row r="19" spans="2:5">
      <c r="B19" s="56" t="s">
        <v>502</v>
      </c>
      <c r="C19" s="103" t="s">
        <v>503</v>
      </c>
      <c r="D19" s="28" t="s">
        <v>481</v>
      </c>
      <c r="E19" s="57" t="s">
        <v>441</v>
      </c>
    </row>
    <row r="20" spans="2:5">
      <c r="B20" s="63">
        <v>3</v>
      </c>
      <c r="C20" s="32" t="s">
        <v>504</v>
      </c>
      <c r="D20" s="28" t="s">
        <v>481</v>
      </c>
      <c r="E20" s="7"/>
    </row>
    <row r="21" spans="2:5">
      <c r="B21" s="56">
        <v>3.1</v>
      </c>
      <c r="C21" s="14" t="s">
        <v>505</v>
      </c>
      <c r="D21" s="28" t="s">
        <v>481</v>
      </c>
      <c r="E21" s="7"/>
    </row>
    <row r="22" spans="2:5" ht="30">
      <c r="B22" s="55" t="s">
        <v>506</v>
      </c>
      <c r="C22" s="37" t="s">
        <v>507</v>
      </c>
      <c r="D22" s="28" t="s">
        <v>481</v>
      </c>
      <c r="E22" s="57" t="s">
        <v>441</v>
      </c>
    </row>
    <row r="23" spans="2:5" ht="30">
      <c r="B23" s="55" t="s">
        <v>508</v>
      </c>
      <c r="C23" s="37" t="s">
        <v>509</v>
      </c>
      <c r="D23" s="28" t="s">
        <v>481</v>
      </c>
      <c r="E23" s="57" t="s">
        <v>441</v>
      </c>
    </row>
    <row r="24" spans="2:5" ht="45">
      <c r="B24" s="55" t="s">
        <v>510</v>
      </c>
      <c r="C24" s="37" t="s">
        <v>511</v>
      </c>
      <c r="D24" s="28" t="s">
        <v>481</v>
      </c>
      <c r="E24" s="57" t="s">
        <v>441</v>
      </c>
    </row>
    <row r="25" spans="2:5" ht="30">
      <c r="B25" s="55" t="s">
        <v>512</v>
      </c>
      <c r="C25" s="37" t="s">
        <v>513</v>
      </c>
      <c r="D25" s="28" t="s">
        <v>481</v>
      </c>
      <c r="E25" s="57" t="s">
        <v>441</v>
      </c>
    </row>
    <row r="26" spans="2:5" ht="30">
      <c r="B26" s="55" t="s">
        <v>514</v>
      </c>
      <c r="C26" s="37" t="s">
        <v>515</v>
      </c>
      <c r="D26" s="28" t="s">
        <v>481</v>
      </c>
      <c r="E26" s="57" t="s">
        <v>441</v>
      </c>
    </row>
    <row r="27" spans="2:5">
      <c r="B27" s="56">
        <v>3.2</v>
      </c>
      <c r="C27" s="14" t="s">
        <v>516</v>
      </c>
      <c r="D27" s="28" t="s">
        <v>481</v>
      </c>
      <c r="E27" s="7"/>
    </row>
    <row r="28" spans="2:5" ht="30">
      <c r="B28" s="55" t="s">
        <v>517</v>
      </c>
      <c r="C28" s="37" t="s">
        <v>518</v>
      </c>
      <c r="D28" s="28" t="s">
        <v>481</v>
      </c>
      <c r="E28" s="57" t="s">
        <v>441</v>
      </c>
    </row>
    <row r="29" spans="2:5" ht="30">
      <c r="B29" s="55" t="s">
        <v>519</v>
      </c>
      <c r="C29" s="37" t="s">
        <v>520</v>
      </c>
      <c r="D29" s="28" t="s">
        <v>481</v>
      </c>
      <c r="E29" s="57" t="s">
        <v>441</v>
      </c>
    </row>
    <row r="30" spans="2:5" ht="30">
      <c r="B30" s="55" t="s">
        <v>521</v>
      </c>
      <c r="C30" s="37" t="s">
        <v>522</v>
      </c>
      <c r="D30" s="28" t="s">
        <v>481</v>
      </c>
      <c r="E30" s="57" t="s">
        <v>441</v>
      </c>
    </row>
    <row r="31" spans="2:5">
      <c r="B31" s="55">
        <v>3.3</v>
      </c>
      <c r="C31" s="37" t="s">
        <v>523</v>
      </c>
      <c r="D31" s="28" t="s">
        <v>481</v>
      </c>
      <c r="E31" s="7"/>
    </row>
    <row r="32" spans="2:5" ht="30">
      <c r="B32" s="55" t="s">
        <v>524</v>
      </c>
      <c r="C32" s="37" t="s">
        <v>525</v>
      </c>
      <c r="D32" s="28" t="s">
        <v>481</v>
      </c>
      <c r="E32" s="57" t="s">
        <v>441</v>
      </c>
    </row>
    <row r="33" spans="2:6" ht="30">
      <c r="B33" s="55" t="s">
        <v>526</v>
      </c>
      <c r="C33" s="37" t="s">
        <v>527</v>
      </c>
      <c r="D33" s="28" t="s">
        <v>481</v>
      </c>
      <c r="E33" s="57" t="s">
        <v>441</v>
      </c>
    </row>
    <row r="34" spans="2:6">
      <c r="B34" s="56">
        <v>3.4</v>
      </c>
      <c r="C34" s="14" t="s">
        <v>528</v>
      </c>
      <c r="D34" s="28" t="s">
        <v>481</v>
      </c>
      <c r="E34" s="7"/>
    </row>
    <row r="35" spans="2:6" ht="30">
      <c r="B35" s="55" t="s">
        <v>529</v>
      </c>
      <c r="C35" s="37" t="s">
        <v>530</v>
      </c>
      <c r="D35" s="28" t="s">
        <v>481</v>
      </c>
      <c r="E35" s="57" t="s">
        <v>441</v>
      </c>
    </row>
    <row r="36" spans="2:6" ht="30">
      <c r="B36" s="55" t="s">
        <v>531</v>
      </c>
      <c r="C36" s="37" t="s">
        <v>532</v>
      </c>
      <c r="D36" s="28" t="s">
        <v>481</v>
      </c>
      <c r="E36" s="57" t="s">
        <v>441</v>
      </c>
    </row>
    <row r="37" spans="2:6" ht="30">
      <c r="B37" s="55" t="s">
        <v>533</v>
      </c>
      <c r="C37" s="37" t="s">
        <v>534</v>
      </c>
      <c r="D37" s="28" t="s">
        <v>481</v>
      </c>
      <c r="E37" s="57" t="s">
        <v>441</v>
      </c>
    </row>
    <row r="38" spans="2:6" ht="42.75">
      <c r="B38" s="104">
        <v>4</v>
      </c>
      <c r="C38" s="106" t="s">
        <v>535</v>
      </c>
      <c r="D38" s="28" t="s">
        <v>481</v>
      </c>
      <c r="E38" s="57" t="s">
        <v>441</v>
      </c>
    </row>
    <row r="39" spans="2:6" ht="42.75">
      <c r="B39" s="56">
        <v>5</v>
      </c>
      <c r="C39" s="32" t="s">
        <v>536</v>
      </c>
      <c r="D39" s="28" t="s">
        <v>481</v>
      </c>
      <c r="E39" s="57" t="s">
        <v>441</v>
      </c>
    </row>
    <row r="40" spans="2:6" ht="57">
      <c r="B40" s="56">
        <v>6</v>
      </c>
      <c r="C40" s="32" t="s">
        <v>537</v>
      </c>
      <c r="D40" s="28" t="s">
        <v>481</v>
      </c>
      <c r="E40" s="57" t="s">
        <v>441</v>
      </c>
    </row>
    <row r="41" spans="2:6" ht="28.5">
      <c r="B41" s="104">
        <v>7</v>
      </c>
      <c r="C41" s="106" t="s">
        <v>538</v>
      </c>
      <c r="D41" s="28" t="s">
        <v>481</v>
      </c>
      <c r="E41" s="57" t="s">
        <v>441</v>
      </c>
    </row>
    <row r="42" spans="2:6" ht="18.75" customHeight="1">
      <c r="B42" s="56">
        <v>8</v>
      </c>
      <c r="C42" s="32" t="s">
        <v>478</v>
      </c>
      <c r="D42" s="28" t="s">
        <v>481</v>
      </c>
      <c r="E42" s="57" t="s">
        <v>441</v>
      </c>
    </row>
    <row r="43" spans="2:6" s="49" customFormat="1">
      <c r="B43" s="61"/>
      <c r="C43" s="62"/>
      <c r="D43" s="60"/>
      <c r="F43" s="94"/>
    </row>
  </sheetData>
  <sheetProtection algorithmName="SHA-512" hashValue="ITnTvyszhPDg9DY1Qf/VeUgQw4JK5u6gV4UhK+kKUsO+Rau4ETHZMNIbjEUXLHKuBqhqL+xxTLq7RAsf8P7ong==" saltValue="YffGlMT/mHGJZm/Fz0eKcw==" spinCount="100000" sheet="1" formatColumns="0" formatRows="0"/>
  <mergeCells count="2">
    <mergeCell ref="C2:E2"/>
    <mergeCell ref="B2:B3"/>
  </mergeCells>
  <dataValidations count="1">
    <dataValidation type="list" allowBlank="1" showInputMessage="1" showErrorMessage="1" sqref="E4 E13:E19 E22:E26 E28:E30 E32:E33 E35:E42 E6:E11" xr:uid="{00000000-0002-0000-0700-000000000000}">
      <formula1>"Có, Không"</formula1>
    </dataValidation>
  </dataValidations>
  <pageMargins left="0.7" right="0.7" top="0.75" bottom="0.75" header="0.3" footer="0.3"/>
  <pageSetup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26628" r:id="rId3" name="Button 4">
              <controlPr defaultSize="0" print="0" autoLine="0" autoPict="0" macro="[0]!Han_che1_Click">
                <anchor moveWithCells="1" sizeWithCells="1">
                  <from>
                    <xdr:col>4</xdr:col>
                    <xdr:colOff>9525</xdr:colOff>
                    <xdr:row>0</xdr:row>
                    <xdr:rowOff>57150</xdr:rowOff>
                  </from>
                  <to>
                    <xdr:col>5</xdr:col>
                    <xdr:colOff>9525</xdr:colOff>
                    <xdr:row>0</xdr:row>
                    <xdr:rowOff>495300</xdr:rowOff>
                  </to>
                </anchor>
              </controlPr>
            </control>
          </mc:Choice>
        </mc:AlternateContent>
        <mc:AlternateContent xmlns:mc="http://schemas.openxmlformats.org/markup-compatibility/2006">
          <mc:Choice Requires="x14">
            <control shapeId="26629" r:id="rId4" name="Button 5">
              <controlPr defaultSize="0" print="0" autoLine="0" autoPict="0" macro="[0]!Han_che2_Click">
                <anchor moveWithCells="1" sizeWithCells="1">
                  <from>
                    <xdr:col>3</xdr:col>
                    <xdr:colOff>38100</xdr:colOff>
                    <xdr:row>0</xdr:row>
                    <xdr:rowOff>19050</xdr:rowOff>
                  </from>
                  <to>
                    <xdr:col>3</xdr:col>
                    <xdr:colOff>1343025</xdr:colOff>
                    <xdr:row>1</xdr:row>
                    <xdr:rowOff>9525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AU33"/>
  <sheetViews>
    <sheetView topLeftCell="AL2" zoomScale="70" zoomScaleNormal="70" workbookViewId="0">
      <pane xSplit="3" ySplit="3" topLeftCell="AO5" activePane="bottomRight" state="frozen"/>
      <selection pane="bottomRight" activeCell="AO25" sqref="AO25"/>
      <selection pane="bottomLeft" activeCell="AL5" sqref="AL5"/>
      <selection pane="topRight" activeCell="AO2" sqref="AO2"/>
    </sheetView>
  </sheetViews>
  <sheetFormatPr defaultColWidth="0" defaultRowHeight="15" zeroHeight="1"/>
  <cols>
    <col min="1" max="1" width="9.140625" hidden="1" customWidth="1"/>
    <col min="2" max="2" width="35.28515625" hidden="1" customWidth="1"/>
    <col min="3" max="8" width="4.140625" hidden="1" customWidth="1"/>
    <col min="9" max="9" width="4" hidden="1" customWidth="1"/>
    <col min="10" max="10" width="4.140625" hidden="1" customWidth="1"/>
    <col min="11" max="11" width="3.7109375" hidden="1" customWidth="1"/>
    <col min="12" max="12" width="4.140625" hidden="1" customWidth="1"/>
    <col min="13" max="13" width="3.5703125" hidden="1" customWidth="1"/>
    <col min="14" max="14" width="4.140625" hidden="1" customWidth="1"/>
    <col min="15" max="15" width="3.85546875" hidden="1" customWidth="1"/>
    <col min="16" max="19" width="4.140625" hidden="1" customWidth="1"/>
    <col min="20" max="23" width="3.42578125" hidden="1" customWidth="1"/>
    <col min="24" max="24" width="20.28515625" hidden="1" customWidth="1"/>
    <col min="25" max="28" width="22.28515625" hidden="1" customWidth="1"/>
    <col min="29" max="29" width="17.5703125" hidden="1" customWidth="1"/>
    <col min="30" max="37" width="9.140625" hidden="1" customWidth="1"/>
    <col min="38" max="38" width="2.42578125" style="164" customWidth="1"/>
    <col min="39" max="39" width="0.5703125" style="164" customWidth="1"/>
    <col min="40" max="40" width="44.85546875" customWidth="1"/>
    <col min="41" max="41" width="67.5703125" customWidth="1"/>
    <col min="42" max="42" width="5.7109375" hidden="1" customWidth="1"/>
    <col min="43" max="43" width="12.85546875" customWidth="1"/>
    <col min="44" max="44" width="2.85546875" customWidth="1"/>
    <col min="45" max="45" width="2.42578125" style="163" customWidth="1"/>
    <col min="46" max="47" width="0" hidden="1" customWidth="1"/>
    <col min="48" max="16384" width="9.140625" hidden="1"/>
  </cols>
  <sheetData>
    <row r="1" spans="1:44" hidden="1">
      <c r="A1" s="53">
        <v>1</v>
      </c>
      <c r="B1" s="166" t="s">
        <v>272</v>
      </c>
      <c r="C1" s="169" t="s">
        <v>316</v>
      </c>
      <c r="D1" s="170" t="str">
        <f>Map!$B2</f>
        <v>1-SXXD</v>
      </c>
      <c r="E1" s="170" t="str">
        <f>Map!$B3</f>
        <v>2- XLLD</v>
      </c>
      <c r="F1" s="170" t="str">
        <f>Map!$B4</f>
        <v>3-TM VLXD</v>
      </c>
      <c r="G1" s="170" t="str">
        <f>Map!$B5</f>
        <v>4-SX VLXD</v>
      </c>
      <c r="H1" s="170" t="str">
        <f>Map!$B6</f>
        <v>5-SX Go</v>
      </c>
      <c r="I1" s="170" t="str">
        <f>Map!$B7</f>
        <v>6-TM Go</v>
      </c>
      <c r="J1" s="170" t="str">
        <f>Map!$B8</f>
        <v>7-SX ST</v>
      </c>
      <c r="K1" s="170" t="str">
        <f>Map!$B9</f>
        <v>8-TM ST</v>
      </c>
      <c r="L1" s="170" t="str">
        <f>Map!$B10</f>
        <v>9-Other</v>
      </c>
      <c r="M1" s="170" t="str">
        <f>Map!$B11</f>
        <v>1-SXXD CN</v>
      </c>
      <c r="N1" s="170" t="str">
        <f>Map!$B12</f>
        <v>1-SXXD DD</v>
      </c>
      <c r="O1" s="171" t="str">
        <f>Map!$B13</f>
        <v>1-SXXD DDNSNN</v>
      </c>
      <c r="P1" s="170" t="str">
        <f>Map!$B14</f>
        <v>2- XLLD- GCSX</v>
      </c>
      <c r="Q1" s="170" t="str">
        <f>Map!$B15</f>
        <v>2- XLLD- KoGCSX</v>
      </c>
      <c r="R1" s="170" t="str">
        <f>Map!$B16</f>
        <v>4-SX VLXD- Nhom</v>
      </c>
      <c r="S1" s="175" t="str">
        <f>Map!$B17</f>
        <v>4-SX VLXD- Other</v>
      </c>
      <c r="T1" s="170"/>
      <c r="U1" s="170"/>
      <c r="V1" s="170"/>
      <c r="W1" s="170"/>
      <c r="X1" s="172" t="str">
        <f>VLOOKUP(AO2,Map!A2:B17,2,0)</f>
        <v>2- XLLD- GCSX</v>
      </c>
      <c r="Y1" s="167" t="s">
        <v>273</v>
      </c>
      <c r="Z1" s="167" t="s">
        <v>274</v>
      </c>
      <c r="AA1" s="167" t="s">
        <v>275</v>
      </c>
      <c r="AB1" s="167" t="s">
        <v>276</v>
      </c>
      <c r="AC1" s="53" t="s">
        <v>317</v>
      </c>
      <c r="AD1" s="53"/>
      <c r="AE1" s="53"/>
      <c r="AF1" s="53"/>
      <c r="AG1" s="53"/>
      <c r="AH1" s="53"/>
      <c r="AI1" s="53"/>
      <c r="AJ1" s="53"/>
      <c r="AK1" s="53"/>
      <c r="AL1" s="178"/>
      <c r="AM1" s="178"/>
      <c r="AN1" s="168" t="str">
        <f>'Thong tin chung'!X1</f>
        <v>2- XLLD</v>
      </c>
      <c r="AO1" s="90" t="e">
        <f ca="1">OFFSET(Map!$A$24,1,MATCH($AN$1,Map!$A$24:$I$24,0)-1,COUNTA(OFFSET(Map!$A$24,1,MATCH('3.Danh gia nganh'!$AN$1,Map!A24:I24,0)-1,10,1)),1)</f>
        <v>#VALUE!</v>
      </c>
      <c r="AP1" s="178">
        <f ca="1">COUNTA(OFFSET(Map!$A$24,1,MATCH('3.Danh gia nganh'!$AN$1,Map!$A$24:$C$24,0)-1,10,1))</f>
        <v>2</v>
      </c>
      <c r="AQ1" s="177"/>
      <c r="AR1" s="164"/>
    </row>
    <row r="2" spans="1:44" ht="30" customHeight="1">
      <c r="A2" s="53">
        <v>2</v>
      </c>
      <c r="B2" s="154" t="s">
        <v>318</v>
      </c>
      <c r="C2" s="53">
        <v>1</v>
      </c>
      <c r="D2" s="155">
        <v>1</v>
      </c>
      <c r="E2" s="155">
        <v>1</v>
      </c>
      <c r="F2" s="155">
        <v>1</v>
      </c>
      <c r="G2" s="155">
        <v>1</v>
      </c>
      <c r="H2" s="155">
        <v>1</v>
      </c>
      <c r="I2" s="155">
        <v>1</v>
      </c>
      <c r="J2" s="155">
        <v>1</v>
      </c>
      <c r="K2" s="155">
        <v>1</v>
      </c>
      <c r="L2" s="53">
        <v>1</v>
      </c>
      <c r="M2" s="155">
        <v>1</v>
      </c>
      <c r="N2" s="155">
        <v>1</v>
      </c>
      <c r="O2" s="155">
        <v>1</v>
      </c>
      <c r="P2" s="155">
        <v>1</v>
      </c>
      <c r="Q2" s="155">
        <v>1</v>
      </c>
      <c r="R2" s="155">
        <v>1</v>
      </c>
      <c r="S2" s="155">
        <v>1</v>
      </c>
      <c r="T2" s="31"/>
      <c r="U2" s="31"/>
      <c r="V2" s="31"/>
      <c r="W2" s="31"/>
      <c r="X2" s="156">
        <f>IFERROR(INDEX(C2:W2,1,MATCH($X$1,$C$1:$V$1,0)),"")</f>
        <v>1</v>
      </c>
      <c r="Y2" s="160" t="s">
        <v>319</v>
      </c>
      <c r="Z2" s="160" t="s">
        <v>320</v>
      </c>
      <c r="AA2" s="160" t="s">
        <v>321</v>
      </c>
      <c r="AB2" s="160" t="s">
        <v>322</v>
      </c>
      <c r="AC2" s="31"/>
      <c r="AD2" s="31"/>
      <c r="AE2" s="31"/>
      <c r="AF2" s="31"/>
      <c r="AG2" s="31"/>
      <c r="AH2" s="31"/>
      <c r="AI2" s="31"/>
      <c r="AJ2" s="31"/>
      <c r="AK2" s="31"/>
      <c r="AL2" s="178"/>
      <c r="AM2" s="178"/>
      <c r="AN2" s="92" t="s">
        <v>258</v>
      </c>
      <c r="AO2" s="86" t="s">
        <v>423</v>
      </c>
      <c r="AP2" s="178"/>
      <c r="AQ2" s="90"/>
      <c r="AR2" s="90"/>
    </row>
    <row r="3" spans="1:44" ht="40.5" customHeight="1">
      <c r="A3" s="53">
        <v>3</v>
      </c>
      <c r="B3" s="154" t="s">
        <v>324</v>
      </c>
      <c r="C3" s="53"/>
      <c r="D3" s="155">
        <v>1</v>
      </c>
      <c r="E3" s="155">
        <v>1</v>
      </c>
      <c r="F3" s="155">
        <v>1</v>
      </c>
      <c r="G3" s="155">
        <v>1</v>
      </c>
      <c r="H3" s="155">
        <v>1</v>
      </c>
      <c r="I3" s="155">
        <v>1</v>
      </c>
      <c r="J3" s="155">
        <v>1</v>
      </c>
      <c r="K3" s="155">
        <v>1</v>
      </c>
      <c r="L3" s="53">
        <v>1</v>
      </c>
      <c r="M3" s="155">
        <v>1</v>
      </c>
      <c r="N3" s="155">
        <v>1</v>
      </c>
      <c r="O3" s="155">
        <v>1</v>
      </c>
      <c r="P3" s="155">
        <v>1</v>
      </c>
      <c r="Q3" s="155">
        <v>1</v>
      </c>
      <c r="R3" s="155">
        <v>1</v>
      </c>
      <c r="S3" s="155">
        <v>1</v>
      </c>
      <c r="T3" s="31"/>
      <c r="U3" s="31"/>
      <c r="V3" s="31"/>
      <c r="W3" s="31"/>
      <c r="X3" s="156">
        <f t="shared" ref="X3:X29" si="0">IFERROR(INDEX(C3:W3,1,MATCH($X$1,$C$1:$V$1,0)),"")</f>
        <v>1</v>
      </c>
      <c r="Y3" s="160" t="s">
        <v>325</v>
      </c>
      <c r="Z3" s="160" t="s">
        <v>326</v>
      </c>
      <c r="AA3" s="160" t="s">
        <v>327</v>
      </c>
      <c r="AB3" s="160" t="s">
        <v>328</v>
      </c>
      <c r="AC3" s="31"/>
      <c r="AD3" s="31"/>
      <c r="AE3" s="31"/>
      <c r="AF3" s="31"/>
      <c r="AG3" s="31"/>
      <c r="AH3" s="31"/>
      <c r="AI3" s="31"/>
      <c r="AJ3" s="31"/>
      <c r="AK3" s="31"/>
      <c r="AL3" s="178"/>
      <c r="AM3" s="178"/>
      <c r="AN3" s="90"/>
      <c r="AO3" s="178"/>
      <c r="AP3" s="181">
        <f>SUM(AP5:AP32)</f>
        <v>11</v>
      </c>
      <c r="AQ3" s="181">
        <f>IF($AP$25=1,COUNTA($AO$5:$AO$32),COUNTA($AO$5:$AO$24,$AO$26:$AO$32))</f>
        <v>11</v>
      </c>
      <c r="AR3" s="178"/>
    </row>
    <row r="4" spans="1:44" ht="42" customHeight="1">
      <c r="A4" s="53">
        <v>4</v>
      </c>
      <c r="B4" s="154" t="s">
        <v>329</v>
      </c>
      <c r="C4" s="53"/>
      <c r="D4" s="157">
        <v>1</v>
      </c>
      <c r="E4" s="157">
        <v>1</v>
      </c>
      <c r="F4" s="157">
        <v>1</v>
      </c>
      <c r="G4" s="157">
        <v>1</v>
      </c>
      <c r="H4" s="157">
        <v>1</v>
      </c>
      <c r="I4" s="157">
        <v>1</v>
      </c>
      <c r="J4" s="157">
        <v>1</v>
      </c>
      <c r="K4" s="157">
        <v>1</v>
      </c>
      <c r="L4" s="53">
        <v>1</v>
      </c>
      <c r="M4" s="157">
        <v>1</v>
      </c>
      <c r="N4" s="157">
        <v>1</v>
      </c>
      <c r="O4" s="157">
        <v>1</v>
      </c>
      <c r="P4" s="157">
        <v>1</v>
      </c>
      <c r="Q4" s="157">
        <v>1</v>
      </c>
      <c r="R4" s="157">
        <v>1</v>
      </c>
      <c r="S4" s="157">
        <v>1</v>
      </c>
      <c r="T4" s="31"/>
      <c r="U4" s="31"/>
      <c r="V4" s="31"/>
      <c r="W4" s="31"/>
      <c r="X4" s="156">
        <f t="shared" si="0"/>
        <v>1</v>
      </c>
      <c r="Y4" s="160" t="s">
        <v>330</v>
      </c>
      <c r="Z4" s="160" t="s">
        <v>331</v>
      </c>
      <c r="AA4" s="160" t="s">
        <v>326</v>
      </c>
      <c r="AB4" s="160" t="s">
        <v>332</v>
      </c>
      <c r="AC4" s="31"/>
      <c r="AD4" s="31"/>
      <c r="AE4" s="31"/>
      <c r="AF4" s="31"/>
      <c r="AG4" s="31"/>
      <c r="AH4" s="31"/>
      <c r="AI4" s="31"/>
      <c r="AJ4" s="31"/>
      <c r="AK4" s="31"/>
      <c r="AL4" s="178" t="s">
        <v>434</v>
      </c>
      <c r="AM4" s="179"/>
      <c r="AN4" s="92" t="s">
        <v>272</v>
      </c>
      <c r="AO4" s="33" t="s">
        <v>438</v>
      </c>
      <c r="AP4" s="91"/>
      <c r="AQ4" s="33" t="s">
        <v>539</v>
      </c>
      <c r="AR4" s="90"/>
    </row>
    <row r="5" spans="1:44" ht="42" customHeight="1">
      <c r="A5" s="53">
        <v>5</v>
      </c>
      <c r="B5" s="154" t="s">
        <v>334</v>
      </c>
      <c r="C5" s="53"/>
      <c r="D5" s="155">
        <v>1</v>
      </c>
      <c r="E5" s="155">
        <v>1</v>
      </c>
      <c r="F5" s="155">
        <v>1</v>
      </c>
      <c r="G5" s="155">
        <v>1</v>
      </c>
      <c r="H5" s="155">
        <v>1</v>
      </c>
      <c r="I5" s="155">
        <v>1</v>
      </c>
      <c r="J5" s="155">
        <v>1</v>
      </c>
      <c r="K5" s="155">
        <v>1</v>
      </c>
      <c r="L5" s="53">
        <v>1</v>
      </c>
      <c r="M5" s="155">
        <v>1</v>
      </c>
      <c r="N5" s="155">
        <v>1</v>
      </c>
      <c r="O5" s="155">
        <v>1</v>
      </c>
      <c r="P5" s="155">
        <v>1</v>
      </c>
      <c r="Q5" s="155">
        <v>1</v>
      </c>
      <c r="R5" s="155">
        <v>1</v>
      </c>
      <c r="S5" s="155">
        <v>1</v>
      </c>
      <c r="T5" s="31"/>
      <c r="U5" s="31"/>
      <c r="V5" s="31"/>
      <c r="W5" s="31"/>
      <c r="X5" s="156">
        <f t="shared" si="0"/>
        <v>1</v>
      </c>
      <c r="Y5" s="160" t="s">
        <v>58</v>
      </c>
      <c r="Z5" s="160" t="s">
        <v>335</v>
      </c>
      <c r="AA5" s="160" t="s">
        <v>336</v>
      </c>
      <c r="AB5" s="160" t="s">
        <v>25</v>
      </c>
      <c r="AC5" s="31"/>
      <c r="AD5" s="31"/>
      <c r="AE5" s="31"/>
      <c r="AF5" s="31"/>
      <c r="AG5" s="31"/>
      <c r="AH5" s="31"/>
      <c r="AI5" s="31"/>
      <c r="AJ5" s="31"/>
      <c r="AK5" s="31"/>
      <c r="AL5" s="178">
        <v>1</v>
      </c>
      <c r="AM5" s="180"/>
      <c r="AN5" s="101" t="str">
        <f>$B2</f>
        <v>Lĩnh vực hoạt động của doanh nghiệp</v>
      </c>
      <c r="AO5" s="86" t="s">
        <v>319</v>
      </c>
      <c r="AP5" s="176">
        <f>$X2</f>
        <v>1</v>
      </c>
      <c r="AQ5" s="86" t="str">
        <f>IFERROR(INDEX($Y$1:$AB$1,1,MATCH($AO5,$Y2:$AB2,0)),"")</f>
        <v>Khuyến khích</v>
      </c>
      <c r="AR5" s="90"/>
    </row>
    <row r="6" spans="1:44" ht="42" customHeight="1">
      <c r="A6" s="53">
        <v>6</v>
      </c>
      <c r="B6" s="154" t="s">
        <v>338</v>
      </c>
      <c r="C6" s="53"/>
      <c r="D6" s="157">
        <v>1</v>
      </c>
      <c r="E6" s="157">
        <v>1</v>
      </c>
      <c r="F6" s="157">
        <v>1</v>
      </c>
      <c r="G6" s="157">
        <v>1</v>
      </c>
      <c r="H6" s="157">
        <v>1</v>
      </c>
      <c r="I6" s="157">
        <v>1</v>
      </c>
      <c r="J6" s="157">
        <v>1</v>
      </c>
      <c r="K6" s="157">
        <v>1</v>
      </c>
      <c r="L6" s="53">
        <v>1</v>
      </c>
      <c r="M6" s="157">
        <v>1</v>
      </c>
      <c r="N6" s="157">
        <v>1</v>
      </c>
      <c r="O6" s="157">
        <v>1</v>
      </c>
      <c r="P6" s="157">
        <v>1</v>
      </c>
      <c r="Q6" s="157">
        <v>1</v>
      </c>
      <c r="R6" s="157">
        <v>1</v>
      </c>
      <c r="S6" s="157">
        <v>1</v>
      </c>
      <c r="T6" s="31"/>
      <c r="U6" s="31"/>
      <c r="V6" s="31"/>
      <c r="W6" s="31"/>
      <c r="X6" s="156">
        <f t="shared" si="0"/>
        <v>1</v>
      </c>
      <c r="Y6" s="160" t="s">
        <v>339</v>
      </c>
      <c r="Z6" s="160" t="s">
        <v>340</v>
      </c>
      <c r="AA6" s="160" t="s">
        <v>341</v>
      </c>
      <c r="AB6" s="160" t="s">
        <v>342</v>
      </c>
      <c r="AC6" s="31"/>
      <c r="AD6" s="31"/>
      <c r="AE6" s="31"/>
      <c r="AF6" s="31"/>
      <c r="AG6" s="31"/>
      <c r="AH6" s="31"/>
      <c r="AI6" s="31"/>
      <c r="AJ6" s="31"/>
      <c r="AK6" s="31"/>
      <c r="AL6" s="178">
        <v>2</v>
      </c>
      <c r="AM6" s="178"/>
      <c r="AN6" s="101" t="str">
        <f t="shared" ref="AN6:AN32" si="1">$B3</f>
        <v>Thời gian hoạt động của DN (năm)</v>
      </c>
      <c r="AO6" s="86" t="s">
        <v>325</v>
      </c>
      <c r="AP6" s="176">
        <f t="shared" ref="AP6:AP32" si="2">$X3</f>
        <v>1</v>
      </c>
      <c r="AQ6" s="86" t="str">
        <f t="shared" ref="AQ6:AQ32" si="3">IFERROR(INDEX($Y$1:$AB$1,1,MATCH($AO6,$Y3:$AB3,0)),"")</f>
        <v>Khuyến khích</v>
      </c>
      <c r="AR6" s="90"/>
    </row>
    <row r="7" spans="1:44" ht="42" customHeight="1">
      <c r="A7" s="53">
        <v>7</v>
      </c>
      <c r="B7" s="154" t="s">
        <v>345</v>
      </c>
      <c r="C7" s="53"/>
      <c r="D7" s="157">
        <v>1</v>
      </c>
      <c r="E7" s="157">
        <v>1</v>
      </c>
      <c r="F7" s="157">
        <v>1</v>
      </c>
      <c r="G7" s="157">
        <v>1</v>
      </c>
      <c r="H7" s="157">
        <v>1</v>
      </c>
      <c r="I7" s="157">
        <v>1</v>
      </c>
      <c r="J7" s="157">
        <v>1</v>
      </c>
      <c r="K7" s="157">
        <v>1</v>
      </c>
      <c r="L7" s="53">
        <v>1</v>
      </c>
      <c r="M7" s="157">
        <v>1</v>
      </c>
      <c r="N7" s="157">
        <v>1</v>
      </c>
      <c r="O7" s="157">
        <v>1</v>
      </c>
      <c r="P7" s="157">
        <v>1</v>
      </c>
      <c r="Q7" s="157">
        <v>1</v>
      </c>
      <c r="R7" s="157">
        <v>1</v>
      </c>
      <c r="S7" s="157">
        <v>1</v>
      </c>
      <c r="T7" s="31"/>
      <c r="U7" s="31"/>
      <c r="V7" s="31"/>
      <c r="W7" s="31"/>
      <c r="X7" s="156">
        <f t="shared" si="0"/>
        <v>1</v>
      </c>
      <c r="Y7" s="160" t="s">
        <v>346</v>
      </c>
      <c r="Z7" s="160" t="s">
        <v>347</v>
      </c>
      <c r="AA7" s="160" t="s">
        <v>348</v>
      </c>
      <c r="AB7" s="160" t="s">
        <v>349</v>
      </c>
      <c r="AC7" s="31"/>
      <c r="AD7" s="31"/>
      <c r="AE7" s="38"/>
      <c r="AF7" s="31"/>
      <c r="AG7" s="31"/>
      <c r="AH7" s="31"/>
      <c r="AI7" s="31"/>
      <c r="AJ7" s="31"/>
      <c r="AK7" s="31"/>
      <c r="AL7" s="178">
        <v>3</v>
      </c>
      <c r="AM7" s="178"/>
      <c r="AN7" s="101" t="str">
        <f t="shared" si="1"/>
        <v>Kinh nghiệm của chủ doanh nghiệp hoặc người quản trị - điều hành (của ít nhất 01 người chủ doanh nghiệp) (năm)</v>
      </c>
      <c r="AO7" s="86" t="s">
        <v>330</v>
      </c>
      <c r="AP7" s="176">
        <f t="shared" si="2"/>
        <v>1</v>
      </c>
      <c r="AQ7" s="86" t="str">
        <f t="shared" si="3"/>
        <v>Khuyến khích</v>
      </c>
      <c r="AR7" s="90"/>
    </row>
    <row r="8" spans="1:44" ht="42" customHeight="1">
      <c r="A8" s="53">
        <v>8</v>
      </c>
      <c r="B8" s="158" t="s">
        <v>87</v>
      </c>
      <c r="C8" s="159"/>
      <c r="D8" s="155">
        <v>1</v>
      </c>
      <c r="E8" s="157">
        <v>1</v>
      </c>
      <c r="F8" s="157">
        <v>1</v>
      </c>
      <c r="G8" s="157">
        <v>1</v>
      </c>
      <c r="H8" s="157">
        <v>1</v>
      </c>
      <c r="I8" s="157">
        <v>1</v>
      </c>
      <c r="J8" s="157">
        <v>1</v>
      </c>
      <c r="K8" s="157">
        <v>1</v>
      </c>
      <c r="L8" s="157"/>
      <c r="M8" s="155">
        <v>1</v>
      </c>
      <c r="N8" s="155">
        <v>1</v>
      </c>
      <c r="O8" s="155"/>
      <c r="P8" s="157">
        <v>1</v>
      </c>
      <c r="Q8" s="157">
        <v>1</v>
      </c>
      <c r="R8" s="157">
        <v>1</v>
      </c>
      <c r="S8" s="157">
        <v>1</v>
      </c>
      <c r="T8" s="31"/>
      <c r="U8" s="31"/>
      <c r="V8" s="31"/>
      <c r="W8" s="31"/>
      <c r="X8" s="156">
        <f t="shared" si="0"/>
        <v>1</v>
      </c>
      <c r="Y8" s="160" t="str">
        <f>IF(OR($X$1="2- XLLD- GCSX",$X$1="2- XLLD- KoGCSX"),"X &gt;= 150",IF($X$1="1-SXXD DD","X &gt;= 200",IF($X$1="1-SXXD CN","X &gt;= 300",IF($X$1="4-SX VLXD- Other","X &gt;= 400",IF($X$1="3-TM VLXD","X ≥ 400",IF(OR($X$1="5-SX Go",$X$1="6-TM Go"),"X &gt;= 500",IF(OR($X$1="7-SX ST",$X$1="4-SX VLXD- Nhom",$X$1="8-TM ST"),"X &gt;= 600")))))))</f>
        <v>X &gt;= 150</v>
      </c>
      <c r="Z8" s="160" t="str">
        <f>IF($X$1="2- XLLD- KoGCSX","75 ≤ X &lt; 150",IF($X$1="2- XLLD- GCSX","100 ≤ X &lt;150",IF($X$1="1-SXXD DD","100 ≤ X &lt; 200",IF($X$1="1-SXXD CN","200 ≤ X &lt; 300",IF(OR($X$1="3-TM VLXD",$X$1="4-SX VLXD- Other"),"200 ≤ X &lt; 400",IF(OR($X$1="5-SX Go",$X$1="6-TM Go"),"300 ≤ X &lt; 500",IF(OR($X$1="7-SX ST",$X$1="8-TM ST"),"300 ≤ X &lt; 600",IF($X$1="4-SX VLXD- Nhom","400 ≤ X &lt; 600"))))))))</f>
        <v>100 ≤ X &lt;150</v>
      </c>
      <c r="AA8" s="160" t="str">
        <f>IF($X$1="2- XLLD- KoGCSX","20 ≤ X &lt; 75",IF(OR($X$1="1-SXXD DD",$X$1="2- XLLD- GCSX"),"50 ≤ X &lt; 100",IF($X$1="3-TM VLXD","100 ≤ X &lt; 200",IF(OR($X$1="1-SXXD CN",$X$1="4-SX VLXD- Other"),"100 ≤ X &lt; 200",IF(OR($X$1="5-SX Go",$X$1="6-TM Go",$X$1="7-SX ST",$X$1="8-TM ST"),"100 ≤ X &lt; 300",IF($X$1="4-SX VLXD- Nhom","200 ≤ X &lt; 400"))))))</f>
        <v>50 ≤ X &lt; 100</v>
      </c>
      <c r="AB8" s="160" t="str">
        <f>IF($X$1="2- XLLD- KoGCSX","X&lt; 20",IF(OR($X$1="1-SXXD DD",$X$1="2- XLLD- GCSX"),"X &lt; 50",IF(OR($X$1="5-SX Go",$X$1="6-TM Go",$X$1="7-SX ST",$X$1="8-TM ST",$X$1="4-SX VLXD- Other",$X$1="1-SXXD CN",$X$1="3-TM VLXD"),"X &lt; 100",IF($X$1="4-SX VLXD- Nhom","X&lt; 200"))))</f>
        <v>X &lt; 50</v>
      </c>
      <c r="AC8" s="31" t="s">
        <v>317</v>
      </c>
      <c r="AD8" s="31" t="str">
        <f>"INDEX('"&amp;$X$1&amp;"'!"&amp;"$A:$E,Match($B"&amp;A8&amp;",'"&amp;$X$1&amp;"'!"&amp;"$A:$A,0),2)"</f>
        <v>INDEX('2- XLLD- GCSX'!$A:$E,Match($B8,'2- XLLD- GCSX'!$A:$A,0),2)</v>
      </c>
      <c r="AE8" s="31" t="str">
        <f>"INDEX('"&amp;$X$1&amp;"'!"&amp;"$A:$E,Match($B"&amp;A8&amp;",'"&amp;$X$1&amp;"'!"&amp;"$A:$A,0),3)"</f>
        <v>INDEX('2- XLLD- GCSX'!$A:$E,Match($B8,'2- XLLD- GCSX'!$A:$A,0),3)</v>
      </c>
      <c r="AF8" s="31" t="str">
        <f>"INDEX('"&amp;$X$1&amp;"'!"&amp;"$A:$E,Match($B"&amp;A8&amp;",'"&amp;$X$1&amp;"'!"&amp;"$A:$A,0),4)"</f>
        <v>INDEX('2- XLLD- GCSX'!$A:$E,Match($B8,'2- XLLD- GCSX'!$A:$A,0),4)</v>
      </c>
      <c r="AG8" s="31" t="str">
        <f>"INDEX('"&amp;$X$1&amp;"'!"&amp;"$A:$E,Match($B"&amp;A8&amp;",'"&amp;$X$1&amp;"'!"&amp;"$A:$A,0),5)"</f>
        <v>INDEX('2- XLLD- GCSX'!$A:$E,Match($B8,'2- XLLD- GCSX'!$A:$A,0),5)</v>
      </c>
      <c r="AH8" s="35" t="str">
        <f ca="1">IFERROR(Eval(AD8),"")</f>
        <v/>
      </c>
      <c r="AI8" s="35" t="str">
        <f ca="1">IFERROR(Eval(AE8),"")</f>
        <v/>
      </c>
      <c r="AJ8" s="35" t="str">
        <f ca="1">IFERROR(Eval(AF8),"")</f>
        <v/>
      </c>
      <c r="AK8" s="35" t="str">
        <f ca="1">IFERROR(Eval(AG8),"")</f>
        <v/>
      </c>
      <c r="AL8" s="178">
        <v>4</v>
      </c>
      <c r="AM8" s="178"/>
      <c r="AN8" s="101" t="str">
        <f t="shared" si="1"/>
        <v>Doanh thu từ ngành thuộc ReCoM sector/tổng doanh thu</v>
      </c>
      <c r="AO8" s="86" t="s">
        <v>58</v>
      </c>
      <c r="AP8" s="176">
        <f t="shared" si="2"/>
        <v>1</v>
      </c>
      <c r="AQ8" s="86" t="str">
        <f t="shared" si="3"/>
        <v>Khuyến khích</v>
      </c>
      <c r="AR8" s="90"/>
    </row>
    <row r="9" spans="1:44" ht="42" customHeight="1">
      <c r="A9" s="53">
        <v>9</v>
      </c>
      <c r="B9" s="154" t="s">
        <v>128</v>
      </c>
      <c r="C9" s="53"/>
      <c r="D9" s="155"/>
      <c r="E9" s="157"/>
      <c r="F9" s="155"/>
      <c r="G9" s="155"/>
      <c r="H9" s="157">
        <v>1</v>
      </c>
      <c r="I9" s="155">
        <v>1</v>
      </c>
      <c r="J9" s="155"/>
      <c r="K9" s="155">
        <v>1</v>
      </c>
      <c r="L9" s="155"/>
      <c r="M9" s="155"/>
      <c r="N9" s="155"/>
      <c r="O9" s="155"/>
      <c r="P9" s="157"/>
      <c r="Q9" s="157"/>
      <c r="R9" s="155"/>
      <c r="S9" s="155"/>
      <c r="T9" s="31"/>
      <c r="U9" s="31"/>
      <c r="V9" s="31"/>
      <c r="W9" s="31"/>
      <c r="X9" s="156">
        <f t="shared" si="0"/>
        <v>0</v>
      </c>
      <c r="Y9" s="160" t="b">
        <f>IF($X$1="5-SX Go",Sheet4!C$39,IF($X$1="6-TM Go",Sheet4!C$45,IF($X$1="8-TM ST",Sheet4!C$56)))</f>
        <v>0</v>
      </c>
      <c r="Z9" s="160" t="b">
        <f>IF($X$1="5-SX Go",Sheet4!D$39,IF($X$1="6-TM Go",Sheet4!D$45,IF($X$1="8-TM ST",Sheet4!D$56)))</f>
        <v>0</v>
      </c>
      <c r="AA9" s="160" t="b">
        <f>IF($X$1="5-SX Go",Sheet4!E$39,IF($X$1="6-TM Go",Sheet4!E$45,IF($X$1="8-TM ST",Sheet4!E$56)))</f>
        <v>0</v>
      </c>
      <c r="AB9" s="160" t="b">
        <f>IF($X$1="5-SX Go",Sheet4!F$39,IF($X$1="6-TM Go",Sheet4!F$45,IF($X$1="8-TM ST",Sheet4!F$56)))</f>
        <v>0</v>
      </c>
      <c r="AC9" s="31"/>
      <c r="AD9" s="31" t="str">
        <f t="shared" ref="AD9:AD12" si="4">"INDEX('"&amp;$X$1&amp;"'!"&amp;"$A:$E,Match($B"&amp;A9&amp;",'"&amp;$X$1&amp;"'!"&amp;"$A:$A,0),2)"</f>
        <v>INDEX('2- XLLD- GCSX'!$A:$E,Match($B9,'2- XLLD- GCSX'!$A:$A,0),2)</v>
      </c>
      <c r="AE9" s="31" t="str">
        <f t="shared" ref="AE9:AE12" si="5">"INDEX('"&amp;$X$1&amp;"'!"&amp;"$A:$E,Match($B"&amp;A9&amp;",'"&amp;$X$1&amp;"'!"&amp;"$A:$A,0),3)"</f>
        <v>INDEX('2- XLLD- GCSX'!$A:$E,Match($B9,'2- XLLD- GCSX'!$A:$A,0),3)</v>
      </c>
      <c r="AF9" s="31" t="str">
        <f t="shared" ref="AF9:AF12" si="6">"INDEX('"&amp;$X$1&amp;"'!"&amp;"$A:$E,Match($B"&amp;A9&amp;",'"&amp;$X$1&amp;"'!"&amp;"$A:$A,0),4)"</f>
        <v>INDEX('2- XLLD- GCSX'!$A:$E,Match($B9,'2- XLLD- GCSX'!$A:$A,0),4)</v>
      </c>
      <c r="AG9" s="31" t="str">
        <f t="shared" ref="AG9:AG12" si="7">"INDEX('"&amp;$X$1&amp;"'!"&amp;"$A:$E,Match($B"&amp;A9&amp;",'"&amp;$X$1&amp;"'!"&amp;"$A:$A,0),5)"</f>
        <v>INDEX('2- XLLD- GCSX'!$A:$E,Match($B9,'2- XLLD- GCSX'!$A:$A,0),5)</v>
      </c>
      <c r="AH9" s="35" t="str">
        <f ca="1">IFERROR(Eval(AD9),"")</f>
        <v/>
      </c>
      <c r="AI9" s="35" t="str">
        <f ca="1">IFERROR(Eval(AE9),"")</f>
        <v/>
      </c>
      <c r="AJ9" s="35" t="str">
        <f ca="1">IFERROR(Eval(AF9),"")</f>
        <v/>
      </c>
      <c r="AK9" s="35" t="str">
        <f ca="1">IFERROR(Eval(AG9),"")</f>
        <v/>
      </c>
      <c r="AL9" s="178">
        <v>5</v>
      </c>
      <c r="AM9" s="178"/>
      <c r="AN9" s="101" t="str">
        <f t="shared" si="1"/>
        <v>Thông tin CIC của Doanh nghiệp; và/hoặc Nhóm KH có liên quan (nếu có); và/hoặc Chủ doanh nghiệp (nếu có)</v>
      </c>
      <c r="AO9" s="86" t="s">
        <v>540</v>
      </c>
      <c r="AP9" s="176">
        <f t="shared" si="2"/>
        <v>1</v>
      </c>
      <c r="AQ9" s="86" t="str">
        <f t="shared" si="3"/>
        <v>Khuyến khích</v>
      </c>
      <c r="AR9" s="90"/>
    </row>
    <row r="10" spans="1:44" ht="42" customHeight="1">
      <c r="A10" s="53">
        <v>10</v>
      </c>
      <c r="B10" s="154" t="s">
        <v>123</v>
      </c>
      <c r="C10" s="53"/>
      <c r="D10" s="155"/>
      <c r="E10" s="157"/>
      <c r="F10" s="155"/>
      <c r="G10" s="155"/>
      <c r="H10" s="157">
        <v>1</v>
      </c>
      <c r="I10" s="155"/>
      <c r="J10" s="155"/>
      <c r="K10" s="155">
        <v>1</v>
      </c>
      <c r="L10" s="155"/>
      <c r="M10" s="155"/>
      <c r="N10" s="155"/>
      <c r="O10" s="155"/>
      <c r="P10" s="157"/>
      <c r="Q10" s="157"/>
      <c r="R10" s="155"/>
      <c r="S10" s="155"/>
      <c r="T10" s="31"/>
      <c r="U10" s="31"/>
      <c r="V10" s="31"/>
      <c r="W10" s="31"/>
      <c r="X10" s="156">
        <f t="shared" si="0"/>
        <v>0</v>
      </c>
      <c r="Y10" s="160" t="b">
        <f>IF($X$1="5-SX Go",Sheet4!C$38,IF($X$1="8-TM ST",Sheet4!C$57))</f>
        <v>0</v>
      </c>
      <c r="Z10" s="160" t="b">
        <f>IF($X$1="5-SX Go",Sheet4!D$38,IF($X$1="8-TM ST",Sheet4!D$57))</f>
        <v>0</v>
      </c>
      <c r="AA10" s="160" t="b">
        <f>IF($X$1="5-SX Go",Sheet4!E$38,IF($X$1="8-TM ST",Sheet4!E$57))</f>
        <v>0</v>
      </c>
      <c r="AB10" s="160" t="b">
        <f>IF($X$1="5-SX Go",Sheet4!F$38,IF($X$1="8-TM ST",Sheet4!F$57))</f>
        <v>0</v>
      </c>
      <c r="AC10" s="31"/>
      <c r="AD10" s="31" t="str">
        <f t="shared" si="4"/>
        <v>INDEX('2- XLLD- GCSX'!$A:$E,Match($B10,'2- XLLD- GCSX'!$A:$A,0),2)</v>
      </c>
      <c r="AE10" s="31" t="str">
        <f t="shared" si="5"/>
        <v>INDEX('2- XLLD- GCSX'!$A:$E,Match($B10,'2- XLLD- GCSX'!$A:$A,0),3)</v>
      </c>
      <c r="AF10" s="31" t="str">
        <f t="shared" si="6"/>
        <v>INDEX('2- XLLD- GCSX'!$A:$E,Match($B10,'2- XLLD- GCSX'!$A:$A,0),4)</v>
      </c>
      <c r="AG10" s="31" t="str">
        <f t="shared" si="7"/>
        <v>INDEX('2- XLLD- GCSX'!$A:$E,Match($B10,'2- XLLD- GCSX'!$A:$A,0),5)</v>
      </c>
      <c r="AH10" s="35" t="str">
        <f ca="1">IFERROR(Eval(AD10),"")</f>
        <v/>
      </c>
      <c r="AI10" s="35" t="str">
        <f ca="1">IFERROR(Eval(AE10),"")</f>
        <v/>
      </c>
      <c r="AJ10" s="35" t="str">
        <f ca="1">IFERROR(Eval(AF10),"")</f>
        <v/>
      </c>
      <c r="AK10" s="35" t="str">
        <f ca="1">IFERROR(Eval(AG10),"")</f>
        <v/>
      </c>
      <c r="AL10" s="178">
        <v>6</v>
      </c>
      <c r="AM10" s="178"/>
      <c r="AN10" s="101" t="str">
        <f t="shared" si="1"/>
        <v>Mối quan hệ với các TCTD</v>
      </c>
      <c r="AO10" s="86" t="s">
        <v>347</v>
      </c>
      <c r="AP10" s="176">
        <f t="shared" si="2"/>
        <v>1</v>
      </c>
      <c r="AQ10" s="86" t="str">
        <f t="shared" si="3"/>
        <v>Bình thường</v>
      </c>
      <c r="AR10" s="90"/>
    </row>
    <row r="11" spans="1:44" ht="42" customHeight="1">
      <c r="A11" s="53">
        <v>11</v>
      </c>
      <c r="B11" s="154" t="s">
        <v>97</v>
      </c>
      <c r="C11" s="53"/>
      <c r="D11" s="155"/>
      <c r="E11" s="155"/>
      <c r="F11" s="157"/>
      <c r="G11" s="155">
        <v>1</v>
      </c>
      <c r="H11" s="155">
        <v>1</v>
      </c>
      <c r="I11" s="155">
        <v>1</v>
      </c>
      <c r="J11" s="155">
        <v>1</v>
      </c>
      <c r="K11" s="155"/>
      <c r="L11" s="155"/>
      <c r="M11" s="155"/>
      <c r="N11" s="155"/>
      <c r="O11" s="155"/>
      <c r="P11" s="155"/>
      <c r="Q11" s="155"/>
      <c r="R11" s="155">
        <v>1</v>
      </c>
      <c r="S11" s="155">
        <v>1</v>
      </c>
      <c r="T11" s="31"/>
      <c r="U11" s="31"/>
      <c r="V11" s="31"/>
      <c r="W11" s="31"/>
      <c r="X11" s="156">
        <f t="shared" si="0"/>
        <v>0</v>
      </c>
      <c r="Y11" s="160" t="s">
        <v>163</v>
      </c>
      <c r="Z11" s="160" t="s">
        <v>99</v>
      </c>
      <c r="AA11" s="160" t="s">
        <v>100</v>
      </c>
      <c r="AB11" s="160" t="s">
        <v>101</v>
      </c>
      <c r="AC11" s="31"/>
      <c r="AD11" s="31" t="str">
        <f t="shared" si="4"/>
        <v>INDEX('2- XLLD- GCSX'!$A:$E,Match($B11,'2- XLLD- GCSX'!$A:$A,0),2)</v>
      </c>
      <c r="AE11" s="31" t="str">
        <f t="shared" si="5"/>
        <v>INDEX('2- XLLD- GCSX'!$A:$E,Match($B11,'2- XLLD- GCSX'!$A:$A,0),3)</v>
      </c>
      <c r="AF11" s="31" t="str">
        <f t="shared" si="6"/>
        <v>INDEX('2- XLLD- GCSX'!$A:$E,Match($B11,'2- XLLD- GCSX'!$A:$A,0),4)</v>
      </c>
      <c r="AG11" s="31" t="str">
        <f t="shared" si="7"/>
        <v>INDEX('2- XLLD- GCSX'!$A:$E,Match($B11,'2- XLLD- GCSX'!$A:$A,0),5)</v>
      </c>
      <c r="AH11" s="35" t="str">
        <f ca="1">IFERROR(Eval(AD11),"")</f>
        <v/>
      </c>
      <c r="AI11" s="35" t="str">
        <f ca="1">IFERROR(Eval(AE11),"")</f>
        <v/>
      </c>
      <c r="AJ11" s="35" t="str">
        <f ca="1">IFERROR(Eval(AF11),"")</f>
        <v/>
      </c>
      <c r="AK11" s="35" t="str">
        <f ca="1">IFERROR(Eval(AG11),"")</f>
        <v/>
      </c>
      <c r="AL11" s="178">
        <v>7</v>
      </c>
      <c r="AM11" s="178"/>
      <c r="AN11" s="101" t="str">
        <f t="shared" si="1"/>
        <v>Doanh thu năm gần nhất (tỷ đồng)</v>
      </c>
      <c r="AO11" s="183" t="s">
        <v>541</v>
      </c>
      <c r="AP11" s="176">
        <f t="shared" si="2"/>
        <v>1</v>
      </c>
      <c r="AQ11" s="86" t="str">
        <f t="shared" si="3"/>
        <v>Khuyến khích</v>
      </c>
      <c r="AR11" s="90"/>
    </row>
    <row r="12" spans="1:44" ht="42" hidden="1" customHeight="1">
      <c r="A12" s="53">
        <v>12</v>
      </c>
      <c r="B12" s="154" t="s">
        <v>164</v>
      </c>
      <c r="C12" s="53"/>
      <c r="D12" s="155"/>
      <c r="E12" s="155"/>
      <c r="F12" s="157"/>
      <c r="G12" s="155"/>
      <c r="H12" s="155"/>
      <c r="I12" s="155"/>
      <c r="J12" s="155">
        <v>1</v>
      </c>
      <c r="K12" s="155"/>
      <c r="L12" s="155"/>
      <c r="M12" s="155"/>
      <c r="N12" s="155"/>
      <c r="O12" s="155"/>
      <c r="P12" s="155"/>
      <c r="Q12" s="155"/>
      <c r="R12" s="155"/>
      <c r="S12" s="155"/>
      <c r="T12" s="31"/>
      <c r="U12" s="31"/>
      <c r="V12" s="31"/>
      <c r="W12" s="31"/>
      <c r="X12" s="156">
        <f t="shared" si="0"/>
        <v>0</v>
      </c>
      <c r="Y12" s="160" t="s">
        <v>165</v>
      </c>
      <c r="Z12" s="160" t="s">
        <v>166</v>
      </c>
      <c r="AA12" s="160" t="s">
        <v>167</v>
      </c>
      <c r="AB12" s="160" t="s">
        <v>168</v>
      </c>
      <c r="AC12" s="31"/>
      <c r="AD12" s="31" t="str">
        <f t="shared" si="4"/>
        <v>INDEX('2- XLLD- GCSX'!$A:$E,Match($B12,'2- XLLD- GCSX'!$A:$A,0),2)</v>
      </c>
      <c r="AE12" s="31" t="str">
        <f t="shared" si="5"/>
        <v>INDEX('2- XLLD- GCSX'!$A:$E,Match($B12,'2- XLLD- GCSX'!$A:$A,0),3)</v>
      </c>
      <c r="AF12" s="31" t="str">
        <f t="shared" si="6"/>
        <v>INDEX('2- XLLD- GCSX'!$A:$E,Match($B12,'2- XLLD- GCSX'!$A:$A,0),4)</v>
      </c>
      <c r="AG12" s="31" t="str">
        <f t="shared" si="7"/>
        <v>INDEX('2- XLLD- GCSX'!$A:$E,Match($B12,'2- XLLD- GCSX'!$A:$A,0),5)</v>
      </c>
      <c r="AH12" s="35" t="str">
        <f ca="1">IFERROR(Eval(AD12),"")</f>
        <v/>
      </c>
      <c r="AI12" s="35" t="str">
        <f ca="1">IFERROR(Eval(AE12),"")</f>
        <v/>
      </c>
      <c r="AJ12" s="35" t="str">
        <f ca="1">IFERROR(Eval(AF12),"")</f>
        <v/>
      </c>
      <c r="AK12" s="35" t="str">
        <f ca="1">IFERROR(Eval(AG12),"")</f>
        <v/>
      </c>
      <c r="AL12" s="178">
        <v>8</v>
      </c>
      <c r="AM12" s="178"/>
      <c r="AN12" s="101" t="str">
        <f t="shared" si="1"/>
        <v>Các khách hàng đầu vào chính</v>
      </c>
      <c r="AO12" s="183"/>
      <c r="AP12" s="176">
        <f t="shared" si="2"/>
        <v>0</v>
      </c>
      <c r="AQ12" s="86" t="str">
        <f>IF(AO12="","",IF(AO12=Y9,"Khuyến khích",IF(AO12=Z9,"Bình thường",IF(AO12=AA9,"Thận trọng",IF(AO12=AB9,"Hạn chế","")))))</f>
        <v/>
      </c>
      <c r="AR12" s="90"/>
    </row>
    <row r="13" spans="1:44" ht="42" hidden="1" customHeight="1">
      <c r="A13" s="53">
        <v>13</v>
      </c>
      <c r="B13" s="108" t="s">
        <v>356</v>
      </c>
      <c r="C13" s="159"/>
      <c r="D13" s="155"/>
      <c r="E13" s="155"/>
      <c r="F13" s="155"/>
      <c r="G13" s="155">
        <v>1</v>
      </c>
      <c r="H13" s="155"/>
      <c r="I13" s="155"/>
      <c r="J13" s="155"/>
      <c r="K13" s="155"/>
      <c r="L13" s="31"/>
      <c r="M13" s="155"/>
      <c r="N13" s="155"/>
      <c r="O13" s="155"/>
      <c r="P13" s="155"/>
      <c r="Q13" s="155"/>
      <c r="R13" s="155">
        <v>1</v>
      </c>
      <c r="S13" s="155">
        <v>1</v>
      </c>
      <c r="T13" s="31"/>
      <c r="U13" s="31"/>
      <c r="V13" s="31"/>
      <c r="W13" s="31"/>
      <c r="X13" s="156">
        <f t="shared" si="0"/>
        <v>0</v>
      </c>
      <c r="Y13" s="160" t="s">
        <v>103</v>
      </c>
      <c r="Z13" s="160" t="s">
        <v>104</v>
      </c>
      <c r="AA13" s="160" t="s">
        <v>105</v>
      </c>
      <c r="AB13" s="160" t="s">
        <v>106</v>
      </c>
      <c r="AC13" s="31"/>
      <c r="AD13" s="31" t="str">
        <f t="shared" ref="AD13:AD29" si="8">"INDEX('"&amp;$X$1&amp;"'!"&amp;"$A:$E,Match($B"&amp;A13&amp;",'"&amp;$X$1&amp;"'!"&amp;"$A:$A,0),2)"</f>
        <v>INDEX('2- XLLD- GCSX'!$A:$E,Match($B13,'2- XLLD- GCSX'!$A:$A,0),2)</v>
      </c>
      <c r="AE13" s="31" t="str">
        <f t="shared" ref="AE13:AE29" si="9">"INDEX('"&amp;$X$1&amp;"'!"&amp;"$A:$E,Match($B"&amp;A13&amp;",'"&amp;$X$1&amp;"'!"&amp;"$A:$A,0),3)"</f>
        <v>INDEX('2- XLLD- GCSX'!$A:$E,Match($B13,'2- XLLD- GCSX'!$A:$A,0),3)</v>
      </c>
      <c r="AF13" s="31" t="str">
        <f t="shared" ref="AF13:AF29" si="10">"INDEX('"&amp;$X$1&amp;"'!"&amp;"$A:$E,Match($B"&amp;A13&amp;",'"&amp;$X$1&amp;"'!"&amp;"$A:$A,0),4)"</f>
        <v>INDEX('2- XLLD- GCSX'!$A:$E,Match($B13,'2- XLLD- GCSX'!$A:$A,0),4)</v>
      </c>
      <c r="AG13" s="31" t="str">
        <f t="shared" ref="AG13:AG29" si="11">"INDEX('"&amp;$X$1&amp;"'!"&amp;"$A:$E,Match($B"&amp;A13&amp;",'"&amp;$X$1&amp;"'!"&amp;"$A:$A,0),5)"</f>
        <v>INDEX('2- XLLD- GCSX'!$A:$E,Match($B13,'2- XLLD- GCSX'!$A:$A,0),5)</v>
      </c>
      <c r="AH13" s="35" t="str">
        <f ca="1">IFERROR(Eval(AD13),"")</f>
        <v/>
      </c>
      <c r="AI13" s="35" t="str">
        <f ca="1">IFERROR(Eval(AE13),"")</f>
        <v/>
      </c>
      <c r="AJ13" s="35" t="str">
        <f ca="1">IFERROR(Eval(AF13),"")</f>
        <v/>
      </c>
      <c r="AK13" s="35" t="str">
        <f ca="1">IFERROR(Eval(AG13),"")</f>
        <v/>
      </c>
      <c r="AL13" s="178">
        <v>9</v>
      </c>
      <c r="AM13" s="178"/>
      <c r="AN13" s="101" t="str">
        <f t="shared" si="1"/>
        <v>Các khách hàng đầu ra chính</v>
      </c>
      <c r="AO13" s="183"/>
      <c r="AP13" s="176">
        <f t="shared" si="2"/>
        <v>0</v>
      </c>
      <c r="AQ13" s="86" t="str">
        <f>IF(AO13="","",IF(AO13=Y10,"Khuyến khích",IF(AO13=Z10,"Bình thường",IF(AO13=AA10,"Thận trọng",IF(AO13=AB10,"Hạn chế","")))))</f>
        <v/>
      </c>
      <c r="AR13" s="90"/>
    </row>
    <row r="14" spans="1:44" ht="42" hidden="1" customHeight="1">
      <c r="A14" s="53">
        <v>14</v>
      </c>
      <c r="B14" s="108" t="s">
        <v>69</v>
      </c>
      <c r="C14" s="53"/>
      <c r="D14" s="155">
        <v>1</v>
      </c>
      <c r="E14" s="155">
        <v>1</v>
      </c>
      <c r="F14" s="155"/>
      <c r="G14" s="155">
        <v>1</v>
      </c>
      <c r="H14" s="155"/>
      <c r="I14" s="155"/>
      <c r="J14" s="155"/>
      <c r="K14" s="155"/>
      <c r="L14" s="31"/>
      <c r="M14" s="155">
        <v>1</v>
      </c>
      <c r="N14" s="155">
        <v>1</v>
      </c>
      <c r="O14" s="155">
        <v>1</v>
      </c>
      <c r="P14" s="155">
        <v>1</v>
      </c>
      <c r="Q14" s="155">
        <v>1</v>
      </c>
      <c r="R14" s="155">
        <v>1</v>
      </c>
      <c r="S14" s="155">
        <v>1</v>
      </c>
      <c r="T14" s="31"/>
      <c r="U14" s="31"/>
      <c r="V14" s="31"/>
      <c r="W14" s="31"/>
      <c r="X14" s="156">
        <f t="shared" si="0"/>
        <v>1</v>
      </c>
      <c r="Y14" s="160" t="str">
        <f>IF(OR($X$1="1-SXXD CN",$X$1="1-SXXD DD",$X$1="1-SXXD DDNSNN",$X$1="2- XLLD- GCSX",$X$1="2- XLLD- KoGCSX"),"X ≤ 1.5",IF(OR($X$1="4-SX VLXD- Nhom",$X$1="4-SX VLXD- Other"),"X ≤ 2"))</f>
        <v>X ≤ 1.5</v>
      </c>
      <c r="Z14" s="160" t="str">
        <f>IF(OR($X$1="1-SXXD CN",$X$1="1-SXXD DD",$X$1="1-SXXD DDNSNN",$X$1="2- XLLD- GCSX",$X$1="2- XLLD- KoGCSX"),"1.5 &lt; X ≤ 2",IF(OR($X$1="4-SX VLXD- Nhom",$X$1="4-SX VLXD- Other"),"2 &lt; X ≤ 3"))</f>
        <v>1.5 &lt; X ≤ 2</v>
      </c>
      <c r="AA14" s="160" t="str">
        <f>IF(OR($X$1="1-SXXD CN",$X$1="1-SXXD DD",$X$1="1-SXXD DDNSNN",$X$1="2- XLLD- GCSX",$X$1="2- XLLD- KoGCSX"),"2 &lt; X ≤ 2.5",IF(OR($X$1="4-SX VLXD- Nhom",$X$1="4-SX VLXD- Other"),"3 &lt; X ≤ 4"))</f>
        <v>2 &lt; X ≤ 2.5</v>
      </c>
      <c r="AB14" s="160" t="str">
        <f>IF(OR($X$1="1-SXXD CN",$X$1="1-SXXD DD",$X$1="1-SXXD DDNSNN",$X$1="2- XLLD- GCSX",$X$1="2- XLLD- KoGCSX"),"X &gt; 2.5",IF(OR($X$1="4-SX VLXD- Nhom",$X$1="4-SX VLXD- Other"),"X &gt; 4"))</f>
        <v>X &gt; 2.5</v>
      </c>
      <c r="AC14" s="31"/>
      <c r="AD14" s="31" t="str">
        <f t="shared" si="8"/>
        <v>INDEX('2- XLLD- GCSX'!$A:$E,Match($B14,'2- XLLD- GCSX'!$A:$A,0),2)</v>
      </c>
      <c r="AE14" s="31" t="str">
        <f t="shared" si="9"/>
        <v>INDEX('2- XLLD- GCSX'!$A:$E,Match($B14,'2- XLLD- GCSX'!$A:$A,0),3)</v>
      </c>
      <c r="AF14" s="31" t="str">
        <f t="shared" si="10"/>
        <v>INDEX('2- XLLD- GCSX'!$A:$E,Match($B14,'2- XLLD- GCSX'!$A:$A,0),4)</v>
      </c>
      <c r="AG14" s="31" t="str">
        <f t="shared" si="11"/>
        <v>INDEX('2- XLLD- GCSX'!$A:$E,Match($B14,'2- XLLD- GCSX'!$A:$A,0),5)</v>
      </c>
      <c r="AH14" s="35" t="str">
        <f ca="1">IFERROR(Eval(AD14),"")</f>
        <v/>
      </c>
      <c r="AI14" s="35" t="str">
        <f ca="1">IFERROR(Eval(AE14),"")</f>
        <v/>
      </c>
      <c r="AJ14" s="35" t="str">
        <f ca="1">IFERROR(Eval(AF14),"")</f>
        <v/>
      </c>
      <c r="AK14" s="35" t="str">
        <f ca="1">IFERROR(Eval(AG14),"")</f>
        <v/>
      </c>
      <c r="AL14" s="178">
        <v>10</v>
      </c>
      <c r="AM14" s="178"/>
      <c r="AN14" s="101" t="str">
        <f t="shared" si="1"/>
        <v>Nhà xưởng sản xuất và Kho hàng</v>
      </c>
      <c r="AO14" s="86"/>
      <c r="AP14" s="176">
        <f t="shared" si="2"/>
        <v>0</v>
      </c>
      <c r="AQ14" s="86" t="str">
        <f t="shared" si="3"/>
        <v/>
      </c>
      <c r="AR14" s="90"/>
    </row>
    <row r="15" spans="1:44" ht="42" hidden="1" customHeight="1">
      <c r="A15" s="53">
        <v>15</v>
      </c>
      <c r="B15" s="108" t="s">
        <v>135</v>
      </c>
      <c r="C15" s="53"/>
      <c r="D15" s="155"/>
      <c r="E15" s="155"/>
      <c r="F15" s="155"/>
      <c r="G15" s="155"/>
      <c r="H15" s="155"/>
      <c r="I15" s="155">
        <v>1</v>
      </c>
      <c r="J15" s="155"/>
      <c r="K15" s="155"/>
      <c r="L15" s="31"/>
      <c r="M15" s="155"/>
      <c r="N15" s="155"/>
      <c r="O15" s="155"/>
      <c r="P15" s="155"/>
      <c r="Q15" s="155"/>
      <c r="R15" s="155"/>
      <c r="S15" s="155"/>
      <c r="T15" s="31"/>
      <c r="U15" s="31"/>
      <c r="V15" s="31"/>
      <c r="W15" s="31"/>
      <c r="X15" s="156">
        <f t="shared" si="0"/>
        <v>0</v>
      </c>
      <c r="Y15" s="54" t="s">
        <v>136</v>
      </c>
      <c r="Z15" s="54" t="s">
        <v>137</v>
      </c>
      <c r="AA15" s="54" t="s">
        <v>138</v>
      </c>
      <c r="AB15" s="54" t="s">
        <v>139</v>
      </c>
      <c r="AC15" s="31"/>
      <c r="AD15" s="31" t="str">
        <f t="shared" si="8"/>
        <v>INDEX('2- XLLD- GCSX'!$A:$E,Match($B15,'2- XLLD- GCSX'!$A:$A,0),2)</v>
      </c>
      <c r="AE15" s="31" t="str">
        <f t="shared" si="9"/>
        <v>INDEX('2- XLLD- GCSX'!$A:$E,Match($B15,'2- XLLD- GCSX'!$A:$A,0),3)</v>
      </c>
      <c r="AF15" s="31" t="str">
        <f t="shared" si="10"/>
        <v>INDEX('2- XLLD- GCSX'!$A:$E,Match($B15,'2- XLLD- GCSX'!$A:$A,0),4)</v>
      </c>
      <c r="AG15" s="31" t="str">
        <f t="shared" si="11"/>
        <v>INDEX('2- XLLD- GCSX'!$A:$E,Match($B15,'2- XLLD- GCSX'!$A:$A,0),5)</v>
      </c>
      <c r="AH15" s="35" t="str">
        <f ca="1">IFERROR(Eval(AD15),"")</f>
        <v/>
      </c>
      <c r="AI15" s="35" t="str">
        <f ca="1">IFERROR(Eval(AE15),"")</f>
        <v/>
      </c>
      <c r="AJ15" s="35" t="str">
        <f ca="1">IFERROR(Eval(AF15),"")</f>
        <v/>
      </c>
      <c r="AK15" s="35" t="str">
        <f ca="1">IFERROR(Eval(AG15),"")</f>
        <v/>
      </c>
      <c r="AL15" s="178">
        <v>11</v>
      </c>
      <c r="AM15" s="178"/>
      <c r="AN15" s="101" t="str">
        <f t="shared" si="1"/>
        <v>MMTB phục vụ sản xuất</v>
      </c>
      <c r="AO15" s="86"/>
      <c r="AP15" s="176">
        <f t="shared" si="2"/>
        <v>0</v>
      </c>
      <c r="AQ15" s="86" t="str">
        <f t="shared" si="3"/>
        <v/>
      </c>
      <c r="AR15" s="90"/>
    </row>
    <row r="16" spans="1:44" ht="42" hidden="1" customHeight="1">
      <c r="A16" s="53">
        <v>16</v>
      </c>
      <c r="B16" s="108" t="s">
        <v>140</v>
      </c>
      <c r="C16" s="53"/>
      <c r="D16" s="155"/>
      <c r="E16" s="155"/>
      <c r="F16" s="155"/>
      <c r="G16" s="155"/>
      <c r="H16" s="155"/>
      <c r="I16" s="155">
        <v>1</v>
      </c>
      <c r="J16" s="155"/>
      <c r="K16" s="155"/>
      <c r="L16" s="31"/>
      <c r="M16" s="155"/>
      <c r="N16" s="155"/>
      <c r="O16" s="155"/>
      <c r="P16" s="155"/>
      <c r="Q16" s="155"/>
      <c r="R16" s="155"/>
      <c r="S16" s="155"/>
      <c r="T16" s="31"/>
      <c r="U16" s="31"/>
      <c r="V16" s="31"/>
      <c r="W16" s="31"/>
      <c r="X16" s="156">
        <f t="shared" si="0"/>
        <v>0</v>
      </c>
      <c r="Y16" s="54" t="s">
        <v>141</v>
      </c>
      <c r="Z16" s="54" t="s">
        <v>142</v>
      </c>
      <c r="AA16" s="54" t="s">
        <v>143</v>
      </c>
      <c r="AB16" s="54" t="s">
        <v>144</v>
      </c>
      <c r="AC16" s="31"/>
      <c r="AD16" s="31" t="str">
        <f t="shared" si="8"/>
        <v>INDEX('2- XLLD- GCSX'!$A:$E,Match($B16,'2- XLLD- GCSX'!$A:$A,0),2)</v>
      </c>
      <c r="AE16" s="31" t="str">
        <f t="shared" si="9"/>
        <v>INDEX('2- XLLD- GCSX'!$A:$E,Match($B16,'2- XLLD- GCSX'!$A:$A,0),3)</v>
      </c>
      <c r="AF16" s="31" t="str">
        <f t="shared" si="10"/>
        <v>INDEX('2- XLLD- GCSX'!$A:$E,Match($B16,'2- XLLD- GCSX'!$A:$A,0),4)</v>
      </c>
      <c r="AG16" s="31" t="str">
        <f t="shared" si="11"/>
        <v>INDEX('2- XLLD- GCSX'!$A:$E,Match($B16,'2- XLLD- GCSX'!$A:$A,0),5)</v>
      </c>
      <c r="AH16" s="35" t="str">
        <f ca="1">IFERROR(Eval(AD16),"")</f>
        <v/>
      </c>
      <c r="AI16" s="35" t="str">
        <f ca="1">IFERROR(Eval(AE16),"")</f>
        <v/>
      </c>
      <c r="AJ16" s="35" t="str">
        <f ca="1">IFERROR(Eval(AF16),"")</f>
        <v/>
      </c>
      <c r="AK16" s="35" t="str">
        <f ca="1">IFERROR(Eval(AG16),"")</f>
        <v/>
      </c>
      <c r="AL16" s="178">
        <v>12</v>
      </c>
      <c r="AM16" s="178"/>
      <c r="AN16" s="101" t="str">
        <f t="shared" si="1"/>
        <v>Năng lực MMTB (áp dụng với nhóm sản xuất profile nhôm)</v>
      </c>
      <c r="AO16" s="86"/>
      <c r="AP16" s="176">
        <f t="shared" si="2"/>
        <v>0</v>
      </c>
      <c r="AQ16" s="86" t="str">
        <f t="shared" si="3"/>
        <v/>
      </c>
      <c r="AR16" s="90"/>
    </row>
    <row r="17" spans="1:44" ht="42" customHeight="1">
      <c r="A17" s="53">
        <v>17</v>
      </c>
      <c r="B17" s="108" t="s">
        <v>361</v>
      </c>
      <c r="C17" s="53"/>
      <c r="D17" s="155"/>
      <c r="E17" s="155"/>
      <c r="F17" s="155"/>
      <c r="G17" s="155"/>
      <c r="H17" s="155"/>
      <c r="I17" s="155">
        <v>1</v>
      </c>
      <c r="J17" s="155"/>
      <c r="K17" s="155"/>
      <c r="L17" s="31"/>
      <c r="M17" s="155"/>
      <c r="N17" s="155"/>
      <c r="O17" s="155"/>
      <c r="P17" s="155"/>
      <c r="Q17" s="155"/>
      <c r="R17" s="155"/>
      <c r="S17" s="155"/>
      <c r="T17" s="31"/>
      <c r="U17" s="31"/>
      <c r="V17" s="31"/>
      <c r="W17" s="31"/>
      <c r="X17" s="156">
        <f t="shared" si="0"/>
        <v>0</v>
      </c>
      <c r="Y17" s="54" t="s">
        <v>150</v>
      </c>
      <c r="Z17" s="54" t="s">
        <v>151</v>
      </c>
      <c r="AA17" s="54" t="s">
        <v>152</v>
      </c>
      <c r="AB17" s="54" t="s">
        <v>363</v>
      </c>
      <c r="AC17" s="31"/>
      <c r="AD17" s="31" t="str">
        <f t="shared" si="8"/>
        <v>INDEX('2- XLLD- GCSX'!$A:$E,Match($B17,'2- XLLD- GCSX'!$A:$A,0),2)</v>
      </c>
      <c r="AE17" s="31" t="str">
        <f t="shared" si="9"/>
        <v>INDEX('2- XLLD- GCSX'!$A:$E,Match($B17,'2- XLLD- GCSX'!$A:$A,0),3)</v>
      </c>
      <c r="AF17" s="31" t="str">
        <f t="shared" si="10"/>
        <v>INDEX('2- XLLD- GCSX'!$A:$E,Match($B17,'2- XLLD- GCSX'!$A:$A,0),4)</v>
      </c>
      <c r="AG17" s="31" t="str">
        <f t="shared" si="11"/>
        <v>INDEX('2- XLLD- GCSX'!$A:$E,Match($B17,'2- XLLD- GCSX'!$A:$A,0),5)</v>
      </c>
      <c r="AH17" s="35" t="str">
        <f ca="1">IFERROR(Eval(AD17),"")</f>
        <v/>
      </c>
      <c r="AI17" s="35" t="str">
        <f ca="1">IFERROR(Eval(AE17),"")</f>
        <v/>
      </c>
      <c r="AJ17" s="35" t="str">
        <f ca="1">IFERROR(Eval(AF17),"")</f>
        <v/>
      </c>
      <c r="AK17" s="35" t="str">
        <f ca="1">IFERROR(Eval(AG17),"")</f>
        <v/>
      </c>
      <c r="AL17" s="178">
        <v>13</v>
      </c>
      <c r="AM17" s="178"/>
      <c r="AN17" s="101" t="str">
        <f t="shared" si="1"/>
        <v>Nợ vay/VCSH (lần)</v>
      </c>
      <c r="AO17" s="183" t="s">
        <v>37</v>
      </c>
      <c r="AP17" s="176">
        <f t="shared" si="2"/>
        <v>1</v>
      </c>
      <c r="AQ17" s="86" t="str">
        <f t="shared" si="3"/>
        <v>Khuyến khích</v>
      </c>
      <c r="AR17" s="90"/>
    </row>
    <row r="18" spans="1:44" ht="71.25" hidden="1" customHeight="1">
      <c r="A18" s="53">
        <v>18</v>
      </c>
      <c r="B18" s="108" t="s">
        <v>364</v>
      </c>
      <c r="C18" s="159"/>
      <c r="D18" s="155"/>
      <c r="E18" s="155"/>
      <c r="F18" s="155"/>
      <c r="G18" s="155"/>
      <c r="H18" s="155"/>
      <c r="I18" s="155">
        <v>1</v>
      </c>
      <c r="J18" s="155"/>
      <c r="K18" s="155"/>
      <c r="L18" s="31"/>
      <c r="M18" s="155"/>
      <c r="N18" s="155"/>
      <c r="O18" s="155"/>
      <c r="P18" s="155"/>
      <c r="Q18" s="155"/>
      <c r="R18" s="155"/>
      <c r="S18" s="155"/>
      <c r="T18" s="31"/>
      <c r="U18" s="31"/>
      <c r="V18" s="31"/>
      <c r="W18" s="31"/>
      <c r="X18" s="156">
        <f t="shared" si="0"/>
        <v>0</v>
      </c>
      <c r="Y18" s="54" t="s">
        <v>155</v>
      </c>
      <c r="Z18" s="54" t="s">
        <v>156</v>
      </c>
      <c r="AA18" s="54" t="s">
        <v>108</v>
      </c>
      <c r="AB18" s="54" t="s">
        <v>157</v>
      </c>
      <c r="AC18" s="31"/>
      <c r="AD18" s="31" t="str">
        <f t="shared" si="8"/>
        <v>INDEX('2- XLLD- GCSX'!$A:$E,Match($B18,'2- XLLD- GCSX'!$A:$A,0),2)</v>
      </c>
      <c r="AE18" s="31" t="str">
        <f t="shared" si="9"/>
        <v>INDEX('2- XLLD- GCSX'!$A:$E,Match($B18,'2- XLLD- GCSX'!$A:$A,0),3)</v>
      </c>
      <c r="AF18" s="31" t="str">
        <f t="shared" si="10"/>
        <v>INDEX('2- XLLD- GCSX'!$A:$E,Match($B18,'2- XLLD- GCSX'!$A:$A,0),4)</v>
      </c>
      <c r="AG18" s="31" t="str">
        <f t="shared" si="11"/>
        <v>INDEX('2- XLLD- GCSX'!$A:$E,Match($B18,'2- XLLD- GCSX'!$A:$A,0),5)</v>
      </c>
      <c r="AH18" s="35" t="str">
        <f ca="1">IFERROR(Eval(AD18),"")</f>
        <v/>
      </c>
      <c r="AI18" s="35" t="str">
        <f ca="1">IFERROR(Eval(AE18),"")</f>
        <v/>
      </c>
      <c r="AJ18" s="35" t="str">
        <f ca="1">IFERROR(Eval(AF18),"")</f>
        <v/>
      </c>
      <c r="AK18" s="35" t="str">
        <f ca="1">IFERROR(Eval(AG18),"")</f>
        <v/>
      </c>
      <c r="AL18" s="178">
        <v>14</v>
      </c>
      <c r="AM18" s="178"/>
      <c r="AN18" s="101" t="str">
        <f t="shared" si="1"/>
        <v>Kho hàng</v>
      </c>
      <c r="AO18" s="86"/>
      <c r="AP18" s="176">
        <f t="shared" si="2"/>
        <v>0</v>
      </c>
      <c r="AQ18" s="86" t="str">
        <f t="shared" si="3"/>
        <v/>
      </c>
      <c r="AR18" s="90"/>
    </row>
    <row r="19" spans="1:44" ht="58.5" hidden="1" customHeight="1">
      <c r="A19" s="53">
        <v>19</v>
      </c>
      <c r="B19" s="108" t="s">
        <v>118</v>
      </c>
      <c r="C19" s="53"/>
      <c r="D19" s="155"/>
      <c r="E19" s="155"/>
      <c r="F19" s="155"/>
      <c r="G19" s="155"/>
      <c r="H19" s="155">
        <v>1</v>
      </c>
      <c r="I19" s="155"/>
      <c r="J19" s="155"/>
      <c r="K19" s="155"/>
      <c r="L19" s="31"/>
      <c r="M19" s="155"/>
      <c r="N19" s="155"/>
      <c r="O19" s="155"/>
      <c r="P19" s="155"/>
      <c r="Q19" s="155"/>
      <c r="R19" s="155"/>
      <c r="S19" s="155"/>
      <c r="T19" s="31"/>
      <c r="U19" s="31"/>
      <c r="V19" s="31"/>
      <c r="W19" s="31"/>
      <c r="X19" s="156">
        <f t="shared" si="0"/>
        <v>0</v>
      </c>
      <c r="Y19" s="54" t="s">
        <v>119</v>
      </c>
      <c r="Z19" s="54" t="s">
        <v>120</v>
      </c>
      <c r="AA19" s="54" t="s">
        <v>121</v>
      </c>
      <c r="AB19" s="54" t="s">
        <v>122</v>
      </c>
      <c r="AC19" s="31"/>
      <c r="AD19" s="31" t="str">
        <f t="shared" si="8"/>
        <v>INDEX('2- XLLD- GCSX'!$A:$E,Match($B19,'2- XLLD- GCSX'!$A:$A,0),2)</v>
      </c>
      <c r="AE19" s="31" t="str">
        <f t="shared" si="9"/>
        <v>INDEX('2- XLLD- GCSX'!$A:$E,Match($B19,'2- XLLD- GCSX'!$A:$A,0),3)</v>
      </c>
      <c r="AF19" s="31" t="str">
        <f t="shared" si="10"/>
        <v>INDEX('2- XLLD- GCSX'!$A:$E,Match($B19,'2- XLLD- GCSX'!$A:$A,0),4)</v>
      </c>
      <c r="AG19" s="31" t="str">
        <f t="shared" si="11"/>
        <v>INDEX('2- XLLD- GCSX'!$A:$E,Match($B19,'2- XLLD- GCSX'!$A:$A,0),5)</v>
      </c>
      <c r="AH19" s="35" t="str">
        <f ca="1">IFERROR(Eval(AD19),"")</f>
        <v/>
      </c>
      <c r="AI19" s="35" t="str">
        <f ca="1">IFERROR(Eval(AE19),"")</f>
        <v/>
      </c>
      <c r="AJ19" s="35" t="str">
        <f ca="1">IFERROR(Eval(AF19),"")</f>
        <v/>
      </c>
      <c r="AK19" s="35" t="str">
        <f ca="1">IFERROR(Eval(AG19),"")</f>
        <v/>
      </c>
      <c r="AL19" s="178">
        <v>15</v>
      </c>
      <c r="AM19" s="178"/>
      <c r="AN19" s="101" t="str">
        <f t="shared" si="1"/>
        <v>Năng lực tổ chức và quản lý hàng tồn kho</v>
      </c>
      <c r="AO19" s="86"/>
      <c r="AP19" s="176">
        <f t="shared" si="2"/>
        <v>0</v>
      </c>
      <c r="AQ19" s="86" t="str">
        <f t="shared" si="3"/>
        <v/>
      </c>
      <c r="AR19" s="90"/>
    </row>
    <row r="20" spans="1:44" ht="42" hidden="1" customHeight="1">
      <c r="A20" s="53">
        <v>20</v>
      </c>
      <c r="B20" s="108" t="s">
        <v>57</v>
      </c>
      <c r="C20" s="53"/>
      <c r="D20" s="155"/>
      <c r="E20" s="155"/>
      <c r="F20" s="155"/>
      <c r="G20" s="155"/>
      <c r="H20" s="155"/>
      <c r="I20" s="155"/>
      <c r="J20" s="155"/>
      <c r="K20" s="155"/>
      <c r="L20" s="31"/>
      <c r="M20" s="155"/>
      <c r="N20" s="155"/>
      <c r="O20" s="155"/>
      <c r="P20" s="155"/>
      <c r="Q20" s="155"/>
      <c r="R20" s="155"/>
      <c r="S20" s="155"/>
      <c r="T20" s="31"/>
      <c r="U20" s="31"/>
      <c r="V20" s="31"/>
      <c r="W20" s="31"/>
      <c r="X20" s="156">
        <f t="shared" si="0"/>
        <v>0</v>
      </c>
      <c r="Y20" s="54" t="s">
        <v>58</v>
      </c>
      <c r="Z20" s="54" t="s">
        <v>23</v>
      </c>
      <c r="AA20" s="54" t="s">
        <v>24</v>
      </c>
      <c r="AB20" s="54" t="s">
        <v>25</v>
      </c>
      <c r="AC20" s="31"/>
      <c r="AD20" s="31" t="str">
        <f t="shared" si="8"/>
        <v>INDEX('2- XLLD- GCSX'!$A:$E,Match($B20,'2- XLLD- GCSX'!$A:$A,0),2)</v>
      </c>
      <c r="AE20" s="31" t="str">
        <f t="shared" si="9"/>
        <v>INDEX('2- XLLD- GCSX'!$A:$E,Match($B20,'2- XLLD- GCSX'!$A:$A,0),3)</v>
      </c>
      <c r="AF20" s="31" t="str">
        <f t="shared" si="10"/>
        <v>INDEX('2- XLLD- GCSX'!$A:$E,Match($B20,'2- XLLD- GCSX'!$A:$A,0),4)</v>
      </c>
      <c r="AG20" s="31" t="str">
        <f t="shared" si="11"/>
        <v>INDEX('2- XLLD- GCSX'!$A:$E,Match($B20,'2- XLLD- GCSX'!$A:$A,0),5)</v>
      </c>
      <c r="AH20" s="35" t="str">
        <f ca="1">IFERROR(Eval(AD20),"")</f>
        <v/>
      </c>
      <c r="AI20" s="35" t="str">
        <f ca="1">IFERROR(Eval(AE20),"")</f>
        <v/>
      </c>
      <c r="AJ20" s="35" t="str">
        <f ca="1">IFERROR(Eval(AF20),"")</f>
        <v/>
      </c>
      <c r="AK20" s="35" t="str">
        <f ca="1">IFERROR(Eval(AG20),"")</f>
        <v/>
      </c>
      <c r="AL20" s="178">
        <v>16</v>
      </c>
      <c r="AM20" s="178"/>
      <c r="AN20" s="101" t="str">
        <f t="shared" si="1"/>
        <v>Số ngày tồn kho bình quân</v>
      </c>
      <c r="AO20" s="86"/>
      <c r="AP20" s="176">
        <f t="shared" si="2"/>
        <v>0</v>
      </c>
      <c r="AQ20" s="86" t="str">
        <f t="shared" si="3"/>
        <v/>
      </c>
      <c r="AR20" s="90"/>
    </row>
    <row r="21" spans="1:44" ht="42" hidden="1" customHeight="1">
      <c r="A21" s="53">
        <v>21</v>
      </c>
      <c r="B21" s="108" t="s">
        <v>59</v>
      </c>
      <c r="C21" s="53"/>
      <c r="D21" s="155"/>
      <c r="E21" s="155">
        <v>1</v>
      </c>
      <c r="F21" s="155"/>
      <c r="G21" s="155"/>
      <c r="H21" s="155"/>
      <c r="I21" s="155"/>
      <c r="J21" s="155"/>
      <c r="K21" s="155"/>
      <c r="L21" s="31"/>
      <c r="M21" s="155"/>
      <c r="N21" s="155"/>
      <c r="O21" s="155"/>
      <c r="P21" s="155">
        <v>1</v>
      </c>
      <c r="Q21" s="155">
        <v>1</v>
      </c>
      <c r="R21" s="155"/>
      <c r="S21" s="155"/>
      <c r="T21" s="31"/>
      <c r="U21" s="31"/>
      <c r="V21" s="31"/>
      <c r="W21" s="31"/>
      <c r="X21" s="156">
        <f t="shared" si="0"/>
        <v>1</v>
      </c>
      <c r="Y21" s="160" t="str">
        <f>IF($X$1="2- XLLD- GCSX","X ≥ 7","X ≥ 5")</f>
        <v>X ≥ 7</v>
      </c>
      <c r="Z21" s="160" t="str">
        <f>IF($X$1="2- XLLD- GCSX","5 ≤ X &lt; 7","3 ≤ X &lt; 5")</f>
        <v>5 ≤ X &lt; 7</v>
      </c>
      <c r="AA21" s="160" t="str">
        <f>IF($X$1="2- XLLD- GCSX","3 ≤ X &lt; 5")</f>
        <v>3 ≤ X &lt; 5</v>
      </c>
      <c r="AB21" s="160" t="str">
        <f>"X &lt; 3"</f>
        <v>X &lt; 3</v>
      </c>
      <c r="AC21" s="31"/>
      <c r="AD21" s="31" t="str">
        <f t="shared" si="8"/>
        <v>INDEX('2- XLLD- GCSX'!$A:$E,Match($B21,'2- XLLD- GCSX'!$A:$A,0),2)</v>
      </c>
      <c r="AE21" s="31" t="str">
        <f t="shared" si="9"/>
        <v>INDEX('2- XLLD- GCSX'!$A:$E,Match($B21,'2- XLLD- GCSX'!$A:$A,0),3)</v>
      </c>
      <c r="AF21" s="31" t="str">
        <f t="shared" si="10"/>
        <v>INDEX('2- XLLD- GCSX'!$A:$E,Match($B21,'2- XLLD- GCSX'!$A:$A,0),4)</v>
      </c>
      <c r="AG21" s="31" t="str">
        <f t="shared" si="11"/>
        <v>INDEX('2- XLLD- GCSX'!$A:$E,Match($B21,'2- XLLD- GCSX'!$A:$A,0),5)</v>
      </c>
      <c r="AH21" s="35" t="str">
        <f ca="1">IFERROR(Eval(AD21),"")</f>
        <v/>
      </c>
      <c r="AI21" s="35" t="str">
        <f ca="1">IFERROR(Eval(AE21),"")</f>
        <v/>
      </c>
      <c r="AJ21" s="35" t="str">
        <f ca="1">IFERROR(Eval(AF21),"")</f>
        <v/>
      </c>
      <c r="AK21" s="35" t="str">
        <f ca="1">IFERROR(Eval(AG21),"")</f>
        <v/>
      </c>
      <c r="AL21" s="178">
        <v>17</v>
      </c>
      <c r="AM21" s="178"/>
      <c r="AN21" s="101" t="str">
        <f t="shared" si="1"/>
        <v>Nợ phải trả/vốn chủ sở hữu (lần)</v>
      </c>
      <c r="AO21" s="86"/>
      <c r="AP21" s="176">
        <f t="shared" si="2"/>
        <v>0</v>
      </c>
      <c r="AQ21" s="86" t="str">
        <f t="shared" si="3"/>
        <v/>
      </c>
      <c r="AR21" s="90"/>
    </row>
    <row r="22" spans="1:44" ht="105" hidden="1" customHeight="1">
      <c r="A22" s="53">
        <v>22</v>
      </c>
      <c r="B22" s="108" t="s">
        <v>66</v>
      </c>
      <c r="C22" s="53"/>
      <c r="D22" s="155"/>
      <c r="E22" s="155">
        <v>1</v>
      </c>
      <c r="F22" s="155"/>
      <c r="G22" s="155"/>
      <c r="H22" s="155"/>
      <c r="I22" s="155"/>
      <c r="J22" s="155"/>
      <c r="K22" s="155"/>
      <c r="L22" s="31"/>
      <c r="M22" s="155"/>
      <c r="N22" s="155"/>
      <c r="O22" s="155"/>
      <c r="P22" s="155">
        <v>1</v>
      </c>
      <c r="Q22" s="155">
        <v>1</v>
      </c>
      <c r="R22" s="155"/>
      <c r="S22" s="155"/>
      <c r="T22" s="31"/>
      <c r="U22" s="31"/>
      <c r="V22" s="31"/>
      <c r="W22" s="31"/>
      <c r="X22" s="156">
        <f t="shared" si="0"/>
        <v>1</v>
      </c>
      <c r="Y22" s="54" t="s">
        <v>32</v>
      </c>
      <c r="Z22" s="54"/>
      <c r="AA22" s="54"/>
      <c r="AB22" s="54" t="s">
        <v>542</v>
      </c>
      <c r="AC22" s="31"/>
      <c r="AD22" s="31" t="str">
        <f t="shared" si="8"/>
        <v>INDEX('2- XLLD- GCSX'!$A:$E,Match($B22,'2- XLLD- GCSX'!$A:$A,0),2)</v>
      </c>
      <c r="AE22" s="31" t="str">
        <f t="shared" si="9"/>
        <v>INDEX('2- XLLD- GCSX'!$A:$E,Match($B22,'2- XLLD- GCSX'!$A:$A,0),3)</v>
      </c>
      <c r="AF22" s="31" t="str">
        <f t="shared" si="10"/>
        <v>INDEX('2- XLLD- GCSX'!$A:$E,Match($B22,'2- XLLD- GCSX'!$A:$A,0),4)</v>
      </c>
      <c r="AG22" s="31" t="str">
        <f t="shared" si="11"/>
        <v>INDEX('2- XLLD- GCSX'!$A:$E,Match($B22,'2- XLLD- GCSX'!$A:$A,0),5)</v>
      </c>
      <c r="AH22" s="35" t="str">
        <f ca="1">IFERROR(Eval(AD22),"")</f>
        <v/>
      </c>
      <c r="AI22" s="35" t="str">
        <f ca="1">IFERROR(Eval(AE22),"")</f>
        <v/>
      </c>
      <c r="AJ22" s="35" t="str">
        <f ca="1">IFERROR(Eval(AF22),"")</f>
        <v/>
      </c>
      <c r="AK22" s="35" t="str">
        <f ca="1">IFERROR(Eval(AG22),"")</f>
        <v/>
      </c>
      <c r="AL22" s="178">
        <v>18</v>
      </c>
      <c r="AM22" s="178"/>
      <c r="AN22" s="101" t="str">
        <f t="shared" si="1"/>
        <v>Năng lực tổ chức và quản lý hoạt động sản xuất</v>
      </c>
      <c r="AO22" s="86"/>
      <c r="AP22" s="176">
        <f t="shared" si="2"/>
        <v>0</v>
      </c>
      <c r="AQ22" s="86" t="str">
        <f>IF(AO22=Y19,"Khuyến khích",IF(AO22=Z19,"Bình thường",IF(AO22=AA19,"Thận trọng",IF(AO22=AB19,"Hạn chế",""))))</f>
        <v/>
      </c>
      <c r="AR22" s="90"/>
    </row>
    <row r="23" spans="1:44" ht="42" hidden="1" customHeight="1">
      <c r="A23" s="53">
        <v>23</v>
      </c>
      <c r="B23" s="108" t="s">
        <v>370</v>
      </c>
      <c r="C23" s="159"/>
      <c r="D23" s="155">
        <v>1</v>
      </c>
      <c r="E23" s="155">
        <v>1</v>
      </c>
      <c r="F23" s="155"/>
      <c r="G23" s="155"/>
      <c r="H23" s="155"/>
      <c r="I23" s="155"/>
      <c r="J23" s="155"/>
      <c r="K23" s="155"/>
      <c r="L23" s="31"/>
      <c r="M23" s="155">
        <v>1</v>
      </c>
      <c r="N23" s="155">
        <v>1</v>
      </c>
      <c r="O23" s="155">
        <v>1</v>
      </c>
      <c r="P23" s="155">
        <v>1</v>
      </c>
      <c r="Q23" s="155">
        <v>1</v>
      </c>
      <c r="R23" s="155"/>
      <c r="S23" s="155"/>
      <c r="T23" s="31"/>
      <c r="U23" s="31"/>
      <c r="V23" s="31"/>
      <c r="W23" s="31"/>
      <c r="X23" s="156">
        <f t="shared" si="0"/>
        <v>1</v>
      </c>
      <c r="Y23" s="54" t="s">
        <v>58</v>
      </c>
      <c r="Z23" s="54" t="s">
        <v>23</v>
      </c>
      <c r="AA23" s="54" t="s">
        <v>24</v>
      </c>
      <c r="AB23" s="54" t="s">
        <v>25</v>
      </c>
      <c r="AC23" s="31"/>
      <c r="AD23" s="31" t="str">
        <f t="shared" si="8"/>
        <v>INDEX('2- XLLD- GCSX'!$A:$E,Match($B23,'2- XLLD- GCSX'!$A:$A,0),2)</v>
      </c>
      <c r="AE23" s="31" t="str">
        <f t="shared" si="9"/>
        <v>INDEX('2- XLLD- GCSX'!$A:$E,Match($B23,'2- XLLD- GCSX'!$A:$A,0),3)</v>
      </c>
      <c r="AF23" s="31" t="str">
        <f t="shared" si="10"/>
        <v>INDEX('2- XLLD- GCSX'!$A:$E,Match($B23,'2- XLLD- GCSX'!$A:$A,0),4)</v>
      </c>
      <c r="AG23" s="31" t="str">
        <f t="shared" si="11"/>
        <v>INDEX('2- XLLD- GCSX'!$A:$E,Match($B23,'2- XLLD- GCSX'!$A:$A,0),5)</v>
      </c>
      <c r="AH23" s="35" t="str">
        <f ca="1">IFERROR(Eval(AD23),"")</f>
        <v/>
      </c>
      <c r="AI23" s="35" t="str">
        <f ca="1">IFERROR(Eval(AE23),"")</f>
        <v/>
      </c>
      <c r="AJ23" s="35" t="str">
        <f ca="1">IFERROR(Eval(AF23),"")</f>
        <v/>
      </c>
      <c r="AK23" s="35" t="str">
        <f ca="1">IFERROR(Eval(AG23),"")</f>
        <v/>
      </c>
      <c r="AL23" s="178">
        <v>19</v>
      </c>
      <c r="AM23" s="178"/>
      <c r="AN23" s="101" t="str">
        <f t="shared" si="1"/>
        <v>Tỷ trọng doanh thu với nhóm đầu ra (dân dụng/công nghiệp)</v>
      </c>
      <c r="AO23" s="86"/>
      <c r="AP23" s="176">
        <f t="shared" si="2"/>
        <v>0</v>
      </c>
      <c r="AQ23" s="86" t="str">
        <f t="shared" si="3"/>
        <v/>
      </c>
      <c r="AR23" s="90"/>
    </row>
    <row r="24" spans="1:44" ht="42" customHeight="1">
      <c r="A24" s="53">
        <v>24</v>
      </c>
      <c r="B24" s="108" t="s">
        <v>26</v>
      </c>
      <c r="C24" s="53"/>
      <c r="D24" s="155">
        <v>1</v>
      </c>
      <c r="E24" s="155"/>
      <c r="F24" s="155"/>
      <c r="G24" s="155"/>
      <c r="H24" s="155"/>
      <c r="I24" s="155"/>
      <c r="J24" s="155"/>
      <c r="K24" s="155"/>
      <c r="L24" s="31"/>
      <c r="M24" s="155">
        <v>1</v>
      </c>
      <c r="N24" s="155">
        <v>1</v>
      </c>
      <c r="O24" s="155">
        <v>1</v>
      </c>
      <c r="P24" s="155"/>
      <c r="Q24" s="155"/>
      <c r="R24" s="155"/>
      <c r="S24" s="155"/>
      <c r="T24" s="31"/>
      <c r="U24" s="31"/>
      <c r="V24" s="31"/>
      <c r="W24" s="31"/>
      <c r="X24" s="156">
        <f t="shared" si="0"/>
        <v>0</v>
      </c>
      <c r="Y24" s="54" t="s">
        <v>27</v>
      </c>
      <c r="Z24" s="54" t="s">
        <v>28</v>
      </c>
      <c r="AA24" s="54" t="s">
        <v>29</v>
      </c>
      <c r="AB24" s="54" t="s">
        <v>30</v>
      </c>
      <c r="AC24" s="31"/>
      <c r="AD24" s="31" t="str">
        <f t="shared" si="8"/>
        <v>INDEX('2- XLLD- GCSX'!$A:$E,Match($B24,'2- XLLD- GCSX'!$A:$A,0),2)</v>
      </c>
      <c r="AE24" s="31" t="str">
        <f t="shared" si="9"/>
        <v>INDEX('2- XLLD- GCSX'!$A:$E,Match($B24,'2- XLLD- GCSX'!$A:$A,0),3)</v>
      </c>
      <c r="AF24" s="31" t="str">
        <f t="shared" si="10"/>
        <v>INDEX('2- XLLD- GCSX'!$A:$E,Match($B24,'2- XLLD- GCSX'!$A:$A,0),4)</v>
      </c>
      <c r="AG24" s="31" t="str">
        <f t="shared" si="11"/>
        <v>INDEX('2- XLLD- GCSX'!$A:$E,Match($B24,'2- XLLD- GCSX'!$A:$A,0),5)</v>
      </c>
      <c r="AH24" s="35" t="str">
        <f ca="1">IFERROR(Eval(AD24),"")</f>
        <v/>
      </c>
      <c r="AI24" s="35" t="str">
        <f ca="1">IFERROR(Eval(AE24),"")</f>
        <v/>
      </c>
      <c r="AJ24" s="35" t="str">
        <f ca="1">IFERROR(Eval(AF24),"")</f>
        <v/>
      </c>
      <c r="AK24" s="35" t="str">
        <f ca="1">IFERROR(Eval(AG24),"")</f>
        <v/>
      </c>
      <c r="AL24" s="178">
        <v>20</v>
      </c>
      <c r="AM24" s="178"/>
      <c r="AN24" s="101" t="str">
        <f t="shared" si="1"/>
        <v xml:space="preserve">Kinh nghiệm của Doanh nghiệp trong lĩnh vực hiện tại </v>
      </c>
      <c r="AO24" s="86" t="s">
        <v>543</v>
      </c>
      <c r="AP24" s="176">
        <f t="shared" si="2"/>
        <v>1</v>
      </c>
      <c r="AQ24" s="86" t="str">
        <f t="shared" si="3"/>
        <v>Khuyến khích</v>
      </c>
      <c r="AR24" s="90"/>
    </row>
    <row r="25" spans="1:44" ht="107.25" customHeight="1">
      <c r="A25" s="53">
        <v>25</v>
      </c>
      <c r="B25" s="108" t="s">
        <v>373</v>
      </c>
      <c r="C25" s="53"/>
      <c r="D25" s="155">
        <v>1</v>
      </c>
      <c r="E25" s="155"/>
      <c r="F25" s="155"/>
      <c r="G25" s="155"/>
      <c r="H25" s="155"/>
      <c r="I25" s="155"/>
      <c r="J25" s="155"/>
      <c r="K25" s="155"/>
      <c r="L25" s="31"/>
      <c r="M25" s="155">
        <v>1</v>
      </c>
      <c r="N25" s="155">
        <v>1</v>
      </c>
      <c r="O25" s="155">
        <v>1</v>
      </c>
      <c r="P25" s="155"/>
      <c r="Q25" s="155"/>
      <c r="R25" s="155"/>
      <c r="S25" s="155"/>
      <c r="T25" s="31"/>
      <c r="U25" s="31"/>
      <c r="V25" s="31"/>
      <c r="W25" s="31"/>
      <c r="X25" s="156">
        <f t="shared" si="0"/>
        <v>0</v>
      </c>
      <c r="Y25" s="54" t="s">
        <v>375</v>
      </c>
      <c r="Z25" s="54" t="s">
        <v>43</v>
      </c>
      <c r="AA25" s="54"/>
      <c r="AB25" s="54" t="s">
        <v>44</v>
      </c>
      <c r="AC25" s="31"/>
      <c r="AD25" s="31" t="str">
        <f t="shared" si="8"/>
        <v>INDEX('2- XLLD- GCSX'!$A:$E,Match($B25,'2- XLLD- GCSX'!$A:$A,0),2)</v>
      </c>
      <c r="AE25" s="31" t="str">
        <f t="shared" si="9"/>
        <v>INDEX('2- XLLD- GCSX'!$A:$E,Match($B25,'2- XLLD- GCSX'!$A:$A,0),3)</v>
      </c>
      <c r="AF25" s="31" t="str">
        <f t="shared" si="10"/>
        <v>INDEX('2- XLLD- GCSX'!$A:$E,Match($B25,'2- XLLD- GCSX'!$A:$A,0),4)</v>
      </c>
      <c r="AG25" s="31" t="str">
        <f t="shared" si="11"/>
        <v>INDEX('2- XLLD- GCSX'!$A:$E,Match($B25,'2- XLLD- GCSX'!$A:$A,0),5)</v>
      </c>
      <c r="AH25" s="35" t="str">
        <f ca="1">IFERROR(Eval(AD25),"")</f>
        <v/>
      </c>
      <c r="AI25" s="35" t="str">
        <f ca="1">IFERROR(Eval(AE25),"")</f>
        <v/>
      </c>
      <c r="AJ25" s="35" t="str">
        <f ca="1">IFERROR(Eval(AF25),"")</f>
        <v/>
      </c>
      <c r="AK25" s="35" t="str">
        <f ca="1">IFERROR(Eval(AG25),"")</f>
        <v/>
      </c>
      <c r="AL25" s="178">
        <v>21</v>
      </c>
      <c r="AM25" s="178"/>
      <c r="AN25" s="101" t="str">
        <f t="shared" si="1"/>
        <v>Năng lực thực hiện hợp đồng</v>
      </c>
      <c r="AO25" s="182" t="s">
        <v>32</v>
      </c>
      <c r="AP25" s="176">
        <f t="shared" si="2"/>
        <v>1</v>
      </c>
      <c r="AQ25" s="86" t="str">
        <f t="shared" si="3"/>
        <v>Khuyến khích</v>
      </c>
      <c r="AR25" s="90"/>
    </row>
    <row r="26" spans="1:44" ht="42" customHeight="1">
      <c r="A26" s="53">
        <v>26</v>
      </c>
      <c r="B26" s="108" t="s">
        <v>376</v>
      </c>
      <c r="C26" s="53"/>
      <c r="D26" s="155"/>
      <c r="E26" s="155"/>
      <c r="F26" s="155"/>
      <c r="G26" s="155">
        <v>1</v>
      </c>
      <c r="H26" s="155"/>
      <c r="I26" s="155"/>
      <c r="J26" s="155"/>
      <c r="K26" s="155"/>
      <c r="L26" s="31"/>
      <c r="M26" s="155"/>
      <c r="N26" s="155"/>
      <c r="O26" s="155"/>
      <c r="P26" s="155"/>
      <c r="Q26" s="155"/>
      <c r="R26" s="155">
        <v>1</v>
      </c>
      <c r="S26" s="155">
        <v>1</v>
      </c>
      <c r="T26" s="31"/>
      <c r="U26" s="31"/>
      <c r="V26" s="31"/>
      <c r="W26" s="31"/>
      <c r="X26" s="156">
        <f t="shared" si="0"/>
        <v>0</v>
      </c>
      <c r="Y26" s="54" t="s">
        <v>58</v>
      </c>
      <c r="Z26" s="54" t="s">
        <v>23</v>
      </c>
      <c r="AA26" s="54" t="s">
        <v>24</v>
      </c>
      <c r="AB26" s="54" t="s">
        <v>25</v>
      </c>
      <c r="AC26" s="31"/>
      <c r="AD26" s="31" t="str">
        <f t="shared" si="8"/>
        <v>INDEX('2- XLLD- GCSX'!$A:$E,Match($B26,'2- XLLD- GCSX'!$A:$A,0),2)</v>
      </c>
      <c r="AE26" s="31" t="str">
        <f t="shared" si="9"/>
        <v>INDEX('2- XLLD- GCSX'!$A:$E,Match($B26,'2- XLLD- GCSX'!$A:$A,0),3)</v>
      </c>
      <c r="AF26" s="31" t="str">
        <f t="shared" si="10"/>
        <v>INDEX('2- XLLD- GCSX'!$A:$E,Match($B26,'2- XLLD- GCSX'!$A:$A,0),4)</v>
      </c>
      <c r="AG26" s="31" t="str">
        <f t="shared" si="11"/>
        <v>INDEX('2- XLLD- GCSX'!$A:$E,Match($B26,'2- XLLD- GCSX'!$A:$A,0),5)</v>
      </c>
      <c r="AH26" s="35" t="str">
        <f ca="1">IFERROR(Eval(AD26),"")</f>
        <v/>
      </c>
      <c r="AI26" s="35" t="str">
        <f ca="1">IFERROR(Eval(AE26),"")</f>
        <v/>
      </c>
      <c r="AJ26" s="35" t="str">
        <f ca="1">IFERROR(Eval(AF26),"")</f>
        <v/>
      </c>
      <c r="AK26" s="35" t="str">
        <f ca="1">IFERROR(Eval(AG26),"")</f>
        <v/>
      </c>
      <c r="AL26" s="178">
        <v>22</v>
      </c>
      <c r="AM26" s="178"/>
      <c r="AN26" s="101" t="str">
        <f t="shared" si="1"/>
        <v>Tỷ trọng doanh thu với nhóm đầu ra chính theo PL tiêu chí người mua</v>
      </c>
      <c r="AO26" s="86" t="s">
        <v>58</v>
      </c>
      <c r="AP26" s="176">
        <f t="shared" si="2"/>
        <v>1</v>
      </c>
      <c r="AQ26" s="86" t="str">
        <f t="shared" si="3"/>
        <v>Khuyến khích</v>
      </c>
      <c r="AR26" s="90"/>
    </row>
    <row r="27" spans="1:44" ht="42" hidden="1" customHeight="1">
      <c r="A27" s="53">
        <v>27</v>
      </c>
      <c r="B27" s="108" t="s">
        <v>378</v>
      </c>
      <c r="C27" s="53"/>
      <c r="D27" s="155"/>
      <c r="E27" s="155"/>
      <c r="F27" s="155">
        <v>1</v>
      </c>
      <c r="G27" s="155"/>
      <c r="H27" s="155"/>
      <c r="I27" s="155"/>
      <c r="J27" s="155"/>
      <c r="K27" s="155"/>
      <c r="L27" s="31"/>
      <c r="M27" s="155"/>
      <c r="N27" s="155"/>
      <c r="O27" s="155"/>
      <c r="P27" s="155"/>
      <c r="Q27" s="155"/>
      <c r="R27" s="155"/>
      <c r="S27" s="155"/>
      <c r="T27" s="31"/>
      <c r="U27" s="31"/>
      <c r="V27" s="31"/>
      <c r="W27" s="31"/>
      <c r="X27" s="156">
        <f t="shared" si="0"/>
        <v>0</v>
      </c>
      <c r="Y27" s="54" t="s">
        <v>58</v>
      </c>
      <c r="Z27" s="54" t="s">
        <v>23</v>
      </c>
      <c r="AA27" s="54" t="s">
        <v>24</v>
      </c>
      <c r="AB27" s="54" t="s">
        <v>25</v>
      </c>
      <c r="AC27" s="31"/>
      <c r="AD27" s="31" t="str">
        <f t="shared" si="8"/>
        <v>INDEX('2- XLLD- GCSX'!$A:$E,Match($B27,'2- XLLD- GCSX'!$A:$A,0),2)</v>
      </c>
      <c r="AE27" s="31" t="str">
        <f t="shared" si="9"/>
        <v>INDEX('2- XLLD- GCSX'!$A:$E,Match($B27,'2- XLLD- GCSX'!$A:$A,0),3)</v>
      </c>
      <c r="AF27" s="31" t="str">
        <f t="shared" si="10"/>
        <v>INDEX('2- XLLD- GCSX'!$A:$E,Match($B27,'2- XLLD- GCSX'!$A:$A,0),4)</v>
      </c>
      <c r="AG27" s="31" t="str">
        <f t="shared" si="11"/>
        <v>INDEX('2- XLLD- GCSX'!$A:$E,Match($B27,'2- XLLD- GCSX'!$A:$A,0),5)</v>
      </c>
      <c r="AH27" s="35" t="str">
        <f ca="1">IFERROR(Eval(AD27),"")</f>
        <v/>
      </c>
      <c r="AI27" s="35" t="str">
        <f ca="1">IFERROR(Eval(AE27),"")</f>
        <v/>
      </c>
      <c r="AJ27" s="35" t="str">
        <f ca="1">IFERROR(Eval(AF27),"")</f>
        <v/>
      </c>
      <c r="AK27" s="35" t="str">
        <f ca="1">IFERROR(Eval(AG27),"")</f>
        <v/>
      </c>
      <c r="AL27" s="178">
        <v>23</v>
      </c>
      <c r="AM27" s="178"/>
      <c r="AN27" s="101" t="str">
        <f t="shared" si="1"/>
        <v>Kinh nghiệm của chủ Doanh nghiệp và ban quản lý điều hành</v>
      </c>
      <c r="AO27" s="86"/>
      <c r="AP27" s="176">
        <f t="shared" si="2"/>
        <v>0</v>
      </c>
      <c r="AQ27" s="86" t="str">
        <f t="shared" si="3"/>
        <v/>
      </c>
      <c r="AR27" s="90"/>
    </row>
    <row r="28" spans="1:44" ht="42" hidden="1" customHeight="1">
      <c r="A28" s="53">
        <v>28</v>
      </c>
      <c r="B28" s="108" t="s">
        <v>81</v>
      </c>
      <c r="C28" s="159"/>
      <c r="D28" s="155"/>
      <c r="E28" s="155"/>
      <c r="F28" s="155">
        <v>1</v>
      </c>
      <c r="G28" s="155"/>
      <c r="H28" s="155"/>
      <c r="I28" s="155"/>
      <c r="J28" s="155"/>
      <c r="K28" s="155"/>
      <c r="L28" s="31"/>
      <c r="M28" s="155"/>
      <c r="N28" s="155"/>
      <c r="O28" s="155"/>
      <c r="P28" s="155"/>
      <c r="Q28" s="155"/>
      <c r="R28" s="155"/>
      <c r="S28" s="155"/>
      <c r="T28" s="31"/>
      <c r="U28" s="31"/>
      <c r="V28" s="31"/>
      <c r="W28" s="31"/>
      <c r="X28" s="156">
        <f t="shared" si="0"/>
        <v>0</v>
      </c>
      <c r="Y28" s="54" t="s">
        <v>82</v>
      </c>
      <c r="Z28" s="54" t="s">
        <v>83</v>
      </c>
      <c r="AA28" s="54" t="s">
        <v>381</v>
      </c>
      <c r="AB28" s="54" t="s">
        <v>85</v>
      </c>
      <c r="AC28" s="31"/>
      <c r="AD28" s="31" t="str">
        <f t="shared" si="8"/>
        <v>INDEX('2- XLLD- GCSX'!$A:$E,Match($B28,'2- XLLD- GCSX'!$A:$A,0),2)</v>
      </c>
      <c r="AE28" s="31" t="str">
        <f t="shared" si="9"/>
        <v>INDEX('2- XLLD- GCSX'!$A:$E,Match($B28,'2- XLLD- GCSX'!$A:$A,0),3)</v>
      </c>
      <c r="AF28" s="31" t="str">
        <f t="shared" si="10"/>
        <v>INDEX('2- XLLD- GCSX'!$A:$E,Match($B28,'2- XLLD- GCSX'!$A:$A,0),4)</v>
      </c>
      <c r="AG28" s="31" t="str">
        <f t="shared" si="11"/>
        <v>INDEX('2- XLLD- GCSX'!$A:$E,Match($B28,'2- XLLD- GCSX'!$A:$A,0),5)</v>
      </c>
      <c r="AH28" s="35" t="str">
        <f ca="1">IFERROR(Eval(AD28),"")</f>
        <v/>
      </c>
      <c r="AI28" s="35" t="str">
        <f ca="1">IFERROR(Eval(AE28),"")</f>
        <v/>
      </c>
      <c r="AJ28" s="35" t="str">
        <f ca="1">IFERROR(Eval(AF28),"")</f>
        <v/>
      </c>
      <c r="AK28" s="35" t="str">
        <f ca="1">IFERROR(Eval(AG28),"")</f>
        <v/>
      </c>
      <c r="AL28" s="178">
        <v>24</v>
      </c>
      <c r="AM28" s="178"/>
      <c r="AN28" s="101" t="str">
        <f t="shared" si="1"/>
        <v xml:space="preserve">Hệ số thanh toán hiện hành </v>
      </c>
      <c r="AO28" s="86"/>
      <c r="AP28" s="176">
        <f t="shared" si="2"/>
        <v>0</v>
      </c>
      <c r="AQ28" s="86" t="str">
        <f t="shared" si="3"/>
        <v/>
      </c>
      <c r="AR28" s="90"/>
    </row>
    <row r="29" spans="1:44" ht="61.5" hidden="1" customHeight="1">
      <c r="A29" s="53">
        <v>29</v>
      </c>
      <c r="B29" s="108" t="s">
        <v>31</v>
      </c>
      <c r="D29" s="157">
        <v>1</v>
      </c>
      <c r="E29" s="157"/>
      <c r="F29" s="157"/>
      <c r="G29" s="157"/>
      <c r="H29" s="157"/>
      <c r="I29" s="157"/>
      <c r="J29" s="157"/>
      <c r="K29" s="157"/>
      <c r="M29" s="157">
        <v>1</v>
      </c>
      <c r="N29" s="157">
        <v>1</v>
      </c>
      <c r="O29" s="157">
        <v>1</v>
      </c>
      <c r="P29" s="157"/>
      <c r="Q29" s="31"/>
      <c r="R29" s="31"/>
      <c r="S29" s="31"/>
      <c r="T29" s="31"/>
      <c r="U29" s="31"/>
      <c r="V29" s="31"/>
      <c r="W29" s="31"/>
      <c r="X29" s="156">
        <f t="shared" si="0"/>
        <v>0</v>
      </c>
      <c r="Y29" s="173" t="s">
        <v>32</v>
      </c>
      <c r="Z29" s="173"/>
      <c r="AA29" s="173"/>
      <c r="AB29" s="173" t="s">
        <v>34</v>
      </c>
      <c r="AD29" s="31" t="str">
        <f t="shared" si="8"/>
        <v>INDEX('2- XLLD- GCSX'!$A:$E,Match($B29,'2- XLLD- GCSX'!$A:$A,0),2)</v>
      </c>
      <c r="AE29" s="31" t="str">
        <f t="shared" si="9"/>
        <v>INDEX('2- XLLD- GCSX'!$A:$E,Match($B29,'2- XLLD- GCSX'!$A:$A,0),3)</v>
      </c>
      <c r="AF29" s="31" t="str">
        <f t="shared" si="10"/>
        <v>INDEX('2- XLLD- GCSX'!$A:$E,Match($B29,'2- XLLD- GCSX'!$A:$A,0),4)</v>
      </c>
      <c r="AG29" s="31" t="str">
        <f t="shared" si="11"/>
        <v>INDEX('2- XLLD- GCSX'!$A:$E,Match($B29,'2- XLLD- GCSX'!$A:$A,0),5)</v>
      </c>
      <c r="AH29" s="35" t="str">
        <f ca="1">IFERROR(Eval(AD29),"")</f>
        <v/>
      </c>
      <c r="AI29" s="35" t="str">
        <f ca="1">IFERROR(Eval(AE29),"")</f>
        <v/>
      </c>
      <c r="AJ29" s="35" t="str">
        <f ca="1">IFERROR(Eval(AF29),"")</f>
        <v/>
      </c>
      <c r="AK29" s="35" t="str">
        <f ca="1">IFERROR(Eval(AG29),"")</f>
        <v/>
      </c>
      <c r="AL29" s="178">
        <v>25</v>
      </c>
      <c r="AM29" s="178"/>
      <c r="AN29" s="101" t="str">
        <f t="shared" si="1"/>
        <v>Tỷ trọng doanh thu với nhóm đầu ra chính áp dụng cho nhóm 23950 và 23960</v>
      </c>
      <c r="AO29" s="86"/>
      <c r="AP29" s="176">
        <f t="shared" si="2"/>
        <v>0</v>
      </c>
      <c r="AQ29" s="86" t="str">
        <f t="shared" si="3"/>
        <v/>
      </c>
      <c r="AR29" s="90"/>
    </row>
    <row r="30" spans="1:44" ht="60.75" hidden="1" customHeight="1">
      <c r="AL30" s="178">
        <v>26</v>
      </c>
      <c r="AM30" s="178"/>
      <c r="AN30" s="101" t="str">
        <f t="shared" si="1"/>
        <v>Tỷ trọng doanh thu với nhóm đầu ra chính áp dụng cho nhóm mã 46633,  46639</v>
      </c>
      <c r="AO30" s="86"/>
      <c r="AP30" s="176">
        <f t="shared" si="2"/>
        <v>0</v>
      </c>
      <c r="AQ30" s="86" t="str">
        <f t="shared" si="3"/>
        <v/>
      </c>
      <c r="AR30" s="90"/>
    </row>
    <row r="31" spans="1:44" ht="53.25" hidden="1" customHeight="1">
      <c r="AL31" s="178">
        <v>27</v>
      </c>
      <c r="AM31" s="178"/>
      <c r="AN31" s="101" t="str">
        <f t="shared" si="1"/>
        <v>Tỷ trọng doanh thu với nhóm đầu ra chính áp dụng cho nhóm mã 46635, 46636, 46632</v>
      </c>
      <c r="AO31" s="86"/>
      <c r="AP31" s="176">
        <f t="shared" si="2"/>
        <v>0</v>
      </c>
      <c r="AQ31" s="86" t="str">
        <f t="shared" si="3"/>
        <v/>
      </c>
      <c r="AR31" s="90"/>
    </row>
    <row r="32" spans="1:44" ht="79.5" hidden="1" customHeight="1">
      <c r="AL32" s="178">
        <v>28</v>
      </c>
      <c r="AM32" s="178"/>
      <c r="AN32" s="101" t="str">
        <f t="shared" si="1"/>
        <v>Tỷ lệ số lượng HĐ bị chậm tiến độ với các HĐ đang thực hiện</v>
      </c>
      <c r="AO32" s="86"/>
      <c r="AP32" s="176">
        <f t="shared" si="2"/>
        <v>0</v>
      </c>
      <c r="AQ32" s="86" t="str">
        <f t="shared" si="3"/>
        <v/>
      </c>
      <c r="AR32" s="90"/>
    </row>
    <row r="33" ht="14.25" hidden="1" customHeight="1"/>
  </sheetData>
  <sheetProtection algorithmName="SHA-512" hashValue="kP3nhmy6R+cEWUIHTAICH9rNFGIaC718PqDJXhT6U+rbbJNfZn2rO1fT+l2ckYRZD0BR0OqwoGp3Y54waTJLYQ==" saltValue="kweknsaB07Mm8gJPQ+287Q==" spinCount="100000" sheet="1" formatRows="0"/>
  <dataValidations count="28">
    <dataValidation type="list" allowBlank="1" showInputMessage="1" showErrorMessage="1" sqref="AO5" xr:uid="{00000000-0002-0000-0800-000000000000}">
      <formula1>$Y$2:$AB$2</formula1>
    </dataValidation>
    <dataValidation type="list" allowBlank="1" showInputMessage="1" showErrorMessage="1" sqref="AO6" xr:uid="{00000000-0002-0000-0800-000001000000}">
      <formula1>$Y$3:$AB$3</formula1>
    </dataValidation>
    <dataValidation type="list" allowBlank="1" showInputMessage="1" showErrorMessage="1" sqref="AO7" xr:uid="{00000000-0002-0000-0800-000002000000}">
      <formula1>$Y$4:$AB$4</formula1>
    </dataValidation>
    <dataValidation type="list" allowBlank="1" showInputMessage="1" showErrorMessage="1" sqref="AO8" xr:uid="{00000000-0002-0000-0800-000003000000}">
      <formula1>$Y$5:$AB$5</formula1>
    </dataValidation>
    <dataValidation type="list" allowBlank="1" showInputMessage="1" showErrorMessage="1" sqref="AO9" xr:uid="{00000000-0002-0000-0800-000004000000}">
      <formula1>$Y$6:$AB$6</formula1>
    </dataValidation>
    <dataValidation type="list" allowBlank="1" showInputMessage="1" showErrorMessage="1" sqref="AO10" xr:uid="{00000000-0002-0000-0800-000005000000}">
      <formula1>$Y$7:$AB$7</formula1>
    </dataValidation>
    <dataValidation type="list" allowBlank="1" showInputMessage="1" showErrorMessage="1" sqref="AO11" xr:uid="{00000000-0002-0000-0800-000006000000}">
      <formula1>$Y$8:$AB$8</formula1>
    </dataValidation>
    <dataValidation type="list" allowBlank="1" showInputMessage="1" showErrorMessage="1" sqref="AO12" xr:uid="{00000000-0002-0000-0800-000007000000}">
      <formula1>$Y$9:$AB$9</formula1>
    </dataValidation>
    <dataValidation type="list" allowBlank="1" showInputMessage="1" showErrorMessage="1" sqref="AO13" xr:uid="{00000000-0002-0000-0800-000008000000}">
      <formula1>$Y$10:$AB$10</formula1>
    </dataValidation>
    <dataValidation type="list" allowBlank="1" showInputMessage="1" showErrorMessage="1" sqref="AO14" xr:uid="{00000000-0002-0000-0800-000009000000}">
      <formula1>$Y$11:$AB$11</formula1>
    </dataValidation>
    <dataValidation type="list" allowBlank="1" showInputMessage="1" showErrorMessage="1" sqref="AO15" xr:uid="{00000000-0002-0000-0800-00000A000000}">
      <formula1>$Y$12:$AB$12</formula1>
    </dataValidation>
    <dataValidation type="list" allowBlank="1" showInputMessage="1" showErrorMessage="1" sqref="AO16" xr:uid="{00000000-0002-0000-0800-00000B000000}">
      <formula1>$Y$13:$AB$13</formula1>
    </dataValidation>
    <dataValidation type="list" allowBlank="1" showInputMessage="1" showErrorMessage="1" sqref="AO17" xr:uid="{00000000-0002-0000-0800-00000C000000}">
      <formula1>$Y$14:$AB$14</formula1>
    </dataValidation>
    <dataValidation type="list" allowBlank="1" showInputMessage="1" showErrorMessage="1" sqref="AO18" xr:uid="{00000000-0002-0000-0800-00000D000000}">
      <formula1>$Y$15:$AB$15</formula1>
    </dataValidation>
    <dataValidation type="list" allowBlank="1" showInputMessage="1" showErrorMessage="1" sqref="AO19" xr:uid="{00000000-0002-0000-0800-00000E000000}">
      <formula1>$Y$16:$AB$16</formula1>
    </dataValidation>
    <dataValidation type="list" allowBlank="1" showInputMessage="1" showErrorMessage="1" sqref="AO20" xr:uid="{00000000-0002-0000-0800-00000F000000}">
      <formula1>$Y$17:$AB$17</formula1>
    </dataValidation>
    <dataValidation type="list" allowBlank="1" showInputMessage="1" showErrorMessage="1" sqref="AO21" xr:uid="{00000000-0002-0000-0800-000010000000}">
      <formula1>$Y$18:$AB$18</formula1>
    </dataValidation>
    <dataValidation type="list" allowBlank="1" showInputMessage="1" showErrorMessage="1" sqref="AO22" xr:uid="{00000000-0002-0000-0800-000011000000}">
      <formula1>$Y$19:$AB$19</formula1>
    </dataValidation>
    <dataValidation type="list" allowBlank="1" showInputMessage="1" showErrorMessage="1" sqref="AO23" xr:uid="{00000000-0002-0000-0800-000012000000}">
      <formula1>$Y$20:$AB$20</formula1>
    </dataValidation>
    <dataValidation type="list" allowBlank="1" showInputMessage="1" showErrorMessage="1" sqref="AO24" xr:uid="{00000000-0002-0000-0800-000013000000}">
      <formula1>$Y$21:$AB$21</formula1>
    </dataValidation>
    <dataValidation type="list" allowBlank="1" showInputMessage="1" showErrorMessage="1" sqref="AO25" xr:uid="{00000000-0002-0000-0800-000014000000}">
      <formula1>$Y$22:$AB$22</formula1>
    </dataValidation>
    <dataValidation type="list" allowBlank="1" showInputMessage="1" showErrorMessage="1" sqref="AO26" xr:uid="{00000000-0002-0000-0800-000015000000}">
      <formula1>$Y$23:$AB$23</formula1>
    </dataValidation>
    <dataValidation type="list" allowBlank="1" showInputMessage="1" showErrorMessage="1" sqref="AO27" xr:uid="{00000000-0002-0000-0800-000016000000}">
      <formula1>$Y$24:$AB$24</formula1>
    </dataValidation>
    <dataValidation type="list" allowBlank="1" showInputMessage="1" showErrorMessage="1" sqref="AO28" xr:uid="{00000000-0002-0000-0800-000017000000}">
      <formula1>$Y$25:$AB$25</formula1>
    </dataValidation>
    <dataValidation type="list" allowBlank="1" showInputMessage="1" showErrorMessage="1" sqref="AO29" xr:uid="{00000000-0002-0000-0800-000018000000}">
      <formula1>$Y$26:$AB$26</formula1>
    </dataValidation>
    <dataValidation type="list" allowBlank="1" showInputMessage="1" showErrorMessage="1" sqref="AO30" xr:uid="{00000000-0002-0000-0800-000019000000}">
      <formula1>$Y$27:$AB$27</formula1>
    </dataValidation>
    <dataValidation type="list" allowBlank="1" showInputMessage="1" showErrorMessage="1" sqref="AO31" xr:uid="{00000000-0002-0000-0800-00001A000000}">
      <formula1>$Z$28:$AB$28</formula1>
    </dataValidation>
    <dataValidation type="list" allowBlank="1" showInputMessage="1" showErrorMessage="1" sqref="AO32" xr:uid="{00000000-0002-0000-0800-00001B000000}">
      <formula1>$Y$29:$AB$29</formula1>
    </dataValidation>
  </dataValidations>
  <pageMargins left="0.7" right="0.7" top="0.75" bottom="0.75" header="0.3" footer="0.3"/>
  <pageSetup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31768" r:id="rId3" name="Button 24">
              <controlPr locked="0" defaultSize="0" print="0" autoLine="0" autoPict="0" macro="[0]!Button2_Click">
                <anchor moveWithCells="1">
                  <from>
                    <xdr:col>42</xdr:col>
                    <xdr:colOff>85725</xdr:colOff>
                    <xdr:row>1</xdr:row>
                    <xdr:rowOff>0</xdr:rowOff>
                  </from>
                  <to>
                    <xdr:col>42</xdr:col>
                    <xdr:colOff>723900</xdr:colOff>
                    <xdr:row>1</xdr:row>
                    <xdr:rowOff>257175</xdr:rowOff>
                  </to>
                </anchor>
              </controlPr>
            </control>
          </mc:Choice>
        </mc:AlternateContent>
        <mc:AlternateContent xmlns:mc="http://schemas.openxmlformats.org/markup-compatibility/2006">
          <mc:Choice Requires="x14">
            <control shapeId="31772" r:id="rId4" name="Button 28">
              <controlPr defaultSize="0" print="0" autoLine="0" autoPict="0" macro="[2]!Dg_nganh1_Click">
                <anchor moveWithCells="1" sizeWithCells="1">
                  <from>
                    <xdr:col>16383</xdr:col>
                    <xdr:colOff>0</xdr:colOff>
                    <xdr:row>2</xdr:row>
                    <xdr:rowOff>38100</xdr:rowOff>
                  </from>
                  <to>
                    <xdr:col>16383</xdr:col>
                    <xdr:colOff>0</xdr:colOff>
                    <xdr:row>2</xdr:row>
                    <xdr:rowOff>476250</xdr:rowOff>
                  </to>
                </anchor>
              </controlPr>
            </control>
          </mc:Choice>
        </mc:AlternateContent>
        <mc:AlternateContent xmlns:mc="http://schemas.openxmlformats.org/markup-compatibility/2006">
          <mc:Choice Requires="x14">
            <control shapeId="31773" r:id="rId5" name="Button 29">
              <controlPr defaultSize="0" print="0" autoLine="0" autoPict="0" macro="[0]!Knock_out2_Click">
                <anchor moveWithCells="1" sizeWithCells="1">
                  <from>
                    <xdr:col>38</xdr:col>
                    <xdr:colOff>28575</xdr:colOff>
                    <xdr:row>2</xdr:row>
                    <xdr:rowOff>47625</xdr:rowOff>
                  </from>
                  <to>
                    <xdr:col>39</xdr:col>
                    <xdr:colOff>1924050</xdr:colOff>
                    <xdr:row>2</xdr:row>
                    <xdr:rowOff>438150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1C000000}">
          <x14:formula1>
            <xm:f>OFFSET(Map!$A$24,1,MATCH($AN$1,Map!$A$24:$I$24,0)-1,COUNTA(OFFSET(Map!$A$24,1,MATCH($AN$1,Map!A24:I24,0)-1,10,1)),1)</xm:f>
          </x14:formula1>
          <xm:sqref>AO2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5d5ff569-a371-4fa6-8da2-c5dd4d28e160">ZNDRJA6YRMR3-872014991-46</_dlc_DocId>
    <_dlc_DocIdUrl xmlns="5d5ff569-a371-4fa6-8da2-c5dd4d28e160">
      <Url>https://dcms.techcombank.com.vn/RECORD23/_layouts/15/DocIdRedir.aspx?ID=ZNDRJA6YRMR3-872014991-46</Url>
      <Description>ZNDRJA6YRMR3-872014991-46</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3CF20AF485B5624FBED349725B817022" ma:contentTypeVersion="0" ma:contentTypeDescription="Create a new document." ma:contentTypeScope="" ma:versionID="4dbda38d5afaa61f5052ae20e0b16759">
  <xsd:schema xmlns:xsd="http://www.w3.org/2001/XMLSchema" xmlns:xs="http://www.w3.org/2001/XMLSchema" xmlns:p="http://schemas.microsoft.com/office/2006/metadata/properties" xmlns:ns2="5d5ff569-a371-4fa6-8da2-c5dd4d28e160" targetNamespace="http://schemas.microsoft.com/office/2006/metadata/properties" ma:root="true" ma:fieldsID="b5178230c19e778653f08e9daf1585c1" ns2:_="">
    <xsd:import namespace="5d5ff569-a371-4fa6-8da2-c5dd4d28e160"/>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5ff569-a371-4fa6-8da2-c5dd4d28e16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3B147D-BF82-4D0B-8391-CB81719A0F96}"/>
</file>

<file path=customXml/itemProps2.xml><?xml version="1.0" encoding="utf-8"?>
<ds:datastoreItem xmlns:ds="http://schemas.openxmlformats.org/officeDocument/2006/customXml" ds:itemID="{FC2AD2FF-21ED-45DC-B381-C9F85337B4A2}"/>
</file>

<file path=customXml/itemProps3.xml><?xml version="1.0" encoding="utf-8"?>
<ds:datastoreItem xmlns:ds="http://schemas.openxmlformats.org/officeDocument/2006/customXml" ds:itemID="{DC871632-82C8-4EA6-9C6B-4FA651B1D671}"/>
</file>

<file path=customXml/itemProps4.xml><?xml version="1.0" encoding="utf-8"?>
<ds:datastoreItem xmlns:ds="http://schemas.openxmlformats.org/officeDocument/2006/customXml" ds:itemID="{31936D33-83C4-4C30-805D-C22B6F0FA33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Hỗ Trợ Phân Nhóm Khách Hàng.xlsm</dc:title>
  <dc:subject/>
  <dc:creator>Thuy BB. Le Thi Thanh</dc:creator>
  <cp:keywords/>
  <dc:description/>
  <cp:lastModifiedBy>Loc DA. Mai Thanh</cp:lastModifiedBy>
  <cp:revision/>
  <dcterms:created xsi:type="dcterms:W3CDTF">2021-06-03T03:45:13Z</dcterms:created>
  <dcterms:modified xsi:type="dcterms:W3CDTF">2025-07-17T03:20:36Z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0x0101003CF20AF485B5624FBED349725B817022</vt:lpwstr>
  </property>
  <property fmtid="{D5CDD505-2E9C-101B-9397-08002B2CF9AE}" pid="3" name="_dlc_DocIdItemGuid">
    <vt:lpwstr>d6c204ab-c527-4088-aa04-ef5276fc419f</vt:lpwstr>
  </property>
  <property fmtid="{D5CDD505-2E9C-101B-9397-08002B2CF9AE}" pid="4" name="Uploader">
    <vt:lpwstr>Thuy BB. Le Thi Thanh</vt:lpwstr>
  </property>
</Properties>
</file>