
<file path=[Content_Types].xml><?xml version="1.0" encoding="utf-8"?>
<Types xmlns="http://schemas.openxmlformats.org/package/2006/content-types">
  <Default Extension="bin" ContentType="application/vnd.openxmlformats-officedocument.spreadsheetml.printerSettings"/>
  <Default Extension="vml" ContentType="application/vnd.openxmlformats-officedocument.vmlDrawing"/>
  <Default Extension="sigs" ContentType="application/vnd.openxmlformats-package.digital-signature-origin"/>
  <Default Extension="rels" ContentType="application/vnd.openxmlformats-package.relationships+xml"/>
  <Default Extension="xml" ContentType="application/xml"/>
  <Default Extension="gif" ContentType="image/gif"/>
  <Default Extension="jpg" ContentType="image/jpeg"/>
  <Default Extension="jpeg" ContentType="image/jpeg"/>
  <Default Extension="png" ContentType="image/png"/>
  <Default Extension="tiff" ContentType="image/tiff"/>
  <Default Extension="emf" ContentType="image/x-emf"/>
  <Default Extension="wmf" ContentType="image/x-wmf"/>
  <Override PartName="/docProps/custom.xml" ContentType="application/vnd.openxmlformats-officedocument.custom-properties+xml"/>
  <Override PartName="/docProps/app.xml" ContentType="application/vnd.openxmlformats-officedocument.extended-properties+xml"/>
  <Override PartName="/xl/comments6.xml" ContentType="application/vnd.openxmlformats-officedocument.spreadsheetml.comments+xml"/>
  <Override PartName="/xl/comments2.xml" ContentType="application/vnd.openxmlformats-officedocument.spreadsheetml.comments+xml"/>
  <Override PartName="/xl/comments1.xml" ContentType="application/vnd.openxmlformats-officedocument.spreadsheetml.comments+xml"/>
  <Override PartName="/xl/comments3.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ustomProperty13.bin" ContentType="application/vnd.openxmlformats-officedocument.spreadsheetml.customProperty"/>
  <Override PartName="/xl/customProperty1.bin" ContentType="application/vnd.openxmlformats-officedocument.spreadsheetml.customProperty"/>
  <Override PartName="/xl/customProperty2.bin" ContentType="application/vnd.openxmlformats-officedocument.spreadsheetml.customProperty"/>
  <Override PartName="/xl/customProperty8.bin" ContentType="application/vnd.openxmlformats-officedocument.spreadsheetml.customProperty"/>
  <Override PartName="/xl/customProperty4.bin" ContentType="application/vnd.openxmlformats-officedocument.spreadsheetml.customProperty"/>
  <Override PartName="/xl/customProperty7.bin" ContentType="application/vnd.openxmlformats-officedocument.spreadsheetml.customProperty"/>
  <Override PartName="/xl/customProperty6.bin" ContentType="application/vnd.openxmlformats-officedocument.spreadsheetml.customProperty"/>
  <Override PartName="/xl/customProperty9.bin" ContentType="application/vnd.openxmlformats-officedocument.spreadsheetml.customProperty"/>
  <Override PartName="/xl/customProperty12.bin" ContentType="application/vnd.openxmlformats-officedocument.spreadsheetml.customProperty"/>
  <Override PartName="/xl/customProperty11.bin" ContentType="application/vnd.openxmlformats-officedocument.spreadsheetml.customProperty"/>
  <Override PartName="/xl/customProperty3.bin" ContentType="application/vnd.openxmlformats-officedocument.spreadsheetml.customProperty"/>
  <Override PartName="/xl/customProperty10.bin" ContentType="application/vnd.openxmlformats-officedocument.spreadsheetml.customProperty"/>
  <Override PartName="/xl/customProperty5.bin" ContentType="application/vnd.openxmlformats-officedocument.spreadsheetml.customProperty"/>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9.xml" ContentType="application/vnd.openxmlformats-officedocument.spreadsheetml.worksheet+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docProps/core.xml" ContentType="application/vnd.openxmlformats-package.core-properties+xml"/>
  <Override PartName="/_xmlsignatures/sig2.xml" ContentType="application/vnd.openxmlformats-package.digital-signature-xmlsignature+xml"/>
  <Override PartName="/_xmlsignatures/sig1.xml" ContentType="application/vnd.openxmlformats-package.digital-signature-xmlsignature+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digital-signature/origin" Target="_xmlsignatures/origin.sigs"/><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Y:\Tai Lieu Nghiep Vu\Hanh Chinh\May Photo Scan\CTS Quy 2020\Tong hop\Bao cao ky so\Thang 07.2023_F1\"/>
    </mc:Choice>
  </mc:AlternateContent>
  <bookViews>
    <workbookView activeTab="2" tabRatio="893" windowHeight="10755" windowWidth="18135" xWindow="0" yWindow="0"/>
  </bookViews>
  <sheets>
    <sheet name="Tong quat" sheetId="1" r:id="rId1"/>
    <sheet name="BCTaiSan_06027" sheetId="2" r:id="rId2"/>
    <sheet name="BCKetQuaHoatDong_06028" sheetId="3" r:id="rId3"/>
    <sheet name="BCDanhMucDauTu_06029" sheetId="4" r:id="rId4"/>
    <sheet name="BCHoatDongVay_06026" sheetId="5" r:id="rId5"/>
    <sheet name="Khac_06030" sheetId="6" r:id="rId6"/>
    <sheet name="TKGD_BDS" sheetId="7" r:id="rId7"/>
    <sheet name="HanMucTuDoanh_DTGTNN" sheetId="8" r:id="rId8"/>
    <sheet name="BCTaiSan_DTGTNN" sheetId="9" r:id="rId9"/>
    <sheet name="KetQuaHoatDong_DTGTNN" sheetId="10" r:id="rId10"/>
    <sheet name="DanhMucTaiSan_DTGTNN" sheetId="11" r:id="rId11"/>
    <sheet name="PhanHoiNHGS_06276" sheetId="12" r:id="rId12"/>
    <sheet state="hidden" name="SheetHidden" sheetId="13" r:id="rId13"/>
  </sheets>
  <definedNames>
    <definedName name="_xlnm.Print_Area" localSheetId="2">BCKetQuaHoatDong_06028!$A$1:$F$51</definedName>
    <definedName name="_xlnm.Print_Area" localSheetId="1">BCTaiSan_06027!$A$1:$F$48</definedName>
    <definedName name="_xlnm.Print_Area" localSheetId="0">'Tong quat'!$A$1:$D$34</definedName>
    <definedName name="_xlnm.Print_Titles" localSheetId="3">BCDanhMucDauTu_06029!$1:$1</definedName>
    <definedName name="_xlnm.Print_Titles" localSheetId="2">BCKetQuaHoatDong_06028!$1:$1</definedName>
    <definedName name="_xlnm.Print_Titles" localSheetId="1">BCTaiSan_06027!$1:$1</definedName>
    <definedName name="_xlnm.Print_Titles" localSheetId="5">Khac_06030!$1:$1</definedName>
  </definedNames>
  <calcPr calcId="162913"/>
</workbook>
</file>

<file path=xl/comments1.xml><?xml version="1.0" encoding="utf-8"?>
<comments xmlns="http://schemas.openxmlformats.org/spreadsheetml/2006/main">
  <authors>
    <author/>
  </authors>
  <commentList>
    <comment ref="C3" authorId="0" shapeId="0">
      <text>
        <r>
          <rPr>
            <sz val="10"/>
            <rFont val="Arial"/>
            <family val="2"/>
            <charset val="163"/>
          </rPr>
          <t>Ô chỉ tiêu có định dạng ký tự</t>
        </r>
      </text>
    </comment>
    <comment ref="D3" authorId="0" shapeId="0">
      <text>
        <r>
          <rPr>
            <sz val="10"/>
            <rFont val="Arial"/>
            <family val="2"/>
            <charset val="163"/>
          </rPr>
          <t>Ô chỉ tiêu có định dạng số. Đơn vị tính x 1 (hoặc %)</t>
        </r>
      </text>
    </comment>
    <comment ref="E3" authorId="0" shapeId="0">
      <text>
        <r>
          <rPr>
            <sz val="10"/>
            <rFont val="Arial"/>
            <family val="2"/>
            <charset val="163"/>
          </rPr>
          <t>Ô chỉ tiêu có định dạng ký tự</t>
        </r>
      </text>
    </comment>
    <comment ref="F3" authorId="0" shapeId="0">
      <text>
        <r>
          <rPr>
            <sz val="10"/>
            <rFont val="Arial"/>
            <family val="2"/>
            <charset val="163"/>
          </rPr>
          <t>Ô chỉ tiêu có định dạng ký tự</t>
        </r>
      </text>
    </comment>
    <comment ref="A5" authorId="0" shapeId="0">
      <text>
        <r>
          <rPr>
            <sz val="10"/>
            <rFont val="Arial"/>
            <family val="2"/>
            <charset val="163"/>
          </rPr>
          <t>Ô chỉ tiêu có định dạng ký tự
Dữ liệu động đầu vào hợp lệ khi chỉ được thêm dòng trên ô này.</t>
        </r>
      </text>
    </comment>
    <comment ref="B5" authorId="0" shapeId="0">
      <text>
        <r>
          <rPr>
            <sz val="10"/>
            <rFont val="Arial"/>
            <family val="2"/>
            <charset val="163"/>
          </rPr>
          <t>Ô chỉ tiêu có định dạng ký tự
Dữ liệu động đầu vào hợp lệ khi chỉ được thêm dòng trên ô này.</t>
        </r>
      </text>
    </comment>
    <comment ref="C5" authorId="0" shapeId="0">
      <text>
        <r>
          <rPr>
            <sz val="10"/>
            <rFont val="Arial"/>
            <family val="2"/>
            <charset val="163"/>
          </rPr>
          <t>Ô chỉ tiêu có định dạng ký tự
Dữ liệu động đầu vào hợp lệ khi chỉ được thêm dòng trên ô này.</t>
        </r>
      </text>
    </comment>
    <comment ref="D5" authorId="0" shapeId="0">
      <text>
        <r>
          <rPr>
            <sz val="10"/>
            <rFont val="Arial"/>
            <family val="2"/>
            <charset val="163"/>
          </rPr>
          <t>Ô chỉ tiêu có định dạng số. Đơn vị tính x 1 (hoặc %)
Dữ liệu động đầu vào hợp lệ khi chỉ được thêm dòng trên ô này.</t>
        </r>
      </text>
    </comment>
    <comment ref="E5" authorId="0" shapeId="0">
      <text>
        <r>
          <rPr>
            <sz val="10"/>
            <rFont val="Arial"/>
            <family val="2"/>
            <charset val="163"/>
          </rPr>
          <t>Ô chỉ tiêu có định dạng ký tự
Dữ liệu động đầu vào hợp lệ khi chỉ được thêm dòng trên ô này.</t>
        </r>
      </text>
    </comment>
    <comment ref="F5" authorId="0" shapeId="0">
      <text>
        <r>
          <rPr>
            <sz val="10"/>
            <rFont val="Arial"/>
            <family val="2"/>
            <charset val="163"/>
          </rPr>
          <t>Ô chỉ tiêu có định dạng ký tự
Dữ liệu động đầu vào hợp lệ khi chỉ được thêm dòng trên ô này.</t>
        </r>
      </text>
    </comment>
    <comment ref="C6" authorId="0" shapeId="0">
      <text>
        <r>
          <rPr>
            <sz val="10"/>
            <rFont val="Arial"/>
            <family val="2"/>
            <charset val="163"/>
          </rPr>
          <t>Ô chỉ tiêu có định dạng ký tự</t>
        </r>
      </text>
    </comment>
    <comment ref="D6" authorId="0" shapeId="0">
      <text>
        <r>
          <rPr>
            <sz val="10"/>
            <rFont val="Arial"/>
            <family val="2"/>
            <charset val="163"/>
          </rPr>
          <t>Ô chỉ tiêu có định dạng số. Đơn vị tính x 1 (hoặc %)</t>
        </r>
      </text>
    </comment>
    <comment ref="E6" authorId="0" shapeId="0">
      <text>
        <r>
          <rPr>
            <sz val="10"/>
            <rFont val="Arial"/>
            <family val="2"/>
            <charset val="163"/>
          </rPr>
          <t>Ô chỉ tiêu có định dạng ký tự</t>
        </r>
      </text>
    </comment>
    <comment ref="F6" authorId="0" shapeId="0">
      <text>
        <r>
          <rPr>
            <sz val="10"/>
            <rFont val="Arial"/>
            <family val="2"/>
            <charset val="163"/>
          </rPr>
          <t>Ô chỉ tiêu có định dạng ký tự</t>
        </r>
      </text>
    </comment>
    <comment ref="A8" authorId="0" shapeId="0">
      <text>
        <r>
          <rPr>
            <sz val="10"/>
            <rFont val="Arial"/>
            <family val="2"/>
            <charset val="163"/>
          </rPr>
          <t>Ô chỉ tiêu có định dạng ký tự
Dữ liệu động đầu vào hợp lệ khi chỉ được thêm dòng trên ô này.</t>
        </r>
      </text>
    </comment>
    <comment ref="B8" authorId="0" shapeId="0">
      <text>
        <r>
          <rPr>
            <sz val="10"/>
            <rFont val="Arial"/>
            <family val="2"/>
            <charset val="163"/>
          </rPr>
          <t>Ô chỉ tiêu có định dạng ký tự
Dữ liệu động đầu vào hợp lệ khi chỉ được thêm dòng trên ô này.</t>
        </r>
      </text>
    </comment>
    <comment ref="C8" authorId="0" shapeId="0">
      <text>
        <r>
          <rPr>
            <sz val="10"/>
            <rFont val="Arial"/>
            <family val="2"/>
            <charset val="163"/>
          </rPr>
          <t>Ô chỉ tiêu có định dạng ký tự
Dữ liệu động đầu vào hợp lệ khi chỉ được thêm dòng trên ô này.</t>
        </r>
      </text>
    </comment>
    <comment ref="D8" authorId="0" shapeId="0">
      <text>
        <r>
          <rPr>
            <sz val="10"/>
            <rFont val="Arial"/>
            <family val="2"/>
            <charset val="163"/>
          </rPr>
          <t>Ô chỉ tiêu có định dạng số. Đơn vị tính x 1 (hoặc %)
Dữ liệu động đầu vào hợp lệ khi chỉ được thêm dòng trên ô này.</t>
        </r>
      </text>
    </comment>
    <comment ref="E8" authorId="0" shapeId="0">
      <text>
        <r>
          <rPr>
            <sz val="10"/>
            <rFont val="Arial"/>
            <family val="2"/>
            <charset val="163"/>
          </rPr>
          <t>Ô chỉ tiêu có định dạng ký tự
Dữ liệu động đầu vào hợp lệ khi chỉ được thêm dòng trên ô này.</t>
        </r>
      </text>
    </comment>
    <comment ref="F8" authorId="0" shapeId="0">
      <text>
        <r>
          <rPr>
            <sz val="10"/>
            <rFont val="Arial"/>
            <family val="2"/>
            <charset val="163"/>
          </rPr>
          <t>Ô chỉ tiêu có định dạng ký tự
Dữ liệu động đầu vào hợp lệ khi chỉ được thêm dòng trên ô này.</t>
        </r>
      </text>
    </comment>
    <comment ref="C9" authorId="0" shapeId="0">
      <text>
        <r>
          <rPr>
            <sz val="10"/>
            <rFont val="Arial"/>
            <family val="2"/>
            <charset val="163"/>
          </rPr>
          <t>Ô chỉ tiêu có định dạng ký tự</t>
        </r>
      </text>
    </comment>
    <comment ref="D9" authorId="0" shapeId="0">
      <text>
        <r>
          <rPr>
            <sz val="10"/>
            <rFont val="Arial"/>
            <family val="2"/>
            <charset val="163"/>
          </rPr>
          <t>Ô chỉ tiêu có định dạng số. Đơn vị tính x 1 (hoặc %)</t>
        </r>
      </text>
    </comment>
    <comment ref="E9" authorId="0" shapeId="0">
      <text>
        <r>
          <rPr>
            <sz val="10"/>
            <rFont val="Arial"/>
            <family val="2"/>
            <charset val="163"/>
          </rPr>
          <t>Ô chỉ tiêu có định dạng ký tự</t>
        </r>
      </text>
    </comment>
    <comment ref="F9" authorId="0" shapeId="0">
      <text>
        <r>
          <rPr>
            <sz val="10"/>
            <rFont val="Arial"/>
            <family val="2"/>
            <charset val="163"/>
          </rPr>
          <t>Ô chỉ tiêu có định dạng ký tự</t>
        </r>
      </text>
    </comment>
    <comment ref="A11" authorId="0" shapeId="0">
      <text>
        <r>
          <rPr>
            <sz val="10"/>
            <rFont val="Arial"/>
            <family val="2"/>
            <charset val="163"/>
          </rPr>
          <t>Ô chỉ tiêu có định dạng ký tự
Dữ liệu động đầu vào hợp lệ khi chỉ được thêm dòng trên ô này.</t>
        </r>
      </text>
    </comment>
    <comment ref="B11" authorId="0" shapeId="0">
      <text>
        <r>
          <rPr>
            <sz val="10"/>
            <rFont val="Arial"/>
            <family val="2"/>
            <charset val="163"/>
          </rPr>
          <t>Ô chỉ tiêu có định dạng ký tự
Dữ liệu động đầu vào hợp lệ khi chỉ được thêm dòng trên ô này.</t>
        </r>
      </text>
    </comment>
    <comment ref="C11" authorId="0" shapeId="0">
      <text>
        <r>
          <rPr>
            <sz val="10"/>
            <rFont val="Arial"/>
            <family val="2"/>
            <charset val="163"/>
          </rPr>
          <t>Ô chỉ tiêu có định dạng ký tự
Dữ liệu động đầu vào hợp lệ khi chỉ được thêm dòng trên ô này.</t>
        </r>
      </text>
    </comment>
    <comment ref="D11" authorId="0" shapeId="0">
      <text>
        <r>
          <rPr>
            <sz val="10"/>
            <rFont val="Arial"/>
            <family val="2"/>
            <charset val="163"/>
          </rPr>
          <t>Ô chỉ tiêu có định dạng số. Đơn vị tính x 1 (hoặc %)
Dữ liệu động đầu vào hợp lệ khi chỉ được thêm dòng trên ô này.</t>
        </r>
      </text>
    </comment>
    <comment ref="E11" authorId="0" shapeId="0">
      <text>
        <r>
          <rPr>
            <sz val="10"/>
            <rFont val="Arial"/>
            <family val="2"/>
            <charset val="163"/>
          </rPr>
          <t>Ô chỉ tiêu có định dạng ký tự
Dữ liệu động đầu vào hợp lệ khi chỉ được thêm dòng trên ô này.</t>
        </r>
      </text>
    </comment>
    <comment ref="F11" authorId="0" shapeId="0">
      <text>
        <r>
          <rPr>
            <sz val="10"/>
            <rFont val="Arial"/>
            <family val="2"/>
            <charset val="163"/>
          </rPr>
          <t>Ô chỉ tiêu có định dạng ký tự
Dữ liệu động đầu vào hợp lệ khi chỉ được thêm dòng trên ô này.</t>
        </r>
      </text>
    </comment>
    <comment ref="C12" authorId="0" shapeId="0">
      <text>
        <r>
          <rPr>
            <sz val="10"/>
            <rFont val="Arial"/>
            <family val="2"/>
            <charset val="163"/>
          </rPr>
          <t>Ô chỉ tiêu có định dạng ký tự</t>
        </r>
      </text>
    </comment>
    <comment ref="D12" authorId="0" shapeId="0">
      <text>
        <r>
          <rPr>
            <sz val="10"/>
            <rFont val="Arial"/>
            <family val="2"/>
            <charset val="163"/>
          </rPr>
          <t>Ô chỉ tiêu có định dạng số. Đơn vị tính x 1 (hoặc %)</t>
        </r>
      </text>
    </comment>
    <comment ref="E12" authorId="0" shapeId="0">
      <text>
        <r>
          <rPr>
            <sz val="10"/>
            <rFont val="Arial"/>
            <family val="2"/>
            <charset val="163"/>
          </rPr>
          <t>Ô chỉ tiêu có định dạng ký tự</t>
        </r>
      </text>
    </comment>
    <comment ref="F12" authorId="0" shapeId="0">
      <text>
        <r>
          <rPr>
            <sz val="10"/>
            <rFont val="Arial"/>
            <family val="2"/>
            <charset val="163"/>
          </rPr>
          <t>Ô chỉ tiêu có định dạng ký tự</t>
        </r>
      </text>
    </comment>
    <comment ref="A14" authorId="0" shapeId="0">
      <text>
        <r>
          <rPr>
            <sz val="10"/>
            <rFont val="Arial"/>
            <family val="2"/>
            <charset val="163"/>
          </rPr>
          <t>Ô chỉ tiêu có định dạng ký tự
Dữ liệu động đầu vào hợp lệ khi chỉ được thêm dòng trên ô này.</t>
        </r>
      </text>
    </comment>
    <comment ref="B14" authorId="0" shapeId="0">
      <text>
        <r>
          <rPr>
            <sz val="10"/>
            <rFont val="Arial"/>
            <family val="2"/>
            <charset val="163"/>
          </rPr>
          <t>Ô chỉ tiêu có định dạng ký tự
Dữ liệu động đầu vào hợp lệ khi chỉ được thêm dòng trên ô này.</t>
        </r>
      </text>
    </comment>
    <comment ref="C14" authorId="0" shapeId="0">
      <text>
        <r>
          <rPr>
            <sz val="10"/>
            <rFont val="Arial"/>
            <family val="2"/>
            <charset val="163"/>
          </rPr>
          <t>Ô chỉ tiêu có định dạng ký tự
Dữ liệu động đầu vào hợp lệ khi chỉ được thêm dòng trên ô này.</t>
        </r>
      </text>
    </comment>
    <comment ref="D14" authorId="0" shapeId="0">
      <text>
        <r>
          <rPr>
            <sz val="10"/>
            <rFont val="Arial"/>
            <family val="2"/>
            <charset val="163"/>
          </rPr>
          <t>Ô chỉ tiêu có định dạng số. Đơn vị tính x 1 (hoặc %)
Dữ liệu động đầu vào hợp lệ khi chỉ được thêm dòng trên ô này.</t>
        </r>
      </text>
    </comment>
    <comment ref="E14" authorId="0" shapeId="0">
      <text>
        <r>
          <rPr>
            <sz val="10"/>
            <rFont val="Arial"/>
            <family val="2"/>
            <charset val="163"/>
          </rPr>
          <t>Ô chỉ tiêu có định dạng ký tự
Dữ liệu động đầu vào hợp lệ khi chỉ được thêm dòng trên ô này.</t>
        </r>
      </text>
    </comment>
    <comment ref="F14" authorId="0" shapeId="0">
      <text>
        <r>
          <rPr>
            <sz val="10"/>
            <rFont val="Arial"/>
            <family val="2"/>
            <charset val="163"/>
          </rPr>
          <t>Ô chỉ tiêu có định dạng ký tự
Dữ liệu động đầu vào hợp lệ khi chỉ được thêm dòng trên ô này.</t>
        </r>
      </text>
    </comment>
    <comment ref="C15" authorId="0" shapeId="0">
      <text>
        <r>
          <rPr>
            <sz val="10"/>
            <rFont val="Arial"/>
            <family val="2"/>
            <charset val="163"/>
          </rPr>
          <t>Ô chỉ tiêu có định dạng ký tự</t>
        </r>
      </text>
    </comment>
    <comment ref="D15" authorId="0" shapeId="0">
      <text>
        <r>
          <rPr>
            <sz val="10"/>
            <rFont val="Arial"/>
            <family val="2"/>
            <charset val="163"/>
          </rPr>
          <t>Ô chỉ tiêu có định dạng số. Đơn vị tính x 1 (hoặc %)</t>
        </r>
      </text>
    </comment>
    <comment ref="E15" authorId="0" shapeId="0">
      <text>
        <r>
          <rPr>
            <sz val="10"/>
            <rFont val="Arial"/>
            <family val="2"/>
            <charset val="163"/>
          </rPr>
          <t>Ô chỉ tiêu có định dạng ký tự</t>
        </r>
      </text>
    </comment>
    <comment ref="F15" authorId="0" shapeId="0">
      <text>
        <r>
          <rPr>
            <sz val="10"/>
            <rFont val="Arial"/>
            <family val="2"/>
            <charset val="163"/>
          </rPr>
          <t>Ô chỉ tiêu có định dạng ký tự</t>
        </r>
      </text>
    </comment>
    <comment ref="A17" authorId="0" shapeId="0">
      <text>
        <r>
          <rPr>
            <sz val="10"/>
            <rFont val="Arial"/>
            <family val="2"/>
            <charset val="163"/>
          </rPr>
          <t>Ô chỉ tiêu có định dạng ký tự
Dữ liệu động đầu vào hợp lệ khi chỉ được thêm dòng trên ô này.</t>
        </r>
      </text>
    </comment>
    <comment ref="B17" authorId="0" shapeId="0">
      <text>
        <r>
          <rPr>
            <sz val="10"/>
            <rFont val="Arial"/>
            <family val="2"/>
            <charset val="163"/>
          </rPr>
          <t>Ô chỉ tiêu có định dạng ký tự
Dữ liệu động đầu vào hợp lệ khi chỉ được thêm dòng trên ô này.</t>
        </r>
      </text>
    </comment>
    <comment ref="C17" authorId="0" shapeId="0">
      <text>
        <r>
          <rPr>
            <sz val="10"/>
            <rFont val="Arial"/>
            <family val="2"/>
            <charset val="163"/>
          </rPr>
          <t>Ô chỉ tiêu có định dạng ký tự
Dữ liệu động đầu vào hợp lệ khi chỉ được thêm dòng trên ô này.</t>
        </r>
      </text>
    </comment>
    <comment ref="D17" authorId="0" shapeId="0">
      <text>
        <r>
          <rPr>
            <sz val="10"/>
            <rFont val="Arial"/>
            <family val="2"/>
            <charset val="163"/>
          </rPr>
          <t>Ô chỉ tiêu có định dạng số. Đơn vị tính x 1 (hoặc %)
Dữ liệu động đầu vào hợp lệ khi chỉ được thêm dòng trên ô này.</t>
        </r>
      </text>
    </comment>
    <comment ref="E17" authorId="0" shapeId="0">
      <text>
        <r>
          <rPr>
            <sz val="10"/>
            <rFont val="Arial"/>
            <family val="2"/>
            <charset val="163"/>
          </rPr>
          <t>Ô chỉ tiêu có định dạng ký tự
Dữ liệu động đầu vào hợp lệ khi chỉ được thêm dòng trên ô này.</t>
        </r>
      </text>
    </comment>
    <comment ref="F17" authorId="0" shapeId="0">
      <text>
        <r>
          <rPr>
            <sz val="10"/>
            <rFont val="Arial"/>
            <family val="2"/>
            <charset val="163"/>
          </rPr>
          <t>Ô chỉ tiêu có định dạng ký tự
Dữ liệu động đầu vào hợp lệ khi chỉ được thêm dòng trên ô này.</t>
        </r>
      </text>
    </comment>
    <comment ref="C18" authorId="0" shapeId="0">
      <text>
        <r>
          <rPr>
            <sz val="10"/>
            <rFont val="Arial"/>
            <family val="2"/>
            <charset val="163"/>
          </rPr>
          <t>Ô chỉ tiêu có định dạng ký tự</t>
        </r>
      </text>
    </comment>
    <comment ref="D18" authorId="0" shapeId="0">
      <text>
        <r>
          <rPr>
            <sz val="10"/>
            <rFont val="Arial"/>
            <family val="2"/>
            <charset val="163"/>
          </rPr>
          <t>Ô chỉ tiêu có định dạng số. Đơn vị tính x 1 (hoặc %)</t>
        </r>
      </text>
    </comment>
    <comment ref="E18" authorId="0" shapeId="0">
      <text>
        <r>
          <rPr>
            <sz val="10"/>
            <rFont val="Arial"/>
            <family val="2"/>
            <charset val="163"/>
          </rPr>
          <t>Ô chỉ tiêu có định dạng ký tự</t>
        </r>
      </text>
    </comment>
    <comment ref="F18" authorId="0" shapeId="0">
      <text>
        <r>
          <rPr>
            <sz val="10"/>
            <rFont val="Arial"/>
            <family val="2"/>
            <charset val="163"/>
          </rPr>
          <t>Ô chỉ tiêu có định dạng ký tự</t>
        </r>
      </text>
    </comment>
    <comment ref="A20" authorId="0" shapeId="0">
      <text>
        <r>
          <rPr>
            <sz val="10"/>
            <rFont val="Arial"/>
            <family val="2"/>
            <charset val="163"/>
          </rPr>
          <t>Ô chỉ tiêu có định dạng ký tự
Dữ liệu động đầu vào hợp lệ khi chỉ được thêm dòng trên ô này.</t>
        </r>
      </text>
    </comment>
    <comment ref="B20" authorId="0" shapeId="0">
      <text>
        <r>
          <rPr>
            <sz val="10"/>
            <rFont val="Arial"/>
            <family val="2"/>
            <charset val="163"/>
          </rPr>
          <t>Ô chỉ tiêu có định dạng ký tự
Dữ liệu động đầu vào hợp lệ khi chỉ được thêm dòng trên ô này.</t>
        </r>
      </text>
    </comment>
    <comment ref="C20" authorId="0" shapeId="0">
      <text>
        <r>
          <rPr>
            <sz val="10"/>
            <rFont val="Arial"/>
            <family val="2"/>
            <charset val="163"/>
          </rPr>
          <t>Ô chỉ tiêu có định dạng ký tự
Dữ liệu động đầu vào hợp lệ khi chỉ được thêm dòng trên ô này.</t>
        </r>
      </text>
    </comment>
    <comment ref="D20" authorId="0" shapeId="0">
      <text>
        <r>
          <rPr>
            <sz val="10"/>
            <rFont val="Arial"/>
            <family val="2"/>
            <charset val="163"/>
          </rPr>
          <t>Ô chỉ tiêu có định dạng số. Đơn vị tính x 1 (hoặc %)
Dữ liệu động đầu vào hợp lệ khi chỉ được thêm dòng trên ô này.</t>
        </r>
      </text>
    </comment>
    <comment ref="E20" authorId="0" shapeId="0">
      <text>
        <r>
          <rPr>
            <sz val="10"/>
            <rFont val="Arial"/>
            <family val="2"/>
            <charset val="163"/>
          </rPr>
          <t>Ô chỉ tiêu có định dạng ký tự
Dữ liệu động đầu vào hợp lệ khi chỉ được thêm dòng trên ô này.</t>
        </r>
      </text>
    </comment>
    <comment ref="F20" authorId="0" shapeId="0">
      <text>
        <r>
          <rPr>
            <sz val="10"/>
            <rFont val="Arial"/>
            <family val="2"/>
            <charset val="163"/>
          </rPr>
          <t>Ô chỉ tiêu có định dạng ký tự
Dữ liệu động đầu vào hợp lệ khi chỉ được thêm dòng trên ô này.</t>
        </r>
      </text>
    </comment>
  </commentList>
</comments>
</file>

<file path=xl/comments2.xml><?xml version="1.0" encoding="utf-8"?>
<comments xmlns="http://schemas.openxmlformats.org/spreadsheetml/2006/main">
  <authors>
    <author/>
  </authors>
  <commentList>
    <comment ref="C3" authorId="0" shapeId="0">
      <text>
        <r>
          <rPr>
            <sz val="10"/>
            <rFont val="Arial"/>
            <family val="2"/>
            <charset val="163"/>
          </rPr>
          <t>Ô chỉ tiêu có định dạng số. Đơn vị tính x 1 (hoặc %)</t>
        </r>
      </text>
    </comment>
    <comment ref="D3" authorId="0" shapeId="0">
      <text>
        <r>
          <rPr>
            <sz val="10"/>
            <rFont val="Arial"/>
            <family val="2"/>
            <charset val="163"/>
          </rPr>
          <t>Ô chỉ tiêu có định dạng số. Đơn vị tính x 1 (hoặc %)</t>
        </r>
      </text>
    </comment>
    <comment ref="A5" authorId="0" shapeId="0">
      <text>
        <r>
          <rPr>
            <sz val="10"/>
            <rFont val="Arial"/>
            <family val="2"/>
            <charset val="163"/>
          </rPr>
          <t>Ô chỉ tiêu có định dạng ký tự
Dữ liệu động đầu vào hợp lệ khi chỉ được thêm dòng trên ô này.</t>
        </r>
      </text>
    </comment>
    <comment ref="B5" authorId="0" shapeId="0">
      <text>
        <r>
          <rPr>
            <sz val="10"/>
            <rFont val="Arial"/>
            <family val="2"/>
            <charset val="163"/>
          </rPr>
          <t>Ô chỉ tiêu có định dạng ký tự
Dữ liệu động đầu vào hợp lệ khi chỉ được thêm dòng trên ô này.</t>
        </r>
      </text>
    </comment>
    <comment ref="C5" authorId="0" shapeId="0">
      <text>
        <r>
          <rPr>
            <sz val="10"/>
            <rFont val="Arial"/>
            <family val="2"/>
            <charset val="163"/>
          </rPr>
          <t>Ô chỉ tiêu có định dạng số. Đơn vị tính x 1 (hoặc %)
Dữ liệu động đầu vào hợp lệ khi chỉ được thêm dòng trên ô này.</t>
        </r>
      </text>
    </comment>
    <comment ref="D5" authorId="0" shapeId="0">
      <text>
        <r>
          <rPr>
            <sz val="10"/>
            <rFont val="Arial"/>
            <family val="2"/>
            <charset val="163"/>
          </rPr>
          <t>Ô chỉ tiêu có định dạng số. Đơn vị tính x 1 (hoặc %)
Dữ liệu động đầu vào hợp lệ khi chỉ được thêm dòng trên ô này.</t>
        </r>
      </text>
    </comment>
    <comment ref="C6" authorId="0" shapeId="0">
      <text>
        <r>
          <rPr>
            <sz val="10"/>
            <rFont val="Arial"/>
            <family val="2"/>
            <charset val="163"/>
          </rPr>
          <t>Ô chỉ tiêu có định dạng số. Đơn vị tính x 1 (hoặc %)</t>
        </r>
      </text>
    </comment>
    <comment ref="D6" authorId="0" shapeId="0">
      <text>
        <r>
          <rPr>
            <sz val="10"/>
            <rFont val="Arial"/>
            <family val="2"/>
            <charset val="163"/>
          </rPr>
          <t>Ô chỉ tiêu có định dạng số. Đơn vị tính x 1 (hoặc %)</t>
        </r>
      </text>
    </comment>
    <comment ref="A8" authorId="0" shapeId="0">
      <text>
        <r>
          <rPr>
            <sz val="10"/>
            <rFont val="Arial"/>
            <family val="2"/>
            <charset val="163"/>
          </rPr>
          <t>Ô chỉ tiêu có định dạng ký tự
Dữ liệu động đầu vào hợp lệ khi chỉ được thêm dòng trên ô này.</t>
        </r>
      </text>
    </comment>
    <comment ref="B8" authorId="0" shapeId="0">
      <text>
        <r>
          <rPr>
            <sz val="10"/>
            <rFont val="Arial"/>
            <family val="2"/>
            <charset val="163"/>
          </rPr>
          <t>Ô chỉ tiêu có định dạng ký tự
Dữ liệu động đầu vào hợp lệ khi chỉ được thêm dòng trên ô này.</t>
        </r>
      </text>
    </comment>
    <comment ref="C8" authorId="0" shapeId="0">
      <text>
        <r>
          <rPr>
            <sz val="10"/>
            <rFont val="Arial"/>
            <family val="2"/>
            <charset val="163"/>
          </rPr>
          <t>Ô chỉ tiêu có định dạng số. Đơn vị tính x 1 (hoặc %)
Dữ liệu động đầu vào hợp lệ khi chỉ được thêm dòng trên ô này.</t>
        </r>
      </text>
    </comment>
    <comment ref="D8" authorId="0" shapeId="0">
      <text>
        <r>
          <rPr>
            <sz val="10"/>
            <rFont val="Arial"/>
            <family val="2"/>
            <charset val="163"/>
          </rPr>
          <t>Ô chỉ tiêu có định dạng số. Đơn vị tính x 1 (hoặc %)
Dữ liệu động đầu vào hợp lệ khi chỉ được thêm dòng trên ô này.</t>
        </r>
      </text>
    </comment>
    <comment ref="C9" authorId="0" shapeId="0">
      <text>
        <r>
          <rPr>
            <sz val="10"/>
            <rFont val="Arial"/>
            <family val="2"/>
            <charset val="163"/>
          </rPr>
          <t>Ô chỉ tiêu có định dạng số. Đơn vị tính x 1 (hoặc %)</t>
        </r>
      </text>
    </comment>
    <comment ref="D9" authorId="0" shapeId="0">
      <text>
        <r>
          <rPr>
            <sz val="10"/>
            <rFont val="Arial"/>
            <family val="2"/>
            <charset val="163"/>
          </rPr>
          <t>Ô chỉ tiêu có định dạng số. Đơn vị tính x 1 (hoặc %)</t>
        </r>
      </text>
    </comment>
    <comment ref="A11" authorId="0" shapeId="0">
      <text>
        <r>
          <rPr>
            <sz val="10"/>
            <rFont val="Arial"/>
            <family val="2"/>
            <charset val="163"/>
          </rPr>
          <t>Ô chỉ tiêu có định dạng ký tự
Dữ liệu động đầu vào hợp lệ khi chỉ được thêm dòng trên ô này.</t>
        </r>
      </text>
    </comment>
    <comment ref="B11" authorId="0" shapeId="0">
      <text>
        <r>
          <rPr>
            <sz val="10"/>
            <rFont val="Arial"/>
            <family val="2"/>
            <charset val="163"/>
          </rPr>
          <t>Ô chỉ tiêu có định dạng ký tự
Dữ liệu động đầu vào hợp lệ khi chỉ được thêm dòng trên ô này.</t>
        </r>
      </text>
    </comment>
    <comment ref="C11" authorId="0" shapeId="0">
      <text>
        <r>
          <rPr>
            <sz val="10"/>
            <rFont val="Arial"/>
            <family val="2"/>
            <charset val="163"/>
          </rPr>
          <t>Ô chỉ tiêu có định dạng số. Đơn vị tính x 1 (hoặc %)
Dữ liệu động đầu vào hợp lệ khi chỉ được thêm dòng trên ô này.</t>
        </r>
      </text>
    </comment>
    <comment ref="D11" authorId="0" shapeId="0">
      <text>
        <r>
          <rPr>
            <sz val="10"/>
            <rFont val="Arial"/>
            <family val="2"/>
            <charset val="163"/>
          </rPr>
          <t>Ô chỉ tiêu có định dạng số. Đơn vị tính x 1 (hoặc %)
Dữ liệu động đầu vào hợp lệ khi chỉ được thêm dòng trên ô này.</t>
        </r>
      </text>
    </comment>
    <comment ref="C12" authorId="0" shapeId="0">
      <text>
        <r>
          <rPr>
            <sz val="10"/>
            <rFont val="Arial"/>
            <family val="2"/>
            <charset val="163"/>
          </rPr>
          <t>Ô chỉ tiêu có định dạng số. Đơn vị tính x 1 (hoặc %)</t>
        </r>
      </text>
    </comment>
    <comment ref="D12" authorId="0" shapeId="0">
      <text>
        <r>
          <rPr>
            <sz val="10"/>
            <rFont val="Arial"/>
            <family val="2"/>
            <charset val="163"/>
          </rPr>
          <t>Ô chỉ tiêu có định dạng số. Đơn vị tính x 1 (hoặc %)</t>
        </r>
      </text>
    </comment>
    <comment ref="A14" authorId="0" shapeId="0">
      <text>
        <r>
          <rPr>
            <sz val="10"/>
            <rFont val="Arial"/>
            <family val="2"/>
            <charset val="163"/>
          </rPr>
          <t>Ô chỉ tiêu có định dạng ký tự
Dữ liệu động đầu vào hợp lệ khi chỉ được thêm dòng trên ô này.</t>
        </r>
      </text>
    </comment>
    <comment ref="B14" authorId="0" shapeId="0">
      <text>
        <r>
          <rPr>
            <sz val="10"/>
            <rFont val="Arial"/>
            <family val="2"/>
            <charset val="163"/>
          </rPr>
          <t>Ô chỉ tiêu có định dạng ký tự
Dữ liệu động đầu vào hợp lệ khi chỉ được thêm dòng trên ô này.</t>
        </r>
      </text>
    </comment>
    <comment ref="C14" authorId="0" shapeId="0">
      <text>
        <r>
          <rPr>
            <sz val="10"/>
            <rFont val="Arial"/>
            <family val="2"/>
            <charset val="163"/>
          </rPr>
          <t>Ô chỉ tiêu có định dạng số. Đơn vị tính x 1 (hoặc %)
Dữ liệu động đầu vào hợp lệ khi chỉ được thêm dòng trên ô này.</t>
        </r>
      </text>
    </comment>
    <comment ref="D14" authorId="0" shapeId="0">
      <text>
        <r>
          <rPr>
            <sz val="10"/>
            <rFont val="Arial"/>
            <family val="2"/>
            <charset val="163"/>
          </rPr>
          <t>Ô chỉ tiêu có định dạng số. Đơn vị tính x 1 (hoặc %)
Dữ liệu động đầu vào hợp lệ khi chỉ được thêm dòng trên ô này.</t>
        </r>
      </text>
    </comment>
  </commentList>
</comments>
</file>

<file path=xl/comments3.xml><?xml version="1.0" encoding="utf-8"?>
<comments xmlns="http://schemas.openxmlformats.org/spreadsheetml/2006/main">
  <authors>
    <author/>
  </authors>
  <commentList>
    <comment ref="C3" authorId="0" shapeId="0">
      <text>
        <r>
          <rPr>
            <sz val="10"/>
            <rFont val="Arial"/>
            <family val="2"/>
            <charset val="163"/>
          </rPr>
          <t>Ô chỉ tiêu có định dạng số. Đơn vị tính x 1 (hoặc %)</t>
        </r>
      </text>
    </comment>
    <comment ref="D3" authorId="0" shapeId="0">
      <text>
        <r>
          <rPr>
            <sz val="10"/>
            <rFont val="Arial"/>
            <family val="2"/>
            <charset val="163"/>
          </rPr>
          <t>Ô chỉ tiêu có định dạng số. Đơn vị tính x 1 (hoặc %)</t>
        </r>
      </text>
    </comment>
    <comment ref="E3" authorId="0" shapeId="0">
      <text>
        <r>
          <rPr>
            <sz val="10"/>
            <rFont val="Arial"/>
            <family val="2"/>
            <charset val="163"/>
          </rPr>
          <t>Ô chỉ tiêu có định dạng số. Đơn vị tính x 1 (hoặc %)</t>
        </r>
      </text>
    </comment>
    <comment ref="F3" authorId="0" shapeId="0">
      <text>
        <r>
          <rPr>
            <sz val="10"/>
            <rFont val="Arial"/>
            <family val="2"/>
            <charset val="163"/>
          </rPr>
          <t>Ô chỉ tiêu có định dạng số. Đơn vị tính x 1 (hoặc %)</t>
        </r>
      </text>
    </comment>
    <comment ref="G3" authorId="0" shapeId="0">
      <text>
        <r>
          <rPr>
            <sz val="10"/>
            <rFont val="Arial"/>
            <family val="2"/>
            <charset val="163"/>
          </rPr>
          <t>Ô chỉ tiêu có định dạng số. Đơn vị tính x 1 (hoặc %)</t>
        </r>
      </text>
    </comment>
    <comment ref="C4" authorId="0" shapeId="0">
      <text>
        <r>
          <rPr>
            <sz val="10"/>
            <rFont val="Arial"/>
            <family val="2"/>
            <charset val="163"/>
          </rPr>
          <t>Ô chỉ tiêu có định dạng số. Đơn vị tính x 1 (hoặc %)</t>
        </r>
      </text>
    </comment>
    <comment ref="D4" authorId="0" shapeId="0">
      <text>
        <r>
          <rPr>
            <sz val="10"/>
            <rFont val="Arial"/>
            <family val="2"/>
            <charset val="163"/>
          </rPr>
          <t>Ô chỉ tiêu có định dạng số. Đơn vị tính x 1 (hoặc %)</t>
        </r>
      </text>
    </comment>
    <comment ref="E4" authorId="0" shapeId="0">
      <text>
        <r>
          <rPr>
            <sz val="10"/>
            <rFont val="Arial"/>
            <family val="2"/>
            <charset val="163"/>
          </rPr>
          <t>Ô chỉ tiêu có định dạng số. Đơn vị tính x 1 (hoặc %)</t>
        </r>
      </text>
    </comment>
    <comment ref="F4" authorId="0" shapeId="0">
      <text>
        <r>
          <rPr>
            <sz val="10"/>
            <rFont val="Arial"/>
            <family val="2"/>
            <charset val="163"/>
          </rPr>
          <t>Ô chỉ tiêu có định dạng số. Đơn vị tính x 1 (hoặc %)</t>
        </r>
      </text>
    </comment>
    <comment ref="G4" authorId="0" shapeId="0">
      <text>
        <r>
          <rPr>
            <sz val="10"/>
            <rFont val="Arial"/>
            <family val="2"/>
            <charset val="163"/>
          </rPr>
          <t>Ô chỉ tiêu có định dạng số. Đơn vị tính x 1 (hoặc %)</t>
        </r>
      </text>
    </comment>
    <comment ref="C5" authorId="0" shapeId="0">
      <text>
        <r>
          <rPr>
            <sz val="10"/>
            <rFont val="Arial"/>
            <family val="2"/>
            <charset val="163"/>
          </rPr>
          <t>Ô chỉ tiêu có định dạng số. Đơn vị tính x 1 (hoặc %)</t>
        </r>
      </text>
    </comment>
    <comment ref="D5" authorId="0" shapeId="0">
      <text>
        <r>
          <rPr>
            <sz val="10"/>
            <rFont val="Arial"/>
            <family val="2"/>
            <charset val="163"/>
          </rPr>
          <t>Ô chỉ tiêu có định dạng số. Đơn vị tính x 1 (hoặc %)</t>
        </r>
      </text>
    </comment>
    <comment ref="E5" authorId="0" shapeId="0">
      <text>
        <r>
          <rPr>
            <sz val="10"/>
            <rFont val="Arial"/>
            <family val="2"/>
            <charset val="163"/>
          </rPr>
          <t>Ô chỉ tiêu có định dạng số. Đơn vị tính x 1 (hoặc %)</t>
        </r>
      </text>
    </comment>
    <comment ref="F5" authorId="0" shapeId="0">
      <text>
        <r>
          <rPr>
            <sz val="10"/>
            <rFont val="Arial"/>
            <family val="2"/>
            <charset val="163"/>
          </rPr>
          <t>Ô chỉ tiêu có định dạng số. Đơn vị tính x 1 (hoặc %)</t>
        </r>
      </text>
    </comment>
    <comment ref="G5" authorId="0" shapeId="0">
      <text>
        <r>
          <rPr>
            <sz val="10"/>
            <rFont val="Arial"/>
            <family val="2"/>
            <charset val="163"/>
          </rPr>
          <t>Ô chỉ tiêu có định dạng số. Đơn vị tính x 1 (hoặc %)</t>
        </r>
      </text>
    </comment>
    <comment ref="C6" authorId="0" shapeId="0">
      <text>
        <r>
          <rPr>
            <sz val="10"/>
            <rFont val="Arial"/>
            <family val="2"/>
            <charset val="163"/>
          </rPr>
          <t>Ô chỉ tiêu có định dạng số. Đơn vị tính x 1 (hoặc %)</t>
        </r>
      </text>
    </comment>
    <comment ref="D6" authorId="0" shapeId="0">
      <text>
        <r>
          <rPr>
            <sz val="10"/>
            <rFont val="Arial"/>
            <family val="2"/>
            <charset val="163"/>
          </rPr>
          <t>Ô chỉ tiêu có định dạng số. Đơn vị tính x 1 (hoặc %)</t>
        </r>
      </text>
    </comment>
    <comment ref="E6" authorId="0" shapeId="0">
      <text>
        <r>
          <rPr>
            <sz val="10"/>
            <rFont val="Arial"/>
            <family val="2"/>
            <charset val="163"/>
          </rPr>
          <t>Ô chỉ tiêu có định dạng số. Đơn vị tính x 1 (hoặc %)</t>
        </r>
      </text>
    </comment>
    <comment ref="F6" authorId="0" shapeId="0">
      <text>
        <r>
          <rPr>
            <sz val="10"/>
            <rFont val="Arial"/>
            <family val="2"/>
            <charset val="163"/>
          </rPr>
          <t>Ô chỉ tiêu có định dạng số. Đơn vị tính x 1 (hoặc %)</t>
        </r>
      </text>
    </comment>
    <comment ref="G6" authorId="0" shapeId="0">
      <text>
        <r>
          <rPr>
            <sz val="10"/>
            <rFont val="Arial"/>
            <family val="2"/>
            <charset val="163"/>
          </rPr>
          <t>Ô chỉ tiêu có định dạng số. Đơn vị tính x 1 (hoặc %)</t>
        </r>
      </text>
    </comment>
    <comment ref="C7" authorId="0" shapeId="0">
      <text>
        <r>
          <rPr>
            <sz val="10"/>
            <rFont val="Arial"/>
            <family val="2"/>
            <charset val="163"/>
          </rPr>
          <t>Ô chỉ tiêu có định dạng số. Đơn vị tính x 1 (hoặc %)</t>
        </r>
      </text>
    </comment>
    <comment ref="D7" authorId="0" shapeId="0">
      <text>
        <r>
          <rPr>
            <sz val="10"/>
            <rFont val="Arial"/>
            <family val="2"/>
            <charset val="163"/>
          </rPr>
          <t>Ô chỉ tiêu có định dạng số. Đơn vị tính x 1 (hoặc %)</t>
        </r>
      </text>
    </comment>
    <comment ref="E7" authorId="0" shapeId="0">
      <text>
        <r>
          <rPr>
            <sz val="10"/>
            <rFont val="Arial"/>
            <family val="2"/>
            <charset val="163"/>
          </rPr>
          <t>Ô chỉ tiêu có định dạng số. Đơn vị tính x 1 (hoặc %)</t>
        </r>
      </text>
    </comment>
    <comment ref="F7" authorId="0" shapeId="0">
      <text>
        <r>
          <rPr>
            <sz val="10"/>
            <rFont val="Arial"/>
            <family val="2"/>
            <charset val="163"/>
          </rPr>
          <t>Ô chỉ tiêu có định dạng số. Đơn vị tính x 1 (hoặc %)</t>
        </r>
      </text>
    </comment>
    <comment ref="G7" authorId="0" shapeId="0">
      <text>
        <r>
          <rPr>
            <sz val="10"/>
            <rFont val="Arial"/>
            <family val="2"/>
            <charset val="163"/>
          </rPr>
          <t>Ô chỉ tiêu có định dạng số. Đơn vị tính x 1 (hoặc %)</t>
        </r>
      </text>
    </comment>
    <comment ref="A9" authorId="0" shapeId="0">
      <text>
        <r>
          <rPr>
            <sz val="10"/>
            <rFont val="Arial"/>
            <family val="2"/>
            <charset val="163"/>
          </rPr>
          <t>Ô chỉ tiêu có định dạng ký tự
Dữ liệu động đầu vào hợp lệ khi chỉ được thêm dòng trên ô này.</t>
        </r>
      </text>
    </comment>
    <comment ref="B9" authorId="0" shapeId="0">
      <text>
        <r>
          <rPr>
            <sz val="10"/>
            <rFont val="Arial"/>
            <family val="2"/>
            <charset val="163"/>
          </rPr>
          <t>Ô chỉ tiêu có định dạng ký tự
Dữ liệu động đầu vào hợp lệ khi chỉ được thêm dòng trên ô này.</t>
        </r>
      </text>
    </comment>
    <comment ref="C9" authorId="0" shapeId="0">
      <text>
        <r>
          <rPr>
            <sz val="10"/>
            <rFont val="Arial"/>
            <family val="2"/>
            <charset val="163"/>
          </rPr>
          <t>Ô chỉ tiêu có định dạng số. Đơn vị tính x 1 (hoặc %)
Dữ liệu động đầu vào hợp lệ khi chỉ được thêm dòng trên ô này.</t>
        </r>
      </text>
    </comment>
    <comment ref="D9" authorId="0" shapeId="0">
      <text>
        <r>
          <rPr>
            <sz val="10"/>
            <rFont val="Arial"/>
            <family val="2"/>
            <charset val="163"/>
          </rPr>
          <t>Ô chỉ tiêu có định dạng số. Đơn vị tính x 1 (hoặc %)
Dữ liệu động đầu vào hợp lệ khi chỉ được thêm dòng trên ô này.</t>
        </r>
      </text>
    </comment>
    <comment ref="E9" authorId="0" shapeId="0">
      <text>
        <r>
          <rPr>
            <sz val="10"/>
            <rFont val="Arial"/>
            <family val="2"/>
            <charset val="163"/>
          </rPr>
          <t>Ô chỉ tiêu có định dạng số. Đơn vị tính x 1 (hoặc %)
Dữ liệu động đầu vào hợp lệ khi chỉ được thêm dòng trên ô này.</t>
        </r>
      </text>
    </comment>
    <comment ref="F9" authorId="0" shapeId="0">
      <text>
        <r>
          <rPr>
            <sz val="10"/>
            <rFont val="Arial"/>
            <family val="2"/>
            <charset val="163"/>
          </rPr>
          <t>Ô chỉ tiêu có định dạng số. Đơn vị tính x 1 (hoặc %)
Dữ liệu động đầu vào hợp lệ khi chỉ được thêm dòng trên ô này.</t>
        </r>
      </text>
    </comment>
    <comment ref="G9" authorId="0" shapeId="0">
      <text>
        <r>
          <rPr>
            <sz val="10"/>
            <rFont val="Arial"/>
            <family val="2"/>
            <charset val="163"/>
          </rPr>
          <t>Ô chỉ tiêu có định dạng số. Đơn vị tính x 1 (hoặc %)
Dữ liệu động đầu vào hợp lệ khi chỉ được thêm dòng trên ô này.</t>
        </r>
      </text>
    </comment>
    <comment ref="A11" authorId="0" shapeId="0">
      <text>
        <r>
          <rPr>
            <sz val="10"/>
            <rFont val="Arial"/>
            <family val="2"/>
            <charset val="163"/>
          </rPr>
          <t>Ô chỉ tiêu có định dạng ký tự
Dữ liệu động đầu vào hợp lệ khi chỉ được thêm dòng trên ô này.</t>
        </r>
      </text>
    </comment>
    <comment ref="B11" authorId="0" shapeId="0">
      <text>
        <r>
          <rPr>
            <sz val="10"/>
            <rFont val="Arial"/>
            <family val="2"/>
            <charset val="163"/>
          </rPr>
          <t>Ô chỉ tiêu có định dạng ký tự
Dữ liệu động đầu vào hợp lệ khi chỉ được thêm dòng trên ô này.</t>
        </r>
      </text>
    </comment>
    <comment ref="C11" authorId="0" shapeId="0">
      <text>
        <r>
          <rPr>
            <sz val="10"/>
            <rFont val="Arial"/>
            <family val="2"/>
            <charset val="163"/>
          </rPr>
          <t>Ô chỉ tiêu có định dạng số. Đơn vị tính x 1 (hoặc %)
Dữ liệu động đầu vào hợp lệ khi chỉ được thêm dòng trên ô này.</t>
        </r>
      </text>
    </comment>
    <comment ref="D11" authorId="0" shapeId="0">
      <text>
        <r>
          <rPr>
            <sz val="10"/>
            <rFont val="Arial"/>
            <family val="2"/>
            <charset val="163"/>
          </rPr>
          <t>Ô chỉ tiêu có định dạng số. Đơn vị tính x 1 (hoặc %)
Dữ liệu động đầu vào hợp lệ khi chỉ được thêm dòng trên ô này.</t>
        </r>
      </text>
    </comment>
    <comment ref="E11" authorId="0" shapeId="0">
      <text>
        <r>
          <rPr>
            <sz val="10"/>
            <rFont val="Arial"/>
            <family val="2"/>
            <charset val="163"/>
          </rPr>
          <t>Ô chỉ tiêu có định dạng số. Đơn vị tính x 1 (hoặc %)
Dữ liệu động đầu vào hợp lệ khi chỉ được thêm dòng trên ô này.</t>
        </r>
      </text>
    </comment>
    <comment ref="F11" authorId="0" shapeId="0">
      <text>
        <r>
          <rPr>
            <sz val="10"/>
            <rFont val="Arial"/>
            <family val="2"/>
            <charset val="163"/>
          </rPr>
          <t>Ô chỉ tiêu có định dạng số. Đơn vị tính x 1 (hoặc %)
Dữ liệu động đầu vào hợp lệ khi chỉ được thêm dòng trên ô này.</t>
        </r>
      </text>
    </comment>
    <comment ref="G11" authorId="0" shapeId="0">
      <text>
        <r>
          <rPr>
            <sz val="10"/>
            <rFont val="Arial"/>
            <family val="2"/>
            <charset val="163"/>
          </rPr>
          <t>Ô chỉ tiêu có định dạng số. Đơn vị tính x 1 (hoặc %)
Dữ liệu động đầu vào hợp lệ khi chỉ được thêm dòng trên ô này.</t>
        </r>
      </text>
    </comment>
    <comment ref="A13" authorId="0" shapeId="0">
      <text>
        <r>
          <rPr>
            <sz val="10"/>
            <rFont val="Arial"/>
            <family val="2"/>
            <charset val="163"/>
          </rPr>
          <t>Ô chỉ tiêu có định dạng ký tự
Dữ liệu động đầu vào hợp lệ khi chỉ được thêm dòng trên ô này.</t>
        </r>
      </text>
    </comment>
    <comment ref="B13" authorId="0" shapeId="0">
      <text>
        <r>
          <rPr>
            <sz val="10"/>
            <rFont val="Arial"/>
            <family val="2"/>
            <charset val="163"/>
          </rPr>
          <t>Ô chỉ tiêu có định dạng ký tự
Dữ liệu động đầu vào hợp lệ khi chỉ được thêm dòng trên ô này.</t>
        </r>
      </text>
    </comment>
    <comment ref="C13" authorId="0" shapeId="0">
      <text>
        <r>
          <rPr>
            <sz val="10"/>
            <rFont val="Arial"/>
            <family val="2"/>
            <charset val="163"/>
          </rPr>
          <t>Ô chỉ tiêu có định dạng số. Đơn vị tính x 1 (hoặc %)
Dữ liệu động đầu vào hợp lệ khi chỉ được thêm dòng trên ô này.</t>
        </r>
      </text>
    </comment>
    <comment ref="D13" authorId="0" shapeId="0">
      <text>
        <r>
          <rPr>
            <sz val="10"/>
            <rFont val="Arial"/>
            <family val="2"/>
            <charset val="163"/>
          </rPr>
          <t>Ô chỉ tiêu có định dạng số. Đơn vị tính x 1 (hoặc %)
Dữ liệu động đầu vào hợp lệ khi chỉ được thêm dòng trên ô này.</t>
        </r>
      </text>
    </comment>
    <comment ref="E13" authorId="0" shapeId="0">
      <text>
        <r>
          <rPr>
            <sz val="10"/>
            <rFont val="Arial"/>
            <family val="2"/>
            <charset val="163"/>
          </rPr>
          <t>Ô chỉ tiêu có định dạng số. Đơn vị tính x 1 (hoặc %)
Dữ liệu động đầu vào hợp lệ khi chỉ được thêm dòng trên ô này.</t>
        </r>
      </text>
    </comment>
    <comment ref="F13" authorId="0" shapeId="0">
      <text>
        <r>
          <rPr>
            <sz val="10"/>
            <rFont val="Arial"/>
            <family val="2"/>
            <charset val="163"/>
          </rPr>
          <t>Ô chỉ tiêu có định dạng số. Đơn vị tính x 1 (hoặc %)
Dữ liệu động đầu vào hợp lệ khi chỉ được thêm dòng trên ô này.</t>
        </r>
      </text>
    </comment>
    <comment ref="G13" authorId="0" shapeId="0">
      <text>
        <r>
          <rPr>
            <sz val="10"/>
            <rFont val="Arial"/>
            <family val="2"/>
            <charset val="163"/>
          </rPr>
          <t>Ô chỉ tiêu có định dạng số. Đơn vị tính x 1 (hoặc %)
Dữ liệu động đầu vào hợp lệ khi chỉ được thêm dòng trên ô này.</t>
        </r>
      </text>
    </comment>
    <comment ref="A15" authorId="0" shapeId="0">
      <text>
        <r>
          <rPr>
            <sz val="10"/>
            <rFont val="Arial"/>
            <family val="2"/>
            <charset val="163"/>
          </rPr>
          <t>Ô chỉ tiêu có định dạng ký tự
Dữ liệu động đầu vào hợp lệ khi chỉ được thêm dòng trên ô này.</t>
        </r>
      </text>
    </comment>
    <comment ref="B15" authorId="0" shapeId="0">
      <text>
        <r>
          <rPr>
            <sz val="10"/>
            <rFont val="Arial"/>
            <family val="2"/>
            <charset val="163"/>
          </rPr>
          <t>Ô chỉ tiêu có định dạng ký tự
Dữ liệu động đầu vào hợp lệ khi chỉ được thêm dòng trên ô này.</t>
        </r>
      </text>
    </comment>
    <comment ref="C15" authorId="0" shapeId="0">
      <text>
        <r>
          <rPr>
            <sz val="10"/>
            <rFont val="Arial"/>
            <family val="2"/>
            <charset val="163"/>
          </rPr>
          <t>Ô chỉ tiêu có định dạng số. Đơn vị tính x 1 (hoặc %)
Dữ liệu động đầu vào hợp lệ khi chỉ được thêm dòng trên ô này.</t>
        </r>
      </text>
    </comment>
    <comment ref="D15" authorId="0" shapeId="0">
      <text>
        <r>
          <rPr>
            <sz val="10"/>
            <rFont val="Arial"/>
            <family val="2"/>
            <charset val="163"/>
          </rPr>
          <t>Ô chỉ tiêu có định dạng số. Đơn vị tính x 1 (hoặc %)
Dữ liệu động đầu vào hợp lệ khi chỉ được thêm dòng trên ô này.</t>
        </r>
      </text>
    </comment>
    <comment ref="E15" authorId="0" shapeId="0">
      <text>
        <r>
          <rPr>
            <sz val="10"/>
            <rFont val="Arial"/>
            <family val="2"/>
            <charset val="163"/>
          </rPr>
          <t>Ô chỉ tiêu có định dạng số. Đơn vị tính x 1 (hoặc %)
Dữ liệu động đầu vào hợp lệ khi chỉ được thêm dòng trên ô này.</t>
        </r>
      </text>
    </comment>
    <comment ref="F15" authorId="0" shapeId="0">
      <text>
        <r>
          <rPr>
            <sz val="10"/>
            <rFont val="Arial"/>
            <family val="2"/>
            <charset val="163"/>
          </rPr>
          <t>Ô chỉ tiêu có định dạng số. Đơn vị tính x 1 (hoặc %)
Dữ liệu động đầu vào hợp lệ khi chỉ được thêm dòng trên ô này.</t>
        </r>
      </text>
    </comment>
    <comment ref="G15" authorId="0" shapeId="0">
      <text>
        <r>
          <rPr>
            <sz val="10"/>
            <rFont val="Arial"/>
            <family val="2"/>
            <charset val="163"/>
          </rPr>
          <t>Ô chỉ tiêu có định dạng số. Đơn vị tính x 1 (hoặc %)
Dữ liệu động đầu vào hợp lệ khi chỉ được thêm dòng trên ô này.</t>
        </r>
      </text>
    </comment>
    <comment ref="A17" authorId="0" shapeId="0">
      <text>
        <r>
          <rPr>
            <sz val="10"/>
            <rFont val="Arial"/>
            <family val="2"/>
            <charset val="163"/>
          </rPr>
          <t>Ô chỉ tiêu có định dạng ký tự
Dữ liệu động đầu vào hợp lệ khi chỉ được thêm dòng trên ô này.</t>
        </r>
      </text>
    </comment>
    <comment ref="B17" authorId="0" shapeId="0">
      <text>
        <r>
          <rPr>
            <sz val="10"/>
            <rFont val="Arial"/>
            <family val="2"/>
            <charset val="163"/>
          </rPr>
          <t>Ô chỉ tiêu có định dạng ký tự
Dữ liệu động đầu vào hợp lệ khi chỉ được thêm dòng trên ô này.</t>
        </r>
      </text>
    </comment>
    <comment ref="C17" authorId="0" shapeId="0">
      <text>
        <r>
          <rPr>
            <sz val="10"/>
            <rFont val="Arial"/>
            <family val="2"/>
            <charset val="163"/>
          </rPr>
          <t>Ô chỉ tiêu có định dạng số. Đơn vị tính x 1 (hoặc %)
Dữ liệu động đầu vào hợp lệ khi chỉ được thêm dòng trên ô này.</t>
        </r>
      </text>
    </comment>
    <comment ref="D17" authorId="0" shapeId="0">
      <text>
        <r>
          <rPr>
            <sz val="10"/>
            <rFont val="Arial"/>
            <family val="2"/>
            <charset val="163"/>
          </rPr>
          <t>Ô chỉ tiêu có định dạng số. Đơn vị tính x 1 (hoặc %)
Dữ liệu động đầu vào hợp lệ khi chỉ được thêm dòng trên ô này.</t>
        </r>
      </text>
    </comment>
    <comment ref="E17" authorId="0" shapeId="0">
      <text>
        <r>
          <rPr>
            <sz val="10"/>
            <rFont val="Arial"/>
            <family val="2"/>
            <charset val="163"/>
          </rPr>
          <t>Ô chỉ tiêu có định dạng số. Đơn vị tính x 1 (hoặc %)
Dữ liệu động đầu vào hợp lệ khi chỉ được thêm dòng trên ô này.</t>
        </r>
      </text>
    </comment>
    <comment ref="F17" authorId="0" shapeId="0">
      <text>
        <r>
          <rPr>
            <sz val="10"/>
            <rFont val="Arial"/>
            <family val="2"/>
            <charset val="163"/>
          </rPr>
          <t>Ô chỉ tiêu có định dạng số. Đơn vị tính x 1 (hoặc %)
Dữ liệu động đầu vào hợp lệ khi chỉ được thêm dòng trên ô này.</t>
        </r>
      </text>
    </comment>
    <comment ref="G17" authorId="0" shapeId="0">
      <text>
        <r>
          <rPr>
            <sz val="10"/>
            <rFont val="Arial"/>
            <family val="2"/>
            <charset val="163"/>
          </rPr>
          <t>Ô chỉ tiêu có định dạng số. Đơn vị tính x 1 (hoặc %)
Dữ liệu động đầu vào hợp lệ khi chỉ được thêm dòng trên ô này.</t>
        </r>
      </text>
    </comment>
    <comment ref="A19" authorId="0" shapeId="0">
      <text>
        <r>
          <rPr>
            <sz val="10"/>
            <rFont val="Arial"/>
            <family val="2"/>
            <charset val="163"/>
          </rPr>
          <t>Ô chỉ tiêu có định dạng ký tự
Dữ liệu động đầu vào hợp lệ khi chỉ được thêm dòng trên ô này.</t>
        </r>
      </text>
    </comment>
    <comment ref="B19" authorId="0" shapeId="0">
      <text>
        <r>
          <rPr>
            <sz val="10"/>
            <rFont val="Arial"/>
            <family val="2"/>
            <charset val="163"/>
          </rPr>
          <t>Ô chỉ tiêu có định dạng ký tự
Dữ liệu động đầu vào hợp lệ khi chỉ được thêm dòng trên ô này.</t>
        </r>
      </text>
    </comment>
    <comment ref="C19" authorId="0" shapeId="0">
      <text>
        <r>
          <rPr>
            <sz val="10"/>
            <rFont val="Arial"/>
            <family val="2"/>
            <charset val="163"/>
          </rPr>
          <t>Ô chỉ tiêu có định dạng số. Đơn vị tính x 1 (hoặc %)
Dữ liệu động đầu vào hợp lệ khi chỉ được thêm dòng trên ô này.</t>
        </r>
      </text>
    </comment>
    <comment ref="D19" authorId="0" shapeId="0">
      <text>
        <r>
          <rPr>
            <sz val="10"/>
            <rFont val="Arial"/>
            <family val="2"/>
            <charset val="163"/>
          </rPr>
          <t>Ô chỉ tiêu có định dạng số. Đơn vị tính x 1 (hoặc %)
Dữ liệu động đầu vào hợp lệ khi chỉ được thêm dòng trên ô này.</t>
        </r>
      </text>
    </comment>
    <comment ref="E19" authorId="0" shapeId="0">
      <text>
        <r>
          <rPr>
            <sz val="10"/>
            <rFont val="Arial"/>
            <family val="2"/>
            <charset val="163"/>
          </rPr>
          <t>Ô chỉ tiêu có định dạng số. Đơn vị tính x 1 (hoặc %)
Dữ liệu động đầu vào hợp lệ khi chỉ được thêm dòng trên ô này.</t>
        </r>
      </text>
    </comment>
    <comment ref="F19" authorId="0" shapeId="0">
      <text>
        <r>
          <rPr>
            <sz val="10"/>
            <rFont val="Arial"/>
            <family val="2"/>
            <charset val="163"/>
          </rPr>
          <t>Ô chỉ tiêu có định dạng số. Đơn vị tính x 1 (hoặc %)
Dữ liệu động đầu vào hợp lệ khi chỉ được thêm dòng trên ô này.</t>
        </r>
      </text>
    </comment>
    <comment ref="G19" authorId="0" shapeId="0">
      <text>
        <r>
          <rPr>
            <sz val="10"/>
            <rFont val="Arial"/>
            <family val="2"/>
            <charset val="163"/>
          </rPr>
          <t>Ô chỉ tiêu có định dạng số. Đơn vị tính x 1 (hoặc %)
Dữ liệu động đầu vào hợp lệ khi chỉ được thêm dòng trên ô này.</t>
        </r>
      </text>
    </comment>
    <comment ref="C20" authorId="0" shapeId="0">
      <text>
        <r>
          <rPr>
            <sz val="10"/>
            <rFont val="Arial"/>
            <family val="2"/>
            <charset val="163"/>
          </rPr>
          <t>Ô chỉ tiêu có định dạng số. Đơn vị tính x 1 (hoặc %)</t>
        </r>
      </text>
    </comment>
    <comment ref="D20" authorId="0" shapeId="0">
      <text>
        <r>
          <rPr>
            <sz val="10"/>
            <rFont val="Arial"/>
            <family val="2"/>
            <charset val="163"/>
          </rPr>
          <t>Ô chỉ tiêu có định dạng số. Đơn vị tính x 1 (hoặc %)</t>
        </r>
      </text>
    </comment>
    <comment ref="E20" authorId="0" shapeId="0">
      <text>
        <r>
          <rPr>
            <sz val="10"/>
            <rFont val="Arial"/>
            <family val="2"/>
            <charset val="163"/>
          </rPr>
          <t>Ô chỉ tiêu có định dạng số. Đơn vị tính x 1 (hoặc %)</t>
        </r>
      </text>
    </comment>
    <comment ref="F20" authorId="0" shapeId="0">
      <text>
        <r>
          <rPr>
            <sz val="10"/>
            <rFont val="Arial"/>
            <family val="2"/>
            <charset val="163"/>
          </rPr>
          <t>Ô chỉ tiêu có định dạng số. Đơn vị tính x 1 (hoặc %)</t>
        </r>
      </text>
    </comment>
    <comment ref="G20" authorId="0" shapeId="0">
      <text>
        <r>
          <rPr>
            <sz val="10"/>
            <rFont val="Arial"/>
            <family val="2"/>
            <charset val="163"/>
          </rPr>
          <t>Ô chỉ tiêu có định dạng số. Đơn vị tính x 1 (hoặc %)</t>
        </r>
      </text>
    </comment>
    <comment ref="C21" authorId="0" shapeId="0">
      <text>
        <r>
          <rPr>
            <sz val="10"/>
            <rFont val="Arial"/>
            <family val="2"/>
            <charset val="163"/>
          </rPr>
          <t>Ô chỉ tiêu có định dạng số. Đơn vị tính x 1 (hoặc %)</t>
        </r>
      </text>
    </comment>
    <comment ref="D21" authorId="0" shapeId="0">
      <text>
        <r>
          <rPr>
            <sz val="10"/>
            <rFont val="Arial"/>
            <family val="2"/>
            <charset val="163"/>
          </rPr>
          <t>Ô chỉ tiêu có định dạng số. Đơn vị tính x 1 (hoặc %)</t>
        </r>
      </text>
    </comment>
    <comment ref="E21" authorId="0" shapeId="0">
      <text>
        <r>
          <rPr>
            <sz val="10"/>
            <rFont val="Arial"/>
            <family val="2"/>
            <charset val="163"/>
          </rPr>
          <t>Ô chỉ tiêu có định dạng số. Đơn vị tính x 1 (hoặc %)</t>
        </r>
      </text>
    </comment>
    <comment ref="F21" authorId="0" shapeId="0">
      <text>
        <r>
          <rPr>
            <sz val="10"/>
            <rFont val="Arial"/>
            <family val="2"/>
            <charset val="163"/>
          </rPr>
          <t>Ô chỉ tiêu có định dạng số. Đơn vị tính x 1 (hoặc %)</t>
        </r>
      </text>
    </comment>
    <comment ref="G21" authorId="0" shapeId="0">
      <text>
        <r>
          <rPr>
            <sz val="10"/>
            <rFont val="Arial"/>
            <family val="2"/>
            <charset val="163"/>
          </rPr>
          <t>Ô chỉ tiêu có định dạng số. Đơn vị tính x 1 (hoặc %)</t>
        </r>
      </text>
    </comment>
    <comment ref="A23" authorId="0" shapeId="0">
      <text>
        <r>
          <rPr>
            <sz val="10"/>
            <rFont val="Arial"/>
            <family val="2"/>
            <charset val="163"/>
          </rPr>
          <t>Ô chỉ tiêu có định dạng ký tự
Dữ liệu động đầu vào hợp lệ khi chỉ được thêm dòng trên ô này.</t>
        </r>
      </text>
    </comment>
    <comment ref="B23" authorId="0" shapeId="0">
      <text>
        <r>
          <rPr>
            <sz val="10"/>
            <rFont val="Arial"/>
            <family val="2"/>
            <charset val="163"/>
          </rPr>
          <t>Ô chỉ tiêu có định dạng ký tự
Dữ liệu động đầu vào hợp lệ khi chỉ được thêm dòng trên ô này.</t>
        </r>
      </text>
    </comment>
    <comment ref="C23" authorId="0" shapeId="0">
      <text>
        <r>
          <rPr>
            <sz val="10"/>
            <rFont val="Arial"/>
            <family val="2"/>
            <charset val="163"/>
          </rPr>
          <t>Ô chỉ tiêu có định dạng số. Đơn vị tính x 1 (hoặc %)
Dữ liệu động đầu vào hợp lệ khi chỉ được thêm dòng trên ô này.</t>
        </r>
      </text>
    </comment>
    <comment ref="D23" authorId="0" shapeId="0">
      <text>
        <r>
          <rPr>
            <sz val="10"/>
            <rFont val="Arial"/>
            <family val="2"/>
            <charset val="163"/>
          </rPr>
          <t>Ô chỉ tiêu có định dạng số. Đơn vị tính x 1 (hoặc %)
Dữ liệu động đầu vào hợp lệ khi chỉ được thêm dòng trên ô này.</t>
        </r>
      </text>
    </comment>
    <comment ref="E23" authorId="0" shapeId="0">
      <text>
        <r>
          <rPr>
            <sz val="10"/>
            <rFont val="Arial"/>
            <family val="2"/>
            <charset val="163"/>
          </rPr>
          <t>Ô chỉ tiêu có định dạng số. Đơn vị tính x 1 (hoặc %)
Dữ liệu động đầu vào hợp lệ khi chỉ được thêm dòng trên ô này.</t>
        </r>
      </text>
    </comment>
    <comment ref="F23" authorId="0" shapeId="0">
      <text>
        <r>
          <rPr>
            <sz val="10"/>
            <rFont val="Arial"/>
            <family val="2"/>
            <charset val="163"/>
          </rPr>
          <t>Ô chỉ tiêu có định dạng số. Đơn vị tính x 1 (hoặc %)
Dữ liệu động đầu vào hợp lệ khi chỉ được thêm dòng trên ô này.</t>
        </r>
      </text>
    </comment>
    <comment ref="G23" authorId="0" shapeId="0">
      <text>
        <r>
          <rPr>
            <sz val="10"/>
            <rFont val="Arial"/>
            <family val="2"/>
            <charset val="163"/>
          </rPr>
          <t>Ô chỉ tiêu có định dạng số. Đơn vị tính x 1 (hoặc %)
Dữ liệu động đầu vào hợp lệ khi chỉ được thêm dòng trên ô này.</t>
        </r>
      </text>
    </comment>
    <comment ref="C24" authorId="0" shapeId="0">
      <text>
        <r>
          <rPr>
            <sz val="10"/>
            <rFont val="Arial"/>
            <family val="2"/>
            <charset val="163"/>
          </rPr>
          <t>Ô chỉ tiêu có định dạng số. Đơn vị tính x 1 (hoặc %)</t>
        </r>
      </text>
    </comment>
    <comment ref="D24" authorId="0" shapeId="0">
      <text>
        <r>
          <rPr>
            <sz val="10"/>
            <rFont val="Arial"/>
            <family val="2"/>
            <charset val="163"/>
          </rPr>
          <t>Ô chỉ tiêu có định dạng số. Đơn vị tính x 1 (hoặc %)</t>
        </r>
      </text>
    </comment>
    <comment ref="E24" authorId="0" shapeId="0">
      <text>
        <r>
          <rPr>
            <sz val="10"/>
            <rFont val="Arial"/>
            <family val="2"/>
            <charset val="163"/>
          </rPr>
          <t>Ô chỉ tiêu có định dạng số. Đơn vị tính x 1 (hoặc %)</t>
        </r>
      </text>
    </comment>
    <comment ref="F24" authorId="0" shapeId="0">
      <text>
        <r>
          <rPr>
            <sz val="10"/>
            <rFont val="Arial"/>
            <family val="2"/>
            <charset val="163"/>
          </rPr>
          <t>Ô chỉ tiêu có định dạng số. Đơn vị tính x 1 (hoặc %)</t>
        </r>
      </text>
    </comment>
    <comment ref="G24" authorId="0" shapeId="0">
      <text>
        <r>
          <rPr>
            <sz val="10"/>
            <rFont val="Arial"/>
            <family val="2"/>
            <charset val="163"/>
          </rPr>
          <t>Ô chỉ tiêu có định dạng số. Đơn vị tính x 1 (hoặc %)</t>
        </r>
      </text>
    </comment>
  </commentList>
</comments>
</file>

<file path=xl/comments4.xml><?xml version="1.0" encoding="utf-8"?>
<comments xmlns="http://schemas.openxmlformats.org/spreadsheetml/2006/main">
  <authors>
    <author/>
  </authors>
  <commentList>
    <comment ref="C3" authorId="0" shapeId="0">
      <text>
        <r>
          <rPr>
            <sz val="10"/>
            <rFont val="Arial"/>
            <family val="2"/>
            <charset val="163"/>
          </rPr>
          <t>Ô chỉ tiêu có định dạng số. Đơn vị tính x 1 (hoặc %)</t>
        </r>
      </text>
    </comment>
    <comment ref="D3" authorId="0" shapeId="0">
      <text>
        <r>
          <rPr>
            <sz val="10"/>
            <rFont val="Arial"/>
            <family val="2"/>
            <charset val="163"/>
          </rPr>
          <t>Ô chỉ tiêu có định dạng số. Đơn vị tính x 1 (hoặc %)</t>
        </r>
      </text>
    </comment>
    <comment ref="E3" authorId="0" shapeId="0">
      <text>
        <r>
          <rPr>
            <sz val="10"/>
            <rFont val="Arial"/>
            <family val="2"/>
            <charset val="163"/>
          </rPr>
          <t>Ô chỉ tiêu có định dạng số. Đơn vị tính x 1 (hoặc %)</t>
        </r>
      </text>
    </comment>
    <comment ref="F3" authorId="0" shapeId="0">
      <text>
        <r>
          <rPr>
            <sz val="10"/>
            <rFont val="Arial"/>
            <family val="2"/>
            <charset val="163"/>
          </rPr>
          <t>Ô chỉ tiêu có định dạng số. Đơn vị tính x 1 (hoặc %)</t>
        </r>
      </text>
    </comment>
    <comment ref="G3" authorId="0" shapeId="0">
      <text>
        <r>
          <rPr>
            <sz val="10"/>
            <rFont val="Arial"/>
            <family val="2"/>
            <charset val="163"/>
          </rPr>
          <t>Ô chỉ tiêu có định dạng số. Đơn vị tính x 1 (hoặc %)</t>
        </r>
      </text>
    </comment>
    <comment ref="C4" authorId="0" shapeId="0">
      <text>
        <r>
          <rPr>
            <sz val="10"/>
            <rFont val="Arial"/>
            <family val="2"/>
            <charset val="163"/>
          </rPr>
          <t>Ô chỉ tiêu có định dạng số. Đơn vị tính x 1 (hoặc %)</t>
        </r>
      </text>
    </comment>
    <comment ref="D4" authorId="0" shapeId="0">
      <text>
        <r>
          <rPr>
            <sz val="10"/>
            <rFont val="Arial"/>
            <family val="2"/>
            <charset val="163"/>
          </rPr>
          <t>Ô chỉ tiêu có định dạng số. Đơn vị tính x 1 (hoặc %)</t>
        </r>
      </text>
    </comment>
    <comment ref="E4" authorId="0" shapeId="0">
      <text>
        <r>
          <rPr>
            <sz val="10"/>
            <rFont val="Arial"/>
            <family val="2"/>
            <charset val="163"/>
          </rPr>
          <t>Ô chỉ tiêu có định dạng số. Đơn vị tính x 1 (hoặc %)</t>
        </r>
      </text>
    </comment>
    <comment ref="F4" authorId="0" shapeId="0">
      <text>
        <r>
          <rPr>
            <sz val="10"/>
            <rFont val="Arial"/>
            <family val="2"/>
            <charset val="163"/>
          </rPr>
          <t>Ô chỉ tiêu có định dạng số. Đơn vị tính x 1 (hoặc %)</t>
        </r>
      </text>
    </comment>
    <comment ref="G4" authorId="0" shapeId="0">
      <text>
        <r>
          <rPr>
            <sz val="10"/>
            <rFont val="Arial"/>
            <family val="2"/>
            <charset val="163"/>
          </rPr>
          <t>Ô chỉ tiêu có định dạng số. Đơn vị tính x 1 (hoặc %)</t>
        </r>
      </text>
    </comment>
    <comment ref="C5" authorId="0" shapeId="0">
      <text>
        <r>
          <rPr>
            <sz val="10"/>
            <rFont val="Arial"/>
            <family val="2"/>
            <charset val="163"/>
          </rPr>
          <t>Ô chỉ tiêu có định dạng số. Đơn vị tính x 1 (hoặc %)</t>
        </r>
      </text>
    </comment>
    <comment ref="D5" authorId="0" shapeId="0">
      <text>
        <r>
          <rPr>
            <sz val="10"/>
            <rFont val="Arial"/>
            <family val="2"/>
            <charset val="163"/>
          </rPr>
          <t>Ô chỉ tiêu có định dạng số. Đơn vị tính x 1 (hoặc %)</t>
        </r>
      </text>
    </comment>
    <comment ref="E5" authorId="0" shapeId="0">
      <text>
        <r>
          <rPr>
            <sz val="10"/>
            <rFont val="Arial"/>
            <family val="2"/>
            <charset val="163"/>
          </rPr>
          <t>Ô chỉ tiêu có định dạng số. Đơn vị tính x 1 (hoặc %)</t>
        </r>
      </text>
    </comment>
    <comment ref="F5" authorId="0" shapeId="0">
      <text>
        <r>
          <rPr>
            <sz val="10"/>
            <rFont val="Arial"/>
            <family val="2"/>
            <charset val="163"/>
          </rPr>
          <t>Ô chỉ tiêu có định dạng số. Đơn vị tính x 1 (hoặc %)</t>
        </r>
      </text>
    </comment>
    <comment ref="G5" authorId="0" shapeId="0">
      <text>
        <r>
          <rPr>
            <sz val="10"/>
            <rFont val="Arial"/>
            <family val="2"/>
            <charset val="163"/>
          </rPr>
          <t>Ô chỉ tiêu có định dạng số. Đơn vị tính x 1 (hoặc %)</t>
        </r>
      </text>
    </comment>
    <comment ref="C6" authorId="0" shapeId="0">
      <text>
        <r>
          <rPr>
            <sz val="10"/>
            <rFont val="Arial"/>
            <family val="2"/>
            <charset val="163"/>
          </rPr>
          <t>Ô chỉ tiêu có định dạng số. Đơn vị tính x 1 (hoặc %)</t>
        </r>
      </text>
    </comment>
    <comment ref="D6" authorId="0" shapeId="0">
      <text>
        <r>
          <rPr>
            <sz val="10"/>
            <rFont val="Arial"/>
            <family val="2"/>
            <charset val="163"/>
          </rPr>
          <t>Ô chỉ tiêu có định dạng số. Đơn vị tính x 1 (hoặc %)</t>
        </r>
      </text>
    </comment>
    <comment ref="E6" authorId="0" shapeId="0">
      <text>
        <r>
          <rPr>
            <sz val="10"/>
            <rFont val="Arial"/>
            <family val="2"/>
            <charset val="163"/>
          </rPr>
          <t>Ô chỉ tiêu có định dạng số. Đơn vị tính x 1 (hoặc %)</t>
        </r>
      </text>
    </comment>
    <comment ref="F6" authorId="0" shapeId="0">
      <text>
        <r>
          <rPr>
            <sz val="10"/>
            <rFont val="Arial"/>
            <family val="2"/>
            <charset val="163"/>
          </rPr>
          <t>Ô chỉ tiêu có định dạng số. Đơn vị tính x 1 (hoặc %)</t>
        </r>
      </text>
    </comment>
    <comment ref="G6" authorId="0" shapeId="0">
      <text>
        <r>
          <rPr>
            <sz val="10"/>
            <rFont val="Arial"/>
            <family val="2"/>
            <charset val="163"/>
          </rPr>
          <t>Ô chỉ tiêu có định dạng số. Đơn vị tính x 1 (hoặc %)</t>
        </r>
      </text>
    </comment>
    <comment ref="A8" authorId="0" shapeId="0">
      <text>
        <r>
          <rPr>
            <sz val="10"/>
            <rFont val="Arial"/>
            <family val="2"/>
            <charset val="163"/>
          </rPr>
          <t>Ô chỉ tiêu có định dạng ký tự
Dữ liệu động đầu vào hợp lệ khi chỉ được thêm dòng trên ô này.</t>
        </r>
      </text>
    </comment>
    <comment ref="B8" authorId="0" shapeId="0">
      <text>
        <r>
          <rPr>
            <sz val="10"/>
            <rFont val="Arial"/>
            <family val="2"/>
            <charset val="163"/>
          </rPr>
          <t>Ô chỉ tiêu có định dạng ký tự
Dữ liệu động đầu vào hợp lệ khi chỉ được thêm dòng trên ô này.</t>
        </r>
      </text>
    </comment>
    <comment ref="C8" authorId="0" shapeId="0">
      <text>
        <r>
          <rPr>
            <sz val="10"/>
            <rFont val="Arial"/>
            <family val="2"/>
            <charset val="163"/>
          </rPr>
          <t>Ô chỉ tiêu có định dạng số. Đơn vị tính x 1 (hoặc %)
Dữ liệu động đầu vào hợp lệ khi chỉ được thêm dòng trên ô này.</t>
        </r>
      </text>
    </comment>
    <comment ref="D8" authorId="0" shapeId="0">
      <text>
        <r>
          <rPr>
            <sz val="10"/>
            <rFont val="Arial"/>
            <family val="2"/>
            <charset val="163"/>
          </rPr>
          <t>Ô chỉ tiêu có định dạng số. Đơn vị tính x 1 (hoặc %)
Dữ liệu động đầu vào hợp lệ khi chỉ được thêm dòng trên ô này.</t>
        </r>
      </text>
    </comment>
    <comment ref="E8" authorId="0" shapeId="0">
      <text>
        <r>
          <rPr>
            <sz val="10"/>
            <rFont val="Arial"/>
            <family val="2"/>
            <charset val="163"/>
          </rPr>
          <t>Ô chỉ tiêu có định dạng số. Đơn vị tính x 1 (hoặc %)
Dữ liệu động đầu vào hợp lệ khi chỉ được thêm dòng trên ô này.</t>
        </r>
      </text>
    </comment>
    <comment ref="F8" authorId="0" shapeId="0">
      <text>
        <r>
          <rPr>
            <sz val="10"/>
            <rFont val="Arial"/>
            <family val="2"/>
            <charset val="163"/>
          </rPr>
          <t>Ô chỉ tiêu có định dạng số. Đơn vị tính x 1 (hoặc %)
Dữ liệu động đầu vào hợp lệ khi chỉ được thêm dòng trên ô này.</t>
        </r>
      </text>
    </comment>
    <comment ref="G8" authorId="0" shapeId="0">
      <text>
        <r>
          <rPr>
            <sz val="10"/>
            <rFont val="Arial"/>
            <family val="2"/>
            <charset val="163"/>
          </rPr>
          <t>Ô chỉ tiêu có định dạng số. Đơn vị tính x 1 (hoặc %)
Dữ liệu động đầu vào hợp lệ khi chỉ được thêm dòng trên ô này.</t>
        </r>
      </text>
    </comment>
    <comment ref="C9" authorId="0" shapeId="0">
      <text>
        <r>
          <rPr>
            <sz val="10"/>
            <rFont val="Arial"/>
            <family val="2"/>
            <charset val="163"/>
          </rPr>
          <t>Ô chỉ tiêu có định dạng số. Đơn vị tính x 1 (hoặc %)</t>
        </r>
      </text>
    </comment>
    <comment ref="D9" authorId="0" shapeId="0">
      <text>
        <r>
          <rPr>
            <sz val="10"/>
            <rFont val="Arial"/>
            <family val="2"/>
            <charset val="163"/>
          </rPr>
          <t>Ô chỉ tiêu có định dạng số. Đơn vị tính x 1 (hoặc %)</t>
        </r>
      </text>
    </comment>
    <comment ref="E9" authorId="0" shapeId="0">
      <text>
        <r>
          <rPr>
            <sz val="10"/>
            <rFont val="Arial"/>
            <family val="2"/>
            <charset val="163"/>
          </rPr>
          <t>Ô chỉ tiêu có định dạng số. Đơn vị tính x 1 (hoặc %)</t>
        </r>
      </text>
    </comment>
    <comment ref="F9" authorId="0" shapeId="0">
      <text>
        <r>
          <rPr>
            <sz val="10"/>
            <rFont val="Arial"/>
            <family val="2"/>
            <charset val="163"/>
          </rPr>
          <t>Ô chỉ tiêu có định dạng số. Đơn vị tính x 1 (hoặc %)</t>
        </r>
      </text>
    </comment>
    <comment ref="G9" authorId="0" shapeId="0">
      <text>
        <r>
          <rPr>
            <sz val="10"/>
            <rFont val="Arial"/>
            <family val="2"/>
            <charset val="163"/>
          </rPr>
          <t>Ô chỉ tiêu có định dạng số. Đơn vị tính x 1 (hoặc %)</t>
        </r>
      </text>
    </comment>
    <comment ref="A11" authorId="0" shapeId="0">
      <text>
        <r>
          <rPr>
            <sz val="10"/>
            <rFont val="Arial"/>
            <family val="2"/>
            <charset val="163"/>
          </rPr>
          <t>Ô chỉ tiêu có định dạng ký tự
Dữ liệu động đầu vào hợp lệ khi chỉ được thêm dòng trên ô này.</t>
        </r>
      </text>
    </comment>
    <comment ref="B11" authorId="0" shapeId="0">
      <text>
        <r>
          <rPr>
            <sz val="10"/>
            <rFont val="Arial"/>
            <family val="2"/>
            <charset val="163"/>
          </rPr>
          <t>Ô chỉ tiêu có định dạng ký tự
Dữ liệu động đầu vào hợp lệ khi chỉ được thêm dòng trên ô này.</t>
        </r>
      </text>
    </comment>
    <comment ref="C11" authorId="0" shapeId="0">
      <text>
        <r>
          <rPr>
            <sz val="10"/>
            <rFont val="Arial"/>
            <family val="2"/>
            <charset val="163"/>
          </rPr>
          <t>Ô chỉ tiêu có định dạng số. Đơn vị tính x 1 (hoặc %)
Dữ liệu động đầu vào hợp lệ khi chỉ được thêm dòng trên ô này.</t>
        </r>
      </text>
    </comment>
    <comment ref="D11" authorId="0" shapeId="0">
      <text>
        <r>
          <rPr>
            <sz val="10"/>
            <rFont val="Arial"/>
            <family val="2"/>
            <charset val="163"/>
          </rPr>
          <t>Ô chỉ tiêu có định dạng số. Đơn vị tính x 1 (hoặc %)
Dữ liệu động đầu vào hợp lệ khi chỉ được thêm dòng trên ô này.</t>
        </r>
      </text>
    </comment>
    <comment ref="E11" authorId="0" shapeId="0">
      <text>
        <r>
          <rPr>
            <sz val="10"/>
            <rFont val="Arial"/>
            <family val="2"/>
            <charset val="163"/>
          </rPr>
          <t>Ô chỉ tiêu có định dạng số. Đơn vị tính x 1 (hoặc %)
Dữ liệu động đầu vào hợp lệ khi chỉ được thêm dòng trên ô này.</t>
        </r>
      </text>
    </comment>
    <comment ref="F11" authorId="0" shapeId="0">
      <text>
        <r>
          <rPr>
            <sz val="10"/>
            <rFont val="Arial"/>
            <family val="2"/>
            <charset val="163"/>
          </rPr>
          <t>Ô chỉ tiêu có định dạng số. Đơn vị tính x 1 (hoặc %)
Dữ liệu động đầu vào hợp lệ khi chỉ được thêm dòng trên ô này.</t>
        </r>
      </text>
    </comment>
    <comment ref="G11" authorId="0" shapeId="0">
      <text>
        <r>
          <rPr>
            <sz val="10"/>
            <rFont val="Arial"/>
            <family val="2"/>
            <charset val="163"/>
          </rPr>
          <t>Ô chỉ tiêu có định dạng số. Đơn vị tính x 1 (hoặc %)
Dữ liệu động đầu vào hợp lệ khi chỉ được thêm dòng trên ô này.</t>
        </r>
      </text>
    </comment>
    <comment ref="A13" authorId="0" shapeId="0">
      <text>
        <r>
          <rPr>
            <sz val="10"/>
            <rFont val="Arial"/>
            <family val="2"/>
            <charset val="163"/>
          </rPr>
          <t>Ô chỉ tiêu có định dạng ký tự
Dữ liệu động đầu vào hợp lệ khi chỉ được thêm dòng trên ô này.</t>
        </r>
      </text>
    </comment>
    <comment ref="B13" authorId="0" shapeId="0">
      <text>
        <r>
          <rPr>
            <sz val="10"/>
            <rFont val="Arial"/>
            <family val="2"/>
            <charset val="163"/>
          </rPr>
          <t>Ô chỉ tiêu có định dạng ký tự
Dữ liệu động đầu vào hợp lệ khi chỉ được thêm dòng trên ô này.</t>
        </r>
      </text>
    </comment>
    <comment ref="C13" authorId="0" shapeId="0">
      <text>
        <r>
          <rPr>
            <sz val="10"/>
            <rFont val="Arial"/>
            <family val="2"/>
            <charset val="163"/>
          </rPr>
          <t>Ô chỉ tiêu có định dạng số. Đơn vị tính x 1 (hoặc %)
Dữ liệu động đầu vào hợp lệ khi chỉ được thêm dòng trên ô này.</t>
        </r>
      </text>
    </comment>
    <comment ref="D13" authorId="0" shapeId="0">
      <text>
        <r>
          <rPr>
            <sz val="10"/>
            <rFont val="Arial"/>
            <family val="2"/>
            <charset val="163"/>
          </rPr>
          <t>Ô chỉ tiêu có định dạng số. Đơn vị tính x 1 (hoặc %)
Dữ liệu động đầu vào hợp lệ khi chỉ được thêm dòng trên ô này.</t>
        </r>
      </text>
    </comment>
    <comment ref="E13" authorId="0" shapeId="0">
      <text>
        <r>
          <rPr>
            <sz val="10"/>
            <rFont val="Arial"/>
            <family val="2"/>
            <charset val="163"/>
          </rPr>
          <t>Ô chỉ tiêu có định dạng số. Đơn vị tính x 1 (hoặc %)
Dữ liệu động đầu vào hợp lệ khi chỉ được thêm dòng trên ô này.</t>
        </r>
      </text>
    </comment>
    <comment ref="F13" authorId="0" shapeId="0">
      <text>
        <r>
          <rPr>
            <sz val="10"/>
            <rFont val="Arial"/>
            <family val="2"/>
            <charset val="163"/>
          </rPr>
          <t>Ô chỉ tiêu có định dạng số. Đơn vị tính x 1 (hoặc %)
Dữ liệu động đầu vào hợp lệ khi chỉ được thêm dòng trên ô này.</t>
        </r>
      </text>
    </comment>
    <comment ref="G13" authorId="0" shapeId="0">
      <text>
        <r>
          <rPr>
            <sz val="10"/>
            <rFont val="Arial"/>
            <family val="2"/>
            <charset val="163"/>
          </rPr>
          <t>Ô chỉ tiêu có định dạng số. Đơn vị tính x 1 (hoặc %)
Dữ liệu động đầu vào hợp lệ khi chỉ được thêm dòng trên ô này.</t>
        </r>
      </text>
    </comment>
    <comment ref="C14" authorId="0" shapeId="0">
      <text>
        <r>
          <rPr>
            <sz val="10"/>
            <rFont val="Arial"/>
            <family val="2"/>
            <charset val="163"/>
          </rPr>
          <t>Ô chỉ tiêu có định dạng số. Đơn vị tính x 1 (hoặc %)</t>
        </r>
      </text>
    </comment>
    <comment ref="D14" authorId="0" shapeId="0">
      <text>
        <r>
          <rPr>
            <sz val="10"/>
            <rFont val="Arial"/>
            <family val="2"/>
            <charset val="163"/>
          </rPr>
          <t>Ô chỉ tiêu có định dạng số. Đơn vị tính x 1 (hoặc %)</t>
        </r>
      </text>
    </comment>
    <comment ref="E14" authorId="0" shapeId="0">
      <text>
        <r>
          <rPr>
            <sz val="10"/>
            <rFont val="Arial"/>
            <family val="2"/>
            <charset val="163"/>
          </rPr>
          <t>Ô chỉ tiêu có định dạng số. Đơn vị tính x 1 (hoặc %)</t>
        </r>
      </text>
    </comment>
    <comment ref="F14" authorId="0" shapeId="0">
      <text>
        <r>
          <rPr>
            <sz val="10"/>
            <rFont val="Arial"/>
            <family val="2"/>
            <charset val="163"/>
          </rPr>
          <t>Ô chỉ tiêu có định dạng số. Đơn vị tính x 1 (hoặc %)</t>
        </r>
      </text>
    </comment>
    <comment ref="G14" authorId="0" shapeId="0">
      <text>
        <r>
          <rPr>
            <sz val="10"/>
            <rFont val="Arial"/>
            <family val="2"/>
            <charset val="163"/>
          </rPr>
          <t>Ô chỉ tiêu có định dạng số. Đơn vị tính x 1 (hoặc %)</t>
        </r>
      </text>
    </comment>
    <comment ref="C15" authorId="0" shapeId="0">
      <text>
        <r>
          <rPr>
            <sz val="10"/>
            <rFont val="Arial"/>
            <family val="2"/>
            <charset val="163"/>
          </rPr>
          <t>Ô chỉ tiêu có định dạng số. Đơn vị tính x 1 (hoặc %)</t>
        </r>
      </text>
    </comment>
    <comment ref="D15" authorId="0" shapeId="0">
      <text>
        <r>
          <rPr>
            <sz val="10"/>
            <rFont val="Arial"/>
            <family val="2"/>
            <charset val="163"/>
          </rPr>
          <t>Ô chỉ tiêu có định dạng số. Đơn vị tính x 1 (hoặc %)</t>
        </r>
      </text>
    </comment>
    <comment ref="E15" authorId="0" shapeId="0">
      <text>
        <r>
          <rPr>
            <sz val="10"/>
            <rFont val="Arial"/>
            <family val="2"/>
            <charset val="163"/>
          </rPr>
          <t>Ô chỉ tiêu có định dạng số. Đơn vị tính x 1 (hoặc %)</t>
        </r>
      </text>
    </comment>
    <comment ref="F15" authorId="0" shapeId="0">
      <text>
        <r>
          <rPr>
            <sz val="10"/>
            <rFont val="Arial"/>
            <family val="2"/>
            <charset val="163"/>
          </rPr>
          <t>Ô chỉ tiêu có định dạng số. Đơn vị tính x 1 (hoặc %)</t>
        </r>
      </text>
    </comment>
    <comment ref="G15" authorId="0" shapeId="0">
      <text>
        <r>
          <rPr>
            <sz val="10"/>
            <rFont val="Arial"/>
            <family val="2"/>
            <charset val="163"/>
          </rPr>
          <t>Ô chỉ tiêu có định dạng số. Đơn vị tính x 1 (hoặc %)</t>
        </r>
      </text>
    </comment>
    <comment ref="C16" authorId="0" shapeId="0">
      <text>
        <r>
          <rPr>
            <sz val="10"/>
            <rFont val="Arial"/>
            <family val="2"/>
            <charset val="163"/>
          </rPr>
          <t>Ô chỉ tiêu có định dạng số. Đơn vị tính x 1 (hoặc %)</t>
        </r>
      </text>
    </comment>
    <comment ref="D16" authorId="0" shapeId="0">
      <text>
        <r>
          <rPr>
            <sz val="10"/>
            <rFont val="Arial"/>
            <family val="2"/>
            <charset val="163"/>
          </rPr>
          <t>Ô chỉ tiêu có định dạng số. Đơn vị tính x 1 (hoặc %)</t>
        </r>
      </text>
    </comment>
    <comment ref="E16" authorId="0" shapeId="0">
      <text>
        <r>
          <rPr>
            <sz val="10"/>
            <rFont val="Arial"/>
            <family val="2"/>
            <charset val="163"/>
          </rPr>
          <t>Ô chỉ tiêu có định dạng số. Đơn vị tính x 1 (hoặc %)</t>
        </r>
      </text>
    </comment>
    <comment ref="F16" authorId="0" shapeId="0">
      <text>
        <r>
          <rPr>
            <sz val="10"/>
            <rFont val="Arial"/>
            <family val="2"/>
            <charset val="163"/>
          </rPr>
          <t>Ô chỉ tiêu có định dạng số. Đơn vị tính x 1 (hoặc %)</t>
        </r>
      </text>
    </comment>
    <comment ref="G16" authorId="0" shapeId="0">
      <text>
        <r>
          <rPr>
            <sz val="10"/>
            <rFont val="Arial"/>
            <family val="2"/>
            <charset val="163"/>
          </rPr>
          <t>Ô chỉ tiêu có định dạng số. Đơn vị tính x 1 (hoặc %)</t>
        </r>
      </text>
    </comment>
  </commentList>
</comments>
</file>

<file path=xl/comments5.xml><?xml version="1.0" encoding="utf-8"?>
<comments xmlns="http://schemas.openxmlformats.org/spreadsheetml/2006/main">
  <authors>
    <author/>
  </authors>
  <commentList>
    <comment ref="C3" authorId="0" shapeId="0">
      <text>
        <r>
          <rPr>
            <sz val="10"/>
            <rFont val="Arial"/>
            <family val="2"/>
            <charset val="163"/>
          </rPr>
          <t>Ô chỉ tiêu có định dạng số. Đơn vị tính x 1 (hoặc %)</t>
        </r>
      </text>
    </comment>
    <comment ref="D3" authorId="0" shapeId="0">
      <text>
        <r>
          <rPr>
            <sz val="10"/>
            <rFont val="Arial"/>
            <family val="2"/>
            <charset val="163"/>
          </rPr>
          <t>Ô chỉ tiêu có định dạng số. Đơn vị tính x 1 (hoặc %)</t>
        </r>
      </text>
    </comment>
    <comment ref="E3" authorId="0" shapeId="0">
      <text>
        <r>
          <rPr>
            <sz val="10"/>
            <rFont val="Arial"/>
            <family val="2"/>
            <charset val="163"/>
          </rPr>
          <t>Ô chỉ tiêu có định dạng số. Đơn vị tính x 1 (hoặc %)</t>
        </r>
      </text>
    </comment>
    <comment ref="F3" authorId="0" shapeId="0">
      <text>
        <r>
          <rPr>
            <sz val="10"/>
            <rFont val="Arial"/>
            <family val="2"/>
            <charset val="163"/>
          </rPr>
          <t>Ô chỉ tiêu có định dạng số. Đơn vị tính x 1 (hoặc %)</t>
        </r>
      </text>
    </comment>
    <comment ref="G3" authorId="0" shapeId="0">
      <text>
        <r>
          <rPr>
            <sz val="10"/>
            <rFont val="Arial"/>
            <family val="2"/>
            <charset val="163"/>
          </rPr>
          <t>Ô chỉ tiêu có định dạng số. Đơn vị tính x 1 (hoặc %)</t>
        </r>
      </text>
    </comment>
    <comment ref="H3" authorId="0" shapeId="0">
      <text>
        <r>
          <rPr>
            <sz val="10"/>
            <rFont val="Arial"/>
            <family val="2"/>
            <charset val="163"/>
          </rPr>
          <t>Ô chỉ tiêu có định dạng số. Đơn vị tính x 1 (hoặc %)</t>
        </r>
      </text>
    </comment>
    <comment ref="A5" authorId="0" shapeId="0">
      <text>
        <r>
          <rPr>
            <sz val="10"/>
            <rFont val="Arial"/>
            <family val="2"/>
            <charset val="163"/>
          </rPr>
          <t>Ô chỉ tiêu có định dạng ký tự
Dữ liệu động đầu vào hợp lệ khi chỉ được thêm dòng trên ô này.</t>
        </r>
      </text>
    </comment>
    <comment ref="B5" authorId="0" shapeId="0">
      <text>
        <r>
          <rPr>
            <sz val="10"/>
            <rFont val="Arial"/>
            <family val="2"/>
            <charset val="163"/>
          </rPr>
          <t>Ô chỉ tiêu có định dạng ký tự
Dữ liệu động đầu vào hợp lệ khi chỉ được thêm dòng trên ô này.</t>
        </r>
      </text>
    </comment>
    <comment ref="C5" authorId="0" shapeId="0">
      <text>
        <r>
          <rPr>
            <sz val="10"/>
            <rFont val="Arial"/>
            <family val="2"/>
            <charset val="163"/>
          </rPr>
          <t>Ô chỉ tiêu có định dạng số. Đơn vị tính x 1 (hoặc %)
Dữ liệu động đầu vào hợp lệ khi chỉ được thêm dòng trên ô này.</t>
        </r>
      </text>
    </comment>
    <comment ref="D5" authorId="0" shapeId="0">
      <text>
        <r>
          <rPr>
            <sz val="10"/>
            <rFont val="Arial"/>
            <family val="2"/>
            <charset val="163"/>
          </rPr>
          <t>Ô chỉ tiêu có định dạng số. Đơn vị tính x 1 (hoặc %)
Dữ liệu động đầu vào hợp lệ khi chỉ được thêm dòng trên ô này.</t>
        </r>
      </text>
    </comment>
    <comment ref="E5" authorId="0" shapeId="0">
      <text>
        <r>
          <rPr>
            <sz val="10"/>
            <rFont val="Arial"/>
            <family val="2"/>
            <charset val="163"/>
          </rPr>
          <t>Ô chỉ tiêu có định dạng số. Đơn vị tính x 1 (hoặc %)
Dữ liệu động đầu vào hợp lệ khi chỉ được thêm dòng trên ô này.</t>
        </r>
      </text>
    </comment>
    <comment ref="F5" authorId="0" shapeId="0">
      <text>
        <r>
          <rPr>
            <sz val="10"/>
            <rFont val="Arial"/>
            <family val="2"/>
            <charset val="163"/>
          </rPr>
          <t>Ô chỉ tiêu có định dạng số. Đơn vị tính x 1 (hoặc %)
Dữ liệu động đầu vào hợp lệ khi chỉ được thêm dòng trên ô này.</t>
        </r>
      </text>
    </comment>
    <comment ref="G5" authorId="0" shapeId="0">
      <text>
        <r>
          <rPr>
            <sz val="10"/>
            <rFont val="Arial"/>
            <family val="2"/>
            <charset val="163"/>
          </rPr>
          <t>Ô chỉ tiêu có định dạng số. Đơn vị tính x 1 (hoặc %)
Dữ liệu động đầu vào hợp lệ khi chỉ được thêm dòng trên ô này.</t>
        </r>
      </text>
    </comment>
    <comment ref="H5" authorId="0" shapeId="0">
      <text>
        <r>
          <rPr>
            <sz val="10"/>
            <rFont val="Arial"/>
            <family val="2"/>
            <charset val="163"/>
          </rPr>
          <t>Ô chỉ tiêu có định dạng số. Đơn vị tính x 1 (hoặc %)
Dữ liệu động đầu vào hợp lệ khi chỉ được thêm dòng trên ô này.</t>
        </r>
      </text>
    </comment>
    <comment ref="C6" authorId="0" shapeId="0">
      <text>
        <r>
          <rPr>
            <sz val="10"/>
            <rFont val="Arial"/>
            <family val="2"/>
            <charset val="163"/>
          </rPr>
          <t>Ô chỉ tiêu có định dạng số. Đơn vị tính x 1 (hoặc %)</t>
        </r>
      </text>
    </comment>
    <comment ref="D6" authorId="0" shapeId="0">
      <text>
        <r>
          <rPr>
            <sz val="10"/>
            <rFont val="Arial"/>
            <family val="2"/>
            <charset val="163"/>
          </rPr>
          <t>Ô chỉ tiêu có định dạng số. Đơn vị tính x 1 (hoặc %)</t>
        </r>
      </text>
    </comment>
    <comment ref="E6" authorId="0" shapeId="0">
      <text>
        <r>
          <rPr>
            <sz val="10"/>
            <rFont val="Arial"/>
            <family val="2"/>
            <charset val="163"/>
          </rPr>
          <t>Ô chỉ tiêu có định dạng số. Đơn vị tính x 1 (hoặc %)</t>
        </r>
      </text>
    </comment>
    <comment ref="F6" authorId="0" shapeId="0">
      <text>
        <r>
          <rPr>
            <sz val="10"/>
            <rFont val="Arial"/>
            <family val="2"/>
            <charset val="163"/>
          </rPr>
          <t>Ô chỉ tiêu có định dạng số. Đơn vị tính x 1 (hoặc %)</t>
        </r>
      </text>
    </comment>
    <comment ref="G6" authorId="0" shapeId="0">
      <text>
        <r>
          <rPr>
            <sz val="10"/>
            <rFont val="Arial"/>
            <family val="2"/>
            <charset val="163"/>
          </rPr>
          <t>Ô chỉ tiêu có định dạng số. Đơn vị tính x 1 (hoặc %)</t>
        </r>
      </text>
    </comment>
    <comment ref="H6" authorId="0" shapeId="0">
      <text>
        <r>
          <rPr>
            <sz val="10"/>
            <rFont val="Arial"/>
            <family val="2"/>
            <charset val="163"/>
          </rPr>
          <t>Ô chỉ tiêu có định dạng số. Đơn vị tính x 1 (hoặc %)</t>
        </r>
      </text>
    </comment>
    <comment ref="A8" authorId="0" shapeId="0">
      <text>
        <r>
          <rPr>
            <sz val="10"/>
            <rFont val="Arial"/>
            <family val="2"/>
            <charset val="163"/>
          </rPr>
          <t>Ô chỉ tiêu có định dạng ký tự
Dữ liệu động đầu vào hợp lệ khi chỉ được thêm dòng trên ô này.</t>
        </r>
      </text>
    </comment>
    <comment ref="B8" authorId="0" shapeId="0">
      <text>
        <r>
          <rPr>
            <sz val="10"/>
            <rFont val="Arial"/>
            <family val="2"/>
            <charset val="163"/>
          </rPr>
          <t>Ô chỉ tiêu có định dạng ký tự
Dữ liệu động đầu vào hợp lệ khi chỉ được thêm dòng trên ô này.</t>
        </r>
      </text>
    </comment>
    <comment ref="C8" authorId="0" shapeId="0">
      <text>
        <r>
          <rPr>
            <sz val="10"/>
            <rFont val="Arial"/>
            <family val="2"/>
            <charset val="163"/>
          </rPr>
          <t>Ô chỉ tiêu có định dạng số. Đơn vị tính x 1 (hoặc %)
Dữ liệu động đầu vào hợp lệ khi chỉ được thêm dòng trên ô này.</t>
        </r>
      </text>
    </comment>
    <comment ref="D8" authorId="0" shapeId="0">
      <text>
        <r>
          <rPr>
            <sz val="10"/>
            <rFont val="Arial"/>
            <family val="2"/>
            <charset val="163"/>
          </rPr>
          <t>Ô chỉ tiêu có định dạng số. Đơn vị tính x 1 (hoặc %)
Dữ liệu động đầu vào hợp lệ khi chỉ được thêm dòng trên ô này.</t>
        </r>
      </text>
    </comment>
    <comment ref="E8" authorId="0" shapeId="0">
      <text>
        <r>
          <rPr>
            <sz val="10"/>
            <rFont val="Arial"/>
            <family val="2"/>
            <charset val="163"/>
          </rPr>
          <t>Ô chỉ tiêu có định dạng số. Đơn vị tính x 1 (hoặc %)
Dữ liệu động đầu vào hợp lệ khi chỉ được thêm dòng trên ô này.</t>
        </r>
      </text>
    </comment>
    <comment ref="F8" authorId="0" shapeId="0">
      <text>
        <r>
          <rPr>
            <sz val="10"/>
            <rFont val="Arial"/>
            <family val="2"/>
            <charset val="163"/>
          </rPr>
          <t>Ô chỉ tiêu có định dạng số. Đơn vị tính x 1 (hoặc %)
Dữ liệu động đầu vào hợp lệ khi chỉ được thêm dòng trên ô này.</t>
        </r>
      </text>
    </comment>
    <comment ref="G8" authorId="0" shapeId="0">
      <text>
        <r>
          <rPr>
            <sz val="10"/>
            <rFont val="Arial"/>
            <family val="2"/>
            <charset val="163"/>
          </rPr>
          <t>Ô chỉ tiêu có định dạng số. Đơn vị tính x 1 (hoặc %)
Dữ liệu động đầu vào hợp lệ khi chỉ được thêm dòng trên ô này.</t>
        </r>
      </text>
    </comment>
    <comment ref="H8" authorId="0" shapeId="0">
      <text>
        <r>
          <rPr>
            <sz val="10"/>
            <rFont val="Arial"/>
            <family val="2"/>
            <charset val="163"/>
          </rPr>
          <t>Ô chỉ tiêu có định dạng số. Đơn vị tính x 1 (hoặc %)
Dữ liệu động đầu vào hợp lệ khi chỉ được thêm dòng trên ô này.</t>
        </r>
      </text>
    </comment>
    <comment ref="C9" authorId="0" shapeId="0">
      <text>
        <r>
          <rPr>
            <sz val="10"/>
            <rFont val="Arial"/>
            <family val="2"/>
            <charset val="163"/>
          </rPr>
          <t>Ô chỉ tiêu có định dạng số. Đơn vị tính x 1 (hoặc %)</t>
        </r>
      </text>
    </comment>
    <comment ref="D9" authorId="0" shapeId="0">
      <text>
        <r>
          <rPr>
            <sz val="10"/>
            <rFont val="Arial"/>
            <family val="2"/>
            <charset val="163"/>
          </rPr>
          <t>Ô chỉ tiêu có định dạng số. Đơn vị tính x 1 (hoặc %)</t>
        </r>
      </text>
    </comment>
    <comment ref="E9" authorId="0" shapeId="0">
      <text>
        <r>
          <rPr>
            <sz val="10"/>
            <rFont val="Arial"/>
            <family val="2"/>
            <charset val="163"/>
          </rPr>
          <t>Ô chỉ tiêu có định dạng số. Đơn vị tính x 1 (hoặc %)</t>
        </r>
      </text>
    </comment>
    <comment ref="F9" authorId="0" shapeId="0">
      <text>
        <r>
          <rPr>
            <sz val="10"/>
            <rFont val="Arial"/>
            <family val="2"/>
            <charset val="163"/>
          </rPr>
          <t>Ô chỉ tiêu có định dạng số. Đơn vị tính x 1 (hoặc %)</t>
        </r>
      </text>
    </comment>
    <comment ref="G9" authorId="0" shapeId="0">
      <text>
        <r>
          <rPr>
            <sz val="10"/>
            <rFont val="Arial"/>
            <family val="2"/>
            <charset val="163"/>
          </rPr>
          <t>Ô chỉ tiêu có định dạng số. Đơn vị tính x 1 (hoặc %)</t>
        </r>
      </text>
    </comment>
    <comment ref="H9" authorId="0" shapeId="0">
      <text>
        <r>
          <rPr>
            <sz val="10"/>
            <rFont val="Arial"/>
            <family val="2"/>
            <charset val="163"/>
          </rPr>
          <t>Ô chỉ tiêu có định dạng số. Đơn vị tính x 1 (hoặc %)</t>
        </r>
      </text>
    </comment>
    <comment ref="A11" authorId="0" shapeId="0">
      <text>
        <r>
          <rPr>
            <sz val="10"/>
            <rFont val="Arial"/>
            <family val="2"/>
            <charset val="163"/>
          </rPr>
          <t>Ô chỉ tiêu có định dạng ký tự
Dữ liệu động đầu vào hợp lệ khi chỉ được thêm dòng trên ô này.</t>
        </r>
      </text>
    </comment>
    <comment ref="B11" authorId="0" shapeId="0">
      <text>
        <r>
          <rPr>
            <sz val="10"/>
            <rFont val="Arial"/>
            <family val="2"/>
            <charset val="163"/>
          </rPr>
          <t>Ô chỉ tiêu có định dạng ký tự
Dữ liệu động đầu vào hợp lệ khi chỉ được thêm dòng trên ô này.</t>
        </r>
      </text>
    </comment>
    <comment ref="C11" authorId="0" shapeId="0">
      <text>
        <r>
          <rPr>
            <sz val="10"/>
            <rFont val="Arial"/>
            <family val="2"/>
            <charset val="163"/>
          </rPr>
          <t>Ô chỉ tiêu có định dạng số. Đơn vị tính x 1 (hoặc %)
Dữ liệu động đầu vào hợp lệ khi chỉ được thêm dòng trên ô này.</t>
        </r>
      </text>
    </comment>
    <comment ref="D11" authorId="0" shapeId="0">
      <text>
        <r>
          <rPr>
            <sz val="10"/>
            <rFont val="Arial"/>
            <family val="2"/>
            <charset val="163"/>
          </rPr>
          <t>Ô chỉ tiêu có định dạng số. Đơn vị tính x 1 (hoặc %)
Dữ liệu động đầu vào hợp lệ khi chỉ được thêm dòng trên ô này.</t>
        </r>
      </text>
    </comment>
    <comment ref="E11" authorId="0" shapeId="0">
      <text>
        <r>
          <rPr>
            <sz val="10"/>
            <rFont val="Arial"/>
            <family val="2"/>
            <charset val="163"/>
          </rPr>
          <t>Ô chỉ tiêu có định dạng số. Đơn vị tính x 1 (hoặc %)
Dữ liệu động đầu vào hợp lệ khi chỉ được thêm dòng trên ô này.</t>
        </r>
      </text>
    </comment>
    <comment ref="F11" authorId="0" shapeId="0">
      <text>
        <r>
          <rPr>
            <sz val="10"/>
            <rFont val="Arial"/>
            <family val="2"/>
            <charset val="163"/>
          </rPr>
          <t>Ô chỉ tiêu có định dạng số. Đơn vị tính x 1 (hoặc %)
Dữ liệu động đầu vào hợp lệ khi chỉ được thêm dòng trên ô này.</t>
        </r>
      </text>
    </comment>
    <comment ref="G11" authorId="0" shapeId="0">
      <text>
        <r>
          <rPr>
            <sz val="10"/>
            <rFont val="Arial"/>
            <family val="2"/>
            <charset val="163"/>
          </rPr>
          <t>Ô chỉ tiêu có định dạng số. Đơn vị tính x 1 (hoặc %)
Dữ liệu động đầu vào hợp lệ khi chỉ được thêm dòng trên ô này.</t>
        </r>
      </text>
    </comment>
    <comment ref="H11" authorId="0" shapeId="0">
      <text>
        <r>
          <rPr>
            <sz val="10"/>
            <rFont val="Arial"/>
            <family val="2"/>
            <charset val="163"/>
          </rPr>
          <t>Ô chỉ tiêu có định dạng số. Đơn vị tính x 1 (hoặc %)
Dữ liệu động đầu vào hợp lệ khi chỉ được thêm dòng trên ô này.</t>
        </r>
      </text>
    </comment>
    <comment ref="C12" authorId="0" shapeId="0">
      <text>
        <r>
          <rPr>
            <sz val="10"/>
            <rFont val="Arial"/>
            <family val="2"/>
            <charset val="163"/>
          </rPr>
          <t>Ô chỉ tiêu có định dạng số. Đơn vị tính x 1 (hoặc %)</t>
        </r>
      </text>
    </comment>
    <comment ref="D12" authorId="0" shapeId="0">
      <text>
        <r>
          <rPr>
            <sz val="10"/>
            <rFont val="Arial"/>
            <family val="2"/>
            <charset val="163"/>
          </rPr>
          <t>Ô chỉ tiêu có định dạng số. Đơn vị tính x 1 (hoặc %)</t>
        </r>
      </text>
    </comment>
    <comment ref="E12" authorId="0" shapeId="0">
      <text>
        <r>
          <rPr>
            <sz val="10"/>
            <rFont val="Arial"/>
            <family val="2"/>
            <charset val="163"/>
          </rPr>
          <t>Ô chỉ tiêu có định dạng số. Đơn vị tính x 1 (hoặc %)</t>
        </r>
      </text>
    </comment>
    <comment ref="F12" authorId="0" shapeId="0">
      <text>
        <r>
          <rPr>
            <sz val="10"/>
            <rFont val="Arial"/>
            <family val="2"/>
            <charset val="163"/>
          </rPr>
          <t>Ô chỉ tiêu có định dạng số. Đơn vị tính x 1 (hoặc %)</t>
        </r>
      </text>
    </comment>
    <comment ref="G12" authorId="0" shapeId="0">
      <text>
        <r>
          <rPr>
            <sz val="10"/>
            <rFont val="Arial"/>
            <family val="2"/>
            <charset val="163"/>
          </rPr>
          <t>Ô chỉ tiêu có định dạng số. Đơn vị tính x 1 (hoặc %)</t>
        </r>
      </text>
    </comment>
    <comment ref="H12" authorId="0" shapeId="0">
      <text>
        <r>
          <rPr>
            <sz val="10"/>
            <rFont val="Arial"/>
            <family val="2"/>
            <charset val="163"/>
          </rPr>
          <t>Ô chỉ tiêu có định dạng số. Đơn vị tính x 1 (hoặc %)</t>
        </r>
      </text>
    </comment>
    <comment ref="A14" authorId="0" shapeId="0">
      <text>
        <r>
          <rPr>
            <sz val="10"/>
            <rFont val="Arial"/>
            <family val="2"/>
            <charset val="163"/>
          </rPr>
          <t>Ô chỉ tiêu có định dạng ký tự
Dữ liệu động đầu vào hợp lệ khi chỉ được thêm dòng trên ô này.</t>
        </r>
      </text>
    </comment>
    <comment ref="B14" authorId="0" shapeId="0">
      <text>
        <r>
          <rPr>
            <sz val="10"/>
            <rFont val="Arial"/>
            <family val="2"/>
            <charset val="163"/>
          </rPr>
          <t>Ô chỉ tiêu có định dạng ký tự
Dữ liệu động đầu vào hợp lệ khi chỉ được thêm dòng trên ô này.</t>
        </r>
      </text>
    </comment>
    <comment ref="C14" authorId="0" shapeId="0">
      <text>
        <r>
          <rPr>
            <sz val="10"/>
            <rFont val="Arial"/>
            <family val="2"/>
            <charset val="163"/>
          </rPr>
          <t>Ô chỉ tiêu có định dạng số. Đơn vị tính x 1 (hoặc %)
Dữ liệu động đầu vào hợp lệ khi chỉ được thêm dòng trên ô này.</t>
        </r>
      </text>
    </comment>
    <comment ref="D14" authorId="0" shapeId="0">
      <text>
        <r>
          <rPr>
            <sz val="10"/>
            <rFont val="Arial"/>
            <family val="2"/>
            <charset val="163"/>
          </rPr>
          <t>Ô chỉ tiêu có định dạng số. Đơn vị tính x 1 (hoặc %)
Dữ liệu động đầu vào hợp lệ khi chỉ được thêm dòng trên ô này.</t>
        </r>
      </text>
    </comment>
    <comment ref="E14" authorId="0" shapeId="0">
      <text>
        <r>
          <rPr>
            <sz val="10"/>
            <rFont val="Arial"/>
            <family val="2"/>
            <charset val="163"/>
          </rPr>
          <t>Ô chỉ tiêu có định dạng số. Đơn vị tính x 1 (hoặc %)
Dữ liệu động đầu vào hợp lệ khi chỉ được thêm dòng trên ô này.</t>
        </r>
      </text>
    </comment>
    <comment ref="F14" authorId="0" shapeId="0">
      <text>
        <r>
          <rPr>
            <sz val="10"/>
            <rFont val="Arial"/>
            <family val="2"/>
            <charset val="163"/>
          </rPr>
          <t>Ô chỉ tiêu có định dạng số. Đơn vị tính x 1 (hoặc %)
Dữ liệu động đầu vào hợp lệ khi chỉ được thêm dòng trên ô này.</t>
        </r>
      </text>
    </comment>
    <comment ref="G14" authorId="0" shapeId="0">
      <text>
        <r>
          <rPr>
            <sz val="10"/>
            <rFont val="Arial"/>
            <family val="2"/>
            <charset val="163"/>
          </rPr>
          <t>Ô chỉ tiêu có định dạng số. Đơn vị tính x 1 (hoặc %)
Dữ liệu động đầu vào hợp lệ khi chỉ được thêm dòng trên ô này.</t>
        </r>
      </text>
    </comment>
    <comment ref="H14" authorId="0" shapeId="0">
      <text>
        <r>
          <rPr>
            <sz val="10"/>
            <rFont val="Arial"/>
            <family val="2"/>
            <charset val="163"/>
          </rPr>
          <t>Ô chỉ tiêu có định dạng số. Đơn vị tính x 1 (hoặc %)
Dữ liệu động đầu vào hợp lệ khi chỉ được thêm dòng trên ô này.</t>
        </r>
      </text>
    </comment>
    <comment ref="C15" authorId="0" shapeId="0">
      <text>
        <r>
          <rPr>
            <sz val="10"/>
            <rFont val="Arial"/>
            <family val="2"/>
            <charset val="163"/>
          </rPr>
          <t>Ô chỉ tiêu có định dạng số. Đơn vị tính x 1 (hoặc %)</t>
        </r>
      </text>
    </comment>
    <comment ref="D15" authorId="0" shapeId="0">
      <text>
        <r>
          <rPr>
            <sz val="10"/>
            <rFont val="Arial"/>
            <family val="2"/>
            <charset val="163"/>
          </rPr>
          <t>Ô chỉ tiêu có định dạng số. Đơn vị tính x 1 (hoặc %)</t>
        </r>
      </text>
    </comment>
    <comment ref="E15" authorId="0" shapeId="0">
      <text>
        <r>
          <rPr>
            <sz val="10"/>
            <rFont val="Arial"/>
            <family val="2"/>
            <charset val="163"/>
          </rPr>
          <t>Ô chỉ tiêu có định dạng số. Đơn vị tính x 1 (hoặc %)</t>
        </r>
      </text>
    </comment>
    <comment ref="F15" authorId="0" shapeId="0">
      <text>
        <r>
          <rPr>
            <sz val="10"/>
            <rFont val="Arial"/>
            <family val="2"/>
            <charset val="163"/>
          </rPr>
          <t>Ô chỉ tiêu có định dạng số. Đơn vị tính x 1 (hoặc %)</t>
        </r>
      </text>
    </comment>
    <comment ref="G15" authorId="0" shapeId="0">
      <text>
        <r>
          <rPr>
            <sz val="10"/>
            <rFont val="Arial"/>
            <family val="2"/>
            <charset val="163"/>
          </rPr>
          <t>Ô chỉ tiêu có định dạng số. Đơn vị tính x 1 (hoặc %)</t>
        </r>
      </text>
    </comment>
    <comment ref="H15" authorId="0" shapeId="0">
      <text>
        <r>
          <rPr>
            <sz val="10"/>
            <rFont val="Arial"/>
            <family val="2"/>
            <charset val="163"/>
          </rPr>
          <t>Ô chỉ tiêu có định dạng số. Đơn vị tính x 1 (hoặc %)</t>
        </r>
      </text>
    </comment>
    <comment ref="A17" authorId="0" shapeId="0">
      <text>
        <r>
          <rPr>
            <sz val="10"/>
            <rFont val="Arial"/>
            <family val="2"/>
            <charset val="163"/>
          </rPr>
          <t>Ô chỉ tiêu có định dạng ký tự
Dữ liệu động đầu vào hợp lệ khi chỉ được thêm dòng trên ô này.</t>
        </r>
      </text>
    </comment>
    <comment ref="B17" authorId="0" shapeId="0">
      <text>
        <r>
          <rPr>
            <sz val="10"/>
            <rFont val="Arial"/>
            <family val="2"/>
            <charset val="163"/>
          </rPr>
          <t>Ô chỉ tiêu có định dạng ký tự
Dữ liệu động đầu vào hợp lệ khi chỉ được thêm dòng trên ô này.</t>
        </r>
      </text>
    </comment>
    <comment ref="C17" authorId="0" shapeId="0">
      <text>
        <r>
          <rPr>
            <sz val="10"/>
            <rFont val="Arial"/>
            <family val="2"/>
            <charset val="163"/>
          </rPr>
          <t>Ô chỉ tiêu có định dạng số. Đơn vị tính x 1 (hoặc %)
Dữ liệu động đầu vào hợp lệ khi chỉ được thêm dòng trên ô này.</t>
        </r>
      </text>
    </comment>
    <comment ref="D17" authorId="0" shapeId="0">
      <text>
        <r>
          <rPr>
            <sz val="10"/>
            <rFont val="Arial"/>
            <family val="2"/>
            <charset val="163"/>
          </rPr>
          <t>Ô chỉ tiêu có định dạng số. Đơn vị tính x 1 (hoặc %)
Dữ liệu động đầu vào hợp lệ khi chỉ được thêm dòng trên ô này.</t>
        </r>
      </text>
    </comment>
    <comment ref="E17" authorId="0" shapeId="0">
      <text>
        <r>
          <rPr>
            <sz val="10"/>
            <rFont val="Arial"/>
            <family val="2"/>
            <charset val="163"/>
          </rPr>
          <t>Ô chỉ tiêu có định dạng số. Đơn vị tính x 1 (hoặc %)
Dữ liệu động đầu vào hợp lệ khi chỉ được thêm dòng trên ô này.</t>
        </r>
      </text>
    </comment>
    <comment ref="F17" authorId="0" shapeId="0">
      <text>
        <r>
          <rPr>
            <sz val="10"/>
            <rFont val="Arial"/>
            <family val="2"/>
            <charset val="163"/>
          </rPr>
          <t>Ô chỉ tiêu có định dạng số. Đơn vị tính x 1 (hoặc %)
Dữ liệu động đầu vào hợp lệ khi chỉ được thêm dòng trên ô này.</t>
        </r>
      </text>
    </comment>
    <comment ref="G17" authorId="0" shapeId="0">
      <text>
        <r>
          <rPr>
            <sz val="10"/>
            <rFont val="Arial"/>
            <family val="2"/>
            <charset val="163"/>
          </rPr>
          <t>Ô chỉ tiêu có định dạng số. Đơn vị tính x 1 (hoặc %)
Dữ liệu động đầu vào hợp lệ khi chỉ được thêm dòng trên ô này.</t>
        </r>
      </text>
    </comment>
    <comment ref="H17" authorId="0" shapeId="0">
      <text>
        <r>
          <rPr>
            <sz val="10"/>
            <rFont val="Arial"/>
            <family val="2"/>
            <charset val="163"/>
          </rPr>
          <t>Ô chỉ tiêu có định dạng số. Đơn vị tính x 1 (hoặc %)
Dữ liệu động đầu vào hợp lệ khi chỉ được thêm dòng trên ô này.</t>
        </r>
      </text>
    </comment>
    <comment ref="C18" authorId="0" shapeId="0">
      <text>
        <r>
          <rPr>
            <sz val="10"/>
            <rFont val="Arial"/>
            <family val="2"/>
            <charset val="163"/>
          </rPr>
          <t>Ô chỉ tiêu có định dạng số. Đơn vị tính x 1 (hoặc %)</t>
        </r>
      </text>
    </comment>
    <comment ref="D18" authorId="0" shapeId="0">
      <text>
        <r>
          <rPr>
            <sz val="10"/>
            <rFont val="Arial"/>
            <family val="2"/>
            <charset val="163"/>
          </rPr>
          <t>Ô chỉ tiêu có định dạng số. Đơn vị tính x 1 (hoặc %)</t>
        </r>
      </text>
    </comment>
    <comment ref="E18" authorId="0" shapeId="0">
      <text>
        <r>
          <rPr>
            <sz val="10"/>
            <rFont val="Arial"/>
            <family val="2"/>
            <charset val="163"/>
          </rPr>
          <t>Ô chỉ tiêu có định dạng số. Đơn vị tính x 1 (hoặc %)</t>
        </r>
      </text>
    </comment>
    <comment ref="F18" authorId="0" shapeId="0">
      <text>
        <r>
          <rPr>
            <sz val="10"/>
            <rFont val="Arial"/>
            <family val="2"/>
            <charset val="163"/>
          </rPr>
          <t>Ô chỉ tiêu có định dạng số. Đơn vị tính x 1 (hoặc %)</t>
        </r>
      </text>
    </comment>
    <comment ref="G18" authorId="0" shapeId="0">
      <text>
        <r>
          <rPr>
            <sz val="10"/>
            <rFont val="Arial"/>
            <family val="2"/>
            <charset val="163"/>
          </rPr>
          <t>Ô chỉ tiêu có định dạng số. Đơn vị tính x 1 (hoặc %)</t>
        </r>
      </text>
    </comment>
    <comment ref="H18" authorId="0" shapeId="0">
      <text>
        <r>
          <rPr>
            <sz val="10"/>
            <rFont val="Arial"/>
            <family val="2"/>
            <charset val="163"/>
          </rPr>
          <t>Ô chỉ tiêu có định dạng số. Đơn vị tính x 1 (hoặc %)</t>
        </r>
      </text>
    </comment>
    <comment ref="A20" authorId="0" shapeId="0">
      <text>
        <r>
          <rPr>
            <sz val="10"/>
            <rFont val="Arial"/>
            <family val="2"/>
            <charset val="163"/>
          </rPr>
          <t>Ô chỉ tiêu có định dạng ký tự
Dữ liệu động đầu vào hợp lệ khi chỉ được thêm dòng trên ô này.</t>
        </r>
      </text>
    </comment>
    <comment ref="B20" authorId="0" shapeId="0">
      <text>
        <r>
          <rPr>
            <sz val="10"/>
            <rFont val="Arial"/>
            <family val="2"/>
            <charset val="163"/>
          </rPr>
          <t>Ô chỉ tiêu có định dạng ký tự
Dữ liệu động đầu vào hợp lệ khi chỉ được thêm dòng trên ô này.</t>
        </r>
      </text>
    </comment>
    <comment ref="C20" authorId="0" shapeId="0">
      <text>
        <r>
          <rPr>
            <sz val="10"/>
            <rFont val="Arial"/>
            <family val="2"/>
            <charset val="163"/>
          </rPr>
          <t>Ô chỉ tiêu có định dạng số. Đơn vị tính x 1 (hoặc %)
Dữ liệu động đầu vào hợp lệ khi chỉ được thêm dòng trên ô này.</t>
        </r>
      </text>
    </comment>
    <comment ref="D20" authorId="0" shapeId="0">
      <text>
        <r>
          <rPr>
            <sz val="10"/>
            <rFont val="Arial"/>
            <family val="2"/>
            <charset val="163"/>
          </rPr>
          <t>Ô chỉ tiêu có định dạng số. Đơn vị tính x 1 (hoặc %)
Dữ liệu động đầu vào hợp lệ khi chỉ được thêm dòng trên ô này.</t>
        </r>
      </text>
    </comment>
    <comment ref="E20" authorId="0" shapeId="0">
      <text>
        <r>
          <rPr>
            <sz val="10"/>
            <rFont val="Arial"/>
            <family val="2"/>
            <charset val="163"/>
          </rPr>
          <t>Ô chỉ tiêu có định dạng số. Đơn vị tính x 1 (hoặc %)
Dữ liệu động đầu vào hợp lệ khi chỉ được thêm dòng trên ô này.</t>
        </r>
      </text>
    </comment>
    <comment ref="F20" authorId="0" shapeId="0">
      <text>
        <r>
          <rPr>
            <sz val="10"/>
            <rFont val="Arial"/>
            <family val="2"/>
            <charset val="163"/>
          </rPr>
          <t>Ô chỉ tiêu có định dạng số. Đơn vị tính x 1 (hoặc %)
Dữ liệu động đầu vào hợp lệ khi chỉ được thêm dòng trên ô này.</t>
        </r>
      </text>
    </comment>
    <comment ref="G20" authorId="0" shapeId="0">
      <text>
        <r>
          <rPr>
            <sz val="10"/>
            <rFont val="Arial"/>
            <family val="2"/>
            <charset val="163"/>
          </rPr>
          <t>Ô chỉ tiêu có định dạng số. Đơn vị tính x 1 (hoặc %)
Dữ liệu động đầu vào hợp lệ khi chỉ được thêm dòng trên ô này.</t>
        </r>
      </text>
    </comment>
    <comment ref="H20" authorId="0" shapeId="0">
      <text>
        <r>
          <rPr>
            <sz val="10"/>
            <rFont val="Arial"/>
            <family val="2"/>
            <charset val="163"/>
          </rPr>
          <t>Ô chỉ tiêu có định dạng số. Đơn vị tính x 1 (hoặc %)
Dữ liệu động đầu vào hợp lệ khi chỉ được thêm dòng trên ô này.</t>
        </r>
      </text>
    </comment>
    <comment ref="C21" authorId="0" shapeId="0">
      <text>
        <r>
          <rPr>
            <sz val="10"/>
            <rFont val="Arial"/>
            <family val="2"/>
            <charset val="163"/>
          </rPr>
          <t>Ô chỉ tiêu có định dạng số. Đơn vị tính x 1 (hoặc %)</t>
        </r>
      </text>
    </comment>
    <comment ref="D21" authorId="0" shapeId="0">
      <text>
        <r>
          <rPr>
            <sz val="10"/>
            <rFont val="Arial"/>
            <family val="2"/>
            <charset val="163"/>
          </rPr>
          <t>Ô chỉ tiêu có định dạng số. Đơn vị tính x 1 (hoặc %)</t>
        </r>
      </text>
    </comment>
    <comment ref="E21" authorId="0" shapeId="0">
      <text>
        <r>
          <rPr>
            <sz val="10"/>
            <rFont val="Arial"/>
            <family val="2"/>
            <charset val="163"/>
          </rPr>
          <t>Ô chỉ tiêu có định dạng số. Đơn vị tính x 1 (hoặc %)</t>
        </r>
      </text>
    </comment>
    <comment ref="F21" authorId="0" shapeId="0">
      <text>
        <r>
          <rPr>
            <sz val="10"/>
            <rFont val="Arial"/>
            <family val="2"/>
            <charset val="163"/>
          </rPr>
          <t>Ô chỉ tiêu có định dạng số. Đơn vị tính x 1 (hoặc %)</t>
        </r>
      </text>
    </comment>
    <comment ref="G21" authorId="0" shapeId="0">
      <text>
        <r>
          <rPr>
            <sz val="10"/>
            <rFont val="Arial"/>
            <family val="2"/>
            <charset val="163"/>
          </rPr>
          <t>Ô chỉ tiêu có định dạng số. Đơn vị tính x 1 (hoặc %)</t>
        </r>
      </text>
    </comment>
    <comment ref="H21" authorId="0" shapeId="0">
      <text>
        <r>
          <rPr>
            <sz val="10"/>
            <rFont val="Arial"/>
            <family val="2"/>
            <charset val="163"/>
          </rPr>
          <t>Ô chỉ tiêu có định dạng số. Đơn vị tính x 1 (hoặc %)</t>
        </r>
      </text>
    </comment>
  </commentList>
</comments>
</file>

<file path=xl/comments6.xml><?xml version="1.0" encoding="utf-8"?>
<comments xmlns="http://schemas.openxmlformats.org/spreadsheetml/2006/main">
  <authors>
    <author/>
  </authors>
  <commentList>
    <comment ref="A3" authorId="0" shapeId="0">
      <text>
        <r>
          <rPr>
            <sz val="10"/>
            <rFont val="Arial"/>
            <family val="2"/>
            <charset val="163"/>
          </rPr>
          <t>Ô chỉ tiêu có định dạng số. Đơn vị tính x 1 (hoặc %)
Dữ liệu động đầu vào hợp lệ khi chỉ được thêm dòng trên ô này.</t>
        </r>
      </text>
    </comment>
  </commentList>
</comments>
</file>

<file path=xl/sharedStrings.xml><?xml version="1.0" encoding="utf-8"?>
<sst xmlns="http://schemas.openxmlformats.org/spreadsheetml/2006/main" count="1248" uniqueCount="409">
  <si>
    <t>BÁO CÁO VỀ HOẠT ĐỘNG ĐẦU TƯ CỦA QUỸ MỞ</t>
  </si>
  <si>
    <t xml:space="preserve"> </t>
  </si>
  <si>
    <t>Kỳ báo cáo:</t>
  </si>
  <si>
    <t>Năm:</t>
  </si>
  <si>
    <t>Thông tư số 98/2020/TT-BTC, Phụ lục số 26</t>
  </si>
  <si>
    <t>STT</t>
  </si>
  <si>
    <t>Nội dung</t>
  </si>
  <si>
    <t>Tên sheet</t>
  </si>
  <si>
    <t>1</t>
  </si>
  <si>
    <t>Báo cáo về tài sản</t>
  </si>
  <si>
    <t>BCTaiSan_06027</t>
  </si>
  <si>
    <t>2</t>
  </si>
  <si>
    <t>Báo cáo kết quả hoạt động</t>
  </si>
  <si>
    <t>BCKetQuaHoatDong_06028</t>
  </si>
  <si>
    <t>3</t>
  </si>
  <si>
    <t>Báo cáo danh mục đầu tư</t>
  </si>
  <si>
    <t>BCDanhMucDauTu_06029</t>
  </si>
  <si>
    <t>4</t>
  </si>
  <si>
    <t>Báo cáo hoạt động vay, giao dịch mua bán lại</t>
  </si>
  <si>
    <t>BCHoatDongVay_06026</t>
  </si>
  <si>
    <t>5</t>
  </si>
  <si>
    <t>Một số chỉ tiêu khác</t>
  </si>
  <si>
    <t>Khac_06030</t>
  </si>
  <si>
    <t>6</t>
  </si>
  <si>
    <t>Thống kê giá dịch vụ giao dịch</t>
  </si>
  <si>
    <t>TKGia_DVGD</t>
  </si>
  <si>
    <t>7</t>
  </si>
  <si>
    <t>Thống kê giao dịch của Quỹ đầu tư bất động sản/Công ty đầu tư chứng khoán bất động sản với người có liên quan</t>
  </si>
  <si>
    <t>TKGD_NguoiLienQuan</t>
  </si>
  <si>
    <t>8</t>
  </si>
  <si>
    <t>Thống kê giao dịch bất động sản của Quỹ đầu tư bất động sản/Công ty đầu tư chứng khoán bất động sản</t>
  </si>
  <si>
    <t>TKGD_BDS</t>
  </si>
  <si>
    <t>9</t>
  </si>
  <si>
    <t>Tình hình thực hiện hạn mức tự doanh đầu tư gián tiếp ra nước ngoài</t>
  </si>
  <si>
    <t>HanMucTuDoanh_DTGTNN</t>
  </si>
  <si>
    <t>10</t>
  </si>
  <si>
    <t>Báo cáo về tài sản đầu tư gián tiếp ra nước ngoài</t>
  </si>
  <si>
    <t>BCTaiSan_DTGTNN</t>
  </si>
  <si>
    <t>11</t>
  </si>
  <si>
    <t>Báo cáo kết quả hoạt động đầu tư gián tiếp ra nước ngoài</t>
  </si>
  <si>
    <t>KetQuaHoatDong_DTGTNN</t>
  </si>
  <si>
    <t>12</t>
  </si>
  <si>
    <t>Báo cáo danh mục tài sản đầu tư gián tiếp ra nước ngoài</t>
  </si>
  <si>
    <t>DanhMucTaiSan_DTGTNN</t>
  </si>
  <si>
    <t>13</t>
  </si>
  <si>
    <t>Phản hồi ngân hàng lưu ký giám sát</t>
  </si>
  <si>
    <t>PhanHoiNHGS_06276</t>
  </si>
  <si>
    <t>Ghi chú</t>
  </si>
  <si>
    <t>Không đổi tên sheet</t>
  </si>
  <si>
    <t>Những chỉ tiêu không có số liệu có thể không phải trình bày nhưng không được đánh lại “Mã chỉ tiêu”.</t>
  </si>
  <si>
    <t>Không thực hiện chỉnh sửa định dạng các ô chỉ tiêu trên file excel</t>
  </si>
  <si>
    <t>Đại diện có thẩm quyền của 
Ngân hàng giám sát</t>
  </si>
  <si>
    <t>(Ký, ghi rõ họ tên và đóng dấu)</t>
  </si>
  <si>
    <t>%/cùng kỳ năm trước</t>
  </si>
  <si>
    <t>I</t>
  </si>
  <si>
    <t>Tài sản</t>
  </si>
  <si>
    <t>2200</t>
  </si>
  <si>
    <t>I.1</t>
  </si>
  <si>
    <t>Tiền và các khoản tương đương tiền</t>
  </si>
  <si>
    <t>2201</t>
  </si>
  <si>
    <t>2202</t>
  </si>
  <si>
    <t>...</t>
  </si>
  <si>
    <t>Tiền gửi ngân hàng</t>
  </si>
  <si>
    <t>2203</t>
  </si>
  <si>
    <t>I.2</t>
  </si>
  <si>
    <t>Các khoản đầu tư (kê chi tiết)</t>
  </si>
  <si>
    <t>2205</t>
  </si>
  <si>
    <t>I.3</t>
  </si>
  <si>
    <t>2220</t>
  </si>
  <si>
    <t>I.4</t>
  </si>
  <si>
    <t>Cổ tức, trái tức được nhận</t>
  </si>
  <si>
    <t>2206</t>
  </si>
  <si>
    <t>I.5</t>
  </si>
  <si>
    <t>Lãi được nhận</t>
  </si>
  <si>
    <t>2207</t>
  </si>
  <si>
    <t>I.6</t>
  </si>
  <si>
    <t>2221</t>
  </si>
  <si>
    <t>I.7</t>
  </si>
  <si>
    <t>Tiền bán chứng khoán chờ thu (kê chi tiết)</t>
  </si>
  <si>
    <t>2208</t>
  </si>
  <si>
    <t>I.8</t>
  </si>
  <si>
    <t>Các khoản phải thu khác</t>
  </si>
  <si>
    <t>2210</t>
  </si>
  <si>
    <t>I.9</t>
  </si>
  <si>
    <t>Các tài sản khác</t>
  </si>
  <si>
    <t>2211</t>
  </si>
  <si>
    <t>I.10</t>
  </si>
  <si>
    <t>Tổng tài sản</t>
  </si>
  <si>
    <t>2212</t>
  </si>
  <si>
    <t>II</t>
  </si>
  <si>
    <t>Nợ</t>
  </si>
  <si>
    <t>2213</t>
  </si>
  <si>
    <t>II.1</t>
  </si>
  <si>
    <t>2222</t>
  </si>
  <si>
    <t>II.2</t>
  </si>
  <si>
    <t>Tiền phải thanh toán mua chứng khoán (kê chi tiết)</t>
  </si>
  <si>
    <t>2214</t>
  </si>
  <si>
    <t>II.3</t>
  </si>
  <si>
    <t>Các khoản phải trả khác</t>
  </si>
  <si>
    <t>2215</t>
  </si>
  <si>
    <t>II.4</t>
  </si>
  <si>
    <t>Tổng nợ</t>
  </si>
  <si>
    <t>2216</t>
  </si>
  <si>
    <t>2217</t>
  </si>
  <si>
    <t>2218</t>
  </si>
  <si>
    <t>2219</t>
  </si>
  <si>
    <t>Chỉ tiêu</t>
  </si>
  <si>
    <t>2223</t>
  </si>
  <si>
    <t>2224</t>
  </si>
  <si>
    <t>2225</t>
  </si>
  <si>
    <t>2226</t>
  </si>
  <si>
    <t>2227</t>
  </si>
  <si>
    <t>2231</t>
  </si>
  <si>
    <t>2232</t>
  </si>
  <si>
    <t>2228</t>
  </si>
  <si>
    <t>2229</t>
  </si>
  <si>
    <t>2230</t>
  </si>
  <si>
    <t>III</t>
  </si>
  <si>
    <t>2233</t>
  </si>
  <si>
    <t>IV</t>
  </si>
  <si>
    <t>2234</t>
  </si>
  <si>
    <t>2235</t>
  </si>
  <si>
    <t>Thay đổi về giá trị của các khoản đầu tư trong kỳ</t>
  </si>
  <si>
    <t>2236</t>
  </si>
  <si>
    <t>V</t>
  </si>
  <si>
    <t>2237</t>
  </si>
  <si>
    <t>VI</t>
  </si>
  <si>
    <t>2238</t>
  </si>
  <si>
    <t>VII</t>
  </si>
  <si>
    <t>2239</t>
  </si>
  <si>
    <t>2239.1</t>
  </si>
  <si>
    <t>2239.2</t>
  </si>
  <si>
    <t>2239.3</t>
  </si>
  <si>
    <t>VIII</t>
  </si>
  <si>
    <t>2243</t>
  </si>
  <si>
    <t>IX</t>
  </si>
  <si>
    <t>2244</t>
  </si>
  <si>
    <t>2245</t>
  </si>
  <si>
    <t>Số lượng</t>
  </si>
  <si>
    <t>Giá thị trường hoặc giá trị hợp lý tại ngày báo cáo</t>
  </si>
  <si>
    <t>Tổng giá trị</t>
  </si>
  <si>
    <t>Tổng</t>
  </si>
  <si>
    <t>2264</t>
  </si>
  <si>
    <t>2246</t>
  </si>
  <si>
    <t>2247</t>
  </si>
  <si>
    <t xml:space="preserve">II </t>
  </si>
  <si>
    <t>2248</t>
  </si>
  <si>
    <t>2249</t>
  </si>
  <si>
    <t>2251</t>
  </si>
  <si>
    <t>2252</t>
  </si>
  <si>
    <t xml:space="preserve">IV </t>
  </si>
  <si>
    <t>2253</t>
  </si>
  <si>
    <t>2254</t>
  </si>
  <si>
    <t>2255</t>
  </si>
  <si>
    <t xml:space="preserve">V </t>
  </si>
  <si>
    <t>2256</t>
  </si>
  <si>
    <t>2257</t>
  </si>
  <si>
    <t xml:space="preserve">VI </t>
  </si>
  <si>
    <t>2258</t>
  </si>
  <si>
    <t>2259</t>
  </si>
  <si>
    <t>2260</t>
  </si>
  <si>
    <t>2262</t>
  </si>
  <si>
    <t>2263</t>
  </si>
  <si>
    <t>Nội dung hoạt động (nên chi tiết_x000D_
     theo mục tiêu và đối tác)</t>
  </si>
  <si>
    <t>Đối tác</t>
  </si>
  <si>
    <t>Mục tiêu/ Tài sản đảm bảo</t>
  </si>
  <si>
    <t>Kỳ hạn</t>
  </si>
  <si>
    <t>Giá trị khoản vay hoặc khoản cho vay</t>
  </si>
  <si>
    <t>Thời điểm giao dịch</t>
  </si>
  <si>
    <t>Thời điểm báo cáo</t>
  </si>
  <si>
    <t>Ngày tháng năm</t>
  </si>
  <si>
    <t>Tỷ lệ giá trị hợp đồng/ giá trị tài sản ròng của quỹ/ công ty (%)</t>
  </si>
  <si>
    <t>Các khoản vay tiền (nêu chi tiết từng hợp đồng)</t>
  </si>
  <si>
    <t>Tổng giá trị các khoản vay tiền/giá trị tài sản ròng</t>
  </si>
  <si>
    <t>Hợp đồng Repo (nêu chi tiết từng hợp đồng)</t>
  </si>
  <si>
    <t>Tổng giá trị các hợp đồng Repo/giá trị tài sản ròng</t>
  </si>
  <si>
    <t>A</t>
  </si>
  <si>
    <t>Tổng giá trị các khoản vay/giá trị tài sản ròng (=I+II)</t>
  </si>
  <si>
    <t>Cho vay chứng khoán (nêu chi tiết từng hợp đồng)</t>
  </si>
  <si>
    <t>Tổng giá trị các hợp đồng/giá trị tài sản ròng</t>
  </si>
  <si>
    <t>Hợp đồng Reverse Repo (nêu chi tiết từng hợp đồng)</t>
  </si>
  <si>
    <t>Tổng giá trị các hợp đồng/ giá trị tài sản ròng</t>
  </si>
  <si>
    <t>B</t>
  </si>
  <si>
    <t>Tổng giá trị các khoản cho vay/giá trị tài sản ròng (=III + IV)</t>
  </si>
  <si>
    <t>Kỳ báo cáo</t>
  </si>
  <si>
    <t>Kỳ trước</t>
  </si>
  <si>
    <t>2265</t>
  </si>
  <si>
    <t>2266</t>
  </si>
  <si>
    <t>22661</t>
  </si>
  <si>
    <t>2267</t>
  </si>
  <si>
    <t>2286</t>
  </si>
  <si>
    <t>2287</t>
  </si>
  <si>
    <t>2268</t>
  </si>
  <si>
    <t>2269</t>
  </si>
  <si>
    <t>2270</t>
  </si>
  <si>
    <t>2272</t>
  </si>
  <si>
    <t>2273</t>
  </si>
  <si>
    <t>2274</t>
  </si>
  <si>
    <t>2275</t>
  </si>
  <si>
    <t>2276</t>
  </si>
  <si>
    <t>2277</t>
  </si>
  <si>
    <t>2278</t>
  </si>
  <si>
    <t>22781</t>
  </si>
  <si>
    <t>22782</t>
  </si>
  <si>
    <t>2279</t>
  </si>
  <si>
    <t>2280</t>
  </si>
  <si>
    <t>2281</t>
  </si>
  <si>
    <t>2282</t>
  </si>
  <si>
    <t>2283</t>
  </si>
  <si>
    <t>2284</t>
  </si>
  <si>
    <t>22841</t>
  </si>
  <si>
    <t>2285</t>
  </si>
  <si>
    <t>2288</t>
  </si>
  <si>
    <t/>
  </si>
  <si>
    <t>Thông tin về đối tác giao dịch của Quỹ/Công ty đầu tư (nêu chi tiết tên cá nhân, tổ chức)</t>
  </si>
  <si>
    <t>Số Giấy CMND/ CCCD/Hộ chiếu/Số Giấy chứng nhận đăng ký doanh nghiệp</t>
  </si>
  <si>
    <t>Thông tin về giao dịch</t>
  </si>
  <si>
    <t>Tổng giá trị giao dịch</t>
  </si>
  <si>
    <t>Loại tài sản giao dịch (liệt kê chi tiết)</t>
  </si>
  <si>
    <t>Thời điểm thực hiện/Mức giá giao dịch</t>
  </si>
  <si>
    <t>Các Giao dịch bất động sản có giá mua vượt quá 110% và giá bán thấp hơn 90% so với giá tham chiếu do doanh nghiệp thẩm định giá xác định trong thời gian 06 tháng tính tới thời điểm thực hiện giao dịch</t>
  </si>
  <si>
    <t>Các giao dịch bất động sản có giá trị đạt trên 10% tổng giá trị tài sản của quỹ công ty sau giao dịch; hoặc giá trị của riêng giao dịch đó cùng với các giao dịch đã thực hiện trước đó với cùng đối tác trong 12 tháng gần nhất đạt trên 10% tổng giá trị tài sản của quỹ/công ty sau giao dịch</t>
  </si>
  <si>
    <t>Các giao dịch bất động sản khác cần sự thông qua của Đại hội đồng nhà đầu tư/Đại hội đồng cổ đông, Ban đại diện quỹ/Hội đồng quản trị Công ty đầu tư chứng khoán theo quy định của Điều lệ Quỹ/Điều lệ Công ty</t>
  </si>
  <si>
    <t>Các giao dịch bất động sản với tổ chức cung cấp dịch vụ quản lý bất động sản</t>
  </si>
  <si>
    <t>Các giao dịch bất động sản với doanh nghiệp thẩm định giá, thẩm định viên về giá đã từng tham gia định giá chính bất động sản đó</t>
  </si>
  <si>
    <t>Các trường hợp khác theo quy định của Điều lệ Quỹ/Công ty đầu tư chứng khoán</t>
  </si>
  <si>
    <t>Giá trị</t>
  </si>
  <si>
    <t>USD</t>
  </si>
  <si>
    <t>VND (quy đổi)</t>
  </si>
  <si>
    <t>Hạn mức tự doanh được Ngân hàng Nhà nước Việt Nam xác nhận</t>
  </si>
  <si>
    <t>Giá trị đã đầu tư tính đến thời điểm cuối tháng</t>
  </si>
  <si>
    <t>Giá trị đã đầu tư trong tháng</t>
  </si>
  <si>
    <t>Giá trị còn được đầu tư (IV = I-II)</t>
  </si>
  <si>
    <t>VND</t>
  </si>
  <si>
    <t>Tiền</t>
  </si>
  <si>
    <t>Các khoản tương đương tiền</t>
  </si>
  <si>
    <t>Lũy kế từ đầu năm</t>
  </si>
  <si>
    <t>Thu nhập từ hoạt động đầu tư gián tiếp ra nước ngoài</t>
  </si>
  <si>
    <t>Các khoản thu nhập khác (kê chi tiết)</t>
  </si>
  <si>
    <t>Chi phí đầu tư gián tiếp ra nước ngoài</t>
  </si>
  <si>
    <t>Phí lưu ký tại nước ngoài</t>
  </si>
  <si>
    <t>Các loại phí khác (kê chi tiết)</t>
  </si>
  <si>
    <t>Thu nhập ròng từ hoạt động đầu tư gián tiếp ra nước ngoài (I-II)</t>
  </si>
  <si>
    <t>Lãi (lỗ) từ hoạt động đầu tư gián tiếp ra nước ngoài</t>
  </si>
  <si>
    <t>Lãi (lỗ) thực tế phát sinh từ hoạt động đầu tư</t>
  </si>
  <si>
    <t>Loại tài sản (nêu chi tiết)</t>
  </si>
  <si>
    <t>Tỷ lệ %/Tổng giá trị tài sản ròng</t>
  </si>
  <si>
    <t>Chứng chỉ tiền gửi</t>
  </si>
  <si>
    <t>Trái phiếu Chính phủ</t>
  </si>
  <si>
    <t>Cổ phiếu niêm yết</t>
  </si>
  <si>
    <t>Trái phiếu niêm yết</t>
  </si>
  <si>
    <t>Chứng chỉ quỹ_x000D_
     niêm yết</t>
  </si>
  <si>
    <t>Các loại tài sản khác</t>
  </si>
  <si>
    <t>Tổng giá trị danh mục</t>
  </si>
  <si>
    <t>Tham chiếu</t>
  </si>
  <si>
    <t>Tháng</t>
  </si>
  <si>
    <t>1. Tên Công ty quản lý quỹ: Công ty TNHH Quản lý Quỹ Bảo Việt</t>
  </si>
  <si>
    <t>2203.01</t>
  </si>
  <si>
    <t>2205.01</t>
  </si>
  <si>
    <t>2205.02</t>
  </si>
  <si>
    <t>2205.03</t>
  </si>
  <si>
    <t>2232.01</t>
  </si>
  <si>
    <t>2232.02</t>
  </si>
  <si>
    <t>2253.01</t>
  </si>
  <si>
    <t>2256.01</t>
  </si>
  <si>
    <t>2256.02</t>
  </si>
  <si>
    <t>2256.03</t>
  </si>
  <si>
    <t>2256.04</t>
  </si>
  <si>
    <t>2260.01</t>
  </si>
  <si>
    <t>2260.02</t>
  </si>
  <si>
    <t>2260.03</t>
  </si>
  <si>
    <t>2214.01</t>
  </si>
  <si>
    <t>2256.05</t>
  </si>
  <si>
    <t>2214.02</t>
  </si>
  <si>
    <t>2214.03</t>
  </si>
  <si>
    <t>2251.01</t>
  </si>
  <si>
    <t>2251.02</t>
  </si>
  <si>
    <t>2260.04</t>
  </si>
  <si>
    <t>TUQ.Tổng Giám đốc Công ty Quản lý Quỹ
Phó Giám đốc Hoạt động</t>
  </si>
  <si>
    <t>2251.03</t>
  </si>
  <si>
    <t>CTG121030</t>
  </si>
  <si>
    <t>VND122013</t>
  </si>
  <si>
    <t>VIC121003</t>
  </si>
  <si>
    <t>STT
No</t>
  </si>
  <si>
    <t>Chỉ tiêu
Indicators</t>
  </si>
  <si>
    <t>Mã chỉ tiêu
Code</t>
  </si>
  <si>
    <t>Kỳ báo cáo
This period</t>
  </si>
  <si>
    <t>Kỳ trước
Last period</t>
  </si>
  <si>
    <t xml:space="preserve">%/cùng kỳ năm trước
%/against last year </t>
  </si>
  <si>
    <t>Tiền và các khoản tương đương tiền  
Cash and Cash Equivalents</t>
  </si>
  <si>
    <t>Tiền    
Cash</t>
  </si>
  <si>
    <t>TÀI SẢN  
ASSETS</t>
  </si>
  <si>
    <t>Tiền gửi ngân hàng    
Cash at Bank</t>
  </si>
  <si>
    <t>Tiền gửi không kỳ hạn
Demand deposit</t>
  </si>
  <si>
    <t>Tiền gửi có kỳ hạn không quá 3 tháng
Term Deposit no more than 3 months</t>
  </si>
  <si>
    <t>Các khoản đầu tư (kê chi tiết)
Investments</t>
  </si>
  <si>
    <t>Cổ phiếu
Listed shares</t>
  </si>
  <si>
    <t>Trái phiếu
Bonds</t>
  </si>
  <si>
    <t>Thu từ cho thuê bất động sản đầu tư (áp dụng đối với các quỹ được phép đầu tư bất động sản)
Receivables from leasing properties (applicable to real estate investment fund)</t>
  </si>
  <si>
    <t>Cổ tức, trái tức được nhận
Accrual dividend, coupon</t>
  </si>
  <si>
    <t>Lãi được nhận
Interest receivables</t>
  </si>
  <si>
    <t>Tiền bán bất động sản chờ thu (kê chi tiết - áp dụng đối với các quỹ được phép đầu tư bất động sản)
Receivables from sold real estate (applicable to real estate investment fund)</t>
  </si>
  <si>
    <t>Tiền bán chứng khoán chờ thu (kê chi tiết)
Receivables from investments sold but not yet settle</t>
  </si>
  <si>
    <t>Các khoản phải thu khác
Other receivables</t>
  </si>
  <si>
    <t>Các tài sản khác
Other assets</t>
  </si>
  <si>
    <t>Tổng tài sản
Total assets</t>
  </si>
  <si>
    <t>Tiền phải thanh toán mua bất động sản (kê chi tiết)
Payables for real estate bought but not yet settled</t>
  </si>
  <si>
    <t>Tiền phải thanh toán mua chứng khoán (kê chi tiết)
Payables for securities bought but not yet settled</t>
  </si>
  <si>
    <t>Phải trả về mua cổ phiếu
Payables from shares</t>
  </si>
  <si>
    <t>Phải trả về mua trái phiếu/Repo trái phiếu/Sell,buy back
Repo/Sell, buy back payables</t>
  </si>
  <si>
    <t>Các khoản phải trả khác
Other payables</t>
  </si>
  <si>
    <t>Tổng nợ
Total liabilities</t>
  </si>
  <si>
    <t xml:space="preserve">Tài sản ròng của Quỹ/Công ty đầu tư (I.10-II.4)
Total net assets value of Fund </t>
  </si>
  <si>
    <t>Tổng số chứng chỉ quỹ đang lưu hành
Number of total outstanding fund certificates</t>
  </si>
  <si>
    <t>Giá trị tài sản ròng trên một chứng chỉ quỹ
Net asset value per unit certificate</t>
  </si>
  <si>
    <t>Lũy kế từ đầu năm
Accumulated figure from the beginning of the year</t>
  </si>
  <si>
    <t>Thu nhập từ hoạt động đầu tư
Investment income</t>
  </si>
  <si>
    <t>Cổ tức, trái tức được nhận
Dividend, Coupon</t>
  </si>
  <si>
    <t>Lãi được nhận
Income from Interest</t>
  </si>
  <si>
    <t>Các khoản thu nhập khác
Other incomes</t>
  </si>
  <si>
    <t>Chi phí
Expense</t>
  </si>
  <si>
    <t>Phí quản lý trả cho công ty quản lý quỹ
Management Fee paid to Fund Management Company</t>
  </si>
  <si>
    <t>Phí lưu ký, giám sát trả cho Ngân hàng Giám sát/ VSD
Custody, Supervising Fees paid to Supervising Bank/VSD</t>
  </si>
  <si>
    <t>Chi phí dịch vụ quản trị quỹ, chi phí dịch vụ đại lý chuyển nhượng và các chi phí khác mà công ty quản lý quỹ trả cho tổ chức cung cấp dịch vụ có liên quan
Fund Administration Fee, Transfer Agency Fee, and other fee paid to relevant Fund's service provider</t>
  </si>
  <si>
    <t>Chi phí dịch vụ định giá bất động sản (áp dụng đối với các quỹ được phép đầu tư bất động sản)
Real estate valuation service fee (applicable to real estate investment fund)</t>
  </si>
  <si>
    <t>Chi phí kiểm toán trả cho tổ chức kiểm toán
Audit fee</t>
  </si>
  <si>
    <t>Chi phí dịch vụ tư vấn pháp lý, dịch vụ báo giá và các dịch vụ hợp lý khác, thù lao trả cho ban đại diện quỹ
Legal consultancy expenses, price quotation fee, other valid expenses, remuneration payable to fund representative board</t>
  </si>
  <si>
    <t>Chi phí dự thảo, in ấn, gửi bản cáo bạch, bản cáo bạch tóm tắt, báo cáo tài chính, xác nhận giao dịch, sao kê tài khoản và các tài liệu khác cho nhà đầu tư; chi phí công bố thông tin của quỹ; chi phí tổ chức họp đại hội nhà đầu tư, ban đại diện quỹ
Fee for drafting, printing, distribution of prospectus, summarised prospectus, financial statements, transaction confirmations, account statements and other documents to investors; information disclosure fee; fee for organising annual general meeting, board of representatives meeting</t>
  </si>
  <si>
    <t>Chi phí liên quan đến thực hiện các giao dịch tài sản của quỹ
Expenses related to execution of fund’s asset transactions</t>
  </si>
  <si>
    <t>Các loại phí, chi phí khác
Other fees, expenses</t>
  </si>
  <si>
    <t>Phí ngân hàng
Bank charges</t>
  </si>
  <si>
    <t>Phí repo phân bổ
Repo expenses</t>
  </si>
  <si>
    <t>Thu nhập ròng từ hoạt động đầu tư ( = I - II)
Net Income from Investment Activities ( = I - II)</t>
  </si>
  <si>
    <t>Lãi (lỗ) từ hoạt động đầu tư
Gain / (Loss) from Investment Activities</t>
  </si>
  <si>
    <t>Lãi (lỗ) thực tế phát sinh từ hoạt động đầu tư
Realised Gain / (Loss) from disposal of investment</t>
  </si>
  <si>
    <t>Thay đổi về giá trị của các khoản đầu tư trong kỳ
Unrealised Gain / (Loss) due to market price</t>
  </si>
  <si>
    <t>Thay đổi của giá trị tài sản ròng của Quỹ do các hoạt động đầu tư trong kỳ (III + IV)
Change of Net Asset Value of the Fund due to investment activities during the period ( = III + IV)</t>
  </si>
  <si>
    <t>Giá trị tài sản ròng đầu kỳ
Net Asset Value at the beginning of period</t>
  </si>
  <si>
    <t>Thay đổi giá trị tài sản ròng của Quỹ trong kỳ, trong đó:
Change of Net Asset Value of the Fund during the period, in which:</t>
  </si>
  <si>
    <t>Thay đổi giá trị tài sản ròng của Quỹ do các hoạt động liên quan đến đầu tư của Quỹ trong kỳ
Change of Net Asset Value due to investment related activities during the period</t>
  </si>
  <si>
    <t>Thay đổi giá trị tài sản ròng của Quỹ do việc phân phối thu nhập của Quỹ cho các nhà đầu tư trong kỳ
Change of Net Asset Value due to profit distribution to investors during the period</t>
  </si>
  <si>
    <t>Thay đổi giá trị tài sản ròng do phát hành thêm/mua lại chứng chỉ quỹ
Change of Net Asset Value due to subscription/redemption during the period</t>
  </si>
  <si>
    <t>Giá trị tài sản ròng cuối kỳ
Net Asset Value at the end of period</t>
  </si>
  <si>
    <t>Lợi nhuận bình quân năm (chỉ áp dụng đối với báo cáo năm)
Average income (applicable to annual report)</t>
  </si>
  <si>
    <t>Tỷ suất lợi nhuận bình quân năm (chỉ áp dụng đối với báo cáo năm)
Profit margin (applicable to annual report)</t>
  </si>
  <si>
    <t>Loại tài sản
Asset types</t>
  </si>
  <si>
    <t>Số lượng
Quantity</t>
  </si>
  <si>
    <t>Giá thị trường hoặc giá trị hợp lý tại ngày báo cáo
Market price or fair value at reporting date</t>
  </si>
  <si>
    <t>Tổng giá trị
Total value</t>
  </si>
  <si>
    <t>Tỷ lệ %/Tổng giá trị tài sản của quỹ
%/Total asset value of the Fund</t>
  </si>
  <si>
    <t xml:space="preserve">Bất động sản đầu tư (áp dụng đối với các quỹ được đầu tư bất động sản)
Investment Properties (applicable to real estate investment fund)   </t>
  </si>
  <si>
    <t>Tổng
Total</t>
  </si>
  <si>
    <t>Cổ phiếu niêm yết, đăng ký giao dịch, chứng chỉ quỹ niêm yết
Listed shares</t>
  </si>
  <si>
    <t>Cổ phiếu chưa niêm yết, đăng ký giao dịch, chứng chỉ quỹ không niêm yết
Unlisted shares</t>
  </si>
  <si>
    <t>Trái phiếu    
Bonds</t>
  </si>
  <si>
    <t>Các loại chứng khoán khác    
Other sercurities</t>
  </si>
  <si>
    <t>Chứng chỉ tiền gửi
Deposit Certificate</t>
  </si>
  <si>
    <t>Tổng các loại chứng khoán    
Total investments</t>
  </si>
  <si>
    <t>Các tài sản khác     
Other assets</t>
  </si>
  <si>
    <t>Lãi trái phiếu được nhận    
Bond coupon receivables</t>
  </si>
  <si>
    <t>Lãi tiền gửi được nhận    
Interest receivables from deposits</t>
  </si>
  <si>
    <t>Cổ tức được nhận    
Dividend receivables</t>
  </si>
  <si>
    <t>Phải thu bán chứng khoán
Receivables from investments sold but not yet settle</t>
  </si>
  <si>
    <t>Tiền gửi có kỳ hạn trên 3 tháng
Term deposit more than 3 months</t>
  </si>
  <si>
    <t xml:space="preserve">Tiền
Cash </t>
  </si>
  <si>
    <t>Tiền, tương đương tiền
Cash at bank, cash equivalent</t>
  </si>
  <si>
    <t xml:space="preserve">Tiền gửi ngân hàng
Cash at bank </t>
  </si>
  <si>
    <t>Tiền gửi thanh toán
Cash on activities account</t>
  </si>
  <si>
    <t>Tiền mua CCQ của NĐT
Cash for Subscription of investors</t>
  </si>
  <si>
    <t>Tiền gửi tại tài khoản thanh toán cho nhà đầu tư bán CCQ
Cash at account for redemption of investors</t>
  </si>
  <si>
    <t>Tổng giá trị danh mục
Total value of portfolio</t>
  </si>
  <si>
    <t>Các chỉ tiêu về hiệu quả hoạt động
Investment performance indicators</t>
  </si>
  <si>
    <t>Tỷ lệ phí quản lý trả cho công ty quản lý quỹ/Giá trị tài sản ròng trung bình trong kỳ (%)
Management expense over average NAV ratio (%)</t>
  </si>
  <si>
    <t>Tỷ lệ phí lưu ký, giám sát trả cho NHGS/Giá trị tài sản ròng trung bình trong kỳ (%)
Custodian and supervising fee expense over average NAV ratio (%)</t>
  </si>
  <si>
    <t>Tỷ tệ chi phí dịch vụ quản trị quỹ và các chi phí khác mà công ty quản lý quỹ trả cho tổ chức cung cấp dịch vụ có liên quan/Giá trị tài sản ròng trung bình trong kỳ (%) (nếu có)
Fund admin service and other outsourcing service expenses over average NAV ratio (%)</t>
  </si>
  <si>
    <t>Chi phí kiểm toán trả cho tổ chức kiểm toán (nếu phát sinh)/Giá trị tài sản ròng trung bình trong kỳ  (%)
Audit fee expense over average NAV ratio (%)</t>
  </si>
  <si>
    <t>Chi phí trả cho tổ chức quản lý bất động sản/ Giá trị tài sản ròng trung bình trong kỳ (%)
Real estate management service fee over average NAV ratio (%)</t>
  </si>
  <si>
    <t>Chi phí trả cho doanh nghiệp thẩm định giá bất động sản/Giá trị tài sản ròng trung bình trong kỳ (%)
Real estate valuation service fee over average NAV ratio (%)</t>
  </si>
  <si>
    <t>Chi phí dịch tư vấn pháp lý, dịch vụ báo giá và các dịch vụ hợp lý khác, thù lao trả cho Ban đại diện quỹ (Hội đồng quản trị)/Giá trị tài sản ròng trung bình trong kỳ (%)
Legal consultancy, OTC price quotation and other valid service fees; Board of Representatives' remuneration expense over average NAV ratio (%)</t>
  </si>
  <si>
    <t>Tỷ lệ chi phí/Giá trị tài sản ròng trung bình trong kỳ (%) Expense over average NAV ratio (%)</t>
  </si>
  <si>
    <t xml:space="preserve">Tốc độ vòng quay danh mục trong kỳ (%)
Portfolio turnover rate (%) </t>
  </si>
  <si>
    <t>Tỷ lệ thu nhập (tính cả thu nhập từ lãi, cổ tức, trái tức, chênh lệch giá)/Giá trị tài sản ròng (áp dụng đối với quỹ thành viên, quỹ đóng, công ty đầu tư chứng khoán)
Income over average NAV ratio(%) (applicable to member fund, closed-end fund, securities corporations)</t>
  </si>
  <si>
    <t>Các chỉ tiêu khác 
Other indicators</t>
  </si>
  <si>
    <t>Quy mô quỹ/công ty đầu kỳ
Fund scale at the beginning of the period</t>
  </si>
  <si>
    <t>Tổng giá trị chứng chỉ quỹ/cổ phiếu đang lưu hành đầu kỳ
Total value of outstanding Fund Certificate at the beginning of period</t>
  </si>
  <si>
    <t>Tổng số lượng chứng chỉ quỹ/cổ phiếu đang lưu hành đầu kỳ
Total number of outstanding Fund Certificate at the beginning of period</t>
  </si>
  <si>
    <t>Thay đổi quy mô trong kỳ
Change of Fund scale during the period</t>
  </si>
  <si>
    <t>Số lượng chứng chỉ quỹ/ cổ phiếu phát hành thêm trong kỳ
Number of Fund Certificates subscribed during the period</t>
  </si>
  <si>
    <t>Giá trị vốn thực huy động thêm trong kỳ
Net subscription amount in period</t>
  </si>
  <si>
    <t>Số lượng đơn vị quỹ mua lại trong kỳ
Number of Fund Certificates redeemed during the period</t>
  </si>
  <si>
    <t>Giá trị vốn thực thanh toán trong kỳ
Net redemption amount in period (based on par value)</t>
  </si>
  <si>
    <t>Quy mô quỹ cuối kỳ
Fund scale at the end of the period</t>
  </si>
  <si>
    <t>Tổng giá trị chứng chỉ quỹ đang lưu hành cuối kỳ
Total value of outstanding Fund Certificate at the end of the period</t>
  </si>
  <si>
    <t>Tổng số lượng đơn vị quỹ đang lưu hành cuối kỳ
Total number of outstanding Fund Certificate at the end of the period</t>
  </si>
  <si>
    <t>Tỷ lệ nắm giữ chứng chỉ quỹ của công ty quản lý quỹ và người có liên quan cuối kỳ
Fund Management Company and related parties' ownership ratio at the end of the period</t>
  </si>
  <si>
    <t>Tỷ lệ nắm giữ chứng chỉ quỹ của 10 nhà đầu tư lớn nhất cuối kỳ
Top 10 biggest investors' ownership ratio at the end of the period</t>
  </si>
  <si>
    <t>Tỷ lệ nắm giữ chứng chỉ quỹ của nhà đầu tư nước ngoài cuối kỳ
Foreign investors' ownership ratio at the end of the period</t>
  </si>
  <si>
    <t>Số nhà đầu tư tham gia vào quỹ, kể cả giao dịch ký danh
Number of investors of the Fund at the end of the period</t>
  </si>
  <si>
    <t>Giá trị tài sản ròng trên một chứng chỉ quỹcuối kỳ
Net asset value per Fund Certificate at the end of period</t>
  </si>
  <si>
    <t>Giá trị thị trường trên một chứng chỉ quỹ cuối kỳ (áp dụng đối với quỹ niêm yết)
Market value per Fund Certificate at the end of period (applicable to listed Fund)</t>
  </si>
  <si>
    <t>Hợp đồng tiền gửi có kỳ hạn trên ba (03) tháng
Term deposit more than 3 months</t>
  </si>
  <si>
    <t>4. Ngày lập báo cáo: 02/08/2023</t>
  </si>
  <si>
    <t>3. Tên Quỹ: Quỹ đầu tư Trái phiếu Bảo Việt</t>
  </si>
  <si>
    <t>Giá trị kỳ báo cáo:</t>
  </si>
  <si>
    <t>2. Tên Ngân hàng giám sát: Ngân hàng TMCP Đầu tư và Phát triển Việt Nam - Chi nhánh Hà Thành</t>
  </si>
  <si>
    <t>Phải trả cổ tức cho NĐT
Dividend payables to investors</t>
  </si>
  <si>
    <t>NỢ
LIABILITIES</t>
  </si>
  <si>
    <t>Thu từ bất động sản cho thuê (áp dụng đối với các quỹ được phép đầu tư bất động sản)
Income from leasing properties (applicable to real estate investment fund)</t>
  </si>
  <si>
    <t>Chi phí dịch vụ quản lý bất động sản (áp dụng đối với các quỹ được phép đầu tư bất động sản)
Real estate management service fee (applicable to real estate investment fund)</t>
  </si>
  <si>
    <t>{'SheetId':'0e67e680-b807-4d33-99c0-7b78881f5ae3'</t>
  </si>
  <si>
    <t>,</t>
  </si>
  <si>
    <t>'UId':'78de1b0b-f5be-47ed-baf4-6c1d577dd467'</t>
  </si>
  <si>
    <t>,'Col':</t>
  </si>
  <si>
    <t>{'SheetId':'0e67e680-b807-4d33-99c0-7b78881f5ae3'</t>
  </si>
  <si>
    <t>,</t>
  </si>
  <si>
    <t>'UId':'e18b467e-bb3b-470d-aa24-3fd45d7550d6'</t>
  </si>
  <si>
    <t>,'Col':</t>
  </si>
  <si>
    <t>{'SheetId':'0e67e680-b807-4d33-99c0-7b78881f5ae3'</t>
  </si>
  <si>
    <t>,</t>
  </si>
  <si>
    <t>'UId':'67eca034-eb8f-4f00-9eab-1ee37194d7cd'</t>
  </si>
  <si>
    <t>,'Col':</t>
  </si>
  <si>
    <t>{'SheetId':'0e67e680-b807-4d33-99c0-7b78881f5ae3'</t>
  </si>
  <si>
    <t>,</t>
  </si>
  <si>
    <t>'UId':'9cbd5645-d1cc-4c66-9f84-d2f549c40baa'</t>
  </si>
  <si>
    <t>,'Col':</t>
  </si>
  <si>
    <t>{'SheetId':'0e67e680-b807-4d33-99c0-7b78881f5ae3'</t>
  </si>
  <si>
    <t>,</t>
  </si>
  <si>
    <t>'UId':'99e568e1-5c2c-4711-855d-7b59f3d1cab6'</t>
  </si>
  <si>
    <t>,'Col':</t>
  </si>
  <si>
    <t>{'SheetId':'0e67e680-b807-4d33-99c0-7b78881f5ae3'</t>
  </si>
  <si>
    <t>,</t>
  </si>
  <si>
    <t>'UId':'c69da7a3-02da-4c71-9ebc-1684c54f1afc'</t>
  </si>
  <si>
    <t>,'Col':</t>
  </si>
  <si>
    <t>{'SheetId':'0e67e680-b807-4d33-99c0-7b78881f5ae3'</t>
  </si>
  <si>
    <t>,</t>
  </si>
  <si>
    <t>'UId':'8adc06ea-6b87-4c42-b656-c6dbc003e2fd'</t>
  </si>
  <si>
    <t>,'Col':</t>
  </si>
  <si>
    <t>{'SheetId':'0e67e680-b807-4d33-99c0-7b78881f5ae3'</t>
  </si>
  <si>
    <t>,</t>
  </si>
  <si>
    <t>'UId':'6d8a8286-837d-4b56-8e74-bffdec60ea94'</t>
  </si>
  <si>
    <t>,'Col':</t>
  </si>
  <si>
    <t>{'SheetId':'0e67e680-b807-4d33-99c0-7b78881f5ae3'</t>
  </si>
  <si>
    <t>,</t>
  </si>
  <si>
    <t>'UId':'ffa81c56-9ecf-4052-9678-78afb3d3ebc8'</t>
  </si>
  <si>
    <t>,'Col':</t>
  </si>
  <si>
    <t>{'SheetId':'0e67e680-b807-4d33-99c0-7b78881f5ae3'</t>
  </si>
  <si>
    <t>,</t>
  </si>
  <si>
    <t>'UId':'a532d81e-b0a1-450f-9dda-9a05a948e945'</t>
  </si>
  <si>
    <t>,'Col':</t>
  </si>
  <si>
    <t>{'SheetId':'0e67e680-b807-4d33-99c0-7b78881f5ae3'</t>
  </si>
  <si>
    <t>,</t>
  </si>
  <si>
    <t>'UId':'efedf59d-3251-42e0-90eb-35d5ded81347'</t>
  </si>
  <si>
    <t>,'Col':</t>
  </si>
  <si>
    <t>{'SheetId':'0e67e680-b807-4d33-99c0-7b78881f5ae3'</t>
  </si>
  <si>
    <t>,</t>
  </si>
  <si>
    <t>'UId':'26f717dd-3dec-433c-9c98-eb43245070a3'</t>
  </si>
  <si>
    <t>,'Col':</t>
  </si>
  <si>
    <t>{'SheetId':'0e67e680-b807-4d33-99c0-7b78881f5ae3'</t>
  </si>
  <si>
    <t>,</t>
  </si>
  <si>
    <t>'UId':'ff256832-31a8-4b18-a932-43bc9d1665b9'</t>
  </si>
  <si>
    <t>,'Col':</t>
  </si>
  <si>
    <t>{'SheetId':'0e67e680-b807-4d33-99c0-7b78881f5ae3'</t>
  </si>
  <si>
    <t>,</t>
  </si>
  <si>
    <t>'UId':'a91ef888-5216-4368-893d-4bf54555e048'</t>
  </si>
  <si>
    <t>,'Col':</t>
  </si>
  <si>
    <t>{'SheetId':'0e67e680-b807-4d33-99c0-7b78881f5ae3'</t>
  </si>
  <si>
    <t>,</t>
  </si>
  <si>
    <t>'UId':'0872eb3d-591d-41ae-88b3-07cc186bb076'</t>
  </si>
  <si>
    <t>,'Col':</t>
  </si>
  <si>
    <t>{'SheetId':'0e67e680-b807-4d33-99c0-7b78881f5ae3'</t>
  </si>
  <si>
    <t>,</t>
  </si>
  <si>
    <t>'UId':'fb855310-3841-4c5f-87d5-268ca986b42e'</t>
  </si>
  <si>
    <t>,'Col':</t>
  </si>
  <si>
    <t>{'SheetId':'0e67e680-b807-4d33-99c0-7b78881f5ae3'</t>
  </si>
  <si>
    <t>,</t>
  </si>
  <si>
    <t>'UId':'bd4035f3-fc0e-41b7-aebc-cbf0f617fa15'</t>
  </si>
  <si>
    <t>,'Col':</t>
  </si>
  <si>
    <t>{'SheetId':'0e67e680-b807-4d33-99c0-7b78881f5ae3'</t>
  </si>
  <si>
    <t>,</t>
  </si>
  <si>
    <t>'UId':'b6793ba6-95f9-4417-b7a0-5b2f22a9b4cf'</t>
  </si>
  <si>
    <t>,'Col':</t>
  </si>
  <si>
    <t>{'SheetId':'0e67e680-b807-4d33-99c0-7b78881f5ae3'</t>
  </si>
  <si>
    <t>,</t>
  </si>
  <si>
    <t>'UId':'c59bc369-ef6c-4ae7-8932-3d3cd7b0f999'</t>
  </si>
  <si>
    <t>,'Col':</t>
  </si>
  <si>
    <t>{'SheetId':'0e67e680-b807-4d33-99c0-7b78881f5ae3'</t>
  </si>
  <si>
    <t>,</t>
  </si>
  <si>
    <t>'UId':'71da1168-8366-41b4-a97a-ac130f3a71ab'</t>
  </si>
  <si>
    <t>,'Col':</t>
  </si>
  <si>
    <t>{'SheetId':'0e67e680-b807-4d33-99c0-7b78881f5ae3'</t>
  </si>
  <si>
    <t>,</t>
  </si>
  <si>
    <t>'UId':'3c022ada-eb27-4aed-bf94-d517130be29a'</t>
  </si>
  <si>
    <t>,'Col':</t>
  </si>
  <si>
    <t>{'SheetId':'0e67e680-b807-4d33-99c0-7b78881f5ae3'</t>
  </si>
  <si>
    <t>,</t>
  </si>
  <si>
    <t>'UId':'ba2b6807-d3cf-4e7e-ae45-89e2239b81be'</t>
  </si>
  <si>
    <t>,'Col':</t>
  </si>
  <si>
    <t>{'SheetId':'0e67e680-b807-4d33-99c0-7b78881f5ae3'</t>
  </si>
  <si>
    <t>,</t>
  </si>
  <si>
    <t>'UId':'80fabe68-3c28-49f8-84cd-635610bc3cfb'</t>
  </si>
  <si>
    <t>,'Col':</t>
  </si>
  <si>
    <t>{'SheetId':'0e67e680-b807-4d33-99c0-7b78881f5ae3'</t>
  </si>
  <si>
    <t>,</t>
  </si>
  <si>
    <t>'UId':'14b822e4-b397-46cc-ae75-1870f955de3d'</t>
  </si>
  <si>
    <t>,'Col':</t>
  </si>
  <si>
    <t>{'SheetId':'0e67e680-b807-4d33-99c0-7b78881f5ae3'</t>
  </si>
  <si>
    <t>,</t>
  </si>
  <si>
    <t>'UId':'b8149440-102f-40c1-888b-ecbcac315c2f'</t>
  </si>
  <si>
    <t>,'Col':</t>
  </si>
  <si>
    <t>{'SheetId':'0e67e680-b807-4d33-99c0-7b78881f5ae3'</t>
  </si>
  <si>
    <t>,</t>
  </si>
  <si>
    <t>'UId':'c07f2502-4acc-490f-ac11-f416fd5d4af2'</t>
  </si>
  <si>
    <t>,'Col':</t>
  </si>
  <si>
    <t>{'SheetId':'0e67e680-b807-4d33-99c0-7b78881f5ae3'</t>
  </si>
  <si>
    <t>,</t>
  </si>
  <si>
    <t>'UId':'1f2e67f4-aa74-416d-b513-cc35fc47fc89'</t>
  </si>
  <si>
    <t>,'Col':</t>
  </si>
  <si>
    <t>{'SheetId':'0e67e680-b807-4d33-99c0-7b78881f5ae3'</t>
  </si>
  <si>
    <t>,</t>
  </si>
  <si>
    <t>'UId':'19fdf401-8f84-4529-8406-9bf3720c81ee'</t>
  </si>
  <si>
    <t>,'Col':</t>
  </si>
  <si>
    <t>{'SheetId':'0e67e680-b807-4d33-99c0-7b78881f5ae3'</t>
  </si>
  <si>
    <t>,</t>
  </si>
  <si>
    <t>'UId':'23400615-8c2c-4ac4-ad17-e281f9ea4ede'</t>
  </si>
  <si>
    <t>,'Col':</t>
  </si>
  <si>
    <t>{'SheetId':'0e67e680-b807-4d33-99c0-7b78881f5ae3'</t>
  </si>
  <si>
    <t>,</t>
  </si>
  <si>
    <t>'UId':'81f9c1fb-a190-42a2-964f-1f7790423cc5'</t>
  </si>
  <si>
    <t>,'Col':</t>
  </si>
  <si>
    <t>{'SheetId':'0e67e680-b807-4d33-99c0-7b78881f5ae3'</t>
  </si>
  <si>
    <t>,</t>
  </si>
  <si>
    <t>'UId':'b4c0ee30-dd77-4ee0-8b84-0eca9c6aef84'</t>
  </si>
  <si>
    <t>,'Col':</t>
  </si>
  <si>
    <t>{'SheetId':'0e67e680-b807-4d33-99c0-7b78881f5ae3'</t>
  </si>
  <si>
    <t>,</t>
  </si>
  <si>
    <t>'UId':'55c7b2c2-f5f8-4a72-8e4a-040eb2c74cf1'</t>
  </si>
  <si>
    <t>,'Col':</t>
  </si>
  <si>
    <t>{'SheetId':'0e67e680-b807-4d33-99c0-7b78881f5ae3'</t>
  </si>
  <si>
    <t>,</t>
  </si>
  <si>
    <t>'UId':'353bc353-1898-4fe5-b702-b1e9dbee7e4d'</t>
  </si>
  <si>
    <t>,'Col':</t>
  </si>
  <si>
    <t>{'SheetId':'0e67e680-b807-4d33-99c0-7b78881f5ae3'</t>
  </si>
  <si>
    <t>,</t>
  </si>
  <si>
    <t>'UId':'aaa47aee-de9e-4a72-aaac-e89970beaace'</t>
  </si>
  <si>
    <t>,'Col':</t>
  </si>
  <si>
    <t>{'SheetId':'0e67e680-b807-4d33-99c0-7b78881f5ae3'</t>
  </si>
  <si>
    <t>,</t>
  </si>
  <si>
    <t>'UId':'c31cdabe-83ce-456c-8300-7b06d46f81cc'</t>
  </si>
  <si>
    <t>,'Col':</t>
  </si>
  <si>
    <t>{'SheetId':'0e67e680-b807-4d33-99c0-7b78881f5ae3'</t>
  </si>
  <si>
    <t>,</t>
  </si>
  <si>
    <t>'UId':'df064eb2-539c-42cd-9667-ecd8effb04f7'</t>
  </si>
  <si>
    <t>,'Col':</t>
  </si>
  <si>
    <t>{'SheetId':'0e67e680-b807-4d33-99c0-7b78881f5ae3'</t>
  </si>
  <si>
    <t>,</t>
  </si>
  <si>
    <t>'UId':'ebf03302-905f-4429-bd11-8a0e8477bdcc'</t>
  </si>
  <si>
    <t>,'Col':</t>
  </si>
  <si>
    <t>{'SheetId':'0e67e680-b807-4d33-99c0-7b78881f5ae3'</t>
  </si>
  <si>
    <t>,</t>
  </si>
  <si>
    <t>'UId':'3de36bfb-b19c-4de9-bf25-827f3b8027bf'</t>
  </si>
  <si>
    <t>,'Col':</t>
  </si>
  <si>
    <t>{'SheetId':'0e67e680-b807-4d33-99c0-7b78881f5ae3'</t>
  </si>
  <si>
    <t>,</t>
  </si>
  <si>
    <t>'UId':'ca7cc9ff-75c2-4a73-a531-b206f65419ec'</t>
  </si>
  <si>
    <t>,'Col':</t>
  </si>
  <si>
    <t>{'SheetId':'0e67e680-b807-4d33-99c0-7b78881f5ae3'</t>
  </si>
  <si>
    <t>,</t>
  </si>
  <si>
    <t>'UId':'85258d35-57c4-470f-8e91-0e5eb1b5f98e'</t>
  </si>
  <si>
    <t>,'Col':</t>
  </si>
  <si>
    <t>{'SheetId':'0e67e680-b807-4d33-99c0-7b78881f5ae3'</t>
  </si>
  <si>
    <t>,</t>
  </si>
  <si>
    <t>'UId':'b7831eb0-d957-42e3-b024-b595e932c4c4'</t>
  </si>
  <si>
    <t>,'Col':</t>
  </si>
  <si>
    <t>{'SheetId':'0e67e680-b807-4d33-99c0-7b78881f5ae3'</t>
  </si>
  <si>
    <t>,</t>
  </si>
  <si>
    <t>'UId':'159c2c62-ad7f-4978-87f5-48256ed29f55'</t>
  </si>
  <si>
    <t>,'Col':</t>
  </si>
  <si>
    <t>{'SheetId':'0e67e680-b807-4d33-99c0-7b78881f5ae3'</t>
  </si>
  <si>
    <t>,</t>
  </si>
  <si>
    <t>'UId':'4db3253d-9c46-4d6e-918f-a429377ea210'</t>
  </si>
  <si>
    <t>,'Col':</t>
  </si>
  <si>
    <t>{'SheetId':'0e67e680-b807-4d33-99c0-7b78881f5ae3'</t>
  </si>
  <si>
    <t>,</t>
  </si>
  <si>
    <t>'UId':'1b5619ce-07bd-4f38-b89d-ff10d4440cfc'</t>
  </si>
  <si>
    <t>,'Col':</t>
  </si>
  <si>
    <t>{'SheetId':'0e67e680-b807-4d33-99c0-7b78881f5ae3'</t>
  </si>
  <si>
    <t>,</t>
  </si>
  <si>
    <t>'UId':'e662b89a-1c2d-4d21-94c4-5d786440cb11'</t>
  </si>
  <si>
    <t>,'Col':</t>
  </si>
  <si>
    <t>{'SheetId':'0e67e680-b807-4d33-99c0-7b78881f5ae3'</t>
  </si>
  <si>
    <t>,</t>
  </si>
  <si>
    <t>'UId':'f1ed2509-c4ff-4ae9-b430-d4f9ddcf73ac'</t>
  </si>
  <si>
    <t>,'Col':</t>
  </si>
  <si>
    <t>{'SheetId':'0e67e680-b807-4d33-99c0-7b78881f5ae3'</t>
  </si>
  <si>
    <t>,</t>
  </si>
  <si>
    <t>'UId':'a0aac484-78db-4dea-8f00-f980c5366deb'</t>
  </si>
  <si>
    <t>,'Col':</t>
  </si>
  <si>
    <t>{'SheetId':'0e67e680-b807-4d33-99c0-7b78881f5ae3'</t>
  </si>
  <si>
    <t>,</t>
  </si>
  <si>
    <t>'UId':'57124953-4b8d-461b-9e2b-2d368273b709'</t>
  </si>
  <si>
    <t>,'Col':</t>
  </si>
  <si>
    <t>{'SheetId':'0e67e680-b807-4d33-99c0-7b78881f5ae3'</t>
  </si>
  <si>
    <t>,</t>
  </si>
  <si>
    <t>'UId':'2cc09d96-6086-4dda-b944-4d886ecbb0d8'</t>
  </si>
  <si>
    <t>,'Col':</t>
  </si>
  <si>
    <t>{'SheetId':'0e67e680-b807-4d33-99c0-7b78881f5ae3'</t>
  </si>
  <si>
    <t>,</t>
  </si>
  <si>
    <t>'UId':'7b7d0fb3-4da0-4490-a267-504a23e39de9'</t>
  </si>
  <si>
    <t>,'Col':</t>
  </si>
  <si>
    <t>{'SheetId':'0e67e680-b807-4d33-99c0-7b78881f5ae3'</t>
  </si>
  <si>
    <t>,</t>
  </si>
  <si>
    <t>'UId':'528d14e8-1a6c-45f0-97ec-807048f5c747'</t>
  </si>
  <si>
    <t>,'Col':</t>
  </si>
  <si>
    <t>{'SheetId':'0e67e680-b807-4d33-99c0-7b78881f5ae3'</t>
  </si>
  <si>
    <t>,</t>
  </si>
  <si>
    <t>'UId':'2955d8e1-bb85-470d-810e-e670e4ee9763'</t>
  </si>
  <si>
    <t>,'Col':</t>
  </si>
  <si>
    <t>{'SheetId':'0e67e680-b807-4d33-99c0-7b78881f5ae3'</t>
  </si>
  <si>
    <t>,</t>
  </si>
  <si>
    <t>'UId':'54c4f244-7feb-4326-af72-7b2f8cf16a37'</t>
  </si>
  <si>
    <t>,'Col':</t>
  </si>
  <si>
    <t>{'SheetId':'0e67e680-b807-4d33-99c0-7b78881f5ae3'</t>
  </si>
  <si>
    <t>,</t>
  </si>
  <si>
    <t>'UId':'9670a190-b315-4332-be4b-7bd49a951b82'</t>
  </si>
  <si>
    <t>,'Col':</t>
  </si>
  <si>
    <t>{'SheetId':'0e67e680-b807-4d33-99c0-7b78881f5ae3'</t>
  </si>
  <si>
    <t>,</t>
  </si>
  <si>
    <t>'UId':'f6e8f96a-7d1a-40c6-83bc-7f810f0d4bca'</t>
  </si>
  <si>
    <t>,'Col':</t>
  </si>
  <si>
    <t>{'SheetId':'0e67e680-b807-4d33-99c0-7b78881f5ae3'</t>
  </si>
  <si>
    <t>,</t>
  </si>
  <si>
    <t>'UId':'7c64f929-b467-4787-9955-f41bc6936b40'</t>
  </si>
  <si>
    <t>,'Col':</t>
  </si>
  <si>
    <t>{'SheetId':'0e67e680-b807-4d33-99c0-7b78881f5ae3'</t>
  </si>
  <si>
    <t>,</t>
  </si>
  <si>
    <t>'UId':'730f40b2-130a-4097-88f9-f009a3862b90'</t>
  </si>
  <si>
    <t>,'Col':</t>
  </si>
  <si>
    <t>{'SheetId':'0e67e680-b807-4d33-99c0-7b78881f5ae3'</t>
  </si>
  <si>
    <t>,</t>
  </si>
  <si>
    <t>'UId':'fd93a4a0-c67a-4490-8678-85ab28c59627'</t>
  </si>
  <si>
    <t>,'Col':</t>
  </si>
  <si>
    <t>{'SheetId':'0e67e680-b807-4d33-99c0-7b78881f5ae3'</t>
  </si>
  <si>
    <t>,</t>
  </si>
  <si>
    <t>'UId':'fcf911ca-e231-4e37-ba04-31a4d132b264'</t>
  </si>
  <si>
    <t>,'Col':</t>
  </si>
  <si>
    <t>{'SheetId':'0e67e680-b807-4d33-99c0-7b78881f5ae3'</t>
  </si>
  <si>
    <t>,</t>
  </si>
  <si>
    <t>'UId':'2d289968-fbe5-4b0a-bf5f-8a6df071d197'</t>
  </si>
  <si>
    <t>,'Col':</t>
  </si>
  <si>
    <t>{'SheetId':'0e67e680-b807-4d33-99c0-7b78881f5ae3'</t>
  </si>
  <si>
    <t>,</t>
  </si>
  <si>
    <t>'UId':'429113b4-21c3-4d2d-a49e-e54b8fa3448b'</t>
  </si>
  <si>
    <t>,'Col':</t>
  </si>
  <si>
    <t>{'SheetId':'0e67e680-b807-4d33-99c0-7b78881f5ae3'</t>
  </si>
  <si>
    <t>,</t>
  </si>
  <si>
    <t>'UId':'b0d4f040-e48a-49a4-89cb-82ab4377326b'</t>
  </si>
  <si>
    <t>,'Col':</t>
  </si>
  <si>
    <t>{'SheetId':'0e67e680-b807-4d33-99c0-7b78881f5ae3'</t>
  </si>
  <si>
    <t>,</t>
  </si>
  <si>
    <t>'UId':'065408bc-53bc-4b2d-a05d-d6b3cb7b5141'</t>
  </si>
  <si>
    <t>,'Col':</t>
  </si>
  <si>
    <t>{'SheetId':'0e67e680-b807-4d33-99c0-7b78881f5ae3'</t>
  </si>
  <si>
    <t>,</t>
  </si>
  <si>
    <t>'UId':'4a94e658-4312-4209-a152-e798cc810997'</t>
  </si>
  <si>
    <t>,'Col':</t>
  </si>
  <si>
    <t>{'SheetId':'0e67e680-b807-4d33-99c0-7b78881f5ae3'</t>
  </si>
  <si>
    <t>,</t>
  </si>
  <si>
    <t>'UId':'54ea434c-4c89-49f6-ac6c-9e1d3d39c54a'</t>
  </si>
  <si>
    <t>,'Col':</t>
  </si>
  <si>
    <t>{'SheetId':'0e67e680-b807-4d33-99c0-7b78881f5ae3'</t>
  </si>
  <si>
    <t>,</t>
  </si>
  <si>
    <t>'UId':'2b49fc55-ee6e-4a25-8087-c14005ea648d'</t>
  </si>
  <si>
    <t>,'Col':</t>
  </si>
  <si>
    <t>{'SheetId':'0e67e680-b807-4d33-99c0-7b78881f5ae3'</t>
  </si>
  <si>
    <t>,</t>
  </si>
  <si>
    <t>'UId':'d3087115-98ed-4310-8087-526a699f72e1'</t>
  </si>
  <si>
    <t>,'Col':</t>
  </si>
  <si>
    <t>{'SheetId':'0e67e680-b807-4d33-99c0-7b78881f5ae3'</t>
  </si>
  <si>
    <t>,</t>
  </si>
  <si>
    <t>'UId':'01d5d912-b3c4-471a-9f5e-e1ac15c1dcc9'</t>
  </si>
  <si>
    <t>,'Col':</t>
  </si>
  <si>
    <t>{'SheetId':'0e67e680-b807-4d33-99c0-7b78881f5ae3'</t>
  </si>
  <si>
    <t>,</t>
  </si>
  <si>
    <t>'UId':'3fc92fd1-c570-4931-b42c-dff4adb06154'</t>
  </si>
  <si>
    <t>,'Col':</t>
  </si>
  <si>
    <t>{'SheetId':'0e67e680-b807-4d33-99c0-7b78881f5ae3'</t>
  </si>
  <si>
    <t>,</t>
  </si>
  <si>
    <t>'UId':'516c7b79-1864-4901-93fb-d328425136ec'</t>
  </si>
  <si>
    <t>,'Col':</t>
  </si>
  <si>
    <t>{'SheetId':'0e67e680-b807-4d33-99c0-7b78881f5ae3'</t>
  </si>
  <si>
    <t>,</t>
  </si>
  <si>
    <t>'UId':'f4caa67e-a524-4fd0-9a25-b21fdc9cb36b'</t>
  </si>
  <si>
    <t>,'Col':</t>
  </si>
  <si>
    <t>{'SheetId':'0e67e680-b807-4d33-99c0-7b78881f5ae3'</t>
  </si>
  <si>
    <t>,</t>
  </si>
  <si>
    <t>'UId':'e34073a1-acc4-4210-a0b8-cd92a1be1de1'</t>
  </si>
  <si>
    <t>,'Col':</t>
  </si>
  <si>
    <t>{'SheetId':'0e67e680-b807-4d33-99c0-7b78881f5ae3'</t>
  </si>
  <si>
    <t>,</t>
  </si>
  <si>
    <t>'UId':'cb4e2b8d-2714-4d59-b5f7-5af0c9fc0af8'</t>
  </si>
  <si>
    <t>,'Col':</t>
  </si>
  <si>
    <t>{'SheetId':'0e67e680-b807-4d33-99c0-7b78881f5ae3'</t>
  </si>
  <si>
    <t>,</t>
  </si>
  <si>
    <t>'UId':'ef81c1d8-21d8-44f1-bbab-d85522915c87'</t>
  </si>
  <si>
    <t>,'Col':</t>
  </si>
  <si>
    <t>{'SheetId':'0e67e680-b807-4d33-99c0-7b78881f5ae3'</t>
  </si>
  <si>
    <t>,</t>
  </si>
  <si>
    <t>'UId':'6a8f95a0-636c-4268-a3c5-fb501f5e64f5'</t>
  </si>
  <si>
    <t>,'Col':</t>
  </si>
  <si>
    <t>{'SheetId':'0e67e680-b807-4d33-99c0-7b78881f5ae3'</t>
  </si>
  <si>
    <t>,</t>
  </si>
  <si>
    <t>'UId':'022fb1e6-6ae9-4fad-b071-b4b8f748fc24'</t>
  </si>
  <si>
    <t>,'Col':</t>
  </si>
  <si>
    <t>{'SheetId':'0e67e680-b807-4d33-99c0-7b78881f5ae3'</t>
  </si>
  <si>
    <t>,</t>
  </si>
  <si>
    <t>'UId':'f7a91119-2d9c-4b1a-9f30-9b37a89d8586'</t>
  </si>
  <si>
    <t>,'Col':</t>
  </si>
  <si>
    <t>{'SheetId':'0e67e680-b807-4d33-99c0-7b78881f5ae3'</t>
  </si>
  <si>
    <t>,</t>
  </si>
  <si>
    <t>'UId':'20b22da0-50b8-43d3-8775-3e42bfc7ac25'</t>
  </si>
  <si>
    <t>,'Col':</t>
  </si>
  <si>
    <t>{'SheetId':'0e67e680-b807-4d33-99c0-7b78881f5ae3'</t>
  </si>
  <si>
    <t>,</t>
  </si>
  <si>
    <t>'UId':'3e54e722-f72d-4af5-8c32-1442783e14cb'</t>
  </si>
  <si>
    <t>,'Col':</t>
  </si>
  <si>
    <t>{'SheetId':'0e67e680-b807-4d33-99c0-7b78881f5ae3'</t>
  </si>
  <si>
    <t>,</t>
  </si>
  <si>
    <t>'UId':'3f96d766-9a48-4f2e-9fbb-96483be5a37b'</t>
  </si>
  <si>
    <t>,'Col':</t>
  </si>
  <si>
    <t>{'SheetId':'0e67e680-b807-4d33-99c0-7b78881f5ae3'</t>
  </si>
  <si>
    <t>,</t>
  </si>
  <si>
    <t>'UId':'a6a52ad7-d9e3-4e8c-8379-6be9e58cd9c4'</t>
  </si>
  <si>
    <t>,'Col':</t>
  </si>
  <si>
    <t>{'SheetId':'0e67e680-b807-4d33-99c0-7b78881f5ae3'</t>
  </si>
  <si>
    <t>,</t>
  </si>
  <si>
    <t>'UId':'55d255b4-7d80-40f2-9833-cf8c6ce53f06'</t>
  </si>
  <si>
    <t>,'Col':</t>
  </si>
  <si>
    <t>{'SheetId':'0e67e680-b807-4d33-99c0-7b78881f5ae3'</t>
  </si>
  <si>
    <t>,</t>
  </si>
  <si>
    <t>'UId':'d5fb38c5-6523-43de-ac0b-ba97356659f4'</t>
  </si>
  <si>
    <t>,'Col':</t>
  </si>
  <si>
    <t>{'SheetId':'0e67e680-b807-4d33-99c0-7b78881f5ae3'</t>
  </si>
  <si>
    <t>,</t>
  </si>
  <si>
    <t>'UId':'94220f49-c77d-4bed-9bb1-05d3a31d7f99'</t>
  </si>
  <si>
    <t>,'Col':</t>
  </si>
  <si>
    <t>{'SheetId':'0e67e680-b807-4d33-99c0-7b78881f5ae3'</t>
  </si>
  <si>
    <t>,</t>
  </si>
  <si>
    <t>'UId':'9165401c-9eab-437b-81ae-d4feb80e4e2f'</t>
  </si>
  <si>
    <t>,'Col':</t>
  </si>
  <si>
    <t>{'SheetId':'0e67e680-b807-4d33-99c0-7b78881f5ae3'</t>
  </si>
  <si>
    <t>,</t>
  </si>
  <si>
    <t>'UId':'a439d206-4c67-47d4-afcd-d4f8e627acf1'</t>
  </si>
  <si>
    <t>,'Col':</t>
  </si>
  <si>
    <t>{'SheetId':'0e67e680-b807-4d33-99c0-7b78881f5ae3'</t>
  </si>
  <si>
    <t>,</t>
  </si>
  <si>
    <t>'UId':'8906c8be-ac8d-4de9-aebb-1de6b88d0a22'</t>
  </si>
  <si>
    <t>,'Col':</t>
  </si>
  <si>
    <t>{'SheetId':'0e67e680-b807-4d33-99c0-7b78881f5ae3'</t>
  </si>
  <si>
    <t>,</t>
  </si>
  <si>
    <t>'UId':'fcc35a7f-f6b8-4bb3-8ca7-ebe672f71784'</t>
  </si>
  <si>
    <t>,'Col':</t>
  </si>
  <si>
    <t>{'SheetId':'0e67e680-b807-4d33-99c0-7b78881f5ae3'</t>
  </si>
  <si>
    <t>,</t>
  </si>
  <si>
    <t>'UId':'a136b878-a09a-4ca8-9264-ae97a1f9fec3'</t>
  </si>
  <si>
    <t>,'Col':</t>
  </si>
  <si>
    <t>{'SheetId':'0e67e680-b807-4d33-99c0-7b78881f5ae3'</t>
  </si>
  <si>
    <t>,</t>
  </si>
  <si>
    <t>'UId':'a8356e2f-9957-4c65-86e7-8c58d3059caa'</t>
  </si>
  <si>
    <t>,'Col':</t>
  </si>
  <si>
    <t>{'SheetId':'0e67e680-b807-4d33-99c0-7b78881f5ae3'</t>
  </si>
  <si>
    <t>,</t>
  </si>
  <si>
    <t>'UId':'d658a5fe-69b7-43dd-b32e-4c1914beb25f'</t>
  </si>
  <si>
    <t>,'Col':</t>
  </si>
  <si>
    <t>{'SheetId':'0e67e680-b807-4d33-99c0-7b78881f5ae3'</t>
  </si>
  <si>
    <t>,</t>
  </si>
  <si>
    <t>'UId':'d06f90ca-bd66-421a-8cc3-6e3bfb681663'</t>
  </si>
  <si>
    <t>,'Col':</t>
  </si>
  <si>
    <t>{'SheetId':'0e67e680-b807-4d33-99c0-7b78881f5ae3'</t>
  </si>
  <si>
    <t>,</t>
  </si>
  <si>
    <t>'UId':'3afa0586-8350-4d11-b45e-528e4fb594a3'</t>
  </si>
  <si>
    <t>,'Col':</t>
  </si>
  <si>
    <t>{'SheetId':'0e67e680-b807-4d33-99c0-7b78881f5ae3'</t>
  </si>
  <si>
    <t>,</t>
  </si>
  <si>
    <t>'UId':'d548c3e3-1502-45fc-ac84-2e6ed3c0c2b0'</t>
  </si>
  <si>
    <t>,'Col':</t>
  </si>
  <si>
    <t>{'SheetId':'0e67e680-b807-4d33-99c0-7b78881f5ae3'</t>
  </si>
  <si>
    <t>,</t>
  </si>
  <si>
    <t>'UId':'a9ae3b70-e29b-4bf1-bbf5-5eb74c091677'</t>
  </si>
  <si>
    <t>,'Col':</t>
  </si>
  <si>
    <t>{'SheetId':'0e67e680-b807-4d33-99c0-7b78881f5ae3'</t>
  </si>
  <si>
    <t>,</t>
  </si>
  <si>
    <t>'UId':'097ee258-be00-4608-8dc1-f420aabf1dda'</t>
  </si>
  <si>
    <t>,'Col':</t>
  </si>
  <si>
    <t>{'SheetId':'0e67e680-b807-4d33-99c0-7b78881f5ae3'</t>
  </si>
  <si>
    <t>,</t>
  </si>
  <si>
    <t>'UId':'c0a5eee6-84a8-4294-82d8-68a2433fd220'</t>
  </si>
  <si>
    <t>,'Col':</t>
  </si>
  <si>
    <t>{'SheetId':'0e67e680-b807-4d33-99c0-7b78881f5ae3'</t>
  </si>
  <si>
    <t>,</t>
  </si>
  <si>
    <t>'UId':'a4ede6ba-ec49-4991-9f32-c8e9bcfe31d0'</t>
  </si>
  <si>
    <t>,'Col':</t>
  </si>
  <si>
    <t>{'SheetId':'0e67e680-b807-4d33-99c0-7b78881f5ae3'</t>
  </si>
  <si>
    <t>,</t>
  </si>
  <si>
    <t>'UId':'ebe7f90a-4c76-4d55-af2e-bf84fb789084'</t>
  </si>
  <si>
    <t>,'Col':</t>
  </si>
  <si>
    <t>{'SheetId':'0e67e680-b807-4d33-99c0-7b78881f5ae3'</t>
  </si>
  <si>
    <t>,</t>
  </si>
  <si>
    <t>'UId':'58e21377-a719-4e89-80fb-23a88c96320b'</t>
  </si>
  <si>
    <t>,'Col':</t>
  </si>
  <si>
    <t>{'SheetId':'0e67e680-b807-4d33-99c0-7b78881f5ae3'</t>
  </si>
  <si>
    <t>,</t>
  </si>
  <si>
    <t>'UId':'057ab56e-3793-4727-b4fd-1da089f66590'</t>
  </si>
  <si>
    <t>,'Col':</t>
  </si>
  <si>
    <t>{'SheetId':'0e67e680-b807-4d33-99c0-7b78881f5ae3'</t>
  </si>
  <si>
    <t>,</t>
  </si>
  <si>
    <t>'UId':'eb909b8e-e707-4882-a3a2-de732a92a8c7'</t>
  </si>
  <si>
    <t>,'Col':</t>
  </si>
  <si>
    <t>{'SheetId':'0e67e680-b807-4d33-99c0-7b78881f5ae3'</t>
  </si>
  <si>
    <t>,</t>
  </si>
  <si>
    <t>'UId':'ba96be21-e7d2-468c-94f7-69e2d9c3def9'</t>
  </si>
  <si>
    <t>,'Col':</t>
  </si>
  <si>
    <t>{'SheetId':'0e67e680-b807-4d33-99c0-7b78881f5ae3'</t>
  </si>
  <si>
    <t>,</t>
  </si>
  <si>
    <t>'UId':'4b13ebd4-ed25-4cf3-9c4a-60a73dc646a9'</t>
  </si>
  <si>
    <t>,'Col':</t>
  </si>
  <si>
    <t>{'SheetId':'0e67e680-b807-4d33-99c0-7b78881f5ae3'</t>
  </si>
  <si>
    <t>,</t>
  </si>
  <si>
    <t>'UId':'8b67476d-68af-436e-87a4-0029abbf73d8'</t>
  </si>
  <si>
    <t>,'Col':</t>
  </si>
  <si>
    <t>{'SheetId':'0e67e680-b807-4d33-99c0-7b78881f5ae3'</t>
  </si>
  <si>
    <t>,</t>
  </si>
  <si>
    <t>'UId':'6823b56c-6355-4646-a028-45bac846780f'</t>
  </si>
  <si>
    <t>,'Col':</t>
  </si>
  <si>
    <t>{'SheetId':'0e67e680-b807-4d33-99c0-7b78881f5ae3'</t>
  </si>
  <si>
    <t>,</t>
  </si>
  <si>
    <t>'UId':'3318279c-387a-4099-bb92-e31c1fe449fe'</t>
  </si>
  <si>
    <t>,'Col':</t>
  </si>
  <si>
    <t>{'SheetId':'0e67e680-b807-4d33-99c0-7b78881f5ae3'</t>
  </si>
  <si>
    <t>,</t>
  </si>
  <si>
    <t>'UId':'4e4bdcf0-80c6-4aab-a280-ce14045479a2'</t>
  </si>
  <si>
    <t>,'Col':</t>
  </si>
  <si>
    <t>{'SheetId':'0e67e680-b807-4d33-99c0-7b78881f5ae3'</t>
  </si>
  <si>
    <t>,</t>
  </si>
  <si>
    <t>'UId':'86156d9a-5419-49e8-80ee-8b1613fb9536'</t>
  </si>
  <si>
    <t>,'Col':</t>
  </si>
  <si>
    <t>{'SheetId':'0e67e680-b807-4d33-99c0-7b78881f5ae3'</t>
  </si>
  <si>
    <t>,</t>
  </si>
  <si>
    <t>'UId':'c8455213-9e22-4e00-855c-d23497aa3ad3'</t>
  </si>
  <si>
    <t>,'Col':</t>
  </si>
  <si>
    <t>{'SheetId':'0e67e680-b807-4d33-99c0-7b78881f5ae3'</t>
  </si>
  <si>
    <t>,</t>
  </si>
  <si>
    <t>'UId':'d9e7d136-a533-46c2-b197-f22c0d7194d4'</t>
  </si>
  <si>
    <t>,'Col':</t>
  </si>
  <si>
    <t>{'SheetId':'0e67e680-b807-4d33-99c0-7b78881f5ae3'</t>
  </si>
  <si>
    <t>,</t>
  </si>
  <si>
    <t>'UId':'8d4f19d9-f5c2-4bf7-96e9-f9107e17baec'</t>
  </si>
  <si>
    <t>,'Col':</t>
  </si>
  <si>
    <t>{'SheetId':'0e67e680-b807-4d33-99c0-7b78881f5ae3'</t>
  </si>
  <si>
    <t>,</t>
  </si>
  <si>
    <t>'UId':'599e1d93-b92c-4a4c-b0ed-6b23cc561218'</t>
  </si>
  <si>
    <t>,'Col':</t>
  </si>
  <si>
    <t>{'SheetId':'0e67e680-b807-4d33-99c0-7b78881f5ae3'</t>
  </si>
  <si>
    <t>,</t>
  </si>
  <si>
    <t>'UId':'147436ab-04be-44a5-bbed-cb05e3abc871'</t>
  </si>
  <si>
    <t>,'Col':</t>
  </si>
  <si>
    <t>{'SheetId':'0e67e680-b807-4d33-99c0-7b78881f5ae3'</t>
  </si>
  <si>
    <t>,</t>
  </si>
  <si>
    <t>'UId':'3c70b8a9-b1ec-43c2-876f-82404e71a395'</t>
  </si>
  <si>
    <t>,'Col':</t>
  </si>
  <si>
    <t>{'SheetId':'0e67e680-b807-4d33-99c0-7b78881f5ae3'</t>
  </si>
  <si>
    <t>,</t>
  </si>
  <si>
    <t>'UId':'12d35449-1610-445d-a82a-ca6aa3c24666'</t>
  </si>
  <si>
    <t>,'Col':</t>
  </si>
  <si>
    <t>{'SheetId':'0e67e680-b807-4d33-99c0-7b78881f5ae3'</t>
  </si>
  <si>
    <t>,</t>
  </si>
  <si>
    <t>'UId':'12315a60-eed3-4b10-a10c-2f67a18ee638'</t>
  </si>
  <si>
    <t>,'Col':</t>
  </si>
  <si>
    <t>{'SheetId':'0e67e680-b807-4d33-99c0-7b78881f5ae3'</t>
  </si>
  <si>
    <t>,</t>
  </si>
  <si>
    <t>'UId':'47fa62ea-4432-4646-9d4f-ee5aab71af85'</t>
  </si>
  <si>
    <t>,'Col':</t>
  </si>
  <si>
    <t>{'SheetId':'0e67e680-b807-4d33-99c0-7b78881f5ae3'</t>
  </si>
  <si>
    <t>,</t>
  </si>
  <si>
    <t>'UId':'3afb4556-da28-46fc-a2b2-36ba72752042'</t>
  </si>
  <si>
    <t>,'Col':</t>
  </si>
  <si>
    <t>{'SheetId':'0e67e680-b807-4d33-99c0-7b78881f5ae3'</t>
  </si>
  <si>
    <t>,</t>
  </si>
  <si>
    <t>'UId':'76b3aaa6-980e-4c01-b289-c500e2a6bc24'</t>
  </si>
  <si>
    <t>,'Col':</t>
  </si>
  <si>
    <t>{'SheetId':'0e67e680-b807-4d33-99c0-7b78881f5ae3'</t>
  </si>
  <si>
    <t>,</t>
  </si>
  <si>
    <t>'UId':'7104513d-d6f9-4449-8a07-2e2ffcb96545'</t>
  </si>
  <si>
    <t>,'Col':</t>
  </si>
  <si>
    <t>{'SheetId':'0e67e680-b807-4d33-99c0-7b78881f5ae3'</t>
  </si>
  <si>
    <t>,</t>
  </si>
  <si>
    <t>'UId':'3e6dbc06-a87f-42e5-8f05-e55e94914d01'</t>
  </si>
  <si>
    <t>,'Col':</t>
  </si>
  <si>
    <t>{'SheetId':'0e67e680-b807-4d33-99c0-7b78881f5ae3'</t>
  </si>
  <si>
    <t>,</t>
  </si>
  <si>
    <t>'UId':'f428fa58-01e3-47d4-8c5d-1c46168be529'</t>
  </si>
  <si>
    <t>,'Col':</t>
  </si>
  <si>
    <t>{'SheetId':'0e67e680-b807-4d33-99c0-7b78881f5ae3'</t>
  </si>
  <si>
    <t>,</t>
  </si>
  <si>
    <t>'UId':'4e4f6161-da0f-463f-8dd1-39772b1d4eda'</t>
  </si>
  <si>
    <t>,'Col':</t>
  </si>
  <si>
    <t>{'SheetId':'0e67e680-b807-4d33-99c0-7b78881f5ae3'</t>
  </si>
  <si>
    <t>,</t>
  </si>
  <si>
    <t>'UId':'4a847a8c-942e-443a-8eae-7a36b88630ea'</t>
  </si>
  <si>
    <t>,'Col':</t>
  </si>
  <si>
    <t>{'SheetId':'0e67e680-b807-4d33-99c0-7b78881f5ae3'</t>
  </si>
  <si>
    <t>,</t>
  </si>
  <si>
    <t>'UId':'b1a27640-3dfd-4efe-90b1-884e8ae97752'</t>
  </si>
  <si>
    <t>,'Col':</t>
  </si>
  <si>
    <t>{'SheetId':'9e57442d-faa2-4732-bfe8-6082c7f4cc3b'</t>
  </si>
  <si>
    <t>,</t>
  </si>
  <si>
    <t>'UId':'1ab6082b-49bd-46b5-a368-d8740fb12834'</t>
  </si>
  <si>
    <t>,'Col':</t>
  </si>
  <si>
    <t>{'SheetId':'9e57442d-faa2-4732-bfe8-6082c7f4cc3b'</t>
  </si>
  <si>
    <t>,</t>
  </si>
  <si>
    <t>'UId':'220cbdc8-4631-4f07-a522-f901ab9a56b6'</t>
  </si>
  <si>
    <t>,'Col':</t>
  </si>
  <si>
    <t>{'SheetId':'9e57442d-faa2-4732-bfe8-6082c7f4cc3b'</t>
  </si>
  <si>
    <t>,</t>
  </si>
  <si>
    <t>'UId':'44591e3f-5579-49aa-bc70-68808b3d1875'</t>
  </si>
  <si>
    <t>,'Col':</t>
  </si>
  <si>
    <t>{'SheetId':'9e57442d-faa2-4732-bfe8-6082c7f4cc3b'</t>
  </si>
  <si>
    <t>,</t>
  </si>
  <si>
    <t>'UId':'42e37ca4-1df6-47d1-88e7-e3a38998d78b'</t>
  </si>
  <si>
    <t>,'Col':</t>
  </si>
  <si>
    <t>{'SheetId':'9e57442d-faa2-4732-bfe8-6082c7f4cc3b'</t>
  </si>
  <si>
    <t>,</t>
  </si>
  <si>
    <t>'UId':'934cb8b7-8786-4516-bd81-6283f7ac90a6'</t>
  </si>
  <si>
    <t>,'Col':</t>
  </si>
  <si>
    <t>{'SheetId':'9e57442d-faa2-4732-bfe8-6082c7f4cc3b'</t>
  </si>
  <si>
    <t>,</t>
  </si>
  <si>
    <t>'UId':'79227db8-fd6c-4df2-a545-8ec140e79005'</t>
  </si>
  <si>
    <t>,'Col':</t>
  </si>
  <si>
    <t>{'SheetId':'9e57442d-faa2-4732-bfe8-6082c7f4cc3b'</t>
  </si>
  <si>
    <t>,</t>
  </si>
  <si>
    <t>'UId':'dcf0db79-ee60-4344-b0b0-587e1a911a5b'</t>
  </si>
  <si>
    <t>,'Col':</t>
  </si>
  <si>
    <t>{'SheetId':'9e57442d-faa2-4732-bfe8-6082c7f4cc3b'</t>
  </si>
  <si>
    <t>,</t>
  </si>
  <si>
    <t>'UId':'f3295d7c-fd13-4bb1-b281-7ddf558d03c6'</t>
  </si>
  <si>
    <t>,'Col':</t>
  </si>
  <si>
    <t>{'SheetId':'9e57442d-faa2-4732-bfe8-6082c7f4cc3b'</t>
  </si>
  <si>
    <t>,</t>
  </si>
  <si>
    <t>'UId':'1bac6209-3924-49be-aa16-48d3b6255b76'</t>
  </si>
  <si>
    <t>,'Col':</t>
  </si>
  <si>
    <t>{'SheetId':'9e57442d-faa2-4732-bfe8-6082c7f4cc3b'</t>
  </si>
  <si>
    <t>,</t>
  </si>
  <si>
    <t>'UId':'469f6a2b-25ef-4e27-93c5-0caee9db4d81'</t>
  </si>
  <si>
    <t>,'Col':</t>
  </si>
  <si>
    <t>{'SheetId':'9e57442d-faa2-4732-bfe8-6082c7f4cc3b'</t>
  </si>
  <si>
    <t>,</t>
  </si>
  <si>
    <t>'UId':'7b8d3f89-6827-40c2-b297-cf7a42237b42'</t>
  </si>
  <si>
    <t>,'Col':</t>
  </si>
  <si>
    <t>{'SheetId':'9e57442d-faa2-4732-bfe8-6082c7f4cc3b'</t>
  </si>
  <si>
    <t>,</t>
  </si>
  <si>
    <t>'UId':'4ae5c9f2-f277-4de6-a00c-b59eae1b7410'</t>
  </si>
  <si>
    <t>,'Col':</t>
  </si>
  <si>
    <t>{'SheetId':'9e57442d-faa2-4732-bfe8-6082c7f4cc3b'</t>
  </si>
  <si>
    <t>,</t>
  </si>
  <si>
    <t>'UId':'33398b0e-fa8f-4276-9132-ee68f9189fbb'</t>
  </si>
  <si>
    <t>,'Col':</t>
  </si>
  <si>
    <t>{'SheetId':'9e57442d-faa2-4732-bfe8-6082c7f4cc3b'</t>
  </si>
  <si>
    <t>,</t>
  </si>
  <si>
    <t>'UId':'86892206-126b-425e-8657-a74c6e9e718f'</t>
  </si>
  <si>
    <t>,'Col':</t>
  </si>
  <si>
    <t>{'SheetId':'9e57442d-faa2-4732-bfe8-6082c7f4cc3b'</t>
  </si>
  <si>
    <t>,</t>
  </si>
  <si>
    <t>'UId':'904c8898-31a2-496b-b4f2-6f526e675dc9'</t>
  </si>
  <si>
    <t>,'Col':</t>
  </si>
  <si>
    <t>{'SheetId':'9e57442d-faa2-4732-bfe8-6082c7f4cc3b'</t>
  </si>
  <si>
    <t>,</t>
  </si>
  <si>
    <t>'UId':'5cf117a3-96d2-4aaf-916d-02b16ba83420'</t>
  </si>
  <si>
    <t>,'Col':</t>
  </si>
  <si>
    <t>{'SheetId':'9e57442d-faa2-4732-bfe8-6082c7f4cc3b'</t>
  </si>
  <si>
    <t>,</t>
  </si>
  <si>
    <t>'UId':'89c23fea-c054-41d5-9d1e-0958d45c7a95'</t>
  </si>
  <si>
    <t>,'Col':</t>
  </si>
  <si>
    <t>{'SheetId':'9e57442d-faa2-4732-bfe8-6082c7f4cc3b'</t>
  </si>
  <si>
    <t>,</t>
  </si>
  <si>
    <t>'UId':'d5829e20-95a8-4535-904c-7e09f2cdc9f2'</t>
  </si>
  <si>
    <t>,'Col':</t>
  </si>
  <si>
    <t>{'SheetId':'9e57442d-faa2-4732-bfe8-6082c7f4cc3b'</t>
  </si>
  <si>
    <t>,</t>
  </si>
  <si>
    <t>'UId':'b5848dfe-5cbf-47b7-aa30-afa203edc318'</t>
  </si>
  <si>
    <t>,'Col':</t>
  </si>
  <si>
    <t>{'SheetId':'9e57442d-faa2-4732-bfe8-6082c7f4cc3b'</t>
  </si>
  <si>
    <t>,</t>
  </si>
  <si>
    <t>'UId':'6b73200d-b9d1-4dac-9fae-a612e3c3babe'</t>
  </si>
  <si>
    <t>,'Col':</t>
  </si>
  <si>
    <t>{'SheetId':'9e57442d-faa2-4732-bfe8-6082c7f4cc3b'</t>
  </si>
  <si>
    <t>,</t>
  </si>
  <si>
    <t>'UId':'5421c502-37d0-4685-8721-da97bc1647cd'</t>
  </si>
  <si>
    <t>,'Col':</t>
  </si>
  <si>
    <t>{'SheetId':'9e57442d-faa2-4732-bfe8-6082c7f4cc3b'</t>
  </si>
  <si>
    <t>,</t>
  </si>
  <si>
    <t>'UId':'5812b1e0-8cc5-403a-8aa2-76f62122285a'</t>
  </si>
  <si>
    <t>,'Col':</t>
  </si>
  <si>
    <t>{'SheetId':'9e57442d-faa2-4732-bfe8-6082c7f4cc3b'</t>
  </si>
  <si>
    <t>,</t>
  </si>
  <si>
    <t>'UId':'74c4adba-f2e2-47ba-b1d9-c81333e7b81b'</t>
  </si>
  <si>
    <t>,'Col':</t>
  </si>
  <si>
    <t>{'SheetId':'9e57442d-faa2-4732-bfe8-6082c7f4cc3b'</t>
  </si>
  <si>
    <t>,</t>
  </si>
  <si>
    <t>'UId':'96392593-7625-4eca-bcc3-a745f1640122'</t>
  </si>
  <si>
    <t>,'Col':</t>
  </si>
  <si>
    <t>{'SheetId':'9e57442d-faa2-4732-bfe8-6082c7f4cc3b'</t>
  </si>
  <si>
    <t>,</t>
  </si>
  <si>
    <t>'UId':'1684b44f-5a47-49dd-9524-9d25562eb837'</t>
  </si>
  <si>
    <t>,'Col':</t>
  </si>
  <si>
    <t>{'SheetId':'9e57442d-faa2-4732-bfe8-6082c7f4cc3b'</t>
  </si>
  <si>
    <t>,</t>
  </si>
  <si>
    <t>'UId':'1d822683-1c46-4696-93da-97875e9e5ba2'</t>
  </si>
  <si>
    <t>,'Col':</t>
  </si>
  <si>
    <t>{'SheetId':'9e57442d-faa2-4732-bfe8-6082c7f4cc3b'</t>
  </si>
  <si>
    <t>,</t>
  </si>
  <si>
    <t>'UId':'288cde5c-bf89-4e1e-ba21-22a93634f760'</t>
  </si>
  <si>
    <t>,'Col':</t>
  </si>
  <si>
    <t>{'SheetId':'9e57442d-faa2-4732-bfe8-6082c7f4cc3b'</t>
  </si>
  <si>
    <t>,</t>
  </si>
  <si>
    <t>'UId':'21f3c77c-886e-43f3-9ba5-fdc740bf45a7'</t>
  </si>
  <si>
    <t>,'Col':</t>
  </si>
  <si>
    <t>{'SheetId':'9e57442d-faa2-4732-bfe8-6082c7f4cc3b'</t>
  </si>
  <si>
    <t>,</t>
  </si>
  <si>
    <t>'UId':'fff53ed1-05e1-4ac8-8249-2f48edf9fa14'</t>
  </si>
  <si>
    <t>,'Col':</t>
  </si>
  <si>
    <t>{'SheetId':'9e57442d-faa2-4732-bfe8-6082c7f4cc3b'</t>
  </si>
  <si>
    <t>,</t>
  </si>
  <si>
    <t>'UId':'c1a4252e-e2cb-4233-bed1-d3afc836ccc8'</t>
  </si>
  <si>
    <t>,'Col':</t>
  </si>
  <si>
    <t>{'SheetId':'9e57442d-faa2-4732-bfe8-6082c7f4cc3b'</t>
  </si>
  <si>
    <t>,</t>
  </si>
  <si>
    <t>'UId':'2b4c7218-ef2f-452d-80ea-cb1d29493e04'</t>
  </si>
  <si>
    <t>,'Col':</t>
  </si>
  <si>
    <t>{'SheetId':'9e57442d-faa2-4732-bfe8-6082c7f4cc3b'</t>
  </si>
  <si>
    <t>,</t>
  </si>
  <si>
    <t>'UId':'2916fb19-bceb-454d-ad42-4fc7a299a2a3'</t>
  </si>
  <si>
    <t>,'Col':</t>
  </si>
  <si>
    <t>{'SheetId':'9e57442d-faa2-4732-bfe8-6082c7f4cc3b'</t>
  </si>
  <si>
    <t>,</t>
  </si>
  <si>
    <t>'UId':'4e500903-fadf-4a73-8849-257ec68842d0'</t>
  </si>
  <si>
    <t>,'Col':</t>
  </si>
  <si>
    <t>{'SheetId':'9e57442d-faa2-4732-bfe8-6082c7f4cc3b'</t>
  </si>
  <si>
    <t>,</t>
  </si>
  <si>
    <t>'UId':'3375f1ae-cbff-4701-a3da-4e0587c3ba19'</t>
  </si>
  <si>
    <t>,'Col':</t>
  </si>
  <si>
    <t>{'SheetId':'9e57442d-faa2-4732-bfe8-6082c7f4cc3b'</t>
  </si>
  <si>
    <t>,</t>
  </si>
  <si>
    <t>'UId':'9a5c00dd-f0ae-4f6b-899c-c62fb6b0e055'</t>
  </si>
  <si>
    <t>,'Col':</t>
  </si>
  <si>
    <t>{'SheetId':'9e57442d-faa2-4732-bfe8-6082c7f4cc3b'</t>
  </si>
  <si>
    <t>,</t>
  </si>
  <si>
    <t>'UId':'e529f3ef-4bc5-4a54-8507-f5a7546bd31b'</t>
  </si>
  <si>
    <t>,'Col':</t>
  </si>
  <si>
    <t>{'SheetId':'9e57442d-faa2-4732-bfe8-6082c7f4cc3b'</t>
  </si>
  <si>
    <t>,</t>
  </si>
  <si>
    <t>'UId':'157e5771-4dd4-4ed6-838c-69dd228515cd'</t>
  </si>
  <si>
    <t>,'Col':</t>
  </si>
  <si>
    <t>{'SheetId':'9e57442d-faa2-4732-bfe8-6082c7f4cc3b'</t>
  </si>
  <si>
    <t>,</t>
  </si>
  <si>
    <t>'UId':'1e7708d3-6d2b-4639-8d85-59b3c9bf16f5'</t>
  </si>
  <si>
    <t>,'Col':</t>
  </si>
  <si>
    <t>{'SheetId':'9e57442d-faa2-4732-bfe8-6082c7f4cc3b'</t>
  </si>
  <si>
    <t>,</t>
  </si>
  <si>
    <t>'UId':'18031c0a-5fc4-4a35-8331-a60cef3972fd'</t>
  </si>
  <si>
    <t>,'Col':</t>
  </si>
  <si>
    <t>{'SheetId':'9e57442d-faa2-4732-bfe8-6082c7f4cc3b'</t>
  </si>
  <si>
    <t>,</t>
  </si>
  <si>
    <t>'UId':'e9ca383c-5709-4691-85b7-b057e6160cd1'</t>
  </si>
  <si>
    <t>,'Col':</t>
  </si>
  <si>
    <t>{'SheetId':'9e57442d-faa2-4732-bfe8-6082c7f4cc3b'</t>
  </si>
  <si>
    <t>,</t>
  </si>
  <si>
    <t>'UId':'bb4c4e63-9ff1-4c7f-9c20-cbf1eb834411'</t>
  </si>
  <si>
    <t>,'Col':</t>
  </si>
  <si>
    <t>{'SheetId':'9e57442d-faa2-4732-bfe8-6082c7f4cc3b'</t>
  </si>
  <si>
    <t>,</t>
  </si>
  <si>
    <t>'UId':'cf469b2e-604b-4b36-a962-51a2cb87d71b'</t>
  </si>
  <si>
    <t>,'Col':</t>
  </si>
  <si>
    <t>{'SheetId':'9e57442d-faa2-4732-bfe8-6082c7f4cc3b'</t>
  </si>
  <si>
    <t>,</t>
  </si>
  <si>
    <t>'UId':'7236a2f7-3d85-4186-bd79-f815a5305bc0'</t>
  </si>
  <si>
    <t>,'Col':</t>
  </si>
  <si>
    <t>{'SheetId':'9e57442d-faa2-4732-bfe8-6082c7f4cc3b'</t>
  </si>
  <si>
    <t>,</t>
  </si>
  <si>
    <t>'UId':'41d51be1-826a-424b-a1c3-9f433e0fa1e0'</t>
  </si>
  <si>
    <t>,'Col':</t>
  </si>
  <si>
    <t>{'SheetId':'9e57442d-faa2-4732-bfe8-6082c7f4cc3b'</t>
  </si>
  <si>
    <t>,</t>
  </si>
  <si>
    <t>'UId':'99b24644-99ee-4236-97d6-f31a397db047'</t>
  </si>
  <si>
    <t>,'Col':</t>
  </si>
  <si>
    <t>{'SheetId':'9e57442d-faa2-4732-bfe8-6082c7f4cc3b'</t>
  </si>
  <si>
    <t>,</t>
  </si>
  <si>
    <t>'UId':'963cdae6-2163-4975-9a2a-f08497c7292d'</t>
  </si>
  <si>
    <t>,'Col':</t>
  </si>
  <si>
    <t>{'SheetId':'9e57442d-faa2-4732-bfe8-6082c7f4cc3b'</t>
  </si>
  <si>
    <t>,</t>
  </si>
  <si>
    <t>'UId':'85eed99f-bfdc-4be7-9967-72d9b1d67a5b'</t>
  </si>
  <si>
    <t>,'Col':</t>
  </si>
  <si>
    <t>{'SheetId':'9e57442d-faa2-4732-bfe8-6082c7f4cc3b'</t>
  </si>
  <si>
    <t>,</t>
  </si>
  <si>
    <t>'UId':'a66486eb-4505-4714-830d-ba2c3c0c6cd7'</t>
  </si>
  <si>
    <t>,'Col':</t>
  </si>
  <si>
    <t>{'SheetId':'9e57442d-faa2-4732-bfe8-6082c7f4cc3b'</t>
  </si>
  <si>
    <t>,</t>
  </si>
  <si>
    <t>'UId':'c4d597d3-d405-427b-a1fc-b787dad001d1'</t>
  </si>
  <si>
    <t>,'Col':</t>
  </si>
  <si>
    <t>{'SheetId':'9e57442d-faa2-4732-bfe8-6082c7f4cc3b'</t>
  </si>
  <si>
    <t>,</t>
  </si>
  <si>
    <t>'UId':'34322b3d-66d9-48e2-a6ed-41ab46e75c3a'</t>
  </si>
  <si>
    <t>,'Col':</t>
  </si>
  <si>
    <t>{'SheetId':'9e57442d-faa2-4732-bfe8-6082c7f4cc3b'</t>
  </si>
  <si>
    <t>,</t>
  </si>
  <si>
    <t>'UId':'aa871a8e-d54f-4ec3-8934-b4c5c8c253ff'</t>
  </si>
  <si>
    <t>,'Col':</t>
  </si>
  <si>
    <t>{'SheetId':'9e57442d-faa2-4732-bfe8-6082c7f4cc3b'</t>
  </si>
  <si>
    <t>,</t>
  </si>
  <si>
    <t>'UId':'5e304af1-37e8-46ce-b68f-96ac1c745279'</t>
  </si>
  <si>
    <t>,'Col':</t>
  </si>
  <si>
    <t>{'SheetId':'9e57442d-faa2-4732-bfe8-6082c7f4cc3b'</t>
  </si>
  <si>
    <t>,</t>
  </si>
  <si>
    <t>'UId':'02dcd5d3-3a5e-4c36-9978-8477f2721b9f'</t>
  </si>
  <si>
    <t>,'Col':</t>
  </si>
  <si>
    <t>{'SheetId':'9e57442d-faa2-4732-bfe8-6082c7f4cc3b'</t>
  </si>
  <si>
    <t>,</t>
  </si>
  <si>
    <t>'UId':'73293ce3-f1c4-49bf-9519-202708440388'</t>
  </si>
  <si>
    <t>,'Col':</t>
  </si>
  <si>
    <t>{'SheetId':'9e57442d-faa2-4732-bfe8-6082c7f4cc3b'</t>
  </si>
  <si>
    <t>,</t>
  </si>
  <si>
    <t>'UId':'88d7b788-924c-41b1-9024-06cb828a057d'</t>
  </si>
  <si>
    <t>,'Col':</t>
  </si>
  <si>
    <t>{'SheetId':'9e57442d-faa2-4732-bfe8-6082c7f4cc3b'</t>
  </si>
  <si>
    <t>,</t>
  </si>
  <si>
    <t>'UId':'56c81444-141c-4f3e-b219-ef50489aa3e6'</t>
  </si>
  <si>
    <t>,'Col':</t>
  </si>
  <si>
    <t>{'SheetId':'9e57442d-faa2-4732-bfe8-6082c7f4cc3b'</t>
  </si>
  <si>
    <t>,</t>
  </si>
  <si>
    <t>'UId':'54ce9134-61e6-447d-89c5-0f14962d3277'</t>
  </si>
  <si>
    <t>,'Col':</t>
  </si>
  <si>
    <t>{'SheetId':'9e57442d-faa2-4732-bfe8-6082c7f4cc3b'</t>
  </si>
  <si>
    <t>,</t>
  </si>
  <si>
    <t>'UId':'d3cedd3c-516c-40e4-9090-8f026ffcdbb4'</t>
  </si>
  <si>
    <t>,'Col':</t>
  </si>
  <si>
    <t>{'SheetId':'9e57442d-faa2-4732-bfe8-6082c7f4cc3b'</t>
  </si>
  <si>
    <t>,</t>
  </si>
  <si>
    <t>'UId':'fd9e1759-2314-441b-99e2-496ec3bce44d'</t>
  </si>
  <si>
    <t>,'Col':</t>
  </si>
  <si>
    <t>{'SheetId':'9e57442d-faa2-4732-bfe8-6082c7f4cc3b'</t>
  </si>
  <si>
    <t>,</t>
  </si>
  <si>
    <t>'UId':'b2af877d-5bdc-45cb-ab99-97d8cb5e9a21'</t>
  </si>
  <si>
    <t>,'Col':</t>
  </si>
  <si>
    <t>{'SheetId':'9e57442d-faa2-4732-bfe8-6082c7f4cc3b'</t>
  </si>
  <si>
    <t>,</t>
  </si>
  <si>
    <t>'UId':'6055e573-b541-4e55-beea-404337a11df2'</t>
  </si>
  <si>
    <t>,'Col':</t>
  </si>
  <si>
    <t>{'SheetId':'9e57442d-faa2-4732-bfe8-6082c7f4cc3b'</t>
  </si>
  <si>
    <t>,</t>
  </si>
  <si>
    <t>'UId':'df594e12-6bc1-400d-8d36-4adbfe7ab6dc'</t>
  </si>
  <si>
    <t>,'Col':</t>
  </si>
  <si>
    <t>{'SheetId':'9e57442d-faa2-4732-bfe8-6082c7f4cc3b'</t>
  </si>
  <si>
    <t>,</t>
  </si>
  <si>
    <t>'UId':'c9faeb9c-ebb7-482f-b552-2ddd9e5785fb'</t>
  </si>
  <si>
    <t>,'Col':</t>
  </si>
  <si>
    <t>{'SheetId':'9e57442d-faa2-4732-bfe8-6082c7f4cc3b'</t>
  </si>
  <si>
    <t>,</t>
  </si>
  <si>
    <t>'UId':'86daf83b-4be9-4f49-9d86-743676c0a3ca'</t>
  </si>
  <si>
    <t>,'Col':</t>
  </si>
  <si>
    <t>{'SheetId':'9e57442d-faa2-4732-bfe8-6082c7f4cc3b'</t>
  </si>
  <si>
    <t>,</t>
  </si>
  <si>
    <t>'UId':'42a9a354-81a5-4cba-969a-2260ca48b201'</t>
  </si>
  <si>
    <t>,'Col':</t>
  </si>
  <si>
    <t>{'SheetId':'9e57442d-faa2-4732-bfe8-6082c7f4cc3b'</t>
  </si>
  <si>
    <t>,</t>
  </si>
  <si>
    <t>'UId':'7248306d-423b-4b61-8f1b-e35d71b323f3'</t>
  </si>
  <si>
    <t>,'Col':</t>
  </si>
  <si>
    <t>{'SheetId':'9e57442d-faa2-4732-bfe8-6082c7f4cc3b'</t>
  </si>
  <si>
    <t>,</t>
  </si>
  <si>
    <t>'UId':'35799ba3-fea0-48d2-b27f-56054b206bd2'</t>
  </si>
  <si>
    <t>,'Col':</t>
  </si>
  <si>
    <t>{'SheetId':'9e57442d-faa2-4732-bfe8-6082c7f4cc3b'</t>
  </si>
  <si>
    <t>,</t>
  </si>
  <si>
    <t>'UId':'1863aaae-65a9-4f9f-9c5d-b3b2a95e519b'</t>
  </si>
  <si>
    <t>,'Col':</t>
  </si>
  <si>
    <t>{'SheetId':'9e57442d-faa2-4732-bfe8-6082c7f4cc3b'</t>
  </si>
  <si>
    <t>,</t>
  </si>
  <si>
    <t>'UId':'45a838e8-921d-463e-8daa-a5c771a772aa'</t>
  </si>
  <si>
    <t>,'Col':</t>
  </si>
  <si>
    <t>{'SheetId':'9e57442d-faa2-4732-bfe8-6082c7f4cc3b'</t>
  </si>
  <si>
    <t>,</t>
  </si>
  <si>
    <t>'UId':'92637f9d-bdc5-457b-88b2-aff969e13803'</t>
  </si>
  <si>
    <t>,'Col':</t>
  </si>
  <si>
    <t>{'SheetId':'9e57442d-faa2-4732-bfe8-6082c7f4cc3b'</t>
  </si>
  <si>
    <t>,</t>
  </si>
  <si>
    <t>'UId':'9324259d-0980-483f-b763-35d2a940c493'</t>
  </si>
  <si>
    <t>,'Col':</t>
  </si>
  <si>
    <t>{'SheetId':'9e57442d-faa2-4732-bfe8-6082c7f4cc3b'</t>
  </si>
  <si>
    <t>,</t>
  </si>
  <si>
    <t>'UId':'67c26905-bf35-4a04-be60-4f96f03e26a6'</t>
  </si>
  <si>
    <t>,'Col':</t>
  </si>
  <si>
    <t>{'SheetId':'9e57442d-faa2-4732-bfe8-6082c7f4cc3b'</t>
  </si>
  <si>
    <t>,</t>
  </si>
  <si>
    <t>'UId':'1fe83977-2f78-4ce9-aa52-80fb62c52ad7'</t>
  </si>
  <si>
    <t>,'Col':</t>
  </si>
  <si>
    <t>{'SheetId':'9e57442d-faa2-4732-bfe8-6082c7f4cc3b'</t>
  </si>
  <si>
    <t>,</t>
  </si>
  <si>
    <t>'UId':'3e45938a-8b15-4a28-8d4e-6889d6469db5'</t>
  </si>
  <si>
    <t>,'Col':</t>
  </si>
  <si>
    <t>{'SheetId':'9e57442d-faa2-4732-bfe8-6082c7f4cc3b'</t>
  </si>
  <si>
    <t>,</t>
  </si>
  <si>
    <t>'UId':'3873886c-5e1c-44a4-ba3a-dae5f5accc8b'</t>
  </si>
  <si>
    <t>,'Col':</t>
  </si>
  <si>
    <t>{'SheetId':'9e57442d-faa2-4732-bfe8-6082c7f4cc3b'</t>
  </si>
  <si>
    <t>,</t>
  </si>
  <si>
    <t>'UId':'15e86dda-a54b-4326-8eb7-afbb7929b116'</t>
  </si>
  <si>
    <t>,'Col':</t>
  </si>
  <si>
    <t>{'SheetId':'9e57442d-faa2-4732-bfe8-6082c7f4cc3b'</t>
  </si>
  <si>
    <t>,</t>
  </si>
  <si>
    <t>'UId':'73810421-b7f7-40d7-95d6-b4923d77dc4e'</t>
  </si>
  <si>
    <t>,'Col':</t>
  </si>
  <si>
    <t>{'SheetId':'9e57442d-faa2-4732-bfe8-6082c7f4cc3b'</t>
  </si>
  <si>
    <t>,</t>
  </si>
  <si>
    <t>'UId':'fa8bdb68-7be0-411f-9202-332d6807316c'</t>
  </si>
  <si>
    <t>,'Col':</t>
  </si>
  <si>
    <t>{'SheetId':'9e57442d-faa2-4732-bfe8-6082c7f4cc3b'</t>
  </si>
  <si>
    <t>,</t>
  </si>
  <si>
    <t>'UId':'6e89f4c2-e229-478a-a50a-9e0592742b95'</t>
  </si>
  <si>
    <t>,'Col':</t>
  </si>
  <si>
    <t>{'SheetId':'9e57442d-faa2-4732-bfe8-6082c7f4cc3b'</t>
  </si>
  <si>
    <t>,</t>
  </si>
  <si>
    <t>'UId':'8eb70317-0c52-43e4-a50d-f13250c186b6'</t>
  </si>
  <si>
    <t>,'Col':</t>
  </si>
  <si>
    <t>{'SheetId':'9e57442d-faa2-4732-bfe8-6082c7f4cc3b'</t>
  </si>
  <si>
    <t>,</t>
  </si>
  <si>
    <t>'UId':'e790d9d2-07c7-4410-a57b-aa8d373644f1'</t>
  </si>
  <si>
    <t>,'Col':</t>
  </si>
  <si>
    <t>{'SheetId':'9e57442d-faa2-4732-bfe8-6082c7f4cc3b'</t>
  </si>
  <si>
    <t>,</t>
  </si>
  <si>
    <t>'UId':'581705f2-b558-44e2-8b63-817b7dd987f8'</t>
  </si>
  <si>
    <t>,'Col':</t>
  </si>
  <si>
    <t>{'SheetId':'9e57442d-faa2-4732-bfe8-6082c7f4cc3b'</t>
  </si>
  <si>
    <t>,</t>
  </si>
  <si>
    <t>'UId':'a342e52b-1996-43bd-aad7-3f3a098098b1'</t>
  </si>
  <si>
    <t>,'Col':</t>
  </si>
  <si>
    <t>{'SheetId':'9e57442d-faa2-4732-bfe8-6082c7f4cc3b'</t>
  </si>
  <si>
    <t>,</t>
  </si>
  <si>
    <t>'UId':'ae6443cc-5c55-4f1a-a361-ff2dd22018a3'</t>
  </si>
  <si>
    <t>,'Col':</t>
  </si>
  <si>
    <t>{'SheetId':'9e57442d-faa2-4732-bfe8-6082c7f4cc3b'</t>
  </si>
  <si>
    <t>,</t>
  </si>
  <si>
    <t>'UId':'bcb48df1-b7bd-4f2c-bf76-37ec4b6cf56f'</t>
  </si>
  <si>
    <t>,'Col':</t>
  </si>
  <si>
    <t>{'SheetId':'9e57442d-faa2-4732-bfe8-6082c7f4cc3b'</t>
  </si>
  <si>
    <t>,</t>
  </si>
  <si>
    <t>'UId':'24de0f49-0a19-489f-940f-75cb0b19d5bd'</t>
  </si>
  <si>
    <t>,'Col':</t>
  </si>
  <si>
    <t>{'SheetId':'9e57442d-faa2-4732-bfe8-6082c7f4cc3b'</t>
  </si>
  <si>
    <t>,</t>
  </si>
  <si>
    <t>'UId':'3edb652c-0c08-4cc3-a08e-49f67f5ed250'</t>
  </si>
  <si>
    <t>,'Col':</t>
  </si>
  <si>
    <t>{'SheetId':'9e57442d-faa2-4732-bfe8-6082c7f4cc3b'</t>
  </si>
  <si>
    <t>,</t>
  </si>
  <si>
    <t>'UId':'1553eca9-03d8-4552-8ef0-e6d8e0d3318c'</t>
  </si>
  <si>
    <t>,'Col':</t>
  </si>
  <si>
    <t>{'SheetId':'9e57442d-faa2-4732-bfe8-6082c7f4cc3b'</t>
  </si>
  <si>
    <t>,</t>
  </si>
  <si>
    <t>'UId':'17c4f79a-fc43-4be8-9d15-bb9c3616d000'</t>
  </si>
  <si>
    <t>,'Col':</t>
  </si>
  <si>
    <t>{'SheetId':'9e57442d-faa2-4732-bfe8-6082c7f4cc3b'</t>
  </si>
  <si>
    <t>,</t>
  </si>
  <si>
    <t>'UId':'a89698fd-f0c3-4ca9-8d66-bdcc696fc670'</t>
  </si>
  <si>
    <t>,'Col':</t>
  </si>
  <si>
    <t>{'SheetId':'9e57442d-faa2-4732-bfe8-6082c7f4cc3b'</t>
  </si>
  <si>
    <t>,</t>
  </si>
  <si>
    <t>'UId':'22eae942-46a3-4663-8bad-854ee399b27a'</t>
  </si>
  <si>
    <t>,'Col':</t>
  </si>
  <si>
    <t>{'SheetId':'9e57442d-faa2-4732-bfe8-6082c7f4cc3b'</t>
  </si>
  <si>
    <t>,</t>
  </si>
  <si>
    <t>'UId':'e86bd792-47df-41d4-b178-07deae52a1d3'</t>
  </si>
  <si>
    <t>,'Col':</t>
  </si>
  <si>
    <t>{'SheetId':'9e57442d-faa2-4732-bfe8-6082c7f4cc3b'</t>
  </si>
  <si>
    <t>,</t>
  </si>
  <si>
    <t>'UId':'38ae0936-1d1f-43c1-92bd-8403ec08cfeb'</t>
  </si>
  <si>
    <t>,'Col':</t>
  </si>
  <si>
    <t>{'SheetId':'9e57442d-faa2-4732-bfe8-6082c7f4cc3b'</t>
  </si>
  <si>
    <t>,</t>
  </si>
  <si>
    <t>'UId':'ecb4026f-1a26-45ab-9660-b78f43ce41ce'</t>
  </si>
  <si>
    <t>,'Col':</t>
  </si>
  <si>
    <t>{'SheetId':'9e57442d-faa2-4732-bfe8-6082c7f4cc3b'</t>
  </si>
  <si>
    <t>,</t>
  </si>
  <si>
    <t>'UId':'91eaa931-c442-4276-b12a-9dda3acbc478'</t>
  </si>
  <si>
    <t>,'Col':</t>
  </si>
  <si>
    <t>{'SheetId':'9e57442d-faa2-4732-bfe8-6082c7f4cc3b'</t>
  </si>
  <si>
    <t>,</t>
  </si>
  <si>
    <t>'UId':'f9950487-005d-4640-aa21-0cc2a775f31c'</t>
  </si>
  <si>
    <t>,'Col':</t>
  </si>
  <si>
    <t>{'SheetId':'9e57442d-faa2-4732-bfe8-6082c7f4cc3b'</t>
  </si>
  <si>
    <t>,</t>
  </si>
  <si>
    <t>'UId':'bfe9ffac-8ec1-40e3-88fa-42f3638e20c8'</t>
  </si>
  <si>
    <t>,'Col':</t>
  </si>
  <si>
    <t>{'SheetId':'9e57442d-faa2-4732-bfe8-6082c7f4cc3b'</t>
  </si>
  <si>
    <t>,</t>
  </si>
  <si>
    <t>'UId':'11038476-613e-43a0-89c3-f961b68ecf32'</t>
  </si>
  <si>
    <t>,'Col':</t>
  </si>
  <si>
    <t>{'SheetId':'9e57442d-faa2-4732-bfe8-6082c7f4cc3b'</t>
  </si>
  <si>
    <t>,</t>
  </si>
  <si>
    <t>'UId':'be7b669c-6e76-4b2f-a0fb-92dcbf45e626'</t>
  </si>
  <si>
    <t>,'Col':</t>
  </si>
  <si>
    <t>{'SheetId':'9e57442d-faa2-4732-bfe8-6082c7f4cc3b'</t>
  </si>
  <si>
    <t>,</t>
  </si>
  <si>
    <t>'UId':'a2f958ce-55fd-4741-a0a1-bdcf0dd1c8ec'</t>
  </si>
  <si>
    <t>,'Col':</t>
  </si>
  <si>
    <t>{'SheetId':'9e57442d-faa2-4732-bfe8-6082c7f4cc3b'</t>
  </si>
  <si>
    <t>,</t>
  </si>
  <si>
    <t>'UId':'393bdfde-2176-402e-9b16-331c74ac5995'</t>
  </si>
  <si>
    <t>,'Col':</t>
  </si>
  <si>
    <t>{'SheetId':'9e57442d-faa2-4732-bfe8-6082c7f4cc3b'</t>
  </si>
  <si>
    <t>,</t>
  </si>
  <si>
    <t>'UId':'61a21fd4-9c85-4c00-b1f5-a006461b16c9'</t>
  </si>
  <si>
    <t>,'Col':</t>
  </si>
  <si>
    <t>{'SheetId':'9e57442d-faa2-4732-bfe8-6082c7f4cc3b'</t>
  </si>
  <si>
    <t>,</t>
  </si>
  <si>
    <t>'UId':'b0668875-2953-4f6b-9456-7589822bd4fe'</t>
  </si>
  <si>
    <t>,'Col':</t>
  </si>
  <si>
    <t>{'SheetId':'9e57442d-faa2-4732-bfe8-6082c7f4cc3b'</t>
  </si>
  <si>
    <t>,</t>
  </si>
  <si>
    <t>'UId':'61456a65-5569-4084-b598-c739d0fdc8a5'</t>
  </si>
  <si>
    <t>,'Col':</t>
  </si>
  <si>
    <t>{'SheetId':'9e57442d-faa2-4732-bfe8-6082c7f4cc3b'</t>
  </si>
  <si>
    <t>,</t>
  </si>
  <si>
    <t>'UId':'6c51844e-8fc8-4ebd-89c8-c19634d8f6d9'</t>
  </si>
  <si>
    <t>,'Col':</t>
  </si>
  <si>
    <t>{'SheetId':'9e57442d-faa2-4732-bfe8-6082c7f4cc3b'</t>
  </si>
  <si>
    <t>,</t>
  </si>
  <si>
    <t>'UId':'0e840f2a-55e8-472f-90c2-7a2142459c27'</t>
  </si>
  <si>
    <t>,'Col':</t>
  </si>
  <si>
    <t>{'SheetId':'9e57442d-faa2-4732-bfe8-6082c7f4cc3b'</t>
  </si>
  <si>
    <t>,</t>
  </si>
  <si>
    <t>'UId':'102a2de3-8caa-495e-9317-436f7a11d50b'</t>
  </si>
  <si>
    <t>,'Col':</t>
  </si>
  <si>
    <t>{'SheetId':'9e57442d-faa2-4732-bfe8-6082c7f4cc3b'</t>
  </si>
  <si>
    <t>,</t>
  </si>
  <si>
    <t>'UId':'35f3ea0a-83d0-4be4-b861-05d6ff252f97'</t>
  </si>
  <si>
    <t>,'Col':</t>
  </si>
  <si>
    <t>{'SheetId':'9e57442d-faa2-4732-bfe8-6082c7f4cc3b'</t>
  </si>
  <si>
    <t>,</t>
  </si>
  <si>
    <t>'UId':'c95f90f6-640a-4331-b0e8-54422c753940'</t>
  </si>
  <si>
    <t>,'Col':</t>
  </si>
  <si>
    <t>{'SheetId':'9e57442d-faa2-4732-bfe8-6082c7f4cc3b'</t>
  </si>
  <si>
    <t>,</t>
  </si>
  <si>
    <t>'UId':'19caeda8-1e5a-4518-8250-4c15acb82c48'</t>
  </si>
  <si>
    <t>,'Col':</t>
  </si>
  <si>
    <t>{'SheetId':'9e57442d-faa2-4732-bfe8-6082c7f4cc3b'</t>
  </si>
  <si>
    <t>,</t>
  </si>
  <si>
    <t>'UId':'d743182c-5853-46f3-8604-ad3aa58840b8'</t>
  </si>
  <si>
    <t>,'Col':</t>
  </si>
  <si>
    <t>{'SheetId':'9e57442d-faa2-4732-bfe8-6082c7f4cc3b'</t>
  </si>
  <si>
    <t>,</t>
  </si>
  <si>
    <t>'UId':'5fb4cc84-0a90-4cae-ba19-392c839af798'</t>
  </si>
  <si>
    <t>,'Col':</t>
  </si>
  <si>
    <t>{'SheetId':'9e57442d-faa2-4732-bfe8-6082c7f4cc3b'</t>
  </si>
  <si>
    <t>,</t>
  </si>
  <si>
    <t>'UId':'c14dbefc-c01b-44b0-a577-6f17c0396290'</t>
  </si>
  <si>
    <t>,'Col':</t>
  </si>
  <si>
    <t>{'SheetId':'9e57442d-faa2-4732-bfe8-6082c7f4cc3b'</t>
  </si>
  <si>
    <t>,</t>
  </si>
  <si>
    <t>'UId':'d1eb0ab7-7a60-49c8-b8aa-39c894436edb'</t>
  </si>
  <si>
    <t>,'Col':</t>
  </si>
  <si>
    <t>{'SheetId':'9e57442d-faa2-4732-bfe8-6082c7f4cc3b'</t>
  </si>
  <si>
    <t>,</t>
  </si>
  <si>
    <t>'UId':'7dc5398f-c841-400c-850b-875a5c468e05'</t>
  </si>
  <si>
    <t>,'Col':</t>
  </si>
  <si>
    <t>{'SheetId':'9e57442d-faa2-4732-bfe8-6082c7f4cc3b'</t>
  </si>
  <si>
    <t>,</t>
  </si>
  <si>
    <t>'UId':'fa4fb11d-bd81-48b0-9ef6-a4ff2cd9d48a'</t>
  </si>
  <si>
    <t>,'Col':</t>
  </si>
  <si>
    <t>{'SheetId':'9e57442d-faa2-4732-bfe8-6082c7f4cc3b'</t>
  </si>
  <si>
    <t>,</t>
  </si>
  <si>
    <t>'UId':'73bb9d14-e1ea-4394-a083-b8a649641cf9'</t>
  </si>
  <si>
    <t>,'Col':</t>
  </si>
  <si>
    <t>{'SheetId':'9e57442d-faa2-4732-bfe8-6082c7f4cc3b'</t>
  </si>
  <si>
    <t>,</t>
  </si>
  <si>
    <t>'UId':'bab2e1a7-20d5-41fd-881b-9a21514bfc4f'</t>
  </si>
  <si>
    <t>,'Col':</t>
  </si>
  <si>
    <t>{'SheetId':'9e57442d-faa2-4732-bfe8-6082c7f4cc3b'</t>
  </si>
  <si>
    <t>,</t>
  </si>
  <si>
    <t>'UId':'128100c2-b671-4904-a5a9-41069ed12784'</t>
  </si>
  <si>
    <t>,'Col':</t>
  </si>
  <si>
    <t>{'SheetId':'9e57442d-faa2-4732-bfe8-6082c7f4cc3b'</t>
  </si>
  <si>
    <t>,</t>
  </si>
  <si>
    <t>'UId':'04b06e65-b2eb-4858-bb0b-d72c0270f1f6'</t>
  </si>
  <si>
    <t>,'Col':</t>
  </si>
  <si>
    <t>{'SheetId':'9e57442d-faa2-4732-bfe8-6082c7f4cc3b'</t>
  </si>
  <si>
    <t>,</t>
  </si>
  <si>
    <t>'UId':'0c34f541-ad2d-4bff-9fce-284295e89335'</t>
  </si>
  <si>
    <t>,'Col':</t>
  </si>
  <si>
    <t>{'SheetId':'9e57442d-faa2-4732-bfe8-6082c7f4cc3b'</t>
  </si>
  <si>
    <t>,</t>
  </si>
  <si>
    <t>'UId':'a1069390-e9a5-41a9-8d0c-f5931f68451d'</t>
  </si>
  <si>
    <t>,'Col':</t>
  </si>
  <si>
    <t>{'SheetId':'9e57442d-faa2-4732-bfe8-6082c7f4cc3b'</t>
  </si>
  <si>
    <t>,</t>
  </si>
  <si>
    <t>'UId':'943a903f-8f0c-48d3-9a7d-d0f797c51f06'</t>
  </si>
  <si>
    <t>,'Col':</t>
  </si>
  <si>
    <t>{'SheetId':'9e57442d-faa2-4732-bfe8-6082c7f4cc3b'</t>
  </si>
  <si>
    <t>,</t>
  </si>
  <si>
    <t>'UId':'14ba2d4e-fc98-469f-8702-009a93d663bf'</t>
  </si>
  <si>
    <t>,'Col':</t>
  </si>
  <si>
    <t>{'SheetId':'9e57442d-faa2-4732-bfe8-6082c7f4cc3b'</t>
  </si>
  <si>
    <t>,</t>
  </si>
  <si>
    <t>'UId':'46dc8404-c63b-42c5-af20-35a421a3b5ab'</t>
  </si>
  <si>
    <t>,'Col':</t>
  </si>
  <si>
    <t>{'SheetId':'9e57442d-faa2-4732-bfe8-6082c7f4cc3b'</t>
  </si>
  <si>
    <t>,</t>
  </si>
  <si>
    <t>'UId':'a1137c7a-72fe-4907-952f-0a4daf353a5c'</t>
  </si>
  <si>
    <t>,'Col':</t>
  </si>
  <si>
    <t>{'SheetId':'9e57442d-faa2-4732-bfe8-6082c7f4cc3b'</t>
  </si>
  <si>
    <t>,</t>
  </si>
  <si>
    <t>'UId':'ae182ae4-ecb8-4b3e-87b1-02fe2b8c8c6e'</t>
  </si>
  <si>
    <t>,'Col':</t>
  </si>
  <si>
    <t>{'SheetId':'9e57442d-faa2-4732-bfe8-6082c7f4cc3b'</t>
  </si>
  <si>
    <t>,</t>
  </si>
  <si>
    <t>'UId':'c7c70708-3a08-4a71-8b5b-958036d28d83'</t>
  </si>
  <si>
    <t>,'Col':</t>
  </si>
  <si>
    <t>{'SheetId':'9e57442d-faa2-4732-bfe8-6082c7f4cc3b'</t>
  </si>
  <si>
    <t>,</t>
  </si>
  <si>
    <t>'UId':'b56d1f06-ac4a-4581-bd76-0a7116bb9601'</t>
  </si>
  <si>
    <t>,'Col':</t>
  </si>
  <si>
    <t>{'SheetId':'9e57442d-faa2-4732-bfe8-6082c7f4cc3b'</t>
  </si>
  <si>
    <t>,</t>
  </si>
  <si>
    <t>'UId':'071f8b6b-411a-4479-a1e0-68ae4989d4d4'</t>
  </si>
  <si>
    <t>,'Col':</t>
  </si>
  <si>
    <t>{'SheetId':'9e57442d-faa2-4732-bfe8-6082c7f4cc3b'</t>
  </si>
  <si>
    <t>,</t>
  </si>
  <si>
    <t>'UId':'649fe867-7540-4d27-809f-914ad09af55e'</t>
  </si>
  <si>
    <t>,'Col':</t>
  </si>
  <si>
    <t>{'SheetId':'9e57442d-faa2-4732-bfe8-6082c7f4cc3b'</t>
  </si>
  <si>
    <t>,</t>
  </si>
  <si>
    <t>'UId':'ce2f8942-9d48-4663-bc86-864ddeb2e9fb'</t>
  </si>
  <si>
    <t>,'Col':</t>
  </si>
  <si>
    <t>{'SheetId':'9e57442d-faa2-4732-bfe8-6082c7f4cc3b'</t>
  </si>
  <si>
    <t>,</t>
  </si>
  <si>
    <t>'UId':'da1428fc-0129-48bd-9cae-bcdc3527e7ff'</t>
  </si>
  <si>
    <t>,'Col':</t>
  </si>
  <si>
    <t>{'SheetId':'9e57442d-faa2-4732-bfe8-6082c7f4cc3b'</t>
  </si>
  <si>
    <t>,</t>
  </si>
  <si>
    <t>'UId':'e59bf9b3-105f-46b2-a4c4-386837875fff'</t>
  </si>
  <si>
    <t>,'Col':</t>
  </si>
  <si>
    <t>{'SheetId':'9e57442d-faa2-4732-bfe8-6082c7f4cc3b'</t>
  </si>
  <si>
    <t>,</t>
  </si>
  <si>
    <t>'UId':'190b7595-8f9e-458d-8990-f4ff2e021104'</t>
  </si>
  <si>
    <t>,'Col':</t>
  </si>
  <si>
    <t>{'SheetId':'9e57442d-faa2-4732-bfe8-6082c7f4cc3b'</t>
  </si>
  <si>
    <t>,</t>
  </si>
  <si>
    <t>'UId':'26da4aec-6928-4f66-88a5-fdfd0ee643e5'</t>
  </si>
  <si>
    <t>,'Col':</t>
  </si>
  <si>
    <t>{'SheetId':'9e57442d-faa2-4732-bfe8-6082c7f4cc3b'</t>
  </si>
  <si>
    <t>,</t>
  </si>
  <si>
    <t>'UId':'9b98b4cd-1dc6-4f10-9fcd-3b02154fc346'</t>
  </si>
  <si>
    <t>,'Col':</t>
  </si>
  <si>
    <t>{'SheetId':'9e57442d-faa2-4732-bfe8-6082c7f4cc3b'</t>
  </si>
  <si>
    <t>,</t>
  </si>
  <si>
    <t>'UId':'ab589e24-1208-4602-83e1-3b0d9a9ddac2'</t>
  </si>
  <si>
    <t>,'Col':</t>
  </si>
  <si>
    <t>{'SheetId':'9e57442d-faa2-4732-bfe8-6082c7f4cc3b'</t>
  </si>
  <si>
    <t>,</t>
  </si>
  <si>
    <t>'UId':'a1e12271-7d9c-46e1-be1f-d3831e97dba6'</t>
  </si>
  <si>
    <t>,'Col':</t>
  </si>
  <si>
    <t>{'SheetId':'9e57442d-faa2-4732-bfe8-6082c7f4cc3b'</t>
  </si>
  <si>
    <t>,</t>
  </si>
  <si>
    <t>'UId':'85d94755-db4c-439e-8336-6cbb28df62be'</t>
  </si>
  <si>
    <t>,'Col':</t>
  </si>
  <si>
    <t>{'SheetId':'9e57442d-faa2-4732-bfe8-6082c7f4cc3b'</t>
  </si>
  <si>
    <t>,</t>
  </si>
  <si>
    <t>'UId':'d8a625ed-973b-4579-990b-8dd486f640c5'</t>
  </si>
  <si>
    <t>,'Col':</t>
  </si>
  <si>
    <t>{'SheetId':'9e57442d-faa2-4732-bfe8-6082c7f4cc3b'</t>
  </si>
  <si>
    <t>,</t>
  </si>
  <si>
    <t>'UId':'913a97b8-0f0a-4141-8c25-d538ceaee879'</t>
  </si>
  <si>
    <t>,'Col':</t>
  </si>
  <si>
    <t>{'SheetId':'9e57442d-faa2-4732-bfe8-6082c7f4cc3b'</t>
  </si>
  <si>
    <t>,</t>
  </si>
  <si>
    <t>'UId':'e496ef7d-483e-4b9a-88df-8925231821da'</t>
  </si>
  <si>
    <t>,'Col':</t>
  </si>
  <si>
    <t>{'SheetId':'9e57442d-faa2-4732-bfe8-6082c7f4cc3b'</t>
  </si>
  <si>
    <t>,</t>
  </si>
  <si>
    <t>'UId':'3412402c-2226-4951-a761-60259d131db2'</t>
  </si>
  <si>
    <t>,'Col':</t>
  </si>
  <si>
    <t>{'SheetId':'9e57442d-faa2-4732-bfe8-6082c7f4cc3b'</t>
  </si>
  <si>
    <t>,</t>
  </si>
  <si>
    <t>'UId':'60a8eff8-ff29-4438-9df1-7fcd50284081'</t>
  </si>
  <si>
    <t>,'Col':</t>
  </si>
  <si>
    <t>{'SheetId':'9e57442d-faa2-4732-bfe8-6082c7f4cc3b'</t>
  </si>
  <si>
    <t>,</t>
  </si>
  <si>
    <t>'UId':'e5334a5f-5783-46c1-8b37-fe7861d211a0'</t>
  </si>
  <si>
    <t>,'Col':</t>
  </si>
  <si>
    <t>{'SheetId':'9e57442d-faa2-4732-bfe8-6082c7f4cc3b'</t>
  </si>
  <si>
    <t>,</t>
  </si>
  <si>
    <t>'UId':'320effb9-3358-4bf4-91c8-6de1f9e55f08'</t>
  </si>
  <si>
    <t>,'Col':</t>
  </si>
  <si>
    <t>{'SheetId':'1deb9a6e-dc5a-4908-87cc-034ee9747e20'</t>
  </si>
  <si>
    <t>,</t>
  </si>
  <si>
    <t>'UId':'d662ebdc-77a2-4ae7-87c9-b775bb22e4ed'</t>
  </si>
  <si>
    <t>,'Col':</t>
  </si>
  <si>
    <t>{'SheetId':'1deb9a6e-dc5a-4908-87cc-034ee9747e20'</t>
  </si>
  <si>
    <t>,</t>
  </si>
  <si>
    <t>'UId':'f2511281-2688-4070-be79-1d36cd04479b'</t>
  </si>
  <si>
    <t>,'Col':</t>
  </si>
  <si>
    <t>{'SheetId':'1deb9a6e-dc5a-4908-87cc-034ee9747e20'</t>
  </si>
  <si>
    <t>,</t>
  </si>
  <si>
    <t>'UId':'97f24634-5714-4012-9fe2-ba2cbed7eeaa'</t>
  </si>
  <si>
    <t>,'Col':</t>
  </si>
  <si>
    <t>{'SheetId':'1deb9a6e-dc5a-4908-87cc-034ee9747e20'</t>
  </si>
  <si>
    <t>,</t>
  </si>
  <si>
    <t>'UId':'7cf7a541-c1af-443f-b187-3cc623bb9abd'</t>
  </si>
  <si>
    <t>,'Col':</t>
  </si>
  <si>
    <t>{'SheetId':'1deb9a6e-dc5a-4908-87cc-034ee9747e20'</t>
  </si>
  <si>
    <t>,</t>
  </si>
  <si>
    <t>'UId':'c91a2ba4-4e3c-4b10-8f13-26606ae81908'</t>
  </si>
  <si>
    <t>,'Col':</t>
  </si>
  <si>
    <t>{'SheetId':'1deb9a6e-dc5a-4908-87cc-034ee9747e20'</t>
  </si>
  <si>
    <t>,</t>
  </si>
  <si>
    <t>'UId':'d702a5f4-7749-4e0e-a839-6c9408e37d18'</t>
  </si>
  <si>
    <t>,'Col':</t>
  </si>
  <si>
    <t>{'SheetId':'1deb9a6e-dc5a-4908-87cc-034ee9747e20'</t>
  </si>
  <si>
    <t>,</t>
  </si>
  <si>
    <t>'UId':'6bffd512-931b-47bb-8be2-63d441dd5920'</t>
  </si>
  <si>
    <t>,'Col':</t>
  </si>
  <si>
    <t>{'SheetId':'1deb9a6e-dc5a-4908-87cc-034ee9747e20'</t>
  </si>
  <si>
    <t>,</t>
  </si>
  <si>
    <t>'UId':'508a0525-a3f2-4bfe-9e2e-9eefd2d0f393'</t>
  </si>
  <si>
    <t>,'Col':</t>
  </si>
  <si>
    <t>{'SheetId':'1deb9a6e-dc5a-4908-87cc-034ee9747e20'</t>
  </si>
  <si>
    <t>,</t>
  </si>
  <si>
    <t>'UId':'593fc040-0bb3-4550-8d38-c05ecb047431'</t>
  </si>
  <si>
    <t>,'Col':</t>
  </si>
  <si>
    <t>{'SheetId':'1deb9a6e-dc5a-4908-87cc-034ee9747e20'</t>
  </si>
  <si>
    <t>,</t>
  </si>
  <si>
    <t>'UId':'539fc2ef-6579-4392-865c-3191779dc7ff'</t>
  </si>
  <si>
    <t>,'Col':</t>
  </si>
  <si>
    <t>{'SheetId':'1deb9a6e-dc5a-4908-87cc-034ee9747e20'</t>
  </si>
  <si>
    <t>,</t>
  </si>
  <si>
    <t>'UId':'d845e489-1201-4608-bf4a-4ed272602642'</t>
  </si>
  <si>
    <t>,'Col':</t>
  </si>
  <si>
    <t>{'SheetId':'1deb9a6e-dc5a-4908-87cc-034ee9747e20'</t>
  </si>
  <si>
    <t>,</t>
  </si>
  <si>
    <t>'UId':'1e992cf2-7118-4214-a559-0195c8884aea'</t>
  </si>
  <si>
    <t>,'Col':</t>
  </si>
  <si>
    <t>{'SheetId':'1deb9a6e-dc5a-4908-87cc-034ee9747e20'</t>
  </si>
  <si>
    <t>,</t>
  </si>
  <si>
    <t>'UId':'4f882b80-9e4d-4d19-8537-405badf59571'</t>
  </si>
  <si>
    <t>,'Col':</t>
  </si>
  <si>
    <t>{'SheetId':'1deb9a6e-dc5a-4908-87cc-034ee9747e20'</t>
  </si>
  <si>
    <t>,</t>
  </si>
  <si>
    <t>'UId':'5250f607-5010-4670-bb67-dda35efb42cd'</t>
  </si>
  <si>
    <t>,'Col':</t>
  </si>
  <si>
    <t>{'SheetId':'1deb9a6e-dc5a-4908-87cc-034ee9747e20'</t>
  </si>
  <si>
    <t>,</t>
  </si>
  <si>
    <t>'UId':'428c865a-7282-4f58-bc89-20f1b0217190'</t>
  </si>
  <si>
    <t>,'Col':</t>
  </si>
  <si>
    <t>{'SheetId':'1deb9a6e-dc5a-4908-87cc-034ee9747e20'</t>
  </si>
  <si>
    <t>,</t>
  </si>
  <si>
    <t>'UId':'9592905c-7577-459a-bf73-e7d1733cf17a'</t>
  </si>
  <si>
    <t>,'Col':</t>
  </si>
  <si>
    <t>{'SheetId':'1deb9a6e-dc5a-4908-87cc-034ee9747e20'</t>
  </si>
  <si>
    <t>,</t>
  </si>
  <si>
    <t>'UId':'a9e4466a-def7-4534-a075-0e61b1888eec'</t>
  </si>
  <si>
    <t>,'Col':</t>
  </si>
  <si>
    <t>{'SheetId':'1deb9a6e-dc5a-4908-87cc-034ee9747e20'</t>
  </si>
  <si>
    <t>,</t>
  </si>
  <si>
    <t>'UId':'13379930-3d0b-4576-86a6-aee55aa73fef'</t>
  </si>
  <si>
    <t>,'Col':</t>
  </si>
  <si>
    <t>{'SheetId':'1deb9a6e-dc5a-4908-87cc-034ee9747e20'</t>
  </si>
  <si>
    <t>,</t>
  </si>
  <si>
    <t>'UId':'17931870-911c-4fad-afd5-7ec649ba087b'</t>
  </si>
  <si>
    <t>,'Col':</t>
  </si>
  <si>
    <t>{'SheetId':'1deb9a6e-dc5a-4908-87cc-034ee9747e20'</t>
  </si>
  <si>
    <t>,</t>
  </si>
  <si>
    <t>'UId':'8e29656a-72a1-4698-a2d4-ab43c77220a4'</t>
  </si>
  <si>
    <t>,'Col':</t>
  </si>
  <si>
    <t>{'SheetId':'1deb9a6e-dc5a-4908-87cc-034ee9747e20'</t>
  </si>
  <si>
    <t>,</t>
  </si>
  <si>
    <t>'UId':'5fe96b01-5f18-4f07-ac34-11fa669457a4'</t>
  </si>
  <si>
    <t>,'Col':</t>
  </si>
  <si>
    <t>{'SheetId':'1deb9a6e-dc5a-4908-87cc-034ee9747e20'</t>
  </si>
  <si>
    <t>,</t>
  </si>
  <si>
    <t>'UId':'9d206dcc-b016-47b5-a344-791067be02d5'</t>
  </si>
  <si>
    <t>,'Col':</t>
  </si>
  <si>
    <t>{'SheetId':'1deb9a6e-dc5a-4908-87cc-034ee9747e20'</t>
  </si>
  <si>
    <t>,</t>
  </si>
  <si>
    <t>'UId':'d149d88b-77fb-4541-8798-63154426abc2'</t>
  </si>
  <si>
    <t>,'Col':</t>
  </si>
  <si>
    <t>{'SheetId':'1deb9a6e-dc5a-4908-87cc-034ee9747e20'</t>
  </si>
  <si>
    <t>,</t>
  </si>
  <si>
    <t>'UId':'63355adb-73ff-4fd6-a4ee-6353f3830628'</t>
  </si>
  <si>
    <t>,'Col':</t>
  </si>
  <si>
    <t>{'SheetId':'1deb9a6e-dc5a-4908-87cc-034ee9747e20'</t>
  </si>
  <si>
    <t>,</t>
  </si>
  <si>
    <t>'UId':'34e26121-8d4b-46bb-836d-3cc1913c6909'</t>
  </si>
  <si>
    <t>,'Col':</t>
  </si>
  <si>
    <t>{'SheetId':'1deb9a6e-dc5a-4908-87cc-034ee9747e20'</t>
  </si>
  <si>
    <t>,</t>
  </si>
  <si>
    <t>'UId':'dcb7503a-9941-4910-9dba-c04cd291c91d'</t>
  </si>
  <si>
    <t>,'Col':</t>
  </si>
  <si>
    <t>{'SheetId':'1deb9a6e-dc5a-4908-87cc-034ee9747e20'</t>
  </si>
  <si>
    <t>,</t>
  </si>
  <si>
    <t>'UId':'9ff33d6c-3426-46f5-98c3-f1cc3c6c563e'</t>
  </si>
  <si>
    <t>,'Col':</t>
  </si>
  <si>
    <t>{'SheetId':'1deb9a6e-dc5a-4908-87cc-034ee9747e20'</t>
  </si>
  <si>
    <t>,</t>
  </si>
  <si>
    <t>'UId':'196bc559-44ca-4c84-bc88-37e0b2b7c0ca'</t>
  </si>
  <si>
    <t>,'Col':</t>
  </si>
  <si>
    <t>{'SheetId':'1deb9a6e-dc5a-4908-87cc-034ee9747e20'</t>
  </si>
  <si>
    <t>,</t>
  </si>
  <si>
    <t>'UId':'76830a4a-49b3-4200-8f4c-2ccbb1a8164a'</t>
  </si>
  <si>
    <t>,'Col':</t>
  </si>
  <si>
    <t>{'SheetId':'1deb9a6e-dc5a-4908-87cc-034ee9747e20'</t>
  </si>
  <si>
    <t>,</t>
  </si>
  <si>
    <t>'UId':'c5e58da8-6303-4f4b-8cfb-be632ed7700b'</t>
  </si>
  <si>
    <t>,'Col':</t>
  </si>
  <si>
    <t>{'SheetId':'1deb9a6e-dc5a-4908-87cc-034ee9747e20'</t>
  </si>
  <si>
    <t>,</t>
  </si>
  <si>
    <t>'UId':'00ea0783-aace-414b-8975-b7b78127300d'</t>
  </si>
  <si>
    <t>,'Col':</t>
  </si>
  <si>
    <t>{'SheetId':'1deb9a6e-dc5a-4908-87cc-034ee9747e20'</t>
  </si>
  <si>
    <t>,</t>
  </si>
  <si>
    <t>'UId':'399d8c6f-4901-44ca-8111-9e12f616c487'</t>
  </si>
  <si>
    <t>,'Col':</t>
  </si>
  <si>
    <t>{'SheetId':'1deb9a6e-dc5a-4908-87cc-034ee9747e20'</t>
  </si>
  <si>
    <t>,</t>
  </si>
  <si>
    <t>'UId':'2cdda7fd-cb87-47da-8e30-06a3709bd609'</t>
  </si>
  <si>
    <t>,'Col':</t>
  </si>
  <si>
    <t>{'SheetId':'1deb9a6e-dc5a-4908-87cc-034ee9747e20'</t>
  </si>
  <si>
    <t>,</t>
  </si>
  <si>
    <t>'UId':'b8c20cc2-e76a-461c-ace9-e83abfcc1775'</t>
  </si>
  <si>
    <t>,'Col':</t>
  </si>
  <si>
    <t>{'SheetId':'1deb9a6e-dc5a-4908-87cc-034ee9747e20'</t>
  </si>
  <si>
    <t>,</t>
  </si>
  <si>
    <t>'UId':'e6fa0887-9c0a-49b1-a5d5-d55f5bee7d17'</t>
  </si>
  <si>
    <t>,'Col':</t>
  </si>
  <si>
    <t>{'SheetId':'1deb9a6e-dc5a-4908-87cc-034ee9747e20'</t>
  </si>
  <si>
    <t>,</t>
  </si>
  <si>
    <t>'UId':'6a029111-438c-4c2c-a425-15433a16ea47'</t>
  </si>
  <si>
    <t>,'Col':</t>
  </si>
  <si>
    <t>{'SheetId':'1deb9a6e-dc5a-4908-87cc-034ee9747e20'</t>
  </si>
  <si>
    <t>,</t>
  </si>
  <si>
    <t>'UId':'2af5b400-8abe-46e3-8b64-7efb4d13db84'</t>
  </si>
  <si>
    <t>,'Col':</t>
  </si>
  <si>
    <t>{'SheetId':'1deb9a6e-dc5a-4908-87cc-034ee9747e20'</t>
  </si>
  <si>
    <t>,</t>
  </si>
  <si>
    <t>'UId':'142640d6-6a87-400c-bc3e-fd34124b8a95'</t>
  </si>
  <si>
    <t>,'Col':</t>
  </si>
  <si>
    <t>{'SheetId':'1deb9a6e-dc5a-4908-87cc-034ee9747e20'</t>
  </si>
  <si>
    <t>,</t>
  </si>
  <si>
    <t>'UId':'a4748164-33b9-46bd-8561-e8b3f76700ee'</t>
  </si>
  <si>
    <t>,'Col':</t>
  </si>
  <si>
    <t>{'SheetId':'1deb9a6e-dc5a-4908-87cc-034ee9747e20'</t>
  </si>
  <si>
    <t>,</t>
  </si>
  <si>
    <t>'UId':'8b15b2dd-95b7-4075-8cb9-63831db4f74a'</t>
  </si>
  <si>
    <t>,'Col':</t>
  </si>
  <si>
    <t>{'SheetId':'1deb9a6e-dc5a-4908-87cc-034ee9747e20'</t>
  </si>
  <si>
    <t>,</t>
  </si>
  <si>
    <t>'UId':'fe496e11-6071-47ac-9042-fb59341ce9d3'</t>
  </si>
  <si>
    <t>,'Col':</t>
  </si>
  <si>
    <t>{'SheetId':'1deb9a6e-dc5a-4908-87cc-034ee9747e20'</t>
  </si>
  <si>
    <t>,</t>
  </si>
  <si>
    <t>'UId':'8f08a933-d633-4287-845a-9819dc196996'</t>
  </si>
  <si>
    <t>,'Col':</t>
  </si>
  <si>
    <t>{'SheetId':'1deb9a6e-dc5a-4908-87cc-034ee9747e20'</t>
  </si>
  <si>
    <t>,</t>
  </si>
  <si>
    <t>'UId':'dad551f4-82a6-49f9-9019-06cb4c328a89'</t>
  </si>
  <si>
    <t>,'Col':</t>
  </si>
  <si>
    <t>{'SheetId':'1deb9a6e-dc5a-4908-87cc-034ee9747e20'</t>
  </si>
  <si>
    <t>,</t>
  </si>
  <si>
    <t>'UId':'7bf94847-0bfe-4d96-ab7a-1ce79d9343f5'</t>
  </si>
  <si>
    <t>,'Col':</t>
  </si>
  <si>
    <t>{'SheetId':'1deb9a6e-dc5a-4908-87cc-034ee9747e20'</t>
  </si>
  <si>
    <t>,</t>
  </si>
  <si>
    <t>'UId':'55eed474-1147-4da3-9086-9e821874c0a4'</t>
  </si>
  <si>
    <t>,'Col':</t>
  </si>
  <si>
    <t>{'SheetId':'1deb9a6e-dc5a-4908-87cc-034ee9747e20'</t>
  </si>
  <si>
    <t>,</t>
  </si>
  <si>
    <t>'UId':'1c32b7bf-2ca1-44a0-8279-a8f01d6b7249'</t>
  </si>
  <si>
    <t>,'Col':</t>
  </si>
  <si>
    <t>{'SheetId':'1deb9a6e-dc5a-4908-87cc-034ee9747e20'</t>
  </si>
  <si>
    <t>,</t>
  </si>
  <si>
    <t>'UId':'f6a0865a-7cc4-4bd5-9c41-171ccfbe8908'</t>
  </si>
  <si>
    <t>,'Col':</t>
  </si>
  <si>
    <t>{'SheetId':'1deb9a6e-dc5a-4908-87cc-034ee9747e20'</t>
  </si>
  <si>
    <t>,</t>
  </si>
  <si>
    <t>'UId':'26677bc1-4784-4b02-a8da-eb1a17958c29'</t>
  </si>
  <si>
    <t>,'Col':</t>
  </si>
  <si>
    <t>{'SheetId':'1deb9a6e-dc5a-4908-87cc-034ee9747e20'</t>
  </si>
  <si>
    <t>,</t>
  </si>
  <si>
    <t>'UId':'8088aec8-68fc-443f-8fce-4f1788e831ff'</t>
  </si>
  <si>
    <t>,'Col':</t>
  </si>
  <si>
    <t>{'SheetId':'1deb9a6e-dc5a-4908-87cc-034ee9747e20'</t>
  </si>
  <si>
    <t>,</t>
  </si>
  <si>
    <t>'UId':'109895da-3858-4d8d-ab90-543bcf58b23e'</t>
  </si>
  <si>
    <t>,'Col':</t>
  </si>
  <si>
    <t>{'SheetId':'1deb9a6e-dc5a-4908-87cc-034ee9747e20'</t>
  </si>
  <si>
    <t>,</t>
  </si>
  <si>
    <t>'UId':'b12319f9-b486-4e3c-968f-635c2693280b'</t>
  </si>
  <si>
    <t>,'Col':</t>
  </si>
  <si>
    <t>{'SheetId':'1deb9a6e-dc5a-4908-87cc-034ee9747e20'</t>
  </si>
  <si>
    <t>,</t>
  </si>
  <si>
    <t>'UId':'740ad2fc-8f8c-4571-bfbb-d73a204a23fa'</t>
  </si>
  <si>
    <t>,'Col':</t>
  </si>
  <si>
    <t>{'SheetId':'1deb9a6e-dc5a-4908-87cc-034ee9747e20'</t>
  </si>
  <si>
    <t>,</t>
  </si>
  <si>
    <t>'UId':'41643327-c3cb-4259-acbc-d10c8c939580'</t>
  </si>
  <si>
    <t>,'Col':</t>
  </si>
  <si>
    <t>{'SheetId':'1deb9a6e-dc5a-4908-87cc-034ee9747e20'</t>
  </si>
  <si>
    <t>,</t>
  </si>
  <si>
    <t>'UId':'d007d564-0a98-45f4-94c4-a2e4056245bc'</t>
  </si>
  <si>
    <t>,'Col':</t>
  </si>
  <si>
    <t>{'SheetId':'1deb9a6e-dc5a-4908-87cc-034ee9747e20'</t>
  </si>
  <si>
    <t>,</t>
  </si>
  <si>
    <t>'UId':'87b8e950-d5f9-45b4-8cfb-d8108dd16f8f'</t>
  </si>
  <si>
    <t>,'Col':</t>
  </si>
  <si>
    <t>{'SheetId':'1deb9a6e-dc5a-4908-87cc-034ee9747e20'</t>
  </si>
  <si>
    <t>,</t>
  </si>
  <si>
    <t>'UId':'70e2406f-94eb-466f-8d09-837ad44a449c'</t>
  </si>
  <si>
    <t>,'Col':</t>
  </si>
  <si>
    <t>{'SheetId':'1deb9a6e-dc5a-4908-87cc-034ee9747e20'</t>
  </si>
  <si>
    <t>,</t>
  </si>
  <si>
    <t>'UId':'d0c68994-6723-45f4-a51b-ec4a1f1cb761'</t>
  </si>
  <si>
    <t>,'Col':</t>
  </si>
  <si>
    <t>{'SheetId':'1deb9a6e-dc5a-4908-87cc-034ee9747e20'</t>
  </si>
  <si>
    <t>,</t>
  </si>
  <si>
    <t>'UId':'6c78638c-c601-49bf-a9e5-d48c4258eadd'</t>
  </si>
  <si>
    <t>,'Col':</t>
  </si>
  <si>
    <t>{'SheetId':'1deb9a6e-dc5a-4908-87cc-034ee9747e20'</t>
  </si>
  <si>
    <t>,</t>
  </si>
  <si>
    <t>'UId':'bb82eed3-a7c3-4954-be20-20a9717d4026'</t>
  </si>
  <si>
    <t>,'Col':</t>
  </si>
  <si>
    <t>{'SheetId':'1deb9a6e-dc5a-4908-87cc-034ee9747e20'</t>
  </si>
  <si>
    <t>,</t>
  </si>
  <si>
    <t>'UId':'4fe6fd2f-049f-4c3b-a78b-58fd08d62d7d'</t>
  </si>
  <si>
    <t>,'Col':</t>
  </si>
  <si>
    <t>{'SheetId':'1deb9a6e-dc5a-4908-87cc-034ee9747e20'</t>
  </si>
  <si>
    <t>,</t>
  </si>
  <si>
    <t>'UId':'21737fa5-5263-466a-9802-c554ec94ffeb'</t>
  </si>
  <si>
    <t>,'Col':</t>
  </si>
  <si>
    <t>{'SheetId':'1deb9a6e-dc5a-4908-87cc-034ee9747e20'</t>
  </si>
  <si>
    <t>,</t>
  </si>
  <si>
    <t>'UId':'b1780ae8-e3e9-4d68-b8e3-06dc22233b5c'</t>
  </si>
  <si>
    <t>,'Col':</t>
  </si>
  <si>
    <t>{'SheetId':'1deb9a6e-dc5a-4908-87cc-034ee9747e20'</t>
  </si>
  <si>
    <t>,</t>
  </si>
  <si>
    <t>'UId':'fd0c415a-d2bc-42ee-b389-414f8400dae8'</t>
  </si>
  <si>
    <t>,'Col':</t>
  </si>
  <si>
    <t>{'SheetId':'1deb9a6e-dc5a-4908-87cc-034ee9747e20'</t>
  </si>
  <si>
    <t>,</t>
  </si>
  <si>
    <t>'UId':'816243e8-9c85-4ba1-805c-371f6b4844e4'</t>
  </si>
  <si>
    <t>,'Col':</t>
  </si>
  <si>
    <t>{'SheetId':'1deb9a6e-dc5a-4908-87cc-034ee9747e20'</t>
  </si>
  <si>
    <t>,</t>
  </si>
  <si>
    <t>'UId':'2efa8183-1804-400f-919b-54e0d328e017'</t>
  </si>
  <si>
    <t>,'Col':</t>
  </si>
  <si>
    <t>{'SheetId':'1deb9a6e-dc5a-4908-87cc-034ee9747e20'</t>
  </si>
  <si>
    <t>,</t>
  </si>
  <si>
    <t>'UId':'890ca93f-4ffa-4063-bc4e-3ca8427d321f'</t>
  </si>
  <si>
    <t>,'Col':</t>
  </si>
  <si>
    <t>{'SheetId':'1deb9a6e-dc5a-4908-87cc-034ee9747e20'</t>
  </si>
  <si>
    <t>,</t>
  </si>
  <si>
    <t>'UId':'df249e66-a9ea-45a2-9c76-d51aecb2379d'</t>
  </si>
  <si>
    <t>,'Col':</t>
  </si>
  <si>
    <t>{'SheetId':'1deb9a6e-dc5a-4908-87cc-034ee9747e20'</t>
  </si>
  <si>
    <t>,</t>
  </si>
  <si>
    <t>'UId':'a81df1b4-0c26-4bbd-9a9d-27dc4b538b2c'</t>
  </si>
  <si>
    <t>,'Col':</t>
  </si>
  <si>
    <t>{'SheetId':'1deb9a6e-dc5a-4908-87cc-034ee9747e20'</t>
  </si>
  <si>
    <t>,</t>
  </si>
  <si>
    <t>'UId':'4a9e3616-ca24-464d-b5e2-89b07d4dab94'</t>
  </si>
  <si>
    <t>,'Col':</t>
  </si>
  <si>
    <t>{'SheetId':'1deb9a6e-dc5a-4908-87cc-034ee9747e20'</t>
  </si>
  <si>
    <t>,</t>
  </si>
  <si>
    <t>'UId':'4cbb5dbb-7a56-4367-b451-172c5d9fc088'</t>
  </si>
  <si>
    <t>,'Col':</t>
  </si>
  <si>
    <t>{'SheetId':'1deb9a6e-dc5a-4908-87cc-034ee9747e20'</t>
  </si>
  <si>
    <t>,</t>
  </si>
  <si>
    <t>'UId':'70357de6-0706-48a2-a361-da95bcaa1827'</t>
  </si>
  <si>
    <t>,'Col':</t>
  </si>
  <si>
    <t>{'SheetId':'1deb9a6e-dc5a-4908-87cc-034ee9747e20'</t>
  </si>
  <si>
    <t>,</t>
  </si>
  <si>
    <t>'UId':'4f148c59-190d-4dad-aff9-126f4ce81c6d'</t>
  </si>
  <si>
    <t>,'Col':</t>
  </si>
  <si>
    <t>{'SheetId':'1deb9a6e-dc5a-4908-87cc-034ee9747e20'</t>
  </si>
  <si>
    <t>,</t>
  </si>
  <si>
    <t>'UId':'6ba9d2bf-7322-4bb6-be73-05a728f53c5a'</t>
  </si>
  <si>
    <t>,'Col':</t>
  </si>
  <si>
    <t>{'SheetId':'1deb9a6e-dc5a-4908-87cc-034ee9747e20'</t>
  </si>
  <si>
    <t>,</t>
  </si>
  <si>
    <t>'UId':'cad08826-aed0-458d-a3df-563ee1ca2782'</t>
  </si>
  <si>
    <t>,'Col':</t>
  </si>
  <si>
    <t>{'SheetId':'1deb9a6e-dc5a-4908-87cc-034ee9747e20'</t>
  </si>
  <si>
    <t>,</t>
  </si>
  <si>
    <t>'UId':'26452794-e0d2-44f2-8c51-7f5465fbf4cf'</t>
  </si>
  <si>
    <t>,'Col':</t>
  </si>
  <si>
    <t>{'SheetId':'1deb9a6e-dc5a-4908-87cc-034ee9747e20'</t>
  </si>
  <si>
    <t>,</t>
  </si>
  <si>
    <t>'UId':'9b14eff9-5e45-4cf1-9494-0604b89ed28b'</t>
  </si>
  <si>
    <t>,'Col':</t>
  </si>
  <si>
    <t>{'SheetId':'1deb9a6e-dc5a-4908-87cc-034ee9747e20'</t>
  </si>
  <si>
    <t>,</t>
  </si>
  <si>
    <t>'UId':'8d66f097-23e3-4ef9-8131-e5ac52c6b32f'</t>
  </si>
  <si>
    <t>,'Col':</t>
  </si>
  <si>
    <t>{'SheetId':'1deb9a6e-dc5a-4908-87cc-034ee9747e20'</t>
  </si>
  <si>
    <t>,</t>
  </si>
  <si>
    <t>'UId':'ead9614a-658c-4220-bedf-ca1bfba113ca'</t>
  </si>
  <si>
    <t>,'Col':</t>
  </si>
  <si>
    <t>{'SheetId':'1deb9a6e-dc5a-4908-87cc-034ee9747e20'</t>
  </si>
  <si>
    <t>,</t>
  </si>
  <si>
    <t>'UId':'4fdfc09c-5e5b-40ad-b617-c48d140e6fbc'</t>
  </si>
  <si>
    <t>,'Col':</t>
  </si>
  <si>
    <t>{'SheetId':'1deb9a6e-dc5a-4908-87cc-034ee9747e20'</t>
  </si>
  <si>
    <t>,</t>
  </si>
  <si>
    <t>'UId':'ba8351a8-8ef9-4c39-b20c-9e499c7302c4'</t>
  </si>
  <si>
    <t>,'Col':</t>
  </si>
  <si>
    <t>{'SheetId':'1deb9a6e-dc5a-4908-87cc-034ee9747e20'</t>
  </si>
  <si>
    <t>,</t>
  </si>
  <si>
    <t>'UId':'20aec549-2649-4108-8c50-4ff697541fea'</t>
  </si>
  <si>
    <t>,'Col':</t>
  </si>
  <si>
    <t>{'SheetId':'1deb9a6e-dc5a-4908-87cc-034ee9747e20'</t>
  </si>
  <si>
    <t>,</t>
  </si>
  <si>
    <t>'UId':'c94d94d7-01a6-4c24-95e6-4f83c62d0567'</t>
  </si>
  <si>
    <t>,'Col':</t>
  </si>
  <si>
    <t>{'SheetId':'1deb9a6e-dc5a-4908-87cc-034ee9747e20'</t>
  </si>
  <si>
    <t>,</t>
  </si>
  <si>
    <t>'UId':'333b59bf-d7bf-4903-a769-681773c5c1d6'</t>
  </si>
  <si>
    <t>,'Col':</t>
  </si>
  <si>
    <t>{'SheetId':'1deb9a6e-dc5a-4908-87cc-034ee9747e20'</t>
  </si>
  <si>
    <t>,</t>
  </si>
  <si>
    <t>'UId':'70dcb08c-d0c0-43e8-87c7-cb83b1736902'</t>
  </si>
  <si>
    <t>,'Col':</t>
  </si>
  <si>
    <t>{'SheetId':'1deb9a6e-dc5a-4908-87cc-034ee9747e20'</t>
  </si>
  <si>
    <t>,</t>
  </si>
  <si>
    <t>'UId':'b98b0710-edbe-464f-91cc-a50943b92e53'</t>
  </si>
  <si>
    <t>,'Col':</t>
  </si>
  <si>
    <t>{'SheetId':'1deb9a6e-dc5a-4908-87cc-034ee9747e20'</t>
  </si>
  <si>
    <t>,</t>
  </si>
  <si>
    <t>'UId':'1e5e338d-e8d3-484c-a931-f154e681f9d1'</t>
  </si>
  <si>
    <t>,'Col':</t>
  </si>
  <si>
    <t>{'SheetId':'1deb9a6e-dc5a-4908-87cc-034ee9747e20'</t>
  </si>
  <si>
    <t>,</t>
  </si>
  <si>
    <t>'UId':'f0171a12-b46c-408e-9769-0674783f4494'</t>
  </si>
  <si>
    <t>,'Col':</t>
  </si>
  <si>
    <t>{'SheetId':'1deb9a6e-dc5a-4908-87cc-034ee9747e20'</t>
  </si>
  <si>
    <t>,</t>
  </si>
  <si>
    <t>'UId':'123dfcbf-9d8f-4865-9abd-67aef0fb2ded'</t>
  </si>
  <si>
    <t>,'Col':</t>
  </si>
  <si>
    <t>{'SheetId':'1deb9a6e-dc5a-4908-87cc-034ee9747e20'</t>
  </si>
  <si>
    <t>,</t>
  </si>
  <si>
    <t>'UId':'61c7d7e9-4c4a-4062-8012-4877345d4ca2'</t>
  </si>
  <si>
    <t>,'Col':</t>
  </si>
  <si>
    <t>{'SheetId':'1deb9a6e-dc5a-4908-87cc-034ee9747e20'</t>
  </si>
  <si>
    <t>,</t>
  </si>
  <si>
    <t>'UId':'55eb1cfc-48db-45d7-badc-9126702dbaca'</t>
  </si>
  <si>
    <t>,'Col':</t>
  </si>
  <si>
    <t>{'SheetId':'1deb9a6e-dc5a-4908-87cc-034ee9747e20'</t>
  </si>
  <si>
    <t>,</t>
  </si>
  <si>
    <t>'UId':'0b0a71cf-8b1c-4a88-a170-2b7251d20ffa'</t>
  </si>
  <si>
    <t>,'Col':</t>
  </si>
  <si>
    <t>{'SheetId':'1deb9a6e-dc5a-4908-87cc-034ee9747e20'</t>
  </si>
  <si>
    <t>,</t>
  </si>
  <si>
    <t>'UId':'3ec63538-3a98-477e-b957-0e4550274988'</t>
  </si>
  <si>
    <t>,'Col':</t>
  </si>
  <si>
    <t>{'SheetId':'1deb9a6e-dc5a-4908-87cc-034ee9747e20'</t>
  </si>
  <si>
    <t>,</t>
  </si>
  <si>
    <t>'UId':'b7e2b881-7166-4008-81ef-36fa655ba0d3'</t>
  </si>
  <si>
    <t>,'Col':</t>
  </si>
  <si>
    <t>{'SheetId':'1deb9a6e-dc5a-4908-87cc-034ee9747e20'</t>
  </si>
  <si>
    <t>,</t>
  </si>
  <si>
    <t>'UId':'b0198f8c-cffe-4d00-9816-22e0fa96124d'</t>
  </si>
  <si>
    <t>,'Col':</t>
  </si>
  <si>
    <t>{'SheetId':'1deb9a6e-dc5a-4908-87cc-034ee9747e20'</t>
  </si>
  <si>
    <t>,</t>
  </si>
  <si>
    <t>'UId':'2a23d1c5-766a-4746-bd88-93015d1e4053'</t>
  </si>
  <si>
    <t>,'Col':</t>
  </si>
  <si>
    <t>{'SheetId':'1deb9a6e-dc5a-4908-87cc-034ee9747e20'</t>
  </si>
  <si>
    <t>,</t>
  </si>
  <si>
    <t>'UId':'ca227d64-7ddf-4c5b-94c2-f07049f1a645'</t>
  </si>
  <si>
    <t>,'Col':</t>
  </si>
  <si>
    <t>{'SheetId':'b8bf6eba-526f-4bd9-9654-e3f3093b752c'</t>
  </si>
  <si>
    <t>,</t>
  </si>
  <si>
    <t>'UId':'7cae0d2e-0246-4b80-90c0-dca0d3810480'</t>
  </si>
  <si>
    <t>,'Col':</t>
  </si>
  <si>
    <t>{'SheetId':'b8bf6eba-526f-4bd9-9654-e3f3093b752c'</t>
  </si>
  <si>
    <t>,</t>
  </si>
  <si>
    <t>'UId':'f00ce651-fd94-47ed-94d3-4011b1c26bc9'</t>
  </si>
  <si>
    <t>,'Col':</t>
  </si>
  <si>
    <t>{'SheetId':'b8bf6eba-526f-4bd9-9654-e3f3093b752c'</t>
  </si>
  <si>
    <t>,</t>
  </si>
  <si>
    <t>'UId':'8e071538-b524-470f-be1e-284a4ab0392f'</t>
  </si>
  <si>
    <t>,'Col':</t>
  </si>
  <si>
    <t>{'SheetId':'b8bf6eba-526f-4bd9-9654-e3f3093b752c'</t>
  </si>
  <si>
    <t>,</t>
  </si>
  <si>
    <t>'UId':'4e03cc8a-4772-4f25-ad1c-1970bf7c8541'</t>
  </si>
  <si>
    <t>,'Col':</t>
  </si>
  <si>
    <t>{'SheetId':'b8bf6eba-526f-4bd9-9654-e3f3093b752c'</t>
  </si>
  <si>
    <t>,</t>
  </si>
  <si>
    <t>'UId':'797607a2-7c29-41bd-82ac-4762e55e1c82'</t>
  </si>
  <si>
    <t>,'Col':</t>
  </si>
  <si>
    <t>{'SheetId':'b8bf6eba-526f-4bd9-9654-e3f3093b752c'</t>
  </si>
  <si>
    <t>,</t>
  </si>
  <si>
    <t>'UId':'fb6ee109-5373-4cf4-a704-834e739ff937'</t>
  </si>
  <si>
    <t>,'Col':</t>
  </si>
  <si>
    <t>{'SheetId':'b8bf6eba-526f-4bd9-9654-e3f3093b752c'</t>
  </si>
  <si>
    <t>,</t>
  </si>
  <si>
    <t>'UId':'83648671-c0ac-4839-9996-13cecc5cb1c0'</t>
  </si>
  <si>
    <t>,'Col':</t>
  </si>
  <si>
    <t>{'SheetId':'b8bf6eba-526f-4bd9-9654-e3f3093b752c'</t>
  </si>
  <si>
    <t>,</t>
  </si>
  <si>
    <t>'UId':'ea2a6982-a67c-4361-bfee-6d156240d436'</t>
  </si>
  <si>
    <t>,'Col':</t>
  </si>
  <si>
    <t>{'SheetId':'b8bf6eba-526f-4bd9-9654-e3f3093b752c'</t>
  </si>
  <si>
    <t>,</t>
  </si>
  <si>
    <t>'UId':'3a30c625-69d8-48a8-86ec-a29eba44fa65'</t>
  </si>
  <si>
    <t>,'Col':</t>
  </si>
  <si>
    <t>{'SheetId':'b8bf6eba-526f-4bd9-9654-e3f3093b752c'</t>
  </si>
  <si>
    <t>,</t>
  </si>
  <si>
    <t>'UId':'948885f7-6217-4782-9240-b63069e6ed3b'</t>
  </si>
  <si>
    <t>,'Col':</t>
  </si>
  <si>
    <t>{'SheetId':'b8bf6eba-526f-4bd9-9654-e3f3093b752c'</t>
  </si>
  <si>
    <t>,</t>
  </si>
  <si>
    <t>'UId':'433c7192-7bbc-4cb5-bb4b-dccb8b49718e'</t>
  </si>
  <si>
    <t>,'Col':</t>
  </si>
  <si>
    <t>{'SheetId':'b8bf6eba-526f-4bd9-9654-e3f3093b752c'</t>
  </si>
  <si>
    <t>,</t>
  </si>
  <si>
    <t>'UId':'e813806a-945c-4114-9677-cdc52f49fef5'</t>
  </si>
  <si>
    <t>,'Col':</t>
  </si>
  <si>
    <t>{'SheetId':'b8bf6eba-526f-4bd9-9654-e3f3093b752c'</t>
  </si>
  <si>
    <t>,</t>
  </si>
  <si>
    <t>'UId':'e1d35212-f54d-4ade-b024-b860cff8a822'</t>
  </si>
  <si>
    <t>,'Col':</t>
  </si>
  <si>
    <t>{'SheetId':'b8bf6eba-526f-4bd9-9654-e3f3093b752c'</t>
  </si>
  <si>
    <t>,</t>
  </si>
  <si>
    <t>'UId':'0c28605b-61bb-497a-81d9-cdb8a920041f'</t>
  </si>
  <si>
    <t>,'Col':</t>
  </si>
  <si>
    <t>{'SheetId':'b8bf6eba-526f-4bd9-9654-e3f3093b752c'</t>
  </si>
  <si>
    <t>,</t>
  </si>
  <si>
    <t>'UId':'76a9cd0f-0fda-4a20-b03a-adb6897b3e79'</t>
  </si>
  <si>
    <t>,'Col':</t>
  </si>
  <si>
    <t>{'SheetId':'b8bf6eba-526f-4bd9-9654-e3f3093b752c'</t>
  </si>
  <si>
    <t>,</t>
  </si>
  <si>
    <t>'UId':'5a2071f5-2e0a-4402-93c6-8eade8b897fc'</t>
  </si>
  <si>
    <t>,'Col':</t>
  </si>
  <si>
    <t>{'SheetId':'b8bf6eba-526f-4bd9-9654-e3f3093b752c'</t>
  </si>
  <si>
    <t>,</t>
  </si>
  <si>
    <t>'UId':'9bda40fb-ab49-43b3-9299-476781432b20'</t>
  </si>
  <si>
    <t>,'Col':</t>
  </si>
  <si>
    <t>{'SheetId':'b8bf6eba-526f-4bd9-9654-e3f3093b752c'</t>
  </si>
  <si>
    <t>,</t>
  </si>
  <si>
    <t>'UId':'16313c39-54e9-40ab-bf81-173d4132e857'</t>
  </si>
  <si>
    <t>,'Col':</t>
  </si>
  <si>
    <t>{'SheetId':'b8bf6eba-526f-4bd9-9654-e3f3093b752c'</t>
  </si>
  <si>
    <t>,</t>
  </si>
  <si>
    <t>'UId':'a876f438-6388-4991-bfdb-fd50ee7124c7'</t>
  </si>
  <si>
    <t>,'Col':</t>
  </si>
  <si>
    <t>{'SheetId':'b8bf6eba-526f-4bd9-9654-e3f3093b752c'</t>
  </si>
  <si>
    <t>,</t>
  </si>
  <si>
    <t>'UId':'2ad40a3b-bd24-4772-8715-70869842fb19'</t>
  </si>
  <si>
    <t>,'Col':</t>
  </si>
  <si>
    <t>{'SheetId':'b8bf6eba-526f-4bd9-9654-e3f3093b752c'</t>
  </si>
  <si>
    <t>,</t>
  </si>
  <si>
    <t>'UId':'144784c6-10c0-4887-aebd-01c98a934b79'</t>
  </si>
  <si>
    <t>,'Col':</t>
  </si>
  <si>
    <t>{'SheetId':'b8bf6eba-526f-4bd9-9654-e3f3093b752c'</t>
  </si>
  <si>
    <t>,</t>
  </si>
  <si>
    <t>'UId':'bece8bcf-cec1-4ade-a065-d6ae4c3d5abb'</t>
  </si>
  <si>
    <t>,'Col':</t>
  </si>
  <si>
    <t>{'SheetId':'b8bf6eba-526f-4bd9-9654-e3f3093b752c'</t>
  </si>
  <si>
    <t>,</t>
  </si>
  <si>
    <t>'UId':'080b476a-d7ce-46bb-b996-878016b38911'</t>
  </si>
  <si>
    <t>,'Col':</t>
  </si>
  <si>
    <t>{'SheetId':'b8bf6eba-526f-4bd9-9654-e3f3093b752c'</t>
  </si>
  <si>
    <t>,</t>
  </si>
  <si>
    <t>'UId':'1a6cc987-fd67-4603-9848-a612e838f18d'</t>
  </si>
  <si>
    <t>,'Col':</t>
  </si>
  <si>
    <t>{'SheetId':'b8bf6eba-526f-4bd9-9654-e3f3093b752c'</t>
  </si>
  <si>
    <t>,</t>
  </si>
  <si>
    <t>'UId':'6926ccdf-72b8-437e-9e07-e95441c3a3c6'</t>
  </si>
  <si>
    <t>,'Col':</t>
  </si>
  <si>
    <t>{'SheetId':'b8bf6eba-526f-4bd9-9654-e3f3093b752c'</t>
  </si>
  <si>
    <t>,</t>
  </si>
  <si>
    <t>'UId':'cc12faaa-cbf7-4de5-801a-1d752c107240'</t>
  </si>
  <si>
    <t>,'Col':</t>
  </si>
  <si>
    <t>{'SheetId':'b8bf6eba-526f-4bd9-9654-e3f3093b752c'</t>
  </si>
  <si>
    <t>,</t>
  </si>
  <si>
    <t>'UId':'ae8a415c-82a6-4b21-bb7f-5e455f7dd305'</t>
  </si>
  <si>
    <t>,'Col':</t>
  </si>
  <si>
    <t>{'SheetId':'b8bf6eba-526f-4bd9-9654-e3f3093b752c'</t>
  </si>
  <si>
    <t>,</t>
  </si>
  <si>
    <t>'UId':'8e2d405e-38fb-4d5d-82bb-5c0b442e174e'</t>
  </si>
  <si>
    <t>,'Col':</t>
  </si>
  <si>
    <t>{'SheetId':'b8bf6eba-526f-4bd9-9654-e3f3093b752c'</t>
  </si>
  <si>
    <t>,</t>
  </si>
  <si>
    <t>'UId':'171de836-50e6-4333-ac59-e45273725730'</t>
  </si>
  <si>
    <t>,'Col':</t>
  </si>
  <si>
    <t>{'SheetId':'b8bf6eba-526f-4bd9-9654-e3f3093b752c'</t>
  </si>
  <si>
    <t>,</t>
  </si>
  <si>
    <t>'UId':'bec11393-04b6-447e-b5df-c9a45dde6fcb'</t>
  </si>
  <si>
    <t>,'Col':</t>
  </si>
  <si>
    <t>{'SheetId':'b8bf6eba-526f-4bd9-9654-e3f3093b752c'</t>
  </si>
  <si>
    <t>,</t>
  </si>
  <si>
    <t>'UId':'270dfad0-d1c0-4282-93f2-a163c2d713b7'</t>
  </si>
  <si>
    <t>,'Col':</t>
  </si>
  <si>
    <t>{'SheetId':'b8bf6eba-526f-4bd9-9654-e3f3093b752c'</t>
  </si>
  <si>
    <t>,</t>
  </si>
  <si>
    <t>'UId':'b7407ef3-dc79-4f6c-b410-831c6e5f7e12'</t>
  </si>
  <si>
    <t>,'Col':</t>
  </si>
  <si>
    <t>{'SheetId':'b8bf6eba-526f-4bd9-9654-e3f3093b752c'</t>
  </si>
  <si>
    <t>,</t>
  </si>
  <si>
    <t>'UId':'8bec3566-6412-4197-8901-b1707e3d0ca6'</t>
  </si>
  <si>
    <t>,'Col':</t>
  </si>
  <si>
    <t>{'SheetId':'b8bf6eba-526f-4bd9-9654-e3f3093b752c'</t>
  </si>
  <si>
    <t>,</t>
  </si>
  <si>
    <t>'UId':'3b12b22d-4236-4835-a88e-7f3d6420cc5d'</t>
  </si>
  <si>
    <t>,'Col':</t>
  </si>
  <si>
    <t>{'SheetId':'b8bf6eba-526f-4bd9-9654-e3f3093b752c'</t>
  </si>
  <si>
    <t>,</t>
  </si>
  <si>
    <t>'UId':'94012038-3688-4246-8500-f3aca12ae73a'</t>
  </si>
  <si>
    <t>,'Col':</t>
  </si>
  <si>
    <t>{'SheetId':'b8bf6eba-526f-4bd9-9654-e3f3093b752c'</t>
  </si>
  <si>
    <t>,</t>
  </si>
  <si>
    <t>'UId':'64fe0f18-6dc0-4b04-8da1-70b4421329c6'</t>
  </si>
  <si>
    <t>,'Col':</t>
  </si>
  <si>
    <t>{'SheetId':'b8bf6eba-526f-4bd9-9654-e3f3093b752c'</t>
  </si>
  <si>
    <t>,</t>
  </si>
  <si>
    <t>'UId':'77156d14-a5e4-4ad7-b43a-041b99cd68ba'</t>
  </si>
  <si>
    <t>,'Col':</t>
  </si>
  <si>
    <t>{'SheetId':'b8bf6eba-526f-4bd9-9654-e3f3093b752c'</t>
  </si>
  <si>
    <t>,</t>
  </si>
  <si>
    <t>'UId':'e3509212-fb3e-442f-947b-97a4e5360b71'</t>
  </si>
  <si>
    <t>,'Col':</t>
  </si>
  <si>
    <t>{'SheetId':'b8bf6eba-526f-4bd9-9654-e3f3093b752c'</t>
  </si>
  <si>
    <t>,</t>
  </si>
  <si>
    <t>'UId':'e90bcc73-7244-4be1-aed4-234dd30b0b34'</t>
  </si>
  <si>
    <t>,'Col':</t>
  </si>
  <si>
    <t>{'SheetId':'b8bf6eba-526f-4bd9-9654-e3f3093b752c'</t>
  </si>
  <si>
    <t>,</t>
  </si>
  <si>
    <t>'UId':'83cfb595-5a70-4e46-85c7-b2978220c762'</t>
  </si>
  <si>
    <t>,'Col':</t>
  </si>
  <si>
    <t>{'SheetId':'b8bf6eba-526f-4bd9-9654-e3f3093b752c'</t>
  </si>
  <si>
    <t>,</t>
  </si>
  <si>
    <t>'UId':'82876eb5-7e0d-4790-b3b6-8725aef463b2'</t>
  </si>
  <si>
    <t>,'Col':</t>
  </si>
  <si>
    <t>{'SheetId':'b8bf6eba-526f-4bd9-9654-e3f3093b752c'</t>
  </si>
  <si>
    <t>,</t>
  </si>
  <si>
    <t>'UId':'771aec5a-9978-4b1b-a58d-6f1aa7a595ca'</t>
  </si>
  <si>
    <t>,'Col':</t>
  </si>
  <si>
    <t>{'SheetId':'b8bf6eba-526f-4bd9-9654-e3f3093b752c'</t>
  </si>
  <si>
    <t>,</t>
  </si>
  <si>
    <t>'UId':'34a1ddaa-3e6a-46fc-8da0-43045e026c6a'</t>
  </si>
  <si>
    <t>,'Col':</t>
  </si>
  <si>
    <t>{'SheetId':'b8bf6eba-526f-4bd9-9654-e3f3093b752c'</t>
  </si>
  <si>
    <t>,</t>
  </si>
  <si>
    <t>'UId':'18e84f0d-9027-405d-ac02-70220ee76df8'</t>
  </si>
  <si>
    <t>,'Col':</t>
  </si>
  <si>
    <t>{'SheetId':'b8bf6eba-526f-4bd9-9654-e3f3093b752c'</t>
  </si>
  <si>
    <t>,</t>
  </si>
  <si>
    <t>'UId':'00f02f91-8857-422b-9e3f-c8fbb30cce1b'</t>
  </si>
  <si>
    <t>,'Col':</t>
  </si>
  <si>
    <t>{'SheetId':'b8bf6eba-526f-4bd9-9654-e3f3093b752c'</t>
  </si>
  <si>
    <t>,</t>
  </si>
  <si>
    <t>'UId':'16a309e2-766b-40e4-a45f-663e8dc943d6'</t>
  </si>
  <si>
    <t>,'Col':</t>
  </si>
  <si>
    <t>{'SheetId':'b8bf6eba-526f-4bd9-9654-e3f3093b752c'</t>
  </si>
  <si>
    <t>,</t>
  </si>
  <si>
    <t>'UId':'4d034d9e-aee4-4fdd-a287-b6cce78c6a25'</t>
  </si>
  <si>
    <t>,'Col':</t>
  </si>
  <si>
    <t>{'SheetId':'b8bf6eba-526f-4bd9-9654-e3f3093b752c'</t>
  </si>
  <si>
    <t>,</t>
  </si>
  <si>
    <t>'UId':'78d852c5-bf1b-44c8-92fb-f1a8804ab519'</t>
  </si>
  <si>
    <t>,'Col':</t>
  </si>
  <si>
    <t>{'SheetId':'b8bf6eba-526f-4bd9-9654-e3f3093b752c'</t>
  </si>
  <si>
    <t>,</t>
  </si>
  <si>
    <t>'UId':'d7196a16-fa7a-42c2-8738-4009aee95f3c'</t>
  </si>
  <si>
    <t>,'Col':</t>
  </si>
  <si>
    <t>{'SheetId':'b8bf6eba-526f-4bd9-9654-e3f3093b752c'</t>
  </si>
  <si>
    <t>,</t>
  </si>
  <si>
    <t>'UId':'be877984-f8a6-455c-ac6d-c034785a84bb'</t>
  </si>
  <si>
    <t>,'Col':</t>
  </si>
  <si>
    <t>{'SheetId':'b8bf6eba-526f-4bd9-9654-e3f3093b752c'</t>
  </si>
  <si>
    <t>,</t>
  </si>
  <si>
    <t>'UId':'7f3fd85d-d6fc-4566-8b05-9fe080966614'</t>
  </si>
  <si>
    <t>,'Col':</t>
  </si>
  <si>
    <t>{'SheetId':'b8bf6eba-526f-4bd9-9654-e3f3093b752c'</t>
  </si>
  <si>
    <t>,</t>
  </si>
  <si>
    <t>'UId':'71cc504b-eac1-40e5-8c59-522a05902891'</t>
  </si>
  <si>
    <t>,'Col':</t>
  </si>
  <si>
    <t>{'SheetId':'b8bf6eba-526f-4bd9-9654-e3f3093b752c'</t>
  </si>
  <si>
    <t>,</t>
  </si>
  <si>
    <t>'UId':'ad4128e0-de5e-491a-bc88-102ab197db31'</t>
  </si>
  <si>
    <t>,'Col':</t>
  </si>
  <si>
    <t>{'SheetId':'b8bf6eba-526f-4bd9-9654-e3f3093b752c'</t>
  </si>
  <si>
    <t>,</t>
  </si>
  <si>
    <t>'UId':'bac2953b-dd0b-4a28-9728-7eae88c1b569'</t>
  </si>
  <si>
    <t>,'Col':</t>
  </si>
  <si>
    <t>{'SheetId':'b8bf6eba-526f-4bd9-9654-e3f3093b752c'</t>
  </si>
  <si>
    <t>,</t>
  </si>
  <si>
    <t>'UId':'0c84531b-d7b8-4d20-8fdd-6f8a48082ea9'</t>
  </si>
  <si>
    <t>,'Col':</t>
  </si>
  <si>
    <t>{'SheetId':'b8bf6eba-526f-4bd9-9654-e3f3093b752c'</t>
  </si>
  <si>
    <t>,</t>
  </si>
  <si>
    <t>'UId':'8fe3c7cb-f389-4be2-bbc8-2bfe54a6ae92'</t>
  </si>
  <si>
    <t>,'Col':</t>
  </si>
  <si>
    <t>{'SheetId':'b8bf6eba-526f-4bd9-9654-e3f3093b752c'</t>
  </si>
  <si>
    <t>,</t>
  </si>
  <si>
    <t>'UId':'f1c69d83-c664-4479-bc38-027809bfc472'</t>
  </si>
  <si>
    <t>,'Col':</t>
  </si>
  <si>
    <t>{'SheetId':'b8bf6eba-526f-4bd9-9654-e3f3093b752c'</t>
  </si>
  <si>
    <t>,</t>
  </si>
  <si>
    <t>'UId':'79752c91-1fca-424d-9fb6-fd03393d3403'</t>
  </si>
  <si>
    <t>,'Col':</t>
  </si>
  <si>
    <t>{'SheetId':'b8bf6eba-526f-4bd9-9654-e3f3093b752c'</t>
  </si>
  <si>
    <t>,</t>
  </si>
  <si>
    <t>'UId':'436f0470-8322-47f4-9a8f-20399be6e137'</t>
  </si>
  <si>
    <t>,'Col':</t>
  </si>
  <si>
    <t>{'SheetId':'b8bf6eba-526f-4bd9-9654-e3f3093b752c'</t>
  </si>
  <si>
    <t>,</t>
  </si>
  <si>
    <t>'UId':'fc910f87-07a2-4f10-8844-a6f1acb5974f'</t>
  </si>
  <si>
    <t>,'Col':</t>
  </si>
  <si>
    <t>{'SheetId':'b8bf6eba-526f-4bd9-9654-e3f3093b752c'</t>
  </si>
  <si>
    <t>,</t>
  </si>
  <si>
    <t>'UId':'ef502689-c5f7-474c-a7e7-72360a998198'</t>
  </si>
  <si>
    <t>,'Col':</t>
  </si>
  <si>
    <t>{'SheetId':'b8bf6eba-526f-4bd9-9654-e3f3093b752c'</t>
  </si>
  <si>
    <t>,</t>
  </si>
  <si>
    <t>'UId':'0ececb36-af96-40b4-813c-97912dc013b8'</t>
  </si>
  <si>
    <t>,'Col':</t>
  </si>
  <si>
    <t>{'SheetId':'b8bf6eba-526f-4bd9-9654-e3f3093b752c'</t>
  </si>
  <si>
    <t>,</t>
  </si>
  <si>
    <t>'UId':'49f59dc8-cfb3-4e4a-9ddd-d8350377dfff'</t>
  </si>
  <si>
    <t>,'Col':</t>
  </si>
  <si>
    <t>{'SheetId':'b8bf6eba-526f-4bd9-9654-e3f3093b752c'</t>
  </si>
  <si>
    <t>,</t>
  </si>
  <si>
    <t>'UId':'a51bb8f3-42ba-446e-bad6-b171bad34d8f'</t>
  </si>
  <si>
    <t>,'Col':</t>
  </si>
  <si>
    <t>{'SheetId':'b8bf6eba-526f-4bd9-9654-e3f3093b752c'</t>
  </si>
  <si>
    <t>,</t>
  </si>
  <si>
    <t>'UId':'70060442-d7fb-49f7-81fb-1bbd84e2ab4d'</t>
  </si>
  <si>
    <t>,'Col':</t>
  </si>
  <si>
    <t>{'SheetId':'b8bf6eba-526f-4bd9-9654-e3f3093b752c'</t>
  </si>
  <si>
    <t>,</t>
  </si>
  <si>
    <t>'UId':'3e844679-8984-4cf1-8980-0b4bb5fd66a1'</t>
  </si>
  <si>
    <t>,'Col':</t>
  </si>
  <si>
    <t>{'SheetId':'b8bf6eba-526f-4bd9-9654-e3f3093b752c'</t>
  </si>
  <si>
    <t>,</t>
  </si>
  <si>
    <t>'UId':'afe9033c-d964-4021-8bd6-60611a9b5cd1'</t>
  </si>
  <si>
    <t>,'Col':</t>
  </si>
  <si>
    <t>{'SheetId':'b8bf6eba-526f-4bd9-9654-e3f3093b752c'</t>
  </si>
  <si>
    <t>,</t>
  </si>
  <si>
    <t>'UId':'03d8d5a6-a470-4331-9caf-af7cc89dd53f'</t>
  </si>
  <si>
    <t>,'Col':</t>
  </si>
  <si>
    <t>{'SheetId':'b8bf6eba-526f-4bd9-9654-e3f3093b752c'</t>
  </si>
  <si>
    <t>,</t>
  </si>
  <si>
    <t>'UId':'9e7e21d5-4240-44ff-9806-86a77c7f94f4'</t>
  </si>
  <si>
    <t>,'Col':</t>
  </si>
  <si>
    <t>{'SheetId':'b8bf6eba-526f-4bd9-9654-e3f3093b752c'</t>
  </si>
  <si>
    <t>,</t>
  </si>
  <si>
    <t>'UId':'364f5318-a2b9-457a-8626-de72c253a0a7'</t>
  </si>
  <si>
    <t>,'Col':</t>
  </si>
  <si>
    <t>{'SheetId':'b8bf6eba-526f-4bd9-9654-e3f3093b752c'</t>
  </si>
  <si>
    <t>,</t>
  </si>
  <si>
    <t>'UId':'f8c33ab5-378a-48dc-aa51-6e0a608cb69b'</t>
  </si>
  <si>
    <t>,'Col':</t>
  </si>
  <si>
    <t>{'SheetId':'b8bf6eba-526f-4bd9-9654-e3f3093b752c'</t>
  </si>
  <si>
    <t>,</t>
  </si>
  <si>
    <t>'UId':'e7ba6151-f9f8-4701-905d-5de855da936a'</t>
  </si>
  <si>
    <t>,'Col':</t>
  </si>
  <si>
    <t>{'SheetId':'b8bf6eba-526f-4bd9-9654-e3f3093b752c'</t>
  </si>
  <si>
    <t>,</t>
  </si>
  <si>
    <t>'UId':'32160d41-1c3e-454d-9f81-d3927adcae47'</t>
  </si>
  <si>
    <t>,'Col':</t>
  </si>
  <si>
    <t>{'SheetId':'b8bf6eba-526f-4bd9-9654-e3f3093b752c'</t>
  </si>
  <si>
    <t>,</t>
  </si>
  <si>
    <t>'UId':'d7218f8d-3ef5-4043-8639-8cad8953b121'</t>
  </si>
  <si>
    <t>,'Col':</t>
  </si>
  <si>
    <t>{'SheetId':'b8bf6eba-526f-4bd9-9654-e3f3093b752c'</t>
  </si>
  <si>
    <t>,</t>
  </si>
  <si>
    <t>'UId':'a813abb5-c695-4cdc-8556-de061512c6b7'</t>
  </si>
  <si>
    <t>,'Col':</t>
  </si>
  <si>
    <t>{'SheetId':'b8bf6eba-526f-4bd9-9654-e3f3093b752c'</t>
  </si>
  <si>
    <t>,</t>
  </si>
  <si>
    <t>'UId':'945a58a2-1a03-46c0-a29c-aaa90daefc25'</t>
  </si>
  <si>
    <t>,'Col':</t>
  </si>
  <si>
    <t>{'SheetId':'b8bf6eba-526f-4bd9-9654-e3f3093b752c'</t>
  </si>
  <si>
    <t>,</t>
  </si>
  <si>
    <t>'UId':'ea565df4-7f58-4528-b119-7b286bc30bd7'</t>
  </si>
  <si>
    <t>,'Col':</t>
  </si>
  <si>
    <t>{'SheetId':'b8bf6eba-526f-4bd9-9654-e3f3093b752c'</t>
  </si>
  <si>
    <t>,</t>
  </si>
  <si>
    <t>'UId':'5e6a17b4-1d61-487b-9ba7-e9d99ef00f9e'</t>
  </si>
  <si>
    <t>,'Col':</t>
  </si>
  <si>
    <t>{'SheetId':'b8bf6eba-526f-4bd9-9654-e3f3093b752c'</t>
  </si>
  <si>
    <t>,</t>
  </si>
  <si>
    <t>'UId':'43e94162-da88-4e78-b95f-7fd6168295bf'</t>
  </si>
  <si>
    <t>,'Col':</t>
  </si>
  <si>
    <t>{'SheetId':'b8bf6eba-526f-4bd9-9654-e3f3093b752c'</t>
  </si>
  <si>
    <t>,</t>
  </si>
  <si>
    <t>'UId':'b7bf5b26-d99d-43ea-a7bf-e1e53327f01a'</t>
  </si>
  <si>
    <t>,'Col':</t>
  </si>
  <si>
    <t>{'SheetId':'b8bf6eba-526f-4bd9-9654-e3f3093b752c'</t>
  </si>
  <si>
    <t>,</t>
  </si>
  <si>
    <t>'UId':'b45f67e2-e967-4b64-a591-3333d3c997f2'</t>
  </si>
  <si>
    <t>,'Col':</t>
  </si>
  <si>
    <t>{'SheetId':'b8bf6eba-526f-4bd9-9654-e3f3093b752c'</t>
  </si>
  <si>
    <t>,</t>
  </si>
  <si>
    <t>'UId':'3e7d45ce-e023-46e3-befb-a3d74ec5e2e0'</t>
  </si>
  <si>
    <t>,'Col':</t>
  </si>
  <si>
    <t>{'SheetId':'b8bf6eba-526f-4bd9-9654-e3f3093b752c'</t>
  </si>
  <si>
    <t>,</t>
  </si>
  <si>
    <t>'UId':'9b9609c8-a396-4776-950e-cb9ea8de18fa'</t>
  </si>
  <si>
    <t>,'Col':</t>
  </si>
  <si>
    <t>{'SheetId':'b8bf6eba-526f-4bd9-9654-e3f3093b752c'</t>
  </si>
  <si>
    <t>,</t>
  </si>
  <si>
    <t>'UId':'925b5db0-e8c9-4168-9d1b-1f5df951acb7'</t>
  </si>
  <si>
    <t>,'Col':</t>
  </si>
  <si>
    <t>{'SheetId':'b8bf6eba-526f-4bd9-9654-e3f3093b752c'</t>
  </si>
  <si>
    <t>,</t>
  </si>
  <si>
    <t>'UId':'21ba6759-dfcd-4ff0-a8b3-1b39d17034d3'</t>
  </si>
  <si>
    <t>,'Col':</t>
  </si>
  <si>
    <t>{'SheetId':'b8bf6eba-526f-4bd9-9654-e3f3093b752c'</t>
  </si>
  <si>
    <t>,</t>
  </si>
  <si>
    <t>'UId':'dd965c1c-d82a-416d-9848-9244572edfcd'</t>
  </si>
  <si>
    <t>,'Col':</t>
  </si>
  <si>
    <t>{'SheetId':'b8bf6eba-526f-4bd9-9654-e3f3093b752c'</t>
  </si>
  <si>
    <t>,</t>
  </si>
  <si>
    <t>'UId':'331447b3-7a92-4d44-9754-19423d718a31'</t>
  </si>
  <si>
    <t>,'Col':</t>
  </si>
  <si>
    <t>{'SheetId':'b8bf6eba-526f-4bd9-9654-e3f3093b752c'</t>
  </si>
  <si>
    <t>,</t>
  </si>
  <si>
    <t>'UId':'be7758d4-0c8d-4c81-acb6-11260d6ff45f'</t>
  </si>
  <si>
    <t>,'Col':</t>
  </si>
  <si>
    <t>{'SheetId':'b8bf6eba-526f-4bd9-9654-e3f3093b752c'</t>
  </si>
  <si>
    <t>,</t>
  </si>
  <si>
    <t>'UId':'e828a510-d7ff-4fb5-8808-fcc41fea2b8b'</t>
  </si>
  <si>
    <t>,'Col':</t>
  </si>
  <si>
    <t>{'SheetId':'b8bf6eba-526f-4bd9-9654-e3f3093b752c'</t>
  </si>
  <si>
    <t>,</t>
  </si>
  <si>
    <t>'UId':'acb14f67-2644-4258-a470-18b086a2f385'</t>
  </si>
  <si>
    <t>,'Col':</t>
  </si>
  <si>
    <t>{'SheetId':'b8bf6eba-526f-4bd9-9654-e3f3093b752c'</t>
  </si>
  <si>
    <t>,</t>
  </si>
  <si>
    <t>'UId':'e4a338d3-3115-4d7a-92ac-b9248aac9f01'</t>
  </si>
  <si>
    <t>,'Col':</t>
  </si>
  <si>
    <t>{'SheetId':'b8bf6eba-526f-4bd9-9654-e3f3093b752c'</t>
  </si>
  <si>
    <t>,</t>
  </si>
  <si>
    <t>'UId':'5eaa9cd4-2efc-428d-b93d-bce89efc2180'</t>
  </si>
  <si>
    <t>,'Col':</t>
  </si>
  <si>
    <t>{'SheetId':'b8bf6eba-526f-4bd9-9654-e3f3093b752c'</t>
  </si>
  <si>
    <t>,</t>
  </si>
  <si>
    <t>'UId':'e8703be5-0ad1-4fc2-aa40-d5548f1d3dc2'</t>
  </si>
  <si>
    <t>,'Col':</t>
  </si>
  <si>
    <t>{'SheetId':'b8bf6eba-526f-4bd9-9654-e3f3093b752c'</t>
  </si>
  <si>
    <t>,</t>
  </si>
  <si>
    <t>'UId':'6bb68cb0-20ac-4ba4-b541-2e27df9d8382'</t>
  </si>
  <si>
    <t>,'Col':</t>
  </si>
  <si>
    <t>{'SheetId':'b8bf6eba-526f-4bd9-9654-e3f3093b752c'</t>
  </si>
  <si>
    <t>,</t>
  </si>
  <si>
    <t>'UId':'c4943c5b-920c-49b8-a2db-e5c9f9517cda'</t>
  </si>
  <si>
    <t>,'Col':</t>
  </si>
  <si>
    <t>{'SheetId':'b8bf6eba-526f-4bd9-9654-e3f3093b752c'</t>
  </si>
  <si>
    <t>,</t>
  </si>
  <si>
    <t>'UId':'0fd1bde6-9517-44c7-9346-42588ebd5b26'</t>
  </si>
  <si>
    <t>,'Col':</t>
  </si>
  <si>
    <t>{'SheetId':'b8bf6eba-526f-4bd9-9654-e3f3093b752c'</t>
  </si>
  <si>
    <t>,</t>
  </si>
  <si>
    <t>'UId':'5f775593-f78d-4f08-ae49-816c118e656b'</t>
  </si>
  <si>
    <t>,'Col':</t>
  </si>
  <si>
    <t>{'SheetId':'b8bf6eba-526f-4bd9-9654-e3f3093b752c'</t>
  </si>
  <si>
    <t>,</t>
  </si>
  <si>
    <t>'UId':'8265b157-043e-4492-8ca5-2ff287caa9df'</t>
  </si>
  <si>
    <t>,'Col':</t>
  </si>
  <si>
    <t>{'SheetId':'b8bf6eba-526f-4bd9-9654-e3f3093b752c'</t>
  </si>
  <si>
    <t>,</t>
  </si>
  <si>
    <t>'UId':'8c3d77ef-27a5-4d78-b226-97efab8c64d3'</t>
  </si>
  <si>
    <t>,'Col':</t>
  </si>
  <si>
    <t>{'SheetId':'b8bf6eba-526f-4bd9-9654-e3f3093b752c'</t>
  </si>
  <si>
    <t>,</t>
  </si>
  <si>
    <t>'UId':'f676101b-67a8-4537-9949-1c278ac0ce41'</t>
  </si>
  <si>
    <t>,'Col':</t>
  </si>
  <si>
    <t>{'SheetId':'b8bf6eba-526f-4bd9-9654-e3f3093b752c'</t>
  </si>
  <si>
    <t>,</t>
  </si>
  <si>
    <t>'UId':'039b1b64-dd00-4b8b-8a75-027428a8b0ea'</t>
  </si>
  <si>
    <t>,'Col':</t>
  </si>
  <si>
    <t>{'SheetId':'b8bf6eba-526f-4bd9-9654-e3f3093b752c'</t>
  </si>
  <si>
    <t>,</t>
  </si>
  <si>
    <t>'UId':'19206e1b-dfbd-411e-bf03-e24b22f5dbec'</t>
  </si>
  <si>
    <t>,'Col':</t>
  </si>
  <si>
    <t>{'SheetId':'b8bf6eba-526f-4bd9-9654-e3f3093b752c'</t>
  </si>
  <si>
    <t>,</t>
  </si>
  <si>
    <t>'UId':'76a2ed54-b1cb-4e07-8b77-17a821a61d33'</t>
  </si>
  <si>
    <t>,'Col':</t>
  </si>
  <si>
    <t>{'SheetId':'b8bf6eba-526f-4bd9-9654-e3f3093b752c'</t>
  </si>
  <si>
    <t>,</t>
  </si>
  <si>
    <t>'UId':'ec56e5df-75fa-47ea-bbaf-66ebfaf1731a'</t>
  </si>
  <si>
    <t>,'Col':</t>
  </si>
  <si>
    <t>{'SheetId':'b8bf6eba-526f-4bd9-9654-e3f3093b752c'</t>
  </si>
  <si>
    <t>,</t>
  </si>
  <si>
    <t>'UId':'2d44b2b1-7619-40d7-b24d-2ea9345ad323'</t>
  </si>
  <si>
    <t>,'Col':</t>
  </si>
  <si>
    <t>{'SheetId':'b8bf6eba-526f-4bd9-9654-e3f3093b752c'</t>
  </si>
  <si>
    <t>,</t>
  </si>
  <si>
    <t>'UId':'a47dd754-f507-4118-8dca-de6de821d59f'</t>
  </si>
  <si>
    <t>,'Col':</t>
  </si>
  <si>
    <t>{'SheetId':'b8bf6eba-526f-4bd9-9654-e3f3093b752c'</t>
  </si>
  <si>
    <t>,</t>
  </si>
  <si>
    <t>'UId':'fd5a4000-11a1-4b24-b48a-6d46b388f9b2'</t>
  </si>
  <si>
    <t>,'Col':</t>
  </si>
  <si>
    <t>{'SheetId':'b8bf6eba-526f-4bd9-9654-e3f3093b752c'</t>
  </si>
  <si>
    <t>,</t>
  </si>
  <si>
    <t>'UId':'52f1be72-5b23-47b4-8ef4-e7b8b754727e'</t>
  </si>
  <si>
    <t>,'Col':</t>
  </si>
  <si>
    <t>{'SheetId':'b8bf6eba-526f-4bd9-9654-e3f3093b752c'</t>
  </si>
  <si>
    <t>,</t>
  </si>
  <si>
    <t>'UId':'2ec301eb-79b7-414d-b084-e1ee8fdc2b35'</t>
  </si>
  <si>
    <t>,'Col':</t>
  </si>
  <si>
    <t>{'SheetId':'b8bf6eba-526f-4bd9-9654-e3f3093b752c'</t>
  </si>
  <si>
    <t>,</t>
  </si>
  <si>
    <t>'UId':'f8a86281-c8ff-4fa5-b613-0a0f91d90722'</t>
  </si>
  <si>
    <t>,'Col':</t>
  </si>
  <si>
    <t>{'SheetId':'b8bf6eba-526f-4bd9-9654-e3f3093b752c'</t>
  </si>
  <si>
    <t>,</t>
  </si>
  <si>
    <t>'UId':'f4c85d29-3f18-45d3-9af8-e28fce412f4b'</t>
  </si>
  <si>
    <t>,'Col':</t>
  </si>
  <si>
    <t>{'SheetId':'b8bf6eba-526f-4bd9-9654-e3f3093b752c'</t>
  </si>
  <si>
    <t>,</t>
  </si>
  <si>
    <t>'UId':'47814cf8-21a2-443b-a569-6ede36cd64bf'</t>
  </si>
  <si>
    <t>,'Col':</t>
  </si>
  <si>
    <t>{'SheetId':'b8bf6eba-526f-4bd9-9654-e3f3093b752c'</t>
  </si>
  <si>
    <t>,</t>
  </si>
  <si>
    <t>'UId':'07e97574-3b7d-4f9e-b153-8963504acd99'</t>
  </si>
  <si>
    <t>,'Col':</t>
  </si>
  <si>
    <t>{'SheetId':'b8bf6eba-526f-4bd9-9654-e3f3093b752c'</t>
  </si>
  <si>
    <t>,</t>
  </si>
  <si>
    <t>'UId':'0de22902-00bb-434f-a14d-cd14c3dad2e4'</t>
  </si>
  <si>
    <t>,'Col':</t>
  </si>
  <si>
    <t>{'SheetId':'b8bf6eba-526f-4bd9-9654-e3f3093b752c'</t>
  </si>
  <si>
    <t>,</t>
  </si>
  <si>
    <t>'UId':'dc2d4a73-f723-4af7-932e-f708a0d44a46'</t>
  </si>
  <si>
    <t>,'Col':</t>
  </si>
  <si>
    <t>{'SheetId':'b8bf6eba-526f-4bd9-9654-e3f3093b752c'</t>
  </si>
  <si>
    <t>,</t>
  </si>
  <si>
    <t>'UId':'7f9cfa99-24cd-48a9-b34e-b450b91aba3b'</t>
  </si>
  <si>
    <t>,'Col':</t>
  </si>
  <si>
    <t>{'SheetId':'b8bf6eba-526f-4bd9-9654-e3f3093b752c'</t>
  </si>
  <si>
    <t>,</t>
  </si>
  <si>
    <t>'UId':'e007d9ad-f91b-4e51-8966-2fa1ede63648'</t>
  </si>
  <si>
    <t>,'Col':</t>
  </si>
  <si>
    <t>{'SheetId':'b8bf6eba-526f-4bd9-9654-e3f3093b752c'</t>
  </si>
  <si>
    <t>,</t>
  </si>
  <si>
    <t>'UId':'79d48773-28e4-4d45-9ad2-5859f7839ed2'</t>
  </si>
  <si>
    <t>,'Col':</t>
  </si>
  <si>
    <t>{'SheetId':'b8bf6eba-526f-4bd9-9654-e3f3093b752c'</t>
  </si>
  <si>
    <t>,</t>
  </si>
  <si>
    <t>'UId':'51a24969-82d8-4fb8-a618-038a14e6616b'</t>
  </si>
  <si>
    <t>,'Col':</t>
  </si>
  <si>
    <t>{'SheetId':'b8bf6eba-526f-4bd9-9654-e3f3093b752c'</t>
  </si>
  <si>
    <t>,</t>
  </si>
  <si>
    <t>'UId':'8cd37b43-35cf-4c87-b83a-ec45c40fe021'</t>
  </si>
  <si>
    <t>,'Col':</t>
  </si>
  <si>
    <t>{'SheetId':'eea37401-614e-480f-bf0c-66e62a21c940'</t>
  </si>
  <si>
    <t>,</t>
  </si>
  <si>
    <t>'UId':'2cb5da99-e926-44c3-babb-76cea3b3a43b'</t>
  </si>
  <si>
    <t>,'Col':</t>
  </si>
  <si>
    <t>{'SheetId':'eea37401-614e-480f-bf0c-66e62a21c940'</t>
  </si>
  <si>
    <t>,</t>
  </si>
  <si>
    <t>'UId':'7c4e4da4-6baf-412f-9bfd-8be01487abf1'</t>
  </si>
  <si>
    <t>,'Col':</t>
  </si>
  <si>
    <t>{'SheetId':'eea37401-614e-480f-bf0c-66e62a21c940'</t>
  </si>
  <si>
    <t>,</t>
  </si>
  <si>
    <t>'UId':'8fe4c321-a5c4-4a50-a26e-af5571876426'</t>
  </si>
  <si>
    <t>,'Col':</t>
  </si>
  <si>
    <t>{'SheetId':'eea37401-614e-480f-bf0c-66e62a21c940'</t>
  </si>
  <si>
    <t>,</t>
  </si>
  <si>
    <t>'UId':'e505df99-52a5-4046-b588-70e17a64bc04'</t>
  </si>
  <si>
    <t>,'Col':</t>
  </si>
  <si>
    <t>{'SheetId':'eea37401-614e-480f-bf0c-66e62a21c940'</t>
  </si>
  <si>
    <t>,</t>
  </si>
  <si>
    <t>'UId':'906b49c2-3105-44f5-a32d-07590223a8f2'</t>
  </si>
  <si>
    <t>,'Col':</t>
  </si>
  <si>
    <t>{'SheetId':'eea37401-614e-480f-bf0c-66e62a21c940'</t>
  </si>
  <si>
    <t>,</t>
  </si>
  <si>
    <t>'UId':'1292eb8e-a778-4ce5-ab53-509a4c8a9832'</t>
  </si>
  <si>
    <t>,'Col':</t>
  </si>
  <si>
    <t>{'SheetId':'eea37401-614e-480f-bf0c-66e62a21c940'</t>
  </si>
  <si>
    <t>,</t>
  </si>
  <si>
    <t>'UId':'043b7f89-a817-4764-b06f-cc2a71ce03b0'</t>
  </si>
  <si>
    <t>,'Col':</t>
  </si>
  <si>
    <t>{'SheetId':'eea37401-614e-480f-bf0c-66e62a21c940'</t>
  </si>
  <si>
    <t>,</t>
  </si>
  <si>
    <t>'UId':'99e0f9cc-8606-43f9-8ce6-a58dc892af79'</t>
  </si>
  <si>
    <t>,'Col':</t>
  </si>
  <si>
    <t>{'SheetId':'eea37401-614e-480f-bf0c-66e62a21c940'</t>
  </si>
  <si>
    <t>,</t>
  </si>
  <si>
    <t>'UId':'5a5a30c0-7249-46cc-a3d5-6518c7410f2b'</t>
  </si>
  <si>
    <t>,'Col':</t>
  </si>
  <si>
    <t>{'SheetId':'eea37401-614e-480f-bf0c-66e62a21c940'</t>
  </si>
  <si>
    <t>,</t>
  </si>
  <si>
    <t>'UId':'b6bb9469-63ab-4fda-88bd-7b1865b669bf'</t>
  </si>
  <si>
    <t>,'Col':</t>
  </si>
  <si>
    <t>{'SheetId':'eea37401-614e-480f-bf0c-66e62a21c940'</t>
  </si>
  <si>
    <t>,</t>
  </si>
  <si>
    <t>'UId':'2364cc6c-48ac-4fcc-8342-fb9e93c37eca'</t>
  </si>
  <si>
    <t>,'Col':</t>
  </si>
  <si>
    <t>{'SheetId':'eea37401-614e-480f-bf0c-66e62a21c940'</t>
  </si>
  <si>
    <t>,</t>
  </si>
  <si>
    <t>'UId':'846eb19c-92cf-4ff5-adb0-f49d54d07bf5'</t>
  </si>
  <si>
    <t>,'Col':</t>
  </si>
  <si>
    <t>{'SheetId':'eea37401-614e-480f-bf0c-66e62a21c940'</t>
  </si>
  <si>
    <t>,</t>
  </si>
  <si>
    <t>'UId':'8c0b0b85-5f8d-49d6-bad0-be36c3870562'</t>
  </si>
  <si>
    <t>,'Col':</t>
  </si>
  <si>
    <t>{'SheetId':'eea37401-614e-480f-bf0c-66e62a21c940'</t>
  </si>
  <si>
    <t>,</t>
  </si>
  <si>
    <t>'UId':'bb393f9e-a64c-46b1-a141-e32109975ac2'</t>
  </si>
  <si>
    <t>,'Col':</t>
  </si>
  <si>
    <t>{'SheetId':'eea37401-614e-480f-bf0c-66e62a21c940'</t>
  </si>
  <si>
    <t>,</t>
  </si>
  <si>
    <t>'UId':'e3f08122-3427-41af-b11b-1a46844a64fc'</t>
  </si>
  <si>
    <t>,'Col':</t>
  </si>
  <si>
    <t>{'SheetId':'eea37401-614e-480f-bf0c-66e62a21c940'</t>
  </si>
  <si>
    <t>,</t>
  </si>
  <si>
    <t>'UId':'9e68654a-171d-4fbe-8c69-6a6d18753f97'</t>
  </si>
  <si>
    <t>,'Col':</t>
  </si>
  <si>
    <t>{'SheetId':'eea37401-614e-480f-bf0c-66e62a21c940'</t>
  </si>
  <si>
    <t>,</t>
  </si>
  <si>
    <t>'UId':'01528f3a-d80f-403f-9e7e-01c54429c341'</t>
  </si>
  <si>
    <t>,'Col':</t>
  </si>
  <si>
    <t>{'SheetId':'eea37401-614e-480f-bf0c-66e62a21c940'</t>
  </si>
  <si>
    <t>,</t>
  </si>
  <si>
    <t>'UId':'2e9dd82c-3e13-4dfb-9508-7eb62f82b7a5'</t>
  </si>
  <si>
    <t>,'Col':</t>
  </si>
  <si>
    <t>{'SheetId':'eea37401-614e-480f-bf0c-66e62a21c940'</t>
  </si>
  <si>
    <t>,</t>
  </si>
  <si>
    <t>'UId':'e04710a4-564b-4804-a3c9-8b96b736ccd0'</t>
  </si>
  <si>
    <t>,'Col':</t>
  </si>
  <si>
    <t>{'SheetId':'eea37401-614e-480f-bf0c-66e62a21c940'</t>
  </si>
  <si>
    <t>,</t>
  </si>
  <si>
    <t>'UId':'0421496e-49be-42f6-bd5e-4ff79e46d605'</t>
  </si>
  <si>
    <t>,'Col':</t>
  </si>
  <si>
    <t>{'SheetId':'eea37401-614e-480f-bf0c-66e62a21c940'</t>
  </si>
  <si>
    <t>,</t>
  </si>
  <si>
    <t>'UId':'45a764b8-acae-4b58-840f-deaf1d1de47b'</t>
  </si>
  <si>
    <t>,'Col':</t>
  </si>
  <si>
    <t>{'SheetId':'eea37401-614e-480f-bf0c-66e62a21c940'</t>
  </si>
  <si>
    <t>,</t>
  </si>
  <si>
    <t>'UId':'6cb8b600-0d8d-4b7a-b02f-2b7f25f78f7c'</t>
  </si>
  <si>
    <t>,'Col':</t>
  </si>
  <si>
    <t>{'SheetId':'eea37401-614e-480f-bf0c-66e62a21c940'</t>
  </si>
  <si>
    <t>,</t>
  </si>
  <si>
    <t>'UId':'f8191a14-dbd3-4ec9-a90d-dfaa4d356bed'</t>
  </si>
  <si>
    <t>,'Col':</t>
  </si>
  <si>
    <t>{'SheetId':'eea37401-614e-480f-bf0c-66e62a21c940'</t>
  </si>
  <si>
    <t>,</t>
  </si>
  <si>
    <t>'UId':'6283410f-0a55-4a79-8d92-1d2c2515f0fc'</t>
  </si>
  <si>
    <t>,'Col':</t>
  </si>
  <si>
    <t>{'SheetId':'eea37401-614e-480f-bf0c-66e62a21c940'</t>
  </si>
  <si>
    <t>,</t>
  </si>
  <si>
    <t>'UId':'759e81e7-6be1-448f-8880-c7fb179e0f97'</t>
  </si>
  <si>
    <t>,'Col':</t>
  </si>
  <si>
    <t>{'SheetId':'eea37401-614e-480f-bf0c-66e62a21c940'</t>
  </si>
  <si>
    <t>,</t>
  </si>
  <si>
    <t>'UId':'d55f381c-544c-4c22-a6c9-f44d9ae2c1ab'</t>
  </si>
  <si>
    <t>,'Col':</t>
  </si>
  <si>
    <t>{'SheetId':'eea37401-614e-480f-bf0c-66e62a21c940'</t>
  </si>
  <si>
    <t>,</t>
  </si>
  <si>
    <t>'UId':'5b9de7f0-70a7-42bf-94c8-d94c81c70e42'</t>
  </si>
  <si>
    <t>,'Col':</t>
  </si>
  <si>
    <t>{'SheetId':'eea37401-614e-480f-bf0c-66e62a21c940'</t>
  </si>
  <si>
    <t>,</t>
  </si>
  <si>
    <t>'UId':'85d68133-b410-4986-a2ae-00da0ca256bd'</t>
  </si>
  <si>
    <t>,'Col':</t>
  </si>
  <si>
    <t>{'SheetId':'eea37401-614e-480f-bf0c-66e62a21c940'</t>
  </si>
  <si>
    <t>,</t>
  </si>
  <si>
    <t>'UId':'31f6ac2c-5e3e-4a12-b200-cf5f834a027b'</t>
  </si>
  <si>
    <t>,'Col':</t>
  </si>
  <si>
    <t>{'SheetId':'eea37401-614e-480f-bf0c-66e62a21c940'</t>
  </si>
  <si>
    <t>,</t>
  </si>
  <si>
    <t>'UId':'e12c39c4-7956-414a-b632-d0af1c2ab599'</t>
  </si>
  <si>
    <t>,'Col':</t>
  </si>
  <si>
    <t>{'SheetId':'eea37401-614e-480f-bf0c-66e62a21c940'</t>
  </si>
  <si>
    <t>,</t>
  </si>
  <si>
    <t>'UId':'b08c24e4-4516-482b-a697-9d62ff87afcf'</t>
  </si>
  <si>
    <t>,'Col':</t>
  </si>
  <si>
    <t>{'SheetId':'eea37401-614e-480f-bf0c-66e62a21c940'</t>
  </si>
  <si>
    <t>,</t>
  </si>
  <si>
    <t>'UId':'a7ccfa80-7e7d-4308-b36d-abc719c80bf3'</t>
  </si>
  <si>
    <t>,'Col':</t>
  </si>
  <si>
    <t>{'SheetId':'eea37401-614e-480f-bf0c-66e62a21c940'</t>
  </si>
  <si>
    <t>,</t>
  </si>
  <si>
    <t>'UId':'e8ec4ef9-08e4-4e39-8477-ae21a99e8959'</t>
  </si>
  <si>
    <t>,'Col':</t>
  </si>
  <si>
    <t>{'SheetId':'eea37401-614e-480f-bf0c-66e62a21c940'</t>
  </si>
  <si>
    <t>,</t>
  </si>
  <si>
    <t>'UId':'dde8a5b2-e9c7-4f1b-a63c-0174479280ef'</t>
  </si>
  <si>
    <t>,'Col':</t>
  </si>
  <si>
    <t>{'SheetId':'eea37401-614e-480f-bf0c-66e62a21c940'</t>
  </si>
  <si>
    <t>,</t>
  </si>
  <si>
    <t>'UId':'0e4c1db2-c20e-4d52-853c-271375cc313a'</t>
  </si>
  <si>
    <t>,'Col':</t>
  </si>
  <si>
    <t>{'SheetId':'eea37401-614e-480f-bf0c-66e62a21c940'</t>
  </si>
  <si>
    <t>,</t>
  </si>
  <si>
    <t>'UId':'12f0bb36-f2e3-462a-b5c8-133ec8de4536'</t>
  </si>
  <si>
    <t>,'Col':</t>
  </si>
  <si>
    <t>{'SheetId':'eea37401-614e-480f-bf0c-66e62a21c940'</t>
  </si>
  <si>
    <t>,</t>
  </si>
  <si>
    <t>'UId':'99c017fe-183e-4244-a2e8-3180fad52922'</t>
  </si>
  <si>
    <t>,'Col':</t>
  </si>
  <si>
    <t>{'SheetId':'eea37401-614e-480f-bf0c-66e62a21c940'</t>
  </si>
  <si>
    <t>,</t>
  </si>
  <si>
    <t>'UId':'b3b6a8fb-5b81-4dc7-b0e6-531f207f2848'</t>
  </si>
  <si>
    <t>,'Col':</t>
  </si>
  <si>
    <t>{'SheetId':'eea37401-614e-480f-bf0c-66e62a21c940'</t>
  </si>
  <si>
    <t>,</t>
  </si>
  <si>
    <t>'UId':'d7299fb4-5fbd-49ea-a765-7a162fd18f1e'</t>
  </si>
  <si>
    <t>,'Col':</t>
  </si>
  <si>
    <t>{'SheetId':'eea37401-614e-480f-bf0c-66e62a21c940'</t>
  </si>
  <si>
    <t>,</t>
  </si>
  <si>
    <t>'UId':'15c659ac-ac36-4f95-b662-8fcd6067cf35'</t>
  </si>
  <si>
    <t>,'Col':</t>
  </si>
  <si>
    <t>{'SheetId':'eea37401-614e-480f-bf0c-66e62a21c940'</t>
  </si>
  <si>
    <t>,</t>
  </si>
  <si>
    <t>'UId':'232e2092-5dcd-464b-b1fe-07f27efe2d21'</t>
  </si>
  <si>
    <t>,'Col':</t>
  </si>
  <si>
    <t>{'SheetId':'eea37401-614e-480f-bf0c-66e62a21c940'</t>
  </si>
  <si>
    <t>,</t>
  </si>
  <si>
    <t>'UId':'fa41f074-2315-4e28-81ff-52700c300177'</t>
  </si>
  <si>
    <t>,'Col':</t>
  </si>
  <si>
    <t>{'SheetId':'eea37401-614e-480f-bf0c-66e62a21c940'</t>
  </si>
  <si>
    <t>,</t>
  </si>
  <si>
    <t>'UId':'d8289881-c7ab-468c-ad5d-bf473cb76780'</t>
  </si>
  <si>
    <t>,'Col':</t>
  </si>
  <si>
    <t>{'SheetId':'eea37401-614e-480f-bf0c-66e62a21c940'</t>
  </si>
  <si>
    <t>,</t>
  </si>
  <si>
    <t>'UId':'994ed5e1-c943-4620-8991-d05a125691b0'</t>
  </si>
  <si>
    <t>,'Col':</t>
  </si>
  <si>
    <t>{'SheetId':'eea37401-614e-480f-bf0c-66e62a21c940'</t>
  </si>
  <si>
    <t>,</t>
  </si>
  <si>
    <t>'UId':'7120d041-84df-4b71-aa97-9c53b5ab7f97'</t>
  </si>
  <si>
    <t>,'Col':</t>
  </si>
  <si>
    <t>{'SheetId':'eea37401-614e-480f-bf0c-66e62a21c940'</t>
  </si>
  <si>
    <t>,</t>
  </si>
  <si>
    <t>'UId':'ee5817e5-5c8c-481c-bd88-acd0b7e7eb64'</t>
  </si>
  <si>
    <t>,'Col':</t>
  </si>
  <si>
    <t>{'SheetId':'eea37401-614e-480f-bf0c-66e62a21c940'</t>
  </si>
  <si>
    <t>,</t>
  </si>
  <si>
    <t>'UId':'83b16c86-f622-444a-8fd4-b601d346c031'</t>
  </si>
  <si>
    <t>,'Col':</t>
  </si>
  <si>
    <t>{'SheetId':'eea37401-614e-480f-bf0c-66e62a21c940'</t>
  </si>
  <si>
    <t>,</t>
  </si>
  <si>
    <t>'UId':'6080a665-802c-4b21-ade4-e67d42c38ace'</t>
  </si>
  <si>
    <t>,'Col':</t>
  </si>
  <si>
    <t>{'SheetId':'eea37401-614e-480f-bf0c-66e62a21c940'</t>
  </si>
  <si>
    <t>,</t>
  </si>
  <si>
    <t>'UId':'dc7a563a-ad1d-4847-ad52-60ae8b13af41'</t>
  </si>
  <si>
    <t>,'Col':</t>
  </si>
  <si>
    <t>{'SheetId':'eea37401-614e-480f-bf0c-66e62a21c940'</t>
  </si>
  <si>
    <t>,</t>
  </si>
  <si>
    <t>'UId':'c291a5ad-47fa-4a53-a5d4-2c97806fed49'</t>
  </si>
  <si>
    <t>,'Col':</t>
  </si>
  <si>
    <t>{'SheetId':'eea37401-614e-480f-bf0c-66e62a21c940'</t>
  </si>
  <si>
    <t>,</t>
  </si>
  <si>
    <t>'UId':'71e817fa-136e-4e66-8e01-e228a752c25d'</t>
  </si>
  <si>
    <t>,'Col':</t>
  </si>
  <si>
    <t>{'SheetId':'eea37401-614e-480f-bf0c-66e62a21c940'</t>
  </si>
  <si>
    <t>,</t>
  </si>
  <si>
    <t>'UId':'09a70799-3c67-42d0-9f37-8841480fa73f'</t>
  </si>
  <si>
    <t>,'Col':</t>
  </si>
  <si>
    <t>{'SheetId':'eea37401-614e-480f-bf0c-66e62a21c940'</t>
  </si>
  <si>
    <t>,</t>
  </si>
  <si>
    <t>'UId':'19d7d32d-f72f-4744-9b80-66561ae1073a'</t>
  </si>
  <si>
    <t>,'Col':</t>
  </si>
  <si>
    <t>{'SheetId':'eea37401-614e-480f-bf0c-66e62a21c940'</t>
  </si>
  <si>
    <t>,</t>
  </si>
  <si>
    <t>'UId':'2c2fe24e-69d3-4ae8-a8c8-c603f2a4a32c'</t>
  </si>
  <si>
    <t>,'Col':</t>
  </si>
  <si>
    <t>{'SheetId':'eea37401-614e-480f-bf0c-66e62a21c940'</t>
  </si>
  <si>
    <t>,</t>
  </si>
  <si>
    <t>'UId':'507c37af-0901-43e1-8af6-f40112c246e3'</t>
  </si>
  <si>
    <t>,'Col':</t>
  </si>
  <si>
    <t>{'SheetId':'eea37401-614e-480f-bf0c-66e62a21c940'</t>
  </si>
  <si>
    <t>,</t>
  </si>
  <si>
    <t>'UId':'bb1a5a18-9ac0-4a7c-9c34-d6fbecc14baf'</t>
  </si>
  <si>
    <t>,'Col':</t>
  </si>
  <si>
    <t>{'SheetId':'eea37401-614e-480f-bf0c-66e62a21c940'</t>
  </si>
  <si>
    <t>,</t>
  </si>
  <si>
    <t>'UId':'e0a95b06-33a2-448e-b102-215547d28c30'</t>
  </si>
  <si>
    <t>,'Col':</t>
  </si>
  <si>
    <t>{'SheetId':'eea37401-614e-480f-bf0c-66e62a21c940'</t>
  </si>
  <si>
    <t>,</t>
  </si>
  <si>
    <t>'UId':'1b6eb586-627f-4c6c-b46c-efd6d6371902'</t>
  </si>
  <si>
    <t>,'Col':</t>
  </si>
  <si>
    <t>{'SheetId':'b62fd80d-bf3c-4b2a-b95e-9b5808ba46e1'</t>
  </si>
  <si>
    <t>,</t>
  </si>
  <si>
    <t>'UId':'ac6dd74b-2b64-4dd8-87f6-8e834662d7f2'</t>
  </si>
  <si>
    <t>,'Col':</t>
  </si>
  <si>
    <t>{'SheetId':'b62fd80d-bf3c-4b2a-b95e-9b5808ba46e1'</t>
  </si>
  <si>
    <t>,</t>
  </si>
  <si>
    <t>'UId':'96cf3696-23c1-4723-a500-df302bcb4eed'</t>
  </si>
  <si>
    <t>,'Col':</t>
  </si>
  <si>
    <t>{'SheetId':'b62fd80d-bf3c-4b2a-b95e-9b5808ba46e1'</t>
  </si>
  <si>
    <t>,</t>
  </si>
  <si>
    <t>'UId':'37c8b3cf-1723-4d05-8461-ac7d66f74e55'</t>
  </si>
  <si>
    <t>,'Col':</t>
  </si>
  <si>
    <t>{'SheetId':'b62fd80d-bf3c-4b2a-b95e-9b5808ba46e1'</t>
  </si>
  <si>
    <t>,</t>
  </si>
  <si>
    <t>'UId':'a18a41a6-7dab-402c-8c5e-fa64148c7f60'</t>
  </si>
  <si>
    <t>,'Col':</t>
  </si>
  <si>
    <t>{'SheetId':'b62fd80d-bf3c-4b2a-b95e-9b5808ba46e1'</t>
  </si>
  <si>
    <t>,</t>
  </si>
  <si>
    <t>'UId':'2441a462-dcfd-4105-bee8-375b19f60646'</t>
  </si>
  <si>
    <t>,'Col':</t>
  </si>
  <si>
    <t>{'SheetId':'b62fd80d-bf3c-4b2a-b95e-9b5808ba46e1'</t>
  </si>
  <si>
    <t>,</t>
  </si>
  <si>
    <t>'UId':'8d3a533a-a625-48be-905b-1a1bf3469044'</t>
  </si>
  <si>
    <t>,'Col':</t>
  </si>
  <si>
    <t>{'SheetId':'b62fd80d-bf3c-4b2a-b95e-9b5808ba46e1'</t>
  </si>
  <si>
    <t>,</t>
  </si>
  <si>
    <t>'UId':'0f86d5bd-45b7-40d1-81cd-eef7ff5e7d1b'</t>
  </si>
  <si>
    <t>,'Col':</t>
  </si>
  <si>
    <t>{'SheetId':'b62fd80d-bf3c-4b2a-b95e-9b5808ba46e1'</t>
  </si>
  <si>
    <t>,</t>
  </si>
  <si>
    <t>'UId':'2111aa9e-67b9-405d-81c7-69e1fd073c11'</t>
  </si>
  <si>
    <t>,'Col':</t>
  </si>
  <si>
    <t>{'SheetId':'b62fd80d-bf3c-4b2a-b95e-9b5808ba46e1'</t>
  </si>
  <si>
    <t>,</t>
  </si>
  <si>
    <t>'UId':'aeb3dfb7-631b-4222-b04f-f7ebd3be676d'</t>
  </si>
  <si>
    <t>,'Col':</t>
  </si>
  <si>
    <t>{'SheetId':'b62fd80d-bf3c-4b2a-b95e-9b5808ba46e1'</t>
  </si>
  <si>
    <t>,</t>
  </si>
  <si>
    <t>'UId':'c4971574-87f2-477f-a199-0890439fed28'</t>
  </si>
  <si>
    <t>,'Col':</t>
  </si>
  <si>
    <t>{'SheetId':'b62fd80d-bf3c-4b2a-b95e-9b5808ba46e1'</t>
  </si>
  <si>
    <t>,</t>
  </si>
  <si>
    <t>'UId':'ea1f7348-19a4-4f31-900f-8aa5ac02cabf'</t>
  </si>
  <si>
    <t>,'Col':</t>
  </si>
  <si>
    <t>{'SheetId':'b62fd80d-bf3c-4b2a-b95e-9b5808ba46e1'</t>
  </si>
  <si>
    <t>,</t>
  </si>
  <si>
    <t>'UId':'2be04dfb-13d8-42bc-8428-1003523b0ab7'</t>
  </si>
  <si>
    <t>,'Col':</t>
  </si>
  <si>
    <t>{'SheetId':'b62fd80d-bf3c-4b2a-b95e-9b5808ba46e1'</t>
  </si>
  <si>
    <t>,</t>
  </si>
  <si>
    <t>'UId':'0acc51d0-912c-4bf2-8292-37e32306936b'</t>
  </si>
  <si>
    <t>,'Col':</t>
  </si>
  <si>
    <t>{'SheetId':'b62fd80d-bf3c-4b2a-b95e-9b5808ba46e1'</t>
  </si>
  <si>
    <t>,</t>
  </si>
  <si>
    <t>'UId':'1e68d4b8-09db-4dda-9d50-a9eafefad53d'</t>
  </si>
  <si>
    <t>,'Col':</t>
  </si>
  <si>
    <t>{'SheetId':'b62fd80d-bf3c-4b2a-b95e-9b5808ba46e1'</t>
  </si>
  <si>
    <t>,</t>
  </si>
  <si>
    <t>'UId':'85958348-2892-40e8-80bf-4252d7490a0b'</t>
  </si>
  <si>
    <t>,'Col':</t>
  </si>
  <si>
    <t>{'SheetId':'b62fd80d-bf3c-4b2a-b95e-9b5808ba46e1'</t>
  </si>
  <si>
    <t>,</t>
  </si>
  <si>
    <t>'UId':'7ed10c4d-3492-4612-8043-2f13f952d751'</t>
  </si>
  <si>
    <t>,'Col':</t>
  </si>
  <si>
    <t>{'SheetId':'b62fd80d-bf3c-4b2a-b95e-9b5808ba46e1'</t>
  </si>
  <si>
    <t>,</t>
  </si>
  <si>
    <t>'UId':'1eeea501-da21-4d8e-8bef-b3f0de9960ae'</t>
  </si>
  <si>
    <t>,'Col':</t>
  </si>
  <si>
    <t>{'SheetId':'b62fd80d-bf3c-4b2a-b95e-9b5808ba46e1'</t>
  </si>
  <si>
    <t>,</t>
  </si>
  <si>
    <t>'UId':'a1f1ff10-dcdc-4bf7-99b4-6c608248f801'</t>
  </si>
  <si>
    <t>,'Col':</t>
  </si>
  <si>
    <t>{'SheetId':'b62fd80d-bf3c-4b2a-b95e-9b5808ba46e1'</t>
  </si>
  <si>
    <t>,</t>
  </si>
  <si>
    <t>'UId':'1cf3448c-d67d-4949-aa99-195e9a60fb69'</t>
  </si>
  <si>
    <t>,'Col':</t>
  </si>
  <si>
    <t>{'SheetId':'b62fd80d-bf3c-4b2a-b95e-9b5808ba46e1'</t>
  </si>
  <si>
    <t>,</t>
  </si>
  <si>
    <t>'UId':'b1f6c05b-e06e-4bcf-89c2-b375404b07d5'</t>
  </si>
  <si>
    <t>,'Col':</t>
  </si>
  <si>
    <t>{'SheetId':'b62fd80d-bf3c-4b2a-b95e-9b5808ba46e1'</t>
  </si>
  <si>
    <t>,</t>
  </si>
  <si>
    <t>'UId':'c8f52ca1-48b1-4880-9c82-21eab1850f20'</t>
  </si>
  <si>
    <t>,'Col':</t>
  </si>
  <si>
    <t>{'SheetId':'b62fd80d-bf3c-4b2a-b95e-9b5808ba46e1'</t>
  </si>
  <si>
    <t>,</t>
  </si>
  <si>
    <t>'UId':'f6eea342-ec13-4ef1-9e1c-0ff930eef181'</t>
  </si>
  <si>
    <t>,'Col':</t>
  </si>
  <si>
    <t>{'SheetId':'b62fd80d-bf3c-4b2a-b95e-9b5808ba46e1'</t>
  </si>
  <si>
    <t>,</t>
  </si>
  <si>
    <t>'UId':'743cc081-db4a-4e26-b158-2149b7d6cb52'</t>
  </si>
  <si>
    <t>,'Col':</t>
  </si>
  <si>
    <t>{'SheetId':'b62fd80d-bf3c-4b2a-b95e-9b5808ba46e1'</t>
  </si>
  <si>
    <t>,</t>
  </si>
  <si>
    <t>'UId':'567ea3b4-df0c-45f3-ab4f-57dc553c9953'</t>
  </si>
  <si>
    <t>,'Col':</t>
  </si>
  <si>
    <t>{'SheetId':'b62fd80d-bf3c-4b2a-b95e-9b5808ba46e1'</t>
  </si>
  <si>
    <t>,</t>
  </si>
  <si>
    <t>'UId':'ef049e9c-357a-4c7d-88b3-11c201dbbb59'</t>
  </si>
  <si>
    <t>,'Col':</t>
  </si>
  <si>
    <t>{'SheetId':'b62fd80d-bf3c-4b2a-b95e-9b5808ba46e1'</t>
  </si>
  <si>
    <t>,</t>
  </si>
  <si>
    <t>'UId':'38cf4d92-6a42-4b09-b550-c75dc3264d01'</t>
  </si>
  <si>
    <t>,'Col':</t>
  </si>
  <si>
    <t>{'SheetId':'b62fd80d-bf3c-4b2a-b95e-9b5808ba46e1'</t>
  </si>
  <si>
    <t>,</t>
  </si>
  <si>
    <t>'UId':'a107553e-d007-4a9b-832c-6b7efaf6eafb'</t>
  </si>
  <si>
    <t>,'Col':</t>
  </si>
  <si>
    <t>{'SheetId':'b62fd80d-bf3c-4b2a-b95e-9b5808ba46e1'</t>
  </si>
  <si>
    <t>,</t>
  </si>
  <si>
    <t>'UId':'d3bd47ce-0480-444e-afe3-d4d98e3e42ee'</t>
  </si>
  <si>
    <t>,'Col':</t>
  </si>
  <si>
    <t>{'SheetId':'b62fd80d-bf3c-4b2a-b95e-9b5808ba46e1'</t>
  </si>
  <si>
    <t>,</t>
  </si>
  <si>
    <t>'UId':'ed0a65c2-efc0-4029-98fb-f6e73c5a2d97'</t>
  </si>
  <si>
    <t>,'Col':</t>
  </si>
  <si>
    <t>{'SheetId':'b62fd80d-bf3c-4b2a-b95e-9b5808ba46e1'</t>
  </si>
  <si>
    <t>,</t>
  </si>
  <si>
    <t>'UId':'8f72e92e-ee13-4408-bf0d-518650ba3f95'</t>
  </si>
  <si>
    <t>,'Col':</t>
  </si>
  <si>
    <t>{'SheetId':'b62fd80d-bf3c-4b2a-b95e-9b5808ba46e1'</t>
  </si>
  <si>
    <t>,</t>
  </si>
  <si>
    <t>'UId':'fc4319dd-9ac1-4109-b21e-dc9e4e4ca554'</t>
  </si>
  <si>
    <t>,'Col':</t>
  </si>
  <si>
    <t>{'SheetId':'b62fd80d-bf3c-4b2a-b95e-9b5808ba46e1'</t>
  </si>
  <si>
    <t>,</t>
  </si>
  <si>
    <t>'UId':'d9de42a0-4353-4262-ac9d-ff7425cdfccf'</t>
  </si>
  <si>
    <t>,'Col':</t>
  </si>
  <si>
    <t>{'SheetId':'b62fd80d-bf3c-4b2a-b95e-9b5808ba46e1'</t>
  </si>
  <si>
    <t>,</t>
  </si>
  <si>
    <t>'UId':'8d39402e-ef72-488b-ac32-ae8d92a76f88'</t>
  </si>
  <si>
    <t>,'Col':</t>
  </si>
  <si>
    <t>{'SheetId':'b62fd80d-bf3c-4b2a-b95e-9b5808ba46e1'</t>
  </si>
  <si>
    <t>,</t>
  </si>
  <si>
    <t>'UId':'9b1dd836-e488-411a-b344-3cf57fdacd0f'</t>
  </si>
  <si>
    <t>,'Col':</t>
  </si>
  <si>
    <t>{'SheetId':'b62fd80d-bf3c-4b2a-b95e-9b5808ba46e1'</t>
  </si>
  <si>
    <t>,</t>
  </si>
  <si>
    <t>'UId':'8c44b6bb-e140-49fa-bfdc-6e3aa863d5a6'</t>
  </si>
  <si>
    <t>,'Col':</t>
  </si>
  <si>
    <t>{'SheetId':'b62fd80d-bf3c-4b2a-b95e-9b5808ba46e1'</t>
  </si>
  <si>
    <t>,</t>
  </si>
  <si>
    <t>'UId':'9da60ce1-b5e3-4695-9a8e-8fc454697605'</t>
  </si>
  <si>
    <t>,'Col':</t>
  </si>
  <si>
    <t>{'SheetId':'b62fd80d-bf3c-4b2a-b95e-9b5808ba46e1'</t>
  </si>
  <si>
    <t>,</t>
  </si>
  <si>
    <t>'UId':'2f73aecf-7a63-4eff-b4f9-5dfbc9f35fe5'</t>
  </si>
  <si>
    <t>,'Col':</t>
  </si>
  <si>
    <t>{'SheetId':'b62fd80d-bf3c-4b2a-b95e-9b5808ba46e1'</t>
  </si>
  <si>
    <t>,</t>
  </si>
  <si>
    <t>'UId':'9c5992af-03e8-48ea-80d3-dacf47faf32d'</t>
  </si>
  <si>
    <t>,'Col':</t>
  </si>
  <si>
    <t>{'SheetId':'b62fd80d-bf3c-4b2a-b95e-9b5808ba46e1'</t>
  </si>
  <si>
    <t>,</t>
  </si>
  <si>
    <t>'UId':'173bca9f-9c90-4b22-b9b2-2172a7077f63'</t>
  </si>
  <si>
    <t>,'Col':</t>
  </si>
  <si>
    <t>{'SheetId':'b62fd80d-bf3c-4b2a-b95e-9b5808ba46e1'</t>
  </si>
  <si>
    <t>,</t>
  </si>
  <si>
    <t>'UId':'86ae7fba-bd50-4c1b-933a-4810dac863a4'</t>
  </si>
  <si>
    <t>,'Col':</t>
  </si>
  <si>
    <t>{'SheetId':'b62fd80d-bf3c-4b2a-b95e-9b5808ba46e1'</t>
  </si>
  <si>
    <t>,</t>
  </si>
  <si>
    <t>'UId':'150e31d6-70d4-4de8-af4c-75cade7b468e'</t>
  </si>
  <si>
    <t>,'Col':</t>
  </si>
  <si>
    <t>{'SheetId':'b62fd80d-bf3c-4b2a-b95e-9b5808ba46e1'</t>
  </si>
  <si>
    <t>,</t>
  </si>
  <si>
    <t>'UId':'be5aca3f-41c6-4cb7-843b-fc328a25c11b'</t>
  </si>
  <si>
    <t>,'Col':</t>
  </si>
  <si>
    <t>{'SheetId':'b62fd80d-bf3c-4b2a-b95e-9b5808ba46e1'</t>
  </si>
  <si>
    <t>,</t>
  </si>
  <si>
    <t>'UId':'1451b72d-ebb4-4cf1-a341-5646f98564bd'</t>
  </si>
  <si>
    <t>,'Col':</t>
  </si>
  <si>
    <t>{'SheetId':'b62fd80d-bf3c-4b2a-b95e-9b5808ba46e1'</t>
  </si>
  <si>
    <t>,</t>
  </si>
  <si>
    <t>'UId':'be170c62-a610-4a35-b0ff-2f3d41557165'</t>
  </si>
  <si>
    <t>,'Col':</t>
  </si>
  <si>
    <t>{'SheetId':'b62fd80d-bf3c-4b2a-b95e-9b5808ba46e1'</t>
  </si>
  <si>
    <t>,</t>
  </si>
  <si>
    <t>'UId':'62adbec9-562c-441a-ba2a-ab569fb1ad39'</t>
  </si>
  <si>
    <t>,'Col':</t>
  </si>
  <si>
    <t>{'SheetId':'b62fd80d-bf3c-4b2a-b95e-9b5808ba46e1'</t>
  </si>
  <si>
    <t>,</t>
  </si>
  <si>
    <t>'UId':'ec698117-df48-4606-88c4-12a89e3f8d18'</t>
  </si>
  <si>
    <t>,'Col':</t>
  </si>
  <si>
    <t>{'SheetId':'b62fd80d-bf3c-4b2a-b95e-9b5808ba46e1'</t>
  </si>
  <si>
    <t>,</t>
  </si>
  <si>
    <t>'UId':'f97d92cd-221e-46d4-b4a8-26913e46d24c'</t>
  </si>
  <si>
    <t>,'Col':</t>
  </si>
  <si>
    <t>{'SheetId':'b62fd80d-bf3c-4b2a-b95e-9b5808ba46e1'</t>
  </si>
  <si>
    <t>,</t>
  </si>
  <si>
    <t>'UId':'b95a36f5-d87b-4e9a-9072-4093f3b58911'</t>
  </si>
  <si>
    <t>,'Col':</t>
  </si>
  <si>
    <t>{'SheetId':'b62fd80d-bf3c-4b2a-b95e-9b5808ba46e1'</t>
  </si>
  <si>
    <t>,</t>
  </si>
  <si>
    <t>'UId':'8dc39993-bf0b-4fdf-a0a9-54d2369a4135'</t>
  </si>
  <si>
    <t>,'Col':</t>
  </si>
  <si>
    <t>{'SheetId':'b62fd80d-bf3c-4b2a-b95e-9b5808ba46e1'</t>
  </si>
  <si>
    <t>,</t>
  </si>
  <si>
    <t>'UId':'9ad08289-90cd-4247-a350-a4b0bdaf9123'</t>
  </si>
  <si>
    <t>,'Col':</t>
  </si>
  <si>
    <t>{'SheetId':'b62fd80d-bf3c-4b2a-b95e-9b5808ba46e1'</t>
  </si>
  <si>
    <t>,</t>
  </si>
  <si>
    <t>'UId':'698ee369-8b46-4e46-bc97-3205d2c3e642'</t>
  </si>
  <si>
    <t>,'Col':</t>
  </si>
  <si>
    <t>{'SheetId':'b62fd80d-bf3c-4b2a-b95e-9b5808ba46e1'</t>
  </si>
  <si>
    <t>,</t>
  </si>
  <si>
    <t>'UId':'e5db0587-0687-4582-96a8-3cd79062ad49'</t>
  </si>
  <si>
    <t>,'Col':</t>
  </si>
  <si>
    <t>{'SheetId':'b62fd80d-bf3c-4b2a-b95e-9b5808ba46e1'</t>
  </si>
  <si>
    <t>,</t>
  </si>
  <si>
    <t>'UId':'fae08de1-e203-4ac7-b9f5-56a1661c1c2b'</t>
  </si>
  <si>
    <t>,'Col':</t>
  </si>
  <si>
    <t>{'SheetId':'b62fd80d-bf3c-4b2a-b95e-9b5808ba46e1'</t>
  </si>
  <si>
    <t>,</t>
  </si>
  <si>
    <t>'UId':'102db11b-ff83-4b7f-a72a-c99d05090428'</t>
  </si>
  <si>
    <t>,'Col':</t>
  </si>
  <si>
    <t>{'SheetId':'b62fd80d-bf3c-4b2a-b95e-9b5808ba46e1'</t>
  </si>
  <si>
    <t>,</t>
  </si>
  <si>
    <t>'UId':'7ce248d8-b5ba-40bf-ba22-2799ab6ef1d3'</t>
  </si>
  <si>
    <t>,'Col':</t>
  </si>
  <si>
    <t>{'SheetId':'b62fd80d-bf3c-4b2a-b95e-9b5808ba46e1'</t>
  </si>
  <si>
    <t>,</t>
  </si>
  <si>
    <t>'UId':'c06ae7e2-4837-42d3-8f4d-42d1e304f949'</t>
  </si>
  <si>
    <t>,'Col':</t>
  </si>
  <si>
    <t>{'SheetId':'b62fd80d-bf3c-4b2a-b95e-9b5808ba46e1'</t>
  </si>
  <si>
    <t>,</t>
  </si>
  <si>
    <t>'UId':'ada79eb7-c0db-44eb-b391-ec0332044d94'</t>
  </si>
  <si>
    <t>,'Col':</t>
  </si>
  <si>
    <t>{'SheetId':'b62fd80d-bf3c-4b2a-b95e-9b5808ba46e1'</t>
  </si>
  <si>
    <t>,</t>
  </si>
  <si>
    <t>'UId':'cda085ad-e43d-436e-9c33-35b63b2067d9'</t>
  </si>
  <si>
    <t>,'Col':</t>
  </si>
  <si>
    <t>{'SheetId':'b62fd80d-bf3c-4b2a-b95e-9b5808ba46e1'</t>
  </si>
  <si>
    <t>,</t>
  </si>
  <si>
    <t>'UId':'382b4249-cace-48b1-b2d1-4910fc654d55'</t>
  </si>
  <si>
    <t>,'Col':</t>
  </si>
  <si>
    <t>{'SheetId':'b62fd80d-bf3c-4b2a-b95e-9b5808ba46e1'</t>
  </si>
  <si>
    <t>,</t>
  </si>
  <si>
    <t>'UId':'f2d8ee32-e0ee-4e96-b6b0-b4e6496ea01a'</t>
  </si>
  <si>
    <t>,'Col':</t>
  </si>
  <si>
    <t>{'SheetId':'cdddc24a-6113-4d6a-808b-01cd27bda14e'</t>
  </si>
  <si>
    <t>,</t>
  </si>
  <si>
    <t>'UId':'1f217381-09c4-4b08-bc16-cf38703895d8'</t>
  </si>
  <si>
    <t>,'Col':</t>
  </si>
  <si>
    <t>{'SheetId':'cdddc24a-6113-4d6a-808b-01cd27bda14e'</t>
  </si>
  <si>
    <t>,</t>
  </si>
  <si>
    <t>'UId':'75a7f8e3-c520-4a1f-8f94-6d5b92eb144c'</t>
  </si>
  <si>
    <t>,'Col':</t>
  </si>
  <si>
    <t>{'SheetId':'cdddc24a-6113-4d6a-808b-01cd27bda14e'</t>
  </si>
  <si>
    <t>,</t>
  </si>
  <si>
    <t>'UId':'4ec01a27-490c-436e-afd0-38e0fcc7c1ec'</t>
  </si>
  <si>
    <t>,'Col':</t>
  </si>
  <si>
    <t>{'SheetId':'cdddc24a-6113-4d6a-808b-01cd27bda14e'</t>
  </si>
  <si>
    <t>,</t>
  </si>
  <si>
    <t>'UId':'79f90bbe-e805-48dc-be88-1fe45045ca87'</t>
  </si>
  <si>
    <t>,'Col':</t>
  </si>
  <si>
    <t>{'SheetId':'cdddc24a-6113-4d6a-808b-01cd27bda14e'</t>
  </si>
  <si>
    <t>,</t>
  </si>
  <si>
    <t>'UId':'91ec99df-eb5b-43ae-bbf0-b7c155da6f65'</t>
  </si>
  <si>
    <t>,'Col':</t>
  </si>
  <si>
    <t>{'SheetId':'cdddc24a-6113-4d6a-808b-01cd27bda14e'</t>
  </si>
  <si>
    <t>,</t>
  </si>
  <si>
    <t>'UId':'733e929e-f6ac-4838-980b-1b544a1907be'</t>
  </si>
  <si>
    <t>,'Col':</t>
  </si>
  <si>
    <t>{'SheetId':'cdddc24a-6113-4d6a-808b-01cd27bda14e'</t>
  </si>
  <si>
    <t>,</t>
  </si>
  <si>
    <t>'UId':'43b75324-4f16-476c-b991-08fd2d857c87'</t>
  </si>
  <si>
    <t>,'Col':</t>
  </si>
  <si>
    <t>{'SheetId':'cdddc24a-6113-4d6a-808b-01cd27bda14e'</t>
  </si>
  <si>
    <t>,</t>
  </si>
  <si>
    <t>'UId':'633c9695-abab-48d1-b2ba-4f3e68bd6644'</t>
  </si>
  <si>
    <t>,'Col':</t>
  </si>
  <si>
    <t>{'SheetId':'cdddc24a-6113-4d6a-808b-01cd27bda14e'</t>
  </si>
  <si>
    <t>,</t>
  </si>
  <si>
    <t>'UId':'df4cbddb-2ba7-48ae-ab0f-09320a4e4c0c'</t>
  </si>
  <si>
    <t>,'Col':</t>
  </si>
  <si>
    <t>{'SheetId':'cdddc24a-6113-4d6a-808b-01cd27bda14e'</t>
  </si>
  <si>
    <t>,</t>
  </si>
  <si>
    <t>'UId':'fa5aee3b-d12f-4702-b3e8-3cc97b182978'</t>
  </si>
  <si>
    <t>,'Col':</t>
  </si>
  <si>
    <t>{'SheetId':'cdddc24a-6113-4d6a-808b-01cd27bda14e'</t>
  </si>
  <si>
    <t>,</t>
  </si>
  <si>
    <t>'UId':'683d969a-eadd-4ee3-b92d-020eaf544cc5'</t>
  </si>
  <si>
    <t>,'Col':</t>
  </si>
  <si>
    <t>{'SheetId':'cdddc24a-6113-4d6a-808b-01cd27bda14e'</t>
  </si>
  <si>
    <t>,</t>
  </si>
  <si>
    <t>'UId':'f1bccef3-cb13-4576-9df2-22088c4e14c0'</t>
  </si>
  <si>
    <t>,'Col':</t>
  </si>
  <si>
    <t>{'SheetId':'cdddc24a-6113-4d6a-808b-01cd27bda14e'</t>
  </si>
  <si>
    <t>,</t>
  </si>
  <si>
    <t>'UId':'8d3fa63f-322c-4c32-b818-4bb49278d018'</t>
  </si>
  <si>
    <t>,'Col':</t>
  </si>
  <si>
    <t>{'SheetId':'cdddc24a-6113-4d6a-808b-01cd27bda14e'</t>
  </si>
  <si>
    <t>,</t>
  </si>
  <si>
    <t>'UId':'a3984214-62ea-4e2d-a504-fd9cb6c08da3'</t>
  </si>
  <si>
    <t>,'Col':</t>
  </si>
  <si>
    <t>{'SheetId':'cdddc24a-6113-4d6a-808b-01cd27bda14e'</t>
  </si>
  <si>
    <t>,</t>
  </si>
  <si>
    <t>'UId':'9d1e0470-d84a-4d3f-bc65-44588bdb72a9'</t>
  </si>
  <si>
    <t>,'Col':</t>
  </si>
  <si>
    <t>{'SheetId':'cdddc24a-6113-4d6a-808b-01cd27bda14e'</t>
  </si>
  <si>
    <t>,</t>
  </si>
  <si>
    <t>'UId':'f1036ed3-e455-421d-9c05-dc2e60ae29c5'</t>
  </si>
  <si>
    <t>,'Col':</t>
  </si>
  <si>
    <t>{'SheetId':'cdddc24a-6113-4d6a-808b-01cd27bda14e'</t>
  </si>
  <si>
    <t>,</t>
  </si>
  <si>
    <t>'UId':'90b4368c-1991-44ad-95ab-45ad6e214e6c'</t>
  </si>
  <si>
    <t>,'Col':</t>
  </si>
  <si>
    <t>{'SheetId':'cdddc24a-6113-4d6a-808b-01cd27bda14e'</t>
  </si>
  <si>
    <t>,</t>
  </si>
  <si>
    <t>'UId':'d2cdeebc-c5a4-4c61-800b-d06d7fda3cc2'</t>
  </si>
  <si>
    <t>,'Col':</t>
  </si>
  <si>
    <t>{'SheetId':'cdddc24a-6113-4d6a-808b-01cd27bda14e'</t>
  </si>
  <si>
    <t>,</t>
  </si>
  <si>
    <t>'UId':'4b4d7bab-c881-4e00-8fe7-51be8aad650a'</t>
  </si>
  <si>
    <t>,'Col':</t>
  </si>
  <si>
    <t>{'SheetId':'cdddc24a-6113-4d6a-808b-01cd27bda14e'</t>
  </si>
  <si>
    <t>,</t>
  </si>
  <si>
    <t>'UId':'234a444f-07bd-43b5-8e61-ea726dd0c957'</t>
  </si>
  <si>
    <t>,'Col':</t>
  </si>
  <si>
    <t>{'SheetId':'cdddc24a-6113-4d6a-808b-01cd27bda14e'</t>
  </si>
  <si>
    <t>,</t>
  </si>
  <si>
    <t>'UId':'e652375b-7ccd-4e46-8c62-36326cf10ffd'</t>
  </si>
  <si>
    <t>,'Col':</t>
  </si>
  <si>
    <t>{'SheetId':'cdddc24a-6113-4d6a-808b-01cd27bda14e'</t>
  </si>
  <si>
    <t>,</t>
  </si>
  <si>
    <t>'UId':'01410ae4-49f6-4fcf-a8ee-e4351d8a4cbe'</t>
  </si>
  <si>
    <t>,'Col':</t>
  </si>
  <si>
    <t>{'SheetId':'cdddc24a-6113-4d6a-808b-01cd27bda14e'</t>
  </si>
  <si>
    <t>,</t>
  </si>
  <si>
    <t>'UId':'dfa173f5-c44c-4da3-94d2-d69ee5927791'</t>
  </si>
  <si>
    <t>,'Col':</t>
  </si>
  <si>
    <t>{'SheetId':'cdddc24a-6113-4d6a-808b-01cd27bda14e'</t>
  </si>
  <si>
    <t>,</t>
  </si>
  <si>
    <t>'UId':'a905c0ca-cf97-4ceb-a26e-a62672e89731'</t>
  </si>
  <si>
    <t>,'Col':</t>
  </si>
  <si>
    <t>{'SheetId':'34a8e994-01f6-4139-9fd6-c9fdbfe60cdd'</t>
  </si>
  <si>
    <t>,</t>
  </si>
  <si>
    <t>'UId':'6b2550cc-894f-411b-8bc4-f9ae4f1901ec'</t>
  </si>
  <si>
    <t>,'Col':</t>
  </si>
  <si>
    <t>{'SheetId':'34a8e994-01f6-4139-9fd6-c9fdbfe60cdd'</t>
  </si>
  <si>
    <t>,</t>
  </si>
  <si>
    <t>'UId':'23c6d657-9cbf-41ec-8a02-e6c9aec64745'</t>
  </si>
  <si>
    <t>,'Col':</t>
  </si>
  <si>
    <t>{'SheetId':'34a8e994-01f6-4139-9fd6-c9fdbfe60cdd'</t>
  </si>
  <si>
    <t>,</t>
  </si>
  <si>
    <t>'UId':'7d30f366-bd73-46d7-b670-b48513c0d9c8'</t>
  </si>
  <si>
    <t>,'Col':</t>
  </si>
  <si>
    <t>{'SheetId':'34a8e994-01f6-4139-9fd6-c9fdbfe60cdd'</t>
  </si>
  <si>
    <t>,</t>
  </si>
  <si>
    <t>'UId':'086d749e-4770-430b-9358-7176724bbe8e'</t>
  </si>
  <si>
    <t>,'Col':</t>
  </si>
  <si>
    <t>{'SheetId':'34a8e994-01f6-4139-9fd6-c9fdbfe60cdd'</t>
  </si>
  <si>
    <t>,</t>
  </si>
  <si>
    <t>'UId':'d991a9ca-b6f0-4988-ad4a-0503d03f6383'</t>
  </si>
  <si>
    <t>,'Col':</t>
  </si>
  <si>
    <t>{'SheetId':'34a8e994-01f6-4139-9fd6-c9fdbfe60cdd'</t>
  </si>
  <si>
    <t>,</t>
  </si>
  <si>
    <t>'UId':'61ac53b2-4751-46b2-a0d0-b7cf95683845'</t>
  </si>
  <si>
    <t>,'Col':</t>
  </si>
  <si>
    <t>{'SheetId':'34a8e994-01f6-4139-9fd6-c9fdbfe60cdd'</t>
  </si>
  <si>
    <t>,</t>
  </si>
  <si>
    <t>'UId':'2ef647fd-24f3-4a34-8171-edf63331f417'</t>
  </si>
  <si>
    <t>,'Col':</t>
  </si>
  <si>
    <t>{'SheetId':'34a8e994-01f6-4139-9fd6-c9fdbfe60cdd'</t>
  </si>
  <si>
    <t>,</t>
  </si>
  <si>
    <t>'UId':'e346f74c-a094-4891-a7b1-8df07d7b1aed'</t>
  </si>
  <si>
    <t>,'Col':</t>
  </si>
  <si>
    <t>{'SheetId':'34a8e994-01f6-4139-9fd6-c9fdbfe60cdd'</t>
  </si>
  <si>
    <t>,</t>
  </si>
  <si>
    <t>'UId':'5f1d479b-4038-4ac6-9cdc-695e6f56e6a6'</t>
  </si>
  <si>
    <t>,'Col':</t>
  </si>
  <si>
    <t>{'SheetId':'34a8e994-01f6-4139-9fd6-c9fdbfe60cdd'</t>
  </si>
  <si>
    <t>,</t>
  </si>
  <si>
    <t>'UId':'57e559f9-c28b-49d3-a10b-57b2945261c4'</t>
  </si>
  <si>
    <t>,'Col':</t>
  </si>
  <si>
    <t>{'SheetId':'34a8e994-01f6-4139-9fd6-c9fdbfe60cdd'</t>
  </si>
  <si>
    <t>,</t>
  </si>
  <si>
    <t>'UId':'9a173cf2-beca-4445-8aa9-2bddf0f029d1'</t>
  </si>
  <si>
    <t>,'Col':</t>
  </si>
  <si>
    <t>{'SheetId':'34a8e994-01f6-4139-9fd6-c9fdbfe60cdd'</t>
  </si>
  <si>
    <t>,</t>
  </si>
  <si>
    <t>'UId':'98628f8c-4cfd-4fb1-9da7-6daddb9636a8'</t>
  </si>
  <si>
    <t>,'Col':</t>
  </si>
  <si>
    <t>{'SheetId':'34a8e994-01f6-4139-9fd6-c9fdbfe60cdd'</t>
  </si>
  <si>
    <t>,</t>
  </si>
  <si>
    <t>'UId':'ae9126ae-c7f5-44e2-91fb-6cf8833d2166'</t>
  </si>
  <si>
    <t>,'Col':</t>
  </si>
  <si>
    <t>{'SheetId':'34a8e994-01f6-4139-9fd6-c9fdbfe60cdd'</t>
  </si>
  <si>
    <t>,</t>
  </si>
  <si>
    <t>'UId':'b6250165-d4ac-4bb8-bae8-4d3698722da8'</t>
  </si>
  <si>
    <t>,'Col':</t>
  </si>
  <si>
    <t>{'SheetId':'34a8e994-01f6-4139-9fd6-c9fdbfe60cdd'</t>
  </si>
  <si>
    <t>,</t>
  </si>
  <si>
    <t>'UId':'eef22518-653f-4429-b849-37296507e990'</t>
  </si>
  <si>
    <t>,'Col':</t>
  </si>
  <si>
    <t>{'SheetId':'34a8e994-01f6-4139-9fd6-c9fdbfe60cdd'</t>
  </si>
  <si>
    <t>,</t>
  </si>
  <si>
    <t>'UId':'9f509bcc-e0d5-45c5-8f3b-bd07057aedd8'</t>
  </si>
  <si>
    <t>,'Col':</t>
  </si>
  <si>
    <t>{'SheetId':'34a8e994-01f6-4139-9fd6-c9fdbfe60cdd'</t>
  </si>
  <si>
    <t>,</t>
  </si>
  <si>
    <t>'UId':'5991553f-49f5-492b-b5b0-a5664cb903f3'</t>
  </si>
  <si>
    <t>,'Col':</t>
  </si>
  <si>
    <t>{'SheetId':'34a8e994-01f6-4139-9fd6-c9fdbfe60cdd'</t>
  </si>
  <si>
    <t>,</t>
  </si>
  <si>
    <t>'UId':'86b38fc8-07e1-473e-bb52-542775cc0318'</t>
  </si>
  <si>
    <t>,'Col':</t>
  </si>
  <si>
    <t>{'SheetId':'34a8e994-01f6-4139-9fd6-c9fdbfe60cdd'</t>
  </si>
  <si>
    <t>,</t>
  </si>
  <si>
    <t>'UId':'167bafe8-77e2-4ea5-ab79-6e8b8bab0ee1'</t>
  </si>
  <si>
    <t>,'Col':</t>
  </si>
  <si>
    <t>{'SheetId':'34a8e994-01f6-4139-9fd6-c9fdbfe60cdd'</t>
  </si>
  <si>
    <t>,</t>
  </si>
  <si>
    <t>'UId':'8609d85d-e046-4d8b-a267-8185ed09cfbd'</t>
  </si>
  <si>
    <t>,'Col':</t>
  </si>
  <si>
    <t>{'SheetId':'34a8e994-01f6-4139-9fd6-c9fdbfe60cdd'</t>
  </si>
  <si>
    <t>,</t>
  </si>
  <si>
    <t>'UId':'36749311-1f15-47d9-9975-4b36ca800d7a'</t>
  </si>
  <si>
    <t>,'Col':</t>
  </si>
  <si>
    <t>{'SheetId':'34a8e994-01f6-4139-9fd6-c9fdbfe60cdd'</t>
  </si>
  <si>
    <t>,</t>
  </si>
  <si>
    <t>'UId':'45d190af-f4cb-4dbc-952b-35e18cfc5d37'</t>
  </si>
  <si>
    <t>,'Col':</t>
  </si>
  <si>
    <t>{'SheetId':'34a8e994-01f6-4139-9fd6-c9fdbfe60cdd'</t>
  </si>
  <si>
    <t>,</t>
  </si>
  <si>
    <t>'UId':'baac9950-622d-4507-a689-90c30ce121a0'</t>
  </si>
  <si>
    <t>,'Col':</t>
  </si>
  <si>
    <t>{'SheetId':'34a8e994-01f6-4139-9fd6-c9fdbfe60cdd'</t>
  </si>
  <si>
    <t>,</t>
  </si>
  <si>
    <t>'UId':'625f4c92-63eb-44de-9e0e-c6fc5a3a1e4a'</t>
  </si>
  <si>
    <t>,'Col':</t>
  </si>
  <si>
    <t>{'SheetId':'34a8e994-01f6-4139-9fd6-c9fdbfe60cdd'</t>
  </si>
  <si>
    <t>,</t>
  </si>
  <si>
    <t>'UId':'c330cad0-81a9-4666-b8c0-83bb6ceadf13'</t>
  </si>
  <si>
    <t>,'Col':</t>
  </si>
  <si>
    <t>{'SheetId':'34a8e994-01f6-4139-9fd6-c9fdbfe60cdd'</t>
  </si>
  <si>
    <t>,</t>
  </si>
  <si>
    <t>'UId':'1f1270a5-c36d-46e7-9c55-ea110d887fee'</t>
  </si>
  <si>
    <t>,'Col':</t>
  </si>
  <si>
    <t>{'SheetId':'34a8e994-01f6-4139-9fd6-c9fdbfe60cdd'</t>
  </si>
  <si>
    <t>,</t>
  </si>
  <si>
    <t>'UId':'e754619f-3d39-451f-835e-d6893bdeb0f2'</t>
  </si>
  <si>
    <t>,'Col':</t>
  </si>
  <si>
    <t>{'SheetId':'34a8e994-01f6-4139-9fd6-c9fdbfe60cdd'</t>
  </si>
  <si>
    <t>,</t>
  </si>
  <si>
    <t>'UId':'bddd098f-76c2-4a00-883d-21ac9d4b0bfe'</t>
  </si>
  <si>
    <t>,'Col':</t>
  </si>
  <si>
    <t>{'SheetId':'34a8e994-01f6-4139-9fd6-c9fdbfe60cdd'</t>
  </si>
  <si>
    <t>,</t>
  </si>
  <si>
    <t>'UId':'a7cb204f-91b5-46a7-aef0-aa4bb1f6c9e1'</t>
  </si>
  <si>
    <t>,'Col':</t>
  </si>
  <si>
    <t>{'SheetId':'34a8e994-01f6-4139-9fd6-c9fdbfe60cdd'</t>
  </si>
  <si>
    <t>,</t>
  </si>
  <si>
    <t>'UId':'0c56d36a-adb5-4b7c-8b1f-87f5567d9609'</t>
  </si>
  <si>
    <t>,'Col':</t>
  </si>
  <si>
    <t>{'SheetId':'34a8e994-01f6-4139-9fd6-c9fdbfe60cdd'</t>
  </si>
  <si>
    <t>,</t>
  </si>
  <si>
    <t>'UId':'315bd3bc-b3cb-46a5-b23e-becc4a09998b'</t>
  </si>
  <si>
    <t>,'Col':</t>
  </si>
  <si>
    <t>{'SheetId':'34a8e994-01f6-4139-9fd6-c9fdbfe60cdd'</t>
  </si>
  <si>
    <t>,</t>
  </si>
  <si>
    <t>'UId':'ac2a8492-3333-4bb8-8693-2cd738b6c93b'</t>
  </si>
  <si>
    <t>,'Col':</t>
  </si>
  <si>
    <t>{'SheetId':'34a8e994-01f6-4139-9fd6-c9fdbfe60cdd'</t>
  </si>
  <si>
    <t>,</t>
  </si>
  <si>
    <t>'UId':'b1305ee2-3e80-46c4-a6e7-f789b1ef9d9f'</t>
  </si>
  <si>
    <t>,'Col':</t>
  </si>
  <si>
    <t>{'SheetId':'34a8e994-01f6-4139-9fd6-c9fdbfe60cdd'</t>
  </si>
  <si>
    <t>,</t>
  </si>
  <si>
    <t>'UId':'cf8d21fa-58b9-4a88-87de-aaa7fecd0862'</t>
  </si>
  <si>
    <t>,'Col':</t>
  </si>
  <si>
    <t>{'SheetId':'34a8e994-01f6-4139-9fd6-c9fdbfe60cdd'</t>
  </si>
  <si>
    <t>,</t>
  </si>
  <si>
    <t>'UId':'02e0886e-df8a-4fad-a84f-fd92520a0212'</t>
  </si>
  <si>
    <t>,'Col':</t>
  </si>
  <si>
    <t>{'SheetId':'34a8e994-01f6-4139-9fd6-c9fdbfe60cdd'</t>
  </si>
  <si>
    <t>,</t>
  </si>
  <si>
    <t>'UId':'451611d3-5b10-45c4-b10a-b6e07c808413'</t>
  </si>
  <si>
    <t>,'Col':</t>
  </si>
  <si>
    <t>{'SheetId':'34a8e994-01f6-4139-9fd6-c9fdbfe60cdd'</t>
  </si>
  <si>
    <t>,</t>
  </si>
  <si>
    <t>'UId':'f5eb7399-442c-4eef-99c3-7dc0112a7269'</t>
  </si>
  <si>
    <t>,'Col':</t>
  </si>
  <si>
    <t>{'SheetId':'34a8e994-01f6-4139-9fd6-c9fdbfe60cdd'</t>
  </si>
  <si>
    <t>,</t>
  </si>
  <si>
    <t>'UId':'0bf7c080-0559-4a6b-9dab-f0d590dee752'</t>
  </si>
  <si>
    <t>,'Col':</t>
  </si>
  <si>
    <t>{'SheetId':'34a8e994-01f6-4139-9fd6-c9fdbfe60cdd'</t>
  </si>
  <si>
    <t>,</t>
  </si>
  <si>
    <t>'UId':'cbdc8da5-8415-4c8c-9e3c-a94de86fdb23'</t>
  </si>
  <si>
    <t>,'Col':</t>
  </si>
  <si>
    <t>{'SheetId':'34a8e994-01f6-4139-9fd6-c9fdbfe60cdd'</t>
  </si>
  <si>
    <t>,</t>
  </si>
  <si>
    <t>'UId':'d977ec29-0d88-4a8e-8c57-f80d445ae83a'</t>
  </si>
  <si>
    <t>,'Col':</t>
  </si>
  <si>
    <t>{'SheetId':'34a8e994-01f6-4139-9fd6-c9fdbfe60cdd'</t>
  </si>
  <si>
    <t>,</t>
  </si>
  <si>
    <t>'UId':'b6512932-4b94-46a7-81ab-f6602d815fe5'</t>
  </si>
  <si>
    <t>,'Col':</t>
  </si>
  <si>
    <t>{'SheetId':'34a8e994-01f6-4139-9fd6-c9fdbfe60cdd'</t>
  </si>
  <si>
    <t>,</t>
  </si>
  <si>
    <t>'UId':'cf8fb08a-05c6-4a78-8f41-e27e8ff315c3'</t>
  </si>
  <si>
    <t>,'Col':</t>
  </si>
  <si>
    <t>{'SheetId':'34a8e994-01f6-4139-9fd6-c9fdbfe60cdd'</t>
  </si>
  <si>
    <t>,</t>
  </si>
  <si>
    <t>'UId':'9b1434ed-d418-430b-94c2-5d112d18c10f'</t>
  </si>
  <si>
    <t>,'Col':</t>
  </si>
  <si>
    <t>{'SheetId':'34a8e994-01f6-4139-9fd6-c9fdbfe60cdd'</t>
  </si>
  <si>
    <t>,</t>
  </si>
  <si>
    <t>'UId':'78397712-2a29-4925-86c3-5799bfe09bea'</t>
  </si>
  <si>
    <t>,'Col':</t>
  </si>
  <si>
    <t>{'SheetId':'34a8e994-01f6-4139-9fd6-c9fdbfe60cdd'</t>
  </si>
  <si>
    <t>,</t>
  </si>
  <si>
    <t>'UId':'150aa0cf-0628-4019-8aed-5bbd3fbe57b0'</t>
  </si>
  <si>
    <t>,'Col':</t>
  </si>
  <si>
    <t>{'SheetId':'34a8e994-01f6-4139-9fd6-c9fdbfe60cdd'</t>
  </si>
  <si>
    <t>,</t>
  </si>
  <si>
    <t>'UId':'994756fe-9a54-4c6b-90d1-57f7bf685e26'</t>
  </si>
  <si>
    <t>,'Col':</t>
  </si>
  <si>
    <t>{'SheetId':'34a8e994-01f6-4139-9fd6-c9fdbfe60cdd'</t>
  </si>
  <si>
    <t>,</t>
  </si>
  <si>
    <t>'UId':'7eb7f8c5-fe97-4d20-b468-2482b4838b5c'</t>
  </si>
  <si>
    <t>,'Col':</t>
  </si>
  <si>
    <t>{'SheetId':'34a8e994-01f6-4139-9fd6-c9fdbfe60cdd'</t>
  </si>
  <si>
    <t>,</t>
  </si>
  <si>
    <t>'UId':'9cdef876-6dc7-4723-aa77-2143fade4c21'</t>
  </si>
  <si>
    <t>,'Col':</t>
  </si>
  <si>
    <t>{'SheetId':'34a8e994-01f6-4139-9fd6-c9fdbfe60cdd'</t>
  </si>
  <si>
    <t>,</t>
  </si>
  <si>
    <t>'UId':'8a9cd4ca-dc48-4920-8139-3959bd5433e3'</t>
  </si>
  <si>
    <t>,'Col':</t>
  </si>
  <si>
    <t>{'SheetId':'34a8e994-01f6-4139-9fd6-c9fdbfe60cdd'</t>
  </si>
  <si>
    <t>,</t>
  </si>
  <si>
    <t>'UId':'f85127d8-cc66-4fbd-a5ce-ae50bc3e0b65'</t>
  </si>
  <si>
    <t>,'Col':</t>
  </si>
  <si>
    <t>{'SheetId':'34a8e994-01f6-4139-9fd6-c9fdbfe60cdd'</t>
  </si>
  <si>
    <t>,</t>
  </si>
  <si>
    <t>'UId':'467a2930-ca62-4d2c-a8e3-4a6f8c081786'</t>
  </si>
  <si>
    <t>,'Col':</t>
  </si>
  <si>
    <t>{'SheetId':'34a8e994-01f6-4139-9fd6-c9fdbfe60cdd'</t>
  </si>
  <si>
    <t>,</t>
  </si>
  <si>
    <t>'UId':'45cbfeea-e4d6-4c5f-aa1d-112e4cea0dfa'</t>
  </si>
  <si>
    <t>,'Col':</t>
  </si>
  <si>
    <t>{'SheetId':'34a8e994-01f6-4139-9fd6-c9fdbfe60cdd'</t>
  </si>
  <si>
    <t>,</t>
  </si>
  <si>
    <t>'UId':'a4e3d600-be68-4218-96ae-91de8408b6ee'</t>
  </si>
  <si>
    <t>,'Col':</t>
  </si>
  <si>
    <t>{'SheetId':'34a8e994-01f6-4139-9fd6-c9fdbfe60cdd'</t>
  </si>
  <si>
    <t>,</t>
  </si>
  <si>
    <t>'UId':'b504de76-d785-4f21-93f6-58a992c9a37a'</t>
  </si>
  <si>
    <t>,'Col':</t>
  </si>
  <si>
    <t>{'SheetId':'34a8e994-01f6-4139-9fd6-c9fdbfe60cdd'</t>
  </si>
  <si>
    <t>,</t>
  </si>
  <si>
    <t>'UId':'4e39f3c8-299c-4fa4-bccd-e391beb1ae47'</t>
  </si>
  <si>
    <t>,'Col':</t>
  </si>
  <si>
    <t>{'SheetId':'34a8e994-01f6-4139-9fd6-c9fdbfe60cdd'</t>
  </si>
  <si>
    <t>,</t>
  </si>
  <si>
    <t>'UId':'da76ebd1-7f01-4548-99ae-5432d7669614'</t>
  </si>
  <si>
    <t>,'Col':</t>
  </si>
  <si>
    <t>{'SheetId':'34a8e994-01f6-4139-9fd6-c9fdbfe60cdd'</t>
  </si>
  <si>
    <t>,</t>
  </si>
  <si>
    <t>'UId':'fb91aea1-b4ba-4359-9381-6c60359e7046'</t>
  </si>
  <si>
    <t>,'Col':</t>
  </si>
  <si>
    <t>{'SheetId':'34a8e994-01f6-4139-9fd6-c9fdbfe60cdd'</t>
  </si>
  <si>
    <t>,</t>
  </si>
  <si>
    <t>'UId':'28481ae3-5631-4e5b-b8ee-cb9423ef3206'</t>
  </si>
  <si>
    <t>,'Col':</t>
  </si>
  <si>
    <t>{'SheetId':'34a8e994-01f6-4139-9fd6-c9fdbfe60cdd'</t>
  </si>
  <si>
    <t>,</t>
  </si>
  <si>
    <t>'UId':'fbd11abc-d0ab-4575-a727-f338cccca2ee'</t>
  </si>
  <si>
    <t>,'Col':</t>
  </si>
  <si>
    <t>{'SheetId':'34a8e994-01f6-4139-9fd6-c9fdbfe60cdd'</t>
  </si>
  <si>
    <t>,</t>
  </si>
  <si>
    <t>'UId':'5dfddc46-791f-41f3-a727-2927adc86c21'</t>
  </si>
  <si>
    <t>,'Col':</t>
  </si>
  <si>
    <t>{'SheetId':'34a8e994-01f6-4139-9fd6-c9fdbfe60cdd'</t>
  </si>
  <si>
    <t>,</t>
  </si>
  <si>
    <t>'UId':'b83d066f-3531-4449-af5e-33df7348aa7d'</t>
  </si>
  <si>
    <t>,'Col':</t>
  </si>
  <si>
    <t>{'SheetId':'34a8e994-01f6-4139-9fd6-c9fdbfe60cdd'</t>
  </si>
  <si>
    <t>,</t>
  </si>
  <si>
    <t>'UId':'350c10ba-a1f4-419c-800e-27ef8ddb9193'</t>
  </si>
  <si>
    <t>,'Col':</t>
  </si>
  <si>
    <t>{'SheetId':'34a8e994-01f6-4139-9fd6-c9fdbfe60cdd'</t>
  </si>
  <si>
    <t>,</t>
  </si>
  <si>
    <t>'UId':'b657a21f-dd7f-4d3c-aedd-63ba5820945d'</t>
  </si>
  <si>
    <t>,'Col':</t>
  </si>
  <si>
    <t>{'SheetId':'34a8e994-01f6-4139-9fd6-c9fdbfe60cdd'</t>
  </si>
  <si>
    <t>,</t>
  </si>
  <si>
    <t>'UId':'5d3c6519-ea0b-4fb8-9198-b47b38876183'</t>
  </si>
  <si>
    <t>,'Col':</t>
  </si>
  <si>
    <t>{'SheetId':'34a8e994-01f6-4139-9fd6-c9fdbfe60cdd'</t>
  </si>
  <si>
    <t>,</t>
  </si>
  <si>
    <t>'UId':'92ff4940-8c73-4939-85bb-24d75016a747'</t>
  </si>
  <si>
    <t>,'Col':</t>
  </si>
  <si>
    <t>{'SheetId':'34a8e994-01f6-4139-9fd6-c9fdbfe60cdd'</t>
  </si>
  <si>
    <t>,</t>
  </si>
  <si>
    <t>'UId':'40d55e39-4ebf-4aac-8658-e2fa7193f766'</t>
  </si>
  <si>
    <t>,'Col':</t>
  </si>
  <si>
    <t>{'SheetId':'34a8e994-01f6-4139-9fd6-c9fdbfe60cdd'</t>
  </si>
  <si>
    <t>,</t>
  </si>
  <si>
    <t>'UId':'2561ce78-6942-44ae-90ee-92a3366655e7'</t>
  </si>
  <si>
    <t>,'Col':</t>
  </si>
  <si>
    <t>{'SheetId':'34a8e994-01f6-4139-9fd6-c9fdbfe60cdd'</t>
  </si>
  <si>
    <t>,</t>
  </si>
  <si>
    <t>'UId':'43f3dd43-a428-47ed-a73b-1b8b7aeef1c9'</t>
  </si>
  <si>
    <t>,'Col':</t>
  </si>
  <si>
    <t>{'SheetId':'34a8e994-01f6-4139-9fd6-c9fdbfe60cdd'</t>
  </si>
  <si>
    <t>,</t>
  </si>
  <si>
    <t>'UId':'ee43cbc8-acce-4dca-b839-85741247fca9'</t>
  </si>
  <si>
    <t>,'Col':</t>
  </si>
  <si>
    <t>{'SheetId':'34a8e994-01f6-4139-9fd6-c9fdbfe60cdd'</t>
  </si>
  <si>
    <t>,</t>
  </si>
  <si>
    <t>'UId':'f5e10079-4127-4d8b-b718-57a9576ddcfe'</t>
  </si>
  <si>
    <t>,'Col':</t>
  </si>
  <si>
    <t>{'SheetId':'34a8e994-01f6-4139-9fd6-c9fdbfe60cdd'</t>
  </si>
  <si>
    <t>,</t>
  </si>
  <si>
    <t>'UId':'9d127bad-df49-424e-aff5-11e9bfa24def'</t>
  </si>
  <si>
    <t>,'Col':</t>
  </si>
  <si>
    <t>{'SheetId':'34a8e994-01f6-4139-9fd6-c9fdbfe60cdd'</t>
  </si>
  <si>
    <t>,</t>
  </si>
  <si>
    <t>'UId':'c94e1fd0-8580-48b2-b13f-e44a2bcbc505'</t>
  </si>
  <si>
    <t>,'Col':</t>
  </si>
  <si>
    <t>{'SheetId':'34a8e994-01f6-4139-9fd6-c9fdbfe60cdd'</t>
  </si>
  <si>
    <t>,</t>
  </si>
  <si>
    <t>'UId':'562df118-293f-444f-bb74-894a86a6b1a1'</t>
  </si>
  <si>
    <t>,'Col':</t>
  </si>
  <si>
    <t>{'SheetId':'34a8e994-01f6-4139-9fd6-c9fdbfe60cdd'</t>
  </si>
  <si>
    <t>,</t>
  </si>
  <si>
    <t>'UId':'d7de1efc-b821-4745-abcd-75ff2777a2ba'</t>
  </si>
  <si>
    <t>,'Col':</t>
  </si>
  <si>
    <t>{'SheetId':'34a8e994-01f6-4139-9fd6-c9fdbfe60cdd'</t>
  </si>
  <si>
    <t>,</t>
  </si>
  <si>
    <t>'UId':'82b6c89b-c4eb-4782-be48-e4d7751c3212'</t>
  </si>
  <si>
    <t>,'Col':</t>
  </si>
  <si>
    <t>{'SheetId':'34a8e994-01f6-4139-9fd6-c9fdbfe60cdd'</t>
  </si>
  <si>
    <t>,</t>
  </si>
  <si>
    <t>'UId':'9af89d94-5f2f-4c54-a5ef-171b90df5584'</t>
  </si>
  <si>
    <t>,'Col':</t>
  </si>
  <si>
    <t>{'SheetId':'34a8e994-01f6-4139-9fd6-c9fdbfe60cdd'</t>
  </si>
  <si>
    <t>,</t>
  </si>
  <si>
    <t>'UId':'06ebaffb-48b1-4f91-9b01-1574968cadc8'</t>
  </si>
  <si>
    <t>,'Col':</t>
  </si>
  <si>
    <t>{'SheetId':'34a8e994-01f6-4139-9fd6-c9fdbfe60cdd'</t>
  </si>
  <si>
    <t>,</t>
  </si>
  <si>
    <t>'UId':'8d4e50c5-6fca-4120-957c-f27b973ac801'</t>
  </si>
  <si>
    <t>,'Col':</t>
  </si>
  <si>
    <t>{'SheetId':'34a8e994-01f6-4139-9fd6-c9fdbfe60cdd'</t>
  </si>
  <si>
    <t>,</t>
  </si>
  <si>
    <t>'UId':'cb96d995-455e-4e25-a60d-cdca1745d8bc'</t>
  </si>
  <si>
    <t>,'Col':</t>
  </si>
  <si>
    <t>{'SheetId':'34a8e994-01f6-4139-9fd6-c9fdbfe60cdd'</t>
  </si>
  <si>
    <t>,</t>
  </si>
  <si>
    <t>'UId':'39ac2913-cfc7-486d-9654-6715727fc13d'</t>
  </si>
  <si>
    <t>,'Col':</t>
  </si>
  <si>
    <t>{'SheetId':'34a8e994-01f6-4139-9fd6-c9fdbfe60cdd'</t>
  </si>
  <si>
    <t>,</t>
  </si>
  <si>
    <t>'UId':'12862020-a36f-457c-bf39-dc3b3cbff690'</t>
  </si>
  <si>
    <t>,'Col':</t>
  </si>
  <si>
    <t>{'SheetId':'34a8e994-01f6-4139-9fd6-c9fdbfe60cdd'</t>
  </si>
  <si>
    <t>,</t>
  </si>
  <si>
    <t>'UId':'6b59c9f1-2538-41eb-b593-fbf1d19a9949'</t>
  </si>
  <si>
    <t>,'Col':</t>
  </si>
  <si>
    <t>{'SheetId':'34a8e994-01f6-4139-9fd6-c9fdbfe60cdd'</t>
  </si>
  <si>
    <t>,</t>
  </si>
  <si>
    <t>'UId':'1daffe3c-8540-4041-b248-bd293eb3b6a8'</t>
  </si>
  <si>
    <t>,'Col':</t>
  </si>
  <si>
    <t>{'SheetId':'34a8e994-01f6-4139-9fd6-c9fdbfe60cdd'</t>
  </si>
  <si>
    <t>,</t>
  </si>
  <si>
    <t>'UId':'df62815e-1c91-4059-be71-fa50e634fffb'</t>
  </si>
  <si>
    <t>,'Col':</t>
  </si>
  <si>
    <t>{'SheetId':'34a8e994-01f6-4139-9fd6-c9fdbfe60cdd'</t>
  </si>
  <si>
    <t>,</t>
  </si>
  <si>
    <t>'UId':'e1f53408-b859-4c14-837b-9f97884502a8'</t>
  </si>
  <si>
    <t>,'Col':</t>
  </si>
  <si>
    <t>{'SheetId':'34a8e994-01f6-4139-9fd6-c9fdbfe60cdd'</t>
  </si>
  <si>
    <t>,</t>
  </si>
  <si>
    <t>'UId':'41152582-a5fc-4f56-8e27-a6d405c9c1f1'</t>
  </si>
  <si>
    <t>,'Col':</t>
  </si>
  <si>
    <t>{'SheetId':'34a8e994-01f6-4139-9fd6-c9fdbfe60cdd'</t>
  </si>
  <si>
    <t>,</t>
  </si>
  <si>
    <t>'UId':'ffa1fd67-eae6-495c-ad39-5e01c5dcdd53'</t>
  </si>
  <si>
    <t>,'Col':</t>
  </si>
  <si>
    <t>{'SheetId':'34a8e994-01f6-4139-9fd6-c9fdbfe60cdd'</t>
  </si>
  <si>
    <t>,</t>
  </si>
  <si>
    <t>'UId':'848c53b9-e03f-4db0-bfca-c48dca3d4373'</t>
  </si>
  <si>
    <t>,'Col':</t>
  </si>
  <si>
    <t>{'SheetId':'34a8e994-01f6-4139-9fd6-c9fdbfe60cdd'</t>
  </si>
  <si>
    <t>,</t>
  </si>
  <si>
    <t>'UId':'8a643879-d4b2-4615-91ce-d8a7e5c0f52d'</t>
  </si>
  <si>
    <t>,'Col':</t>
  </si>
  <si>
    <t>{'SheetId':'b85f0c9c-2c9c-42cb-97e8-cf3b2f1ff40b'</t>
  </si>
  <si>
    <t>,</t>
  </si>
  <si>
    <t>'UId':'d3598d7f-b99c-47de-a946-3780e5aaa44d'</t>
  </si>
  <si>
    <t>,'Col':</t>
  </si>
  <si>
    <t>{'SheetId':'b85f0c9c-2c9c-42cb-97e8-cf3b2f1ff40b'</t>
  </si>
  <si>
    <t>,</t>
  </si>
  <si>
    <t>'UId':'89a33e01-0c3c-4523-aaed-7c213432c0f3'</t>
  </si>
  <si>
    <t>,'Col':</t>
  </si>
  <si>
    <t>{'SheetId':'b85f0c9c-2c9c-42cb-97e8-cf3b2f1ff40b'</t>
  </si>
  <si>
    <t>,</t>
  </si>
  <si>
    <t>'UId':'75ce2163-e549-446f-9595-3ff88fb46187'</t>
  </si>
  <si>
    <t>,'Col':</t>
  </si>
  <si>
    <t>{'SheetId':'b85f0c9c-2c9c-42cb-97e8-cf3b2f1ff40b'</t>
  </si>
  <si>
    <t>,</t>
  </si>
  <si>
    <t>'UId':'64c81976-b294-4de5-ad8e-e59069ed5ca7'</t>
  </si>
  <si>
    <t>,'Col':</t>
  </si>
  <si>
    <t>{'SheetId':'b85f0c9c-2c9c-42cb-97e8-cf3b2f1ff40b'</t>
  </si>
  <si>
    <t>,</t>
  </si>
  <si>
    <t>'UId':'4600ecc0-c5e9-4760-96c2-9eefb3952371'</t>
  </si>
  <si>
    <t>,'Col':</t>
  </si>
  <si>
    <t>{'SheetId':'b85f0c9c-2c9c-42cb-97e8-cf3b2f1ff40b'</t>
  </si>
  <si>
    <t>,</t>
  </si>
  <si>
    <t>'UId':'d9593858-28fd-4ac3-baee-be4d8f0a6b97'</t>
  </si>
  <si>
    <t>,'Col':</t>
  </si>
  <si>
    <t>{'SheetId':'b85f0c9c-2c9c-42cb-97e8-cf3b2f1ff40b'</t>
  </si>
  <si>
    <t>,</t>
  </si>
  <si>
    <t>'UId':'d9e7fd8b-ec79-41a7-b789-8067f4f84a57'</t>
  </si>
  <si>
    <t>,'Col':</t>
  </si>
  <si>
    <t>{'SheetId':'b85f0c9c-2c9c-42cb-97e8-cf3b2f1ff40b'</t>
  </si>
  <si>
    <t>,</t>
  </si>
  <si>
    <t>'UId':'6d522944-59c1-4b80-a6a9-0a6839901876'</t>
  </si>
  <si>
    <t>,'Col':</t>
  </si>
  <si>
    <t>{'SheetId':'b85f0c9c-2c9c-42cb-97e8-cf3b2f1ff40b'</t>
  </si>
  <si>
    <t>,</t>
  </si>
  <si>
    <t>'UId':'22677e63-5680-4c53-b3a7-a608e7c538ab'</t>
  </si>
  <si>
    <t>,'Col':</t>
  </si>
  <si>
    <t>{'SheetId':'b85f0c9c-2c9c-42cb-97e8-cf3b2f1ff40b'</t>
  </si>
  <si>
    <t>,</t>
  </si>
  <si>
    <t>'UId':'7acdd36a-52be-46af-a4b8-961f14a865dd'</t>
  </si>
  <si>
    <t>,'Col':</t>
  </si>
  <si>
    <t>{'SheetId':'b85f0c9c-2c9c-42cb-97e8-cf3b2f1ff40b'</t>
  </si>
  <si>
    <t>,</t>
  </si>
  <si>
    <t>'UId':'deb219ed-3c66-4219-978d-a23b19c7be0e'</t>
  </si>
  <si>
    <t>,'Col':</t>
  </si>
  <si>
    <t>{'SheetId':'b85f0c9c-2c9c-42cb-97e8-cf3b2f1ff40b'</t>
  </si>
  <si>
    <t>,</t>
  </si>
  <si>
    <t>'UId':'25ced59f-a3f2-491f-8001-fd2d12e54059'</t>
  </si>
  <si>
    <t>,'Col':</t>
  </si>
  <si>
    <t>{'SheetId':'b85f0c9c-2c9c-42cb-97e8-cf3b2f1ff40b'</t>
  </si>
  <si>
    <t>,</t>
  </si>
  <si>
    <t>'UId':'75907e69-7b6f-4322-b992-eed3748419d9'</t>
  </si>
  <si>
    <t>,'Col':</t>
  </si>
  <si>
    <t>{'SheetId':'b85f0c9c-2c9c-42cb-97e8-cf3b2f1ff40b'</t>
  </si>
  <si>
    <t>,</t>
  </si>
  <si>
    <t>'UId':'df8a7b02-3a7a-4ac9-b9f6-1d8de594021f'</t>
  </si>
  <si>
    <t>,'Col':</t>
  </si>
  <si>
    <t>{'SheetId':'b85f0c9c-2c9c-42cb-97e8-cf3b2f1ff40b'</t>
  </si>
  <si>
    <t>,</t>
  </si>
  <si>
    <t>'UId':'fc1f9195-3048-43c6-ab00-3355dd2f3581'</t>
  </si>
  <si>
    <t>,'Col':</t>
  </si>
  <si>
    <t>{'SheetId':'b85f0c9c-2c9c-42cb-97e8-cf3b2f1ff40b'</t>
  </si>
  <si>
    <t>,</t>
  </si>
  <si>
    <t>'UId':'c6bd1aa7-b873-4c67-a2c6-960a2e8f25b7'</t>
  </si>
  <si>
    <t>,'Col':</t>
  </si>
  <si>
    <t>{'SheetId':'b85f0c9c-2c9c-42cb-97e8-cf3b2f1ff40b'</t>
  </si>
  <si>
    <t>,</t>
  </si>
  <si>
    <t>'UId':'345b4213-7d25-4e4a-b681-6f0751d59607'</t>
  </si>
  <si>
    <t>,'Col':</t>
  </si>
  <si>
    <t>{'SheetId':'b85f0c9c-2c9c-42cb-97e8-cf3b2f1ff40b'</t>
  </si>
  <si>
    <t>,</t>
  </si>
  <si>
    <t>'UId':'616c3ae3-0b6c-45aa-9562-79badf291641'</t>
  </si>
  <si>
    <t>,'Col':</t>
  </si>
  <si>
    <t>{'SheetId':'b85f0c9c-2c9c-42cb-97e8-cf3b2f1ff40b'</t>
  </si>
  <si>
    <t>,</t>
  </si>
  <si>
    <t>'UId':'98afffc9-bde2-4ca5-9bad-241dae7597f5'</t>
  </si>
  <si>
    <t>,'Col':</t>
  </si>
  <si>
    <t>{'SheetId':'b85f0c9c-2c9c-42cb-97e8-cf3b2f1ff40b'</t>
  </si>
  <si>
    <t>,</t>
  </si>
  <si>
    <t>'UId':'528538fb-5a26-4894-bf45-d22045fea469'</t>
  </si>
  <si>
    <t>,'Col':</t>
  </si>
  <si>
    <t>{'SheetId':'b85f0c9c-2c9c-42cb-97e8-cf3b2f1ff40b'</t>
  </si>
  <si>
    <t>,</t>
  </si>
  <si>
    <t>'UId':'5c6952c8-5212-40a7-87b6-34ffc3a06f4b'</t>
  </si>
  <si>
    <t>,'Col':</t>
  </si>
  <si>
    <t>{'SheetId':'b85f0c9c-2c9c-42cb-97e8-cf3b2f1ff40b'</t>
  </si>
  <si>
    <t>,</t>
  </si>
  <si>
    <t>'UId':'34af04fb-dd1d-454b-8789-df3c819f4b68'</t>
  </si>
  <si>
    <t>,'Col':</t>
  </si>
  <si>
    <t>{'SheetId':'b85f0c9c-2c9c-42cb-97e8-cf3b2f1ff40b'</t>
  </si>
  <si>
    <t>,</t>
  </si>
  <si>
    <t>'UId':'74e6b0b7-7c73-46ae-9f1e-f19d3faf7f28'</t>
  </si>
  <si>
    <t>,'Col':</t>
  </si>
  <si>
    <t>{'SheetId':'b85f0c9c-2c9c-42cb-97e8-cf3b2f1ff40b'</t>
  </si>
  <si>
    <t>,</t>
  </si>
  <si>
    <t>'UId':'6048d942-0253-4930-9e82-589c4337cfb8'</t>
  </si>
  <si>
    <t>,'Col':</t>
  </si>
  <si>
    <t>{'SheetId':'b85f0c9c-2c9c-42cb-97e8-cf3b2f1ff40b'</t>
  </si>
  <si>
    <t>,</t>
  </si>
  <si>
    <t>'UId':'54a552e4-c716-4231-a7e9-f4d27df5a39e'</t>
  </si>
  <si>
    <t>,'Col':</t>
  </si>
  <si>
    <t>{'SheetId':'b85f0c9c-2c9c-42cb-97e8-cf3b2f1ff40b'</t>
  </si>
  <si>
    <t>,</t>
  </si>
  <si>
    <t>'UId':'b2f7144d-a9e5-4d78-b7c5-428bf343f0ad'</t>
  </si>
  <si>
    <t>,'Col':</t>
  </si>
  <si>
    <t>{'SheetId':'b85f0c9c-2c9c-42cb-97e8-cf3b2f1ff40b'</t>
  </si>
  <si>
    <t>,</t>
  </si>
  <si>
    <t>'UId':'aa49e802-c50b-484d-b04d-584ad9529afb'</t>
  </si>
  <si>
    <t>,'Col':</t>
  </si>
  <si>
    <t>{'SheetId':'b85f0c9c-2c9c-42cb-97e8-cf3b2f1ff40b'</t>
  </si>
  <si>
    <t>,</t>
  </si>
  <si>
    <t>'UId':'a6de6eaf-26cd-4162-88db-d6cdfef54835'</t>
  </si>
  <si>
    <t>,'Col':</t>
  </si>
  <si>
    <t>{'SheetId':'b85f0c9c-2c9c-42cb-97e8-cf3b2f1ff40b'</t>
  </si>
  <si>
    <t>,</t>
  </si>
  <si>
    <t>'UId':'6bdaf205-8ec4-4b83-9d88-0e70b037cdf1'</t>
  </si>
  <si>
    <t>,'Col':</t>
  </si>
  <si>
    <t>{'SheetId':'b85f0c9c-2c9c-42cb-97e8-cf3b2f1ff40b'</t>
  </si>
  <si>
    <t>,</t>
  </si>
  <si>
    <t>'UId':'c001d550-589a-4c35-b0e7-3ce937f02515'</t>
  </si>
  <si>
    <t>,'Col':</t>
  </si>
  <si>
    <t>{'SheetId':'b85f0c9c-2c9c-42cb-97e8-cf3b2f1ff40b'</t>
  </si>
  <si>
    <t>,</t>
  </si>
  <si>
    <t>'UId':'2e84c07d-a6e0-4e0f-8a95-cf0814cf96f8'</t>
  </si>
  <si>
    <t>,'Col':</t>
  </si>
  <si>
    <t>{'SheetId':'b85f0c9c-2c9c-42cb-97e8-cf3b2f1ff40b'</t>
  </si>
  <si>
    <t>,</t>
  </si>
  <si>
    <t>'UId':'beaa7b51-6956-4438-b5ae-eab5d6905b91'</t>
  </si>
  <si>
    <t>,'Col':</t>
  </si>
  <si>
    <t>{'SheetId':'b85f0c9c-2c9c-42cb-97e8-cf3b2f1ff40b'</t>
  </si>
  <si>
    <t>,</t>
  </si>
  <si>
    <t>'UId':'0ec10142-5e89-410b-91f8-c651e89730af'</t>
  </si>
  <si>
    <t>,'Col':</t>
  </si>
  <si>
    <t>{'SheetId':'b85f0c9c-2c9c-42cb-97e8-cf3b2f1ff40b'</t>
  </si>
  <si>
    <t>,</t>
  </si>
  <si>
    <t>'UId':'866d8025-cbf6-42de-b965-6716e2f56b8c'</t>
  </si>
  <si>
    <t>,'Col':</t>
  </si>
  <si>
    <t>{'SheetId':'b85f0c9c-2c9c-42cb-97e8-cf3b2f1ff40b'</t>
  </si>
  <si>
    <t>,</t>
  </si>
  <si>
    <t>'UId':'f1ea9c36-7383-47ed-a903-851df4ae3030'</t>
  </si>
  <si>
    <t>,'Col':</t>
  </si>
  <si>
    <t>{'SheetId':'b85f0c9c-2c9c-42cb-97e8-cf3b2f1ff40b'</t>
  </si>
  <si>
    <t>,</t>
  </si>
  <si>
    <t>'UId':'9d7fe12e-2cc2-4dc0-823d-efa214da6470'</t>
  </si>
  <si>
    <t>,'Col':</t>
  </si>
  <si>
    <t>{'SheetId':'b85f0c9c-2c9c-42cb-97e8-cf3b2f1ff40b'</t>
  </si>
  <si>
    <t>,</t>
  </si>
  <si>
    <t>'UId':'1252edc4-27d7-4ada-a70c-183138d498f3'</t>
  </si>
  <si>
    <t>,'Col':</t>
  </si>
  <si>
    <t>{'SheetId':'b85f0c9c-2c9c-42cb-97e8-cf3b2f1ff40b'</t>
  </si>
  <si>
    <t>,</t>
  </si>
  <si>
    <t>'UId':'92759f36-d2c7-4ed0-9334-c49e41dc5596'</t>
  </si>
  <si>
    <t>,'Col':</t>
  </si>
  <si>
    <t>{'SheetId':'b85f0c9c-2c9c-42cb-97e8-cf3b2f1ff40b'</t>
  </si>
  <si>
    <t>,</t>
  </si>
  <si>
    <t>'UId':'f86db235-f534-4ff5-89e8-79c3e770d9ca'</t>
  </si>
  <si>
    <t>,'Col':</t>
  </si>
  <si>
    <t>{'SheetId':'b85f0c9c-2c9c-42cb-97e8-cf3b2f1ff40b'</t>
  </si>
  <si>
    <t>,</t>
  </si>
  <si>
    <t>'UId':'6dceaa15-9012-41af-b2c8-395818e1f550'</t>
  </si>
  <si>
    <t>,'Col':</t>
  </si>
  <si>
    <t>{'SheetId':'b85f0c9c-2c9c-42cb-97e8-cf3b2f1ff40b'</t>
  </si>
  <si>
    <t>,</t>
  </si>
  <si>
    <t>'UId':'c14d3ee3-5971-4270-a5d3-f50e1c332e8d'</t>
  </si>
  <si>
    <t>,'Col':</t>
  </si>
  <si>
    <t>{'SheetId':'b85f0c9c-2c9c-42cb-97e8-cf3b2f1ff40b'</t>
  </si>
  <si>
    <t>,</t>
  </si>
  <si>
    <t>'UId':'949a407b-83ef-4703-a6e1-72f76cf60ec7'</t>
  </si>
  <si>
    <t>,'Col':</t>
  </si>
  <si>
    <t>{'SheetId':'b85f0c9c-2c9c-42cb-97e8-cf3b2f1ff40b'</t>
  </si>
  <si>
    <t>,</t>
  </si>
  <si>
    <t>'UId':'5af76d4b-bc59-40b0-9094-9df863c64436'</t>
  </si>
  <si>
    <t>,'Col':</t>
  </si>
  <si>
    <t>{'SheetId':'b85f0c9c-2c9c-42cb-97e8-cf3b2f1ff40b'</t>
  </si>
  <si>
    <t>,</t>
  </si>
  <si>
    <t>'UId':'95d96bd4-ed31-46de-a92d-e5641cc55c12'</t>
  </si>
  <si>
    <t>,'Col':</t>
  </si>
  <si>
    <t>{'SheetId':'b85f0c9c-2c9c-42cb-97e8-cf3b2f1ff40b'</t>
  </si>
  <si>
    <t>,</t>
  </si>
  <si>
    <t>'UId':'3a85f8ff-ff1a-4ac5-b6aa-79e4e9747fa1'</t>
  </si>
  <si>
    <t>,'Col':</t>
  </si>
  <si>
    <t>{'SheetId':'b85f0c9c-2c9c-42cb-97e8-cf3b2f1ff40b'</t>
  </si>
  <si>
    <t>,</t>
  </si>
  <si>
    <t>'UId':'d53e73ab-1598-4cf8-b48c-314386b071b6'</t>
  </si>
  <si>
    <t>,'Col':</t>
  </si>
  <si>
    <t>{'SheetId':'b85f0c9c-2c9c-42cb-97e8-cf3b2f1ff40b'</t>
  </si>
  <si>
    <t>,</t>
  </si>
  <si>
    <t>'UId':'d4066e2b-3a0e-41c2-92d0-037e07952319'</t>
  </si>
  <si>
    <t>,'Col':</t>
  </si>
  <si>
    <t>{'SheetId':'b85f0c9c-2c9c-42cb-97e8-cf3b2f1ff40b'</t>
  </si>
  <si>
    <t>,</t>
  </si>
  <si>
    <t>'UId':'d21718fe-1343-4d4e-8e40-6f8f6b4f025f'</t>
  </si>
  <si>
    <t>,'Col':</t>
  </si>
  <si>
    <t>{'SheetId':'b85f0c9c-2c9c-42cb-97e8-cf3b2f1ff40b'</t>
  </si>
  <si>
    <t>,</t>
  </si>
  <si>
    <t>'UId':'17d44197-1d2c-49a2-a819-223c3211778e'</t>
  </si>
  <si>
    <t>,'Col':</t>
  </si>
  <si>
    <t>{'SheetId':'b85f0c9c-2c9c-42cb-97e8-cf3b2f1ff40b'</t>
  </si>
  <si>
    <t>,</t>
  </si>
  <si>
    <t>'UId':'25f4d503-a694-4219-8e34-c21732946624'</t>
  </si>
  <si>
    <t>,'Col':</t>
  </si>
  <si>
    <t>{'SheetId':'b85f0c9c-2c9c-42cb-97e8-cf3b2f1ff40b'</t>
  </si>
  <si>
    <t>,</t>
  </si>
  <si>
    <t>'UId':'6bf5e514-2300-4ee0-8cae-855a66de0166'</t>
  </si>
  <si>
    <t>,'Col':</t>
  </si>
  <si>
    <t>{'SheetId':'b85f0c9c-2c9c-42cb-97e8-cf3b2f1ff40b'</t>
  </si>
  <si>
    <t>,</t>
  </si>
  <si>
    <t>'UId':'e76139f0-9556-4ca2-adc8-ab5337cdf99f'</t>
  </si>
  <si>
    <t>,'Col':</t>
  </si>
  <si>
    <t>{'SheetId':'b85f0c9c-2c9c-42cb-97e8-cf3b2f1ff40b'</t>
  </si>
  <si>
    <t>,</t>
  </si>
  <si>
    <t>'UId':'04fe2b37-c29b-4aff-a129-9fb12bde9e96'</t>
  </si>
  <si>
    <t>,'Col':</t>
  </si>
  <si>
    <t>{'SheetId':'b85f0c9c-2c9c-42cb-97e8-cf3b2f1ff40b'</t>
  </si>
  <si>
    <t>,</t>
  </si>
  <si>
    <t>'UId':'31f1c51a-c4b4-44ad-9f5c-bab7da6c75c6'</t>
  </si>
  <si>
    <t>,'Col':</t>
  </si>
  <si>
    <t>{'SheetId':'b85f0c9c-2c9c-42cb-97e8-cf3b2f1ff40b'</t>
  </si>
  <si>
    <t>,</t>
  </si>
  <si>
    <t>'UId':'cc04047e-b443-4773-9b43-4fe5bcbe5882'</t>
  </si>
  <si>
    <t>,'Col':</t>
  </si>
  <si>
    <t>{'SheetId':'b85f0c9c-2c9c-42cb-97e8-cf3b2f1ff40b'</t>
  </si>
  <si>
    <t>,</t>
  </si>
  <si>
    <t>'UId':'38a7947f-3d51-4953-92a2-76e68cc3bcc3'</t>
  </si>
  <si>
    <t>,'Col':</t>
  </si>
  <si>
    <t>{'SheetId':'b85f0c9c-2c9c-42cb-97e8-cf3b2f1ff40b'</t>
  </si>
  <si>
    <t>,</t>
  </si>
  <si>
    <t>'UId':'03a141b5-8307-4471-bf43-862286d0bdec'</t>
  </si>
  <si>
    <t>,'Col':</t>
  </si>
  <si>
    <t>{'SheetId':'b85f0c9c-2c9c-42cb-97e8-cf3b2f1ff40b'</t>
  </si>
  <si>
    <t>,</t>
  </si>
  <si>
    <t>'UId':'a75fd75b-a798-4777-977d-3f3954f32635'</t>
  </si>
  <si>
    <t>,'Col':</t>
  </si>
  <si>
    <t>{'SheetId':'b85f0c9c-2c9c-42cb-97e8-cf3b2f1ff40b'</t>
  </si>
  <si>
    <t>,</t>
  </si>
  <si>
    <t>'UId':'4c5dd968-fbc0-4d75-a5c6-f9912e03f30c'</t>
  </si>
  <si>
    <t>,'Col':</t>
  </si>
  <si>
    <t>{'SheetId':'b85f0c9c-2c9c-42cb-97e8-cf3b2f1ff40b'</t>
  </si>
  <si>
    <t>,</t>
  </si>
  <si>
    <t>'UId':'c5aa4de1-38cc-48d8-9aee-2df31545b1bb'</t>
  </si>
  <si>
    <t>,'Col':</t>
  </si>
  <si>
    <t>{'SheetId':'b85f0c9c-2c9c-42cb-97e8-cf3b2f1ff40b'</t>
  </si>
  <si>
    <t>,</t>
  </si>
  <si>
    <t>'UId':'9ed7a10d-459a-421d-a868-f55f0d5be292'</t>
  </si>
  <si>
    <t>,'Col':</t>
  </si>
  <si>
    <t>{'SheetId':'90bef7f2-5447-4e16-ba6a-c0bd70ef892a'</t>
  </si>
  <si>
    <t>,</t>
  </si>
  <si>
    <t>'UId':'dcbe42f2-9872-499d-9628-19cade774f64'</t>
  </si>
  <si>
    <t>,'Col':</t>
  </si>
  <si>
    <t>{'SheetId':'90bef7f2-5447-4e16-ba6a-c0bd70ef892a'</t>
  </si>
  <si>
    <t>,</t>
  </si>
  <si>
    <t>'UId':'59c6e59f-0aae-4ff2-9918-d13006c3981a'</t>
  </si>
  <si>
    <t>,'Col':</t>
  </si>
  <si>
    <t>{'SheetId':'90bef7f2-5447-4e16-ba6a-c0bd70ef892a'</t>
  </si>
  <si>
    <t>,</t>
  </si>
  <si>
    <t>'UId':'7f5df541-bc92-45b6-94c8-cacac2ea11c0'</t>
  </si>
  <si>
    <t>,'Col':</t>
  </si>
  <si>
    <t>{'SheetId':'90bef7f2-5447-4e16-ba6a-c0bd70ef892a'</t>
  </si>
  <si>
    <t>,</t>
  </si>
  <si>
    <t>'UId':'f5010f7d-4705-482a-9f5a-5a5c864ae1a7'</t>
  </si>
  <si>
    <t>,'Col':</t>
  </si>
  <si>
    <t>{'SheetId':'90bef7f2-5447-4e16-ba6a-c0bd70ef892a'</t>
  </si>
  <si>
    <t>,</t>
  </si>
  <si>
    <t>'UId':'a12e2b30-5f3f-45b4-9d43-befae690f345'</t>
  </si>
  <si>
    <t>,'Col':</t>
  </si>
  <si>
    <t>{'SheetId':'90bef7f2-5447-4e16-ba6a-c0bd70ef892a'</t>
  </si>
  <si>
    <t>,</t>
  </si>
  <si>
    <t>'UId':'f3e0cb98-1769-4a07-943e-0622a0496607'</t>
  </si>
  <si>
    <t>,'Col':</t>
  </si>
  <si>
    <t>{'SheetId':'90bef7f2-5447-4e16-ba6a-c0bd70ef892a'</t>
  </si>
  <si>
    <t>,</t>
  </si>
  <si>
    <t>'UId':'e8460ac7-314a-404e-aae4-9b1223ca04ad'</t>
  </si>
  <si>
    <t>,'Col':</t>
  </si>
  <si>
    <t>{'SheetId':'90bef7f2-5447-4e16-ba6a-c0bd70ef892a'</t>
  </si>
  <si>
    <t>,</t>
  </si>
  <si>
    <t>'UId':'c7b8eb95-f6a5-44bd-8b0b-2c85da8fd020'</t>
  </si>
  <si>
    <t>,'Col':</t>
  </si>
  <si>
    <t>{'SheetId':'90bef7f2-5447-4e16-ba6a-c0bd70ef892a'</t>
  </si>
  <si>
    <t>,</t>
  </si>
  <si>
    <t>'UId':'f9e3cf66-328e-417c-93d9-97a1a83c986d'</t>
  </si>
  <si>
    <t>,'Col':</t>
  </si>
  <si>
    <t>{'SheetId':'90bef7f2-5447-4e16-ba6a-c0bd70ef892a'</t>
  </si>
  <si>
    <t>,</t>
  </si>
  <si>
    <t>'UId':'92b660ae-8986-450b-9994-3095d31694cf'</t>
  </si>
  <si>
    <t>,'Col':</t>
  </si>
  <si>
    <t>{'SheetId':'90bef7f2-5447-4e16-ba6a-c0bd70ef892a'</t>
  </si>
  <si>
    <t>,</t>
  </si>
  <si>
    <t>'UId':'61151671-eb54-4b32-a5c6-495909d680ef'</t>
  </si>
  <si>
    <t>,'Col':</t>
  </si>
  <si>
    <t>{'SheetId':'90bef7f2-5447-4e16-ba6a-c0bd70ef892a'</t>
  </si>
  <si>
    <t>,</t>
  </si>
  <si>
    <t>'UId':'027dd50b-e3fb-4a2c-9795-fa18e696c7e1'</t>
  </si>
  <si>
    <t>,'Col':</t>
  </si>
  <si>
    <t>{'SheetId':'90bef7f2-5447-4e16-ba6a-c0bd70ef892a'</t>
  </si>
  <si>
    <t>,</t>
  </si>
  <si>
    <t>'UId':'3eca4f79-b544-4e38-8c3f-482a2a59b692'</t>
  </si>
  <si>
    <t>,'Col':</t>
  </si>
  <si>
    <t>{'SheetId':'90bef7f2-5447-4e16-ba6a-c0bd70ef892a'</t>
  </si>
  <si>
    <t>,</t>
  </si>
  <si>
    <t>'UId':'bcf2cd2f-2c12-4b79-b1b8-f50bcf97309e'</t>
  </si>
  <si>
    <t>,'Col':</t>
  </si>
  <si>
    <t>{'SheetId':'90bef7f2-5447-4e16-ba6a-c0bd70ef892a'</t>
  </si>
  <si>
    <t>,</t>
  </si>
  <si>
    <t>'UId':'bd7ababd-7955-40c0-930c-100b2a23729f'</t>
  </si>
  <si>
    <t>,'Col':</t>
  </si>
  <si>
    <t>{'SheetId':'90bef7f2-5447-4e16-ba6a-c0bd70ef892a'</t>
  </si>
  <si>
    <t>,</t>
  </si>
  <si>
    <t>'UId':'77ae6f11-edfa-4524-b5e7-00a1b3e03dd0'</t>
  </si>
  <si>
    <t>,'Col':</t>
  </si>
  <si>
    <t>{'SheetId':'90bef7f2-5447-4e16-ba6a-c0bd70ef892a'</t>
  </si>
  <si>
    <t>,</t>
  </si>
  <si>
    <t>'UId':'0076c359-1a17-4496-aac4-faa05af9ab57'</t>
  </si>
  <si>
    <t>,'Col':</t>
  </si>
  <si>
    <t>{'SheetId':'90bef7f2-5447-4e16-ba6a-c0bd70ef892a'</t>
  </si>
  <si>
    <t>,</t>
  </si>
  <si>
    <t>'UId':'7a478a76-f887-4833-9897-e76c24fc9324'</t>
  </si>
  <si>
    <t>,'Col':</t>
  </si>
  <si>
    <t>{'SheetId':'90bef7f2-5447-4e16-ba6a-c0bd70ef892a'</t>
  </si>
  <si>
    <t>,</t>
  </si>
  <si>
    <t>'UId':'32b95607-d3e4-454e-bb39-29472709144f'</t>
  </si>
  <si>
    <t>,'Col':</t>
  </si>
  <si>
    <t>{'SheetId':'90bef7f2-5447-4e16-ba6a-c0bd70ef892a'</t>
  </si>
  <si>
    <t>,</t>
  </si>
  <si>
    <t>'UId':'74152c61-532b-4f40-8a40-6e95a52d91b3'</t>
  </si>
  <si>
    <t>,'Col':</t>
  </si>
  <si>
    <t>{'SheetId':'90bef7f2-5447-4e16-ba6a-c0bd70ef892a'</t>
  </si>
  <si>
    <t>,</t>
  </si>
  <si>
    <t>'UId':'c14e7876-775d-432e-a207-b54980f28fac'</t>
  </si>
  <si>
    <t>,'Col':</t>
  </si>
  <si>
    <t>{'SheetId':'90bef7f2-5447-4e16-ba6a-c0bd70ef892a'</t>
  </si>
  <si>
    <t>,</t>
  </si>
  <si>
    <t>'UId':'1fc95ef8-c46a-4695-a5f8-832afb0a02e8'</t>
  </si>
  <si>
    <t>,'Col':</t>
  </si>
  <si>
    <t>{'SheetId':'90bef7f2-5447-4e16-ba6a-c0bd70ef892a'</t>
  </si>
  <si>
    <t>,</t>
  </si>
  <si>
    <t>'UId':'404279cd-9395-464c-abc1-c867e385c624'</t>
  </si>
  <si>
    <t>,'Col':</t>
  </si>
  <si>
    <t>{'SheetId':'90bef7f2-5447-4e16-ba6a-c0bd70ef892a'</t>
  </si>
  <si>
    <t>,</t>
  </si>
  <si>
    <t>'UId':'c5cae6a5-f3dd-4215-b152-6e576d81942a'</t>
  </si>
  <si>
    <t>,'Col':</t>
  </si>
  <si>
    <t>{'SheetId':'90bef7f2-5447-4e16-ba6a-c0bd70ef892a'</t>
  </si>
  <si>
    <t>,</t>
  </si>
  <si>
    <t>'UId':'62042bbd-7b05-4ba0-83f8-e1833d0234b9'</t>
  </si>
  <si>
    <t>,'Col':</t>
  </si>
  <si>
    <t>{'SheetId':'90bef7f2-5447-4e16-ba6a-c0bd70ef892a'</t>
  </si>
  <si>
    <t>,</t>
  </si>
  <si>
    <t>'UId':'fffbba26-1935-480a-ac6d-a5976e0010a5'</t>
  </si>
  <si>
    <t>,'Col':</t>
  </si>
  <si>
    <t>{'SheetId':'90bef7f2-5447-4e16-ba6a-c0bd70ef892a'</t>
  </si>
  <si>
    <t>,</t>
  </si>
  <si>
    <t>'UId':'10c5525f-cf59-477c-92c8-e487fdebbf37'</t>
  </si>
  <si>
    <t>,'Col':</t>
  </si>
  <si>
    <t>{'SheetId':'90bef7f2-5447-4e16-ba6a-c0bd70ef892a'</t>
  </si>
  <si>
    <t>,</t>
  </si>
  <si>
    <t>'UId':'7e8a081d-e12d-4cce-9d12-21d14d60ee6d'</t>
  </si>
  <si>
    <t>,'Col':</t>
  </si>
  <si>
    <t>{'SheetId':'90bef7f2-5447-4e16-ba6a-c0bd70ef892a'</t>
  </si>
  <si>
    <t>,</t>
  </si>
  <si>
    <t>'UId':'ddad480c-d233-4982-928f-3d520f2af523'</t>
  </si>
  <si>
    <t>,'Col':</t>
  </si>
  <si>
    <t>{'SheetId':'90bef7f2-5447-4e16-ba6a-c0bd70ef892a'</t>
  </si>
  <si>
    <t>,</t>
  </si>
  <si>
    <t>'UId':'0549607a-37c1-4cb2-b4eb-7a395d6cd074'</t>
  </si>
  <si>
    <t>,'Col':</t>
  </si>
  <si>
    <t>{'SheetId':'90bef7f2-5447-4e16-ba6a-c0bd70ef892a'</t>
  </si>
  <si>
    <t>,</t>
  </si>
  <si>
    <t>'UId':'d831138f-5045-48c9-b4dd-40c663d5107f'</t>
  </si>
  <si>
    <t>,'Col':</t>
  </si>
  <si>
    <t>{'SheetId':'90bef7f2-5447-4e16-ba6a-c0bd70ef892a'</t>
  </si>
  <si>
    <t>,</t>
  </si>
  <si>
    <t>'UId':'ceeca54b-5c1d-41fd-99a6-696db85e3515'</t>
  </si>
  <si>
    <t>,'Col':</t>
  </si>
  <si>
    <t>{'SheetId':'90bef7f2-5447-4e16-ba6a-c0bd70ef892a'</t>
  </si>
  <si>
    <t>,</t>
  </si>
  <si>
    <t>'UId':'73668e8e-f1c7-4d41-99a9-cfbb009b8088'</t>
  </si>
  <si>
    <t>,'Col':</t>
  </si>
  <si>
    <t>{'SheetId':'90bef7f2-5447-4e16-ba6a-c0bd70ef892a'</t>
  </si>
  <si>
    <t>,</t>
  </si>
  <si>
    <t>'UId':'3aa0f35b-90bc-438b-9050-12501b9a6202'</t>
  </si>
  <si>
    <t>,'Col':</t>
  </si>
  <si>
    <t>{'SheetId':'90bef7f2-5447-4e16-ba6a-c0bd70ef892a'</t>
  </si>
  <si>
    <t>,</t>
  </si>
  <si>
    <t>'UId':'f56d14e8-5593-42fc-bce4-d539551b1871'</t>
  </si>
  <si>
    <t>,'Col':</t>
  </si>
  <si>
    <t>{'SheetId':'90bef7f2-5447-4e16-ba6a-c0bd70ef892a'</t>
  </si>
  <si>
    <t>,</t>
  </si>
  <si>
    <t>'UId':'47394025-6b68-40be-b4f4-eb828dcb1fec'</t>
  </si>
  <si>
    <t>,'Col':</t>
  </si>
  <si>
    <t>{'SheetId':'90bef7f2-5447-4e16-ba6a-c0bd70ef892a'</t>
  </si>
  <si>
    <t>,</t>
  </si>
  <si>
    <t>'UId':'1cff6672-f0ff-4cfc-ac16-e336b3200f69'</t>
  </si>
  <si>
    <t>,'Col':</t>
  </si>
  <si>
    <t>{'SheetId':'90bef7f2-5447-4e16-ba6a-c0bd70ef892a'</t>
  </si>
  <si>
    <t>,</t>
  </si>
  <si>
    <t>'UId':'3dddf5cb-3c6d-4349-9212-498e6ee152d8'</t>
  </si>
  <si>
    <t>,'Col':</t>
  </si>
  <si>
    <t>{'SheetId':'90bef7f2-5447-4e16-ba6a-c0bd70ef892a'</t>
  </si>
  <si>
    <t>,</t>
  </si>
  <si>
    <t>'UId':'ca940a2b-9a9a-4280-a634-f5fd9260a5dd'</t>
  </si>
  <si>
    <t>,'Col':</t>
  </si>
  <si>
    <t>{'SheetId':'90bef7f2-5447-4e16-ba6a-c0bd70ef892a'</t>
  </si>
  <si>
    <t>,</t>
  </si>
  <si>
    <t>'UId':'4eb109f7-f927-47ac-a02c-8d14d52b2f09'</t>
  </si>
  <si>
    <t>,'Col':</t>
  </si>
  <si>
    <t>{'SheetId':'90bef7f2-5447-4e16-ba6a-c0bd70ef892a'</t>
  </si>
  <si>
    <t>,</t>
  </si>
  <si>
    <t>'UId':'30117d7d-21a1-4bef-9117-9edf67e33796'</t>
  </si>
  <si>
    <t>,'Col':</t>
  </si>
  <si>
    <t>{'SheetId':'90bef7f2-5447-4e16-ba6a-c0bd70ef892a'</t>
  </si>
  <si>
    <t>,</t>
  </si>
  <si>
    <t>'UId':'3b68d77c-6997-48be-b37c-c91caaea0d20'</t>
  </si>
  <si>
    <t>,'Col':</t>
  </si>
  <si>
    <t>{'SheetId':'90bef7f2-5447-4e16-ba6a-c0bd70ef892a'</t>
  </si>
  <si>
    <t>,</t>
  </si>
  <si>
    <t>'UId':'7b94e042-2e9b-4133-8b45-01d7eb2c2b44'</t>
  </si>
  <si>
    <t>,'Col':</t>
  </si>
  <si>
    <t>{'SheetId':'90bef7f2-5447-4e16-ba6a-c0bd70ef892a'</t>
  </si>
  <si>
    <t>,</t>
  </si>
  <si>
    <t>'UId':'b7ce3295-3fe3-4941-b0b5-13278a30f07e'</t>
  </si>
  <si>
    <t>,'Col':</t>
  </si>
  <si>
    <t>{'SheetId':'90bef7f2-5447-4e16-ba6a-c0bd70ef892a'</t>
  </si>
  <si>
    <t>,</t>
  </si>
  <si>
    <t>'UId':'26269fad-ac81-4357-b4c5-4b56aa710f2c'</t>
  </si>
  <si>
    <t>,'Col':</t>
  </si>
  <si>
    <t>{'SheetId':'90bef7f2-5447-4e16-ba6a-c0bd70ef892a'</t>
  </si>
  <si>
    <t>,</t>
  </si>
  <si>
    <t>'UId':'06a847f2-5038-4312-9dd3-f85de19c750a'</t>
  </si>
  <si>
    <t>,'Col':</t>
  </si>
  <si>
    <t>{'SheetId':'90bef7f2-5447-4e16-ba6a-c0bd70ef892a'</t>
  </si>
  <si>
    <t>,</t>
  </si>
  <si>
    <t>'UId':'9222e693-acd4-4cce-8bb9-cbf84e29a2bb'</t>
  </si>
  <si>
    <t>,'Col':</t>
  </si>
  <si>
    <t>{'SheetId':'90bef7f2-5447-4e16-ba6a-c0bd70ef892a'</t>
  </si>
  <si>
    <t>,</t>
  </si>
  <si>
    <t>'UId':'a3cbe5ad-243d-4be2-a411-d32cffd03bd6'</t>
  </si>
  <si>
    <t>,'Col':</t>
  </si>
  <si>
    <t>{'SheetId':'90bef7f2-5447-4e16-ba6a-c0bd70ef892a'</t>
  </si>
  <si>
    <t>,</t>
  </si>
  <si>
    <t>'UId':'1a3ec0d4-5f24-4fab-bf6c-5976f68877fb'</t>
  </si>
  <si>
    <t>,'Col':</t>
  </si>
  <si>
    <t>{'SheetId':'90bef7f2-5447-4e16-ba6a-c0bd70ef892a'</t>
  </si>
  <si>
    <t>,</t>
  </si>
  <si>
    <t>'UId':'025fd94e-85b2-4b70-9465-4ba6210717e2'</t>
  </si>
  <si>
    <t>,'Col':</t>
  </si>
  <si>
    <t>{'SheetId':'90bef7f2-5447-4e16-ba6a-c0bd70ef892a'</t>
  </si>
  <si>
    <t>,</t>
  </si>
  <si>
    <t>'UId':'489668cf-291b-49b7-91f8-bc9659ff475d'</t>
  </si>
  <si>
    <t>,'Col':</t>
  </si>
  <si>
    <t>{'SheetId':'90bef7f2-5447-4e16-ba6a-c0bd70ef892a'</t>
  </si>
  <si>
    <t>,</t>
  </si>
  <si>
    <t>'UId':'2e09c480-6d38-4536-9001-3a5628af4054'</t>
  </si>
  <si>
    <t>,'Col':</t>
  </si>
  <si>
    <t>{'SheetId':'90bef7f2-5447-4e16-ba6a-c0bd70ef892a'</t>
  </si>
  <si>
    <t>,</t>
  </si>
  <si>
    <t>'UId':'9e8f6c11-a916-46b9-a2f4-1922290045ad'</t>
  </si>
  <si>
    <t>,'Col':</t>
  </si>
  <si>
    <t>{'SheetId':'90bef7f2-5447-4e16-ba6a-c0bd70ef892a'</t>
  </si>
  <si>
    <t>,</t>
  </si>
  <si>
    <t>'UId':'da0c6456-87cd-4991-b933-ac52097ae7c9'</t>
  </si>
  <si>
    <t>,'Col':</t>
  </si>
  <si>
    <t>{'SheetId':'90bef7f2-5447-4e16-ba6a-c0bd70ef892a'</t>
  </si>
  <si>
    <t>,</t>
  </si>
  <si>
    <t>'UId':'9d846337-e01e-4de2-9861-871f1c291931'</t>
  </si>
  <si>
    <t>,'Col':</t>
  </si>
  <si>
    <t>{'SheetId':'90bef7f2-5447-4e16-ba6a-c0bd70ef892a'</t>
  </si>
  <si>
    <t>,</t>
  </si>
  <si>
    <t>'UId':'4de38ce4-fdf4-414a-995b-75c50b47b4d9'</t>
  </si>
  <si>
    <t>,'Col':</t>
  </si>
  <si>
    <t>{'SheetId':'90bef7f2-5447-4e16-ba6a-c0bd70ef892a'</t>
  </si>
  <si>
    <t>,</t>
  </si>
  <si>
    <t>'UId':'e7ab30f5-420d-43bf-a83f-5db47811ed77'</t>
  </si>
  <si>
    <t>,'Col':</t>
  </si>
  <si>
    <t>{'SheetId':'90bef7f2-5447-4e16-ba6a-c0bd70ef892a'</t>
  </si>
  <si>
    <t>,</t>
  </si>
  <si>
    <t>'UId':'5c40893a-bd11-4592-b981-40e09688f59d'</t>
  </si>
  <si>
    <t>,'Col':</t>
  </si>
  <si>
    <t>{'SheetId':'90bef7f2-5447-4e16-ba6a-c0bd70ef892a'</t>
  </si>
  <si>
    <t>,</t>
  </si>
  <si>
    <t>'UId':'94445701-4d7f-4691-87e8-51dbade38be0'</t>
  </si>
  <si>
    <t>,'Col':</t>
  </si>
  <si>
    <t>{'SheetId':'90bef7f2-5447-4e16-ba6a-c0bd70ef892a'</t>
  </si>
  <si>
    <t>,</t>
  </si>
  <si>
    <t>'UId':'2263636f-afd4-4dbc-90b9-201be59bd253'</t>
  </si>
  <si>
    <t>,'Col':</t>
  </si>
  <si>
    <t>{'SheetId':'90bef7f2-5447-4e16-ba6a-c0bd70ef892a'</t>
  </si>
  <si>
    <t>,</t>
  </si>
  <si>
    <t>'UId':'0c59a277-c831-4dd9-a4c5-e6a26a860a0e'</t>
  </si>
  <si>
    <t>,'Col':</t>
  </si>
  <si>
    <t>{'SheetId':'90bef7f2-5447-4e16-ba6a-c0bd70ef892a'</t>
  </si>
  <si>
    <t>,</t>
  </si>
  <si>
    <t>'UId':'d1a268d0-7774-41a9-904a-7f13db1ac855'</t>
  </si>
  <si>
    <t>,'Col':</t>
  </si>
  <si>
    <t>{'SheetId':'90bef7f2-5447-4e16-ba6a-c0bd70ef892a'</t>
  </si>
  <si>
    <t>,</t>
  </si>
  <si>
    <t>'UId':'f2b6aa46-9927-4827-98c4-8468ea370cd7'</t>
  </si>
  <si>
    <t>,'Col':</t>
  </si>
  <si>
    <t>{'SheetId':'90bef7f2-5447-4e16-ba6a-c0bd70ef892a'</t>
  </si>
  <si>
    <t>,</t>
  </si>
  <si>
    <t>'UId':'aec30b9d-f4b1-4a2d-b333-8c838c820fea'</t>
  </si>
  <si>
    <t>,'Col':</t>
  </si>
  <si>
    <t>{'SheetId':'90bef7f2-5447-4e16-ba6a-c0bd70ef892a'</t>
  </si>
  <si>
    <t>,</t>
  </si>
  <si>
    <t>'UId':'b49aa07d-15e7-4a90-b396-3a89cafcbe91'</t>
  </si>
  <si>
    <t>,'Col':</t>
  </si>
  <si>
    <t>{'SheetId':'90bef7f2-5447-4e16-ba6a-c0bd70ef892a'</t>
  </si>
  <si>
    <t>,</t>
  </si>
  <si>
    <t>'UId':'5c35ea2c-aac8-4aa5-a9d6-b9b34b78a1a3'</t>
  </si>
  <si>
    <t>,'Col':</t>
  </si>
  <si>
    <t>{'SheetId':'90bef7f2-5447-4e16-ba6a-c0bd70ef892a'</t>
  </si>
  <si>
    <t>,</t>
  </si>
  <si>
    <t>'UId':'07db3ad4-0868-4abe-98fb-7a44a5825235'</t>
  </si>
  <si>
    <t>,'Col':</t>
  </si>
  <si>
    <t>{'SheetId':'90bef7f2-5447-4e16-ba6a-c0bd70ef892a'</t>
  </si>
  <si>
    <t>,</t>
  </si>
  <si>
    <t>'UId':'ac767ffc-3b76-4c37-8996-22c5737d284a'</t>
  </si>
  <si>
    <t>,'Col':</t>
  </si>
  <si>
    <t>{'SheetId':'90bef7f2-5447-4e16-ba6a-c0bd70ef892a'</t>
  </si>
  <si>
    <t>,</t>
  </si>
  <si>
    <t>'UId':'5d7a928c-7025-42a0-87a1-7858bddb2e11'</t>
  </si>
  <si>
    <t>,'Col':</t>
  </si>
  <si>
    <t>{'SheetId':'90bef7f2-5447-4e16-ba6a-c0bd70ef892a'</t>
  </si>
  <si>
    <t>,</t>
  </si>
  <si>
    <t>'UId':'2535b054-4cac-434e-ac09-49ecdd93a60a'</t>
  </si>
  <si>
    <t>,'Col':</t>
  </si>
  <si>
    <t>{'SheetId':'90bef7f2-5447-4e16-ba6a-c0bd70ef892a'</t>
  </si>
  <si>
    <t>,</t>
  </si>
  <si>
    <t>'UId':'b0892778-e633-4fa6-991e-d201fe920c06'</t>
  </si>
  <si>
    <t>,'Col':</t>
  </si>
  <si>
    <t>{'SheetId':'90bef7f2-5447-4e16-ba6a-c0bd70ef892a'</t>
  </si>
  <si>
    <t>,</t>
  </si>
  <si>
    <t>'UId':'9d0eceda-75cb-41ea-bf7a-bcf22621199a'</t>
  </si>
  <si>
    <t>,'Col':</t>
  </si>
  <si>
    <t>{'SheetId':'90bef7f2-5447-4e16-ba6a-c0bd70ef892a'</t>
  </si>
  <si>
    <t>,</t>
  </si>
  <si>
    <t>'UId':'529598bb-6460-4815-9538-03c84a97a8c1'</t>
  </si>
  <si>
    <t>,'Col':</t>
  </si>
  <si>
    <t>{'SheetId':'90bef7f2-5447-4e16-ba6a-c0bd70ef892a'</t>
  </si>
  <si>
    <t>,</t>
  </si>
  <si>
    <t>'UId':'7753c3fb-cf2b-4f1d-aa3e-c0e34a6ddb0a'</t>
  </si>
  <si>
    <t>,'Col':</t>
  </si>
  <si>
    <t>{'SheetId':'90bef7f2-5447-4e16-ba6a-c0bd70ef892a'</t>
  </si>
  <si>
    <t>,</t>
  </si>
  <si>
    <t>'UId':'0e23f18c-48df-4f1d-9913-5f93ed1ce959'</t>
  </si>
  <si>
    <t>,'Col':</t>
  </si>
  <si>
    <t>{'SheetId':'90bef7f2-5447-4e16-ba6a-c0bd70ef892a'</t>
  </si>
  <si>
    <t>,</t>
  </si>
  <si>
    <t>'UId':'4c8ce157-b82b-4911-97ce-c3d8c0344035'</t>
  </si>
  <si>
    <t>,'Col':</t>
  </si>
  <si>
    <t>{'SheetId':'90bef7f2-5447-4e16-ba6a-c0bd70ef892a'</t>
  </si>
  <si>
    <t>,</t>
  </si>
  <si>
    <t>'UId':'5e77ba2b-2f92-41a8-bddb-037f4699a606'</t>
  </si>
  <si>
    <t>,'Col':</t>
  </si>
  <si>
    <t>{'SheetId':'90bef7f2-5447-4e16-ba6a-c0bd70ef892a'</t>
  </si>
  <si>
    <t>,</t>
  </si>
  <si>
    <t>'UId':'5e253441-a58b-4b82-9180-bb16b193f4ad'</t>
  </si>
  <si>
    <t>,'Col':</t>
  </si>
  <si>
    <t>{'SheetId':'90bef7f2-5447-4e16-ba6a-c0bd70ef892a'</t>
  </si>
  <si>
    <t>,</t>
  </si>
  <si>
    <t>'UId':'33cbc2ac-e949-4095-9890-643f65693f21'</t>
  </si>
  <si>
    <t>,'Col':</t>
  </si>
  <si>
    <t>{'SheetId':'90bef7f2-5447-4e16-ba6a-c0bd70ef892a'</t>
  </si>
  <si>
    <t>,</t>
  </si>
  <si>
    <t>'UId':'b2e5abde-224d-4a73-b471-1b52e30785df'</t>
  </si>
  <si>
    <t>,'Col':</t>
  </si>
  <si>
    <t>{'SheetId':'90bef7f2-5447-4e16-ba6a-c0bd70ef892a'</t>
  </si>
  <si>
    <t>,</t>
  </si>
  <si>
    <t>'UId':'c8a3e0f1-5c62-4f1c-95de-31f24f0f542b'</t>
  </si>
  <si>
    <t>,'Col':</t>
  </si>
  <si>
    <t>{'SheetId':'90bef7f2-5447-4e16-ba6a-c0bd70ef892a'</t>
  </si>
  <si>
    <t>,</t>
  </si>
  <si>
    <t>'UId':'b47ef4b9-fdc5-4149-925a-a37f69444eed'</t>
  </si>
  <si>
    <t>,'Col':</t>
  </si>
  <si>
    <t>{'SheetId':'90bef7f2-5447-4e16-ba6a-c0bd70ef892a'</t>
  </si>
  <si>
    <t>,</t>
  </si>
  <si>
    <t>'UId':'98adec13-41ba-4188-98a9-e93760aa2fb3'</t>
  </si>
  <si>
    <t>,'Col':</t>
  </si>
  <si>
    <t>{'SheetId':'90bef7f2-5447-4e16-ba6a-c0bd70ef892a'</t>
  </si>
  <si>
    <t>,</t>
  </si>
  <si>
    <t>'UId':'ed5625e2-6cd9-430e-a3cc-4b96f23814b9'</t>
  </si>
  <si>
    <t>,'Col':</t>
  </si>
  <si>
    <t>{'SheetId':'90bef7f2-5447-4e16-ba6a-c0bd70ef892a'</t>
  </si>
  <si>
    <t>,</t>
  </si>
  <si>
    <t>'UId':'af4bc6fe-b0ca-4e53-afc3-e9117b2afaa9'</t>
  </si>
  <si>
    <t>,'Col':</t>
  </si>
  <si>
    <t>{'SheetId':'90bef7f2-5447-4e16-ba6a-c0bd70ef892a'</t>
  </si>
  <si>
    <t>,</t>
  </si>
  <si>
    <t>'UId':'17d661cc-f192-4c00-861a-7630d434672c'</t>
  </si>
  <si>
    <t>,'Col':</t>
  </si>
  <si>
    <t>{'SheetId':'90bef7f2-5447-4e16-ba6a-c0bd70ef892a'</t>
  </si>
  <si>
    <t>,</t>
  </si>
  <si>
    <t>'UId':'f3133392-ba33-47a1-b02c-db5432624692'</t>
  </si>
  <si>
    <t>,'Col':</t>
  </si>
  <si>
    <t>{'SheetId':'90bef7f2-5447-4e16-ba6a-c0bd70ef892a'</t>
  </si>
  <si>
    <t>,</t>
  </si>
  <si>
    <t>'UId':'4c597590-9a84-467c-ba3a-de6122f1b542'</t>
  </si>
  <si>
    <t>,'Col':</t>
  </si>
  <si>
    <t>{'SheetId':'90bef7f2-5447-4e16-ba6a-c0bd70ef892a'</t>
  </si>
  <si>
    <t>,</t>
  </si>
  <si>
    <t>'UId':'741c7bc9-6e39-4603-910b-b160c3f6e1c7'</t>
  </si>
  <si>
    <t>,'Col':</t>
  </si>
  <si>
    <t>{'SheetId':'90bef7f2-5447-4e16-ba6a-c0bd70ef892a'</t>
  </si>
  <si>
    <t>,</t>
  </si>
  <si>
    <t>'UId':'d083e204-2056-47a9-8ba0-985adc796b26'</t>
  </si>
  <si>
    <t>,'Col':</t>
  </si>
  <si>
    <t>{'SheetId':'b10415a7-816a-4ced-969e-651ab5e5c361'</t>
  </si>
  <si>
    <t>,</t>
  </si>
  <si>
    <t>'UId':'ed356fb6-ae63-42f0-a47c-586320e34d28'</t>
  </si>
  <si>
    <t>,'Col':</t>
  </si>
  <si>
    <t>{'SheetId':'b10415a7-816a-4ced-969e-651ab5e5c361'</t>
  </si>
  <si>
    <t>,</t>
  </si>
  <si>
    <t>'UId':'5058cc0b-4456-44a5-9c02-b0f1fef8dd65'</t>
  </si>
  <si>
    <t>,'Col':</t>
  </si>
  <si>
    <t>{'SheetId':'b10415a7-816a-4ced-969e-651ab5e5c361'</t>
  </si>
  <si>
    <t>,</t>
  </si>
  <si>
    <t>'UId':'656899ca-fd57-475d-b93d-415100e53fb4'</t>
  </si>
  <si>
    <t>,'Col':</t>
  </si>
  <si>
    <t xml:space="preserve">  </t>
  </si>
  <si>
    <t>{'SheetId':'0e67e680-b807-4d33-99c0-7b78881f5ae3'</t>
  </si>
  <si>
    <t>,</t>
  </si>
  <si>
    <t>'UId':'78de1b0b-f5be-47ed-baf4-6c1d577dd467'</t>
  </si>
  <si>
    <t>,'Col':</t>
  </si>
  <si>
    <t>{'SheetId':'0e67e680-b807-4d33-99c0-7b78881f5ae3'</t>
  </si>
  <si>
    <t>,</t>
  </si>
  <si>
    <t>'UId':'e18b467e-bb3b-470d-aa24-3fd45d7550d6'</t>
  </si>
  <si>
    <t>,'Col':</t>
  </si>
  <si>
    <t>{'SheetId':'0e67e680-b807-4d33-99c0-7b78881f5ae3'</t>
  </si>
  <si>
    <t>,</t>
  </si>
  <si>
    <t>'UId':'67eca034-eb8f-4f00-9eab-1ee37194d7cd'</t>
  </si>
  <si>
    <t>,'Col':</t>
  </si>
  <si>
    <t>{'SheetId':'0e67e680-b807-4d33-99c0-7b78881f5ae3'</t>
  </si>
  <si>
    <t>,</t>
  </si>
  <si>
    <t>'UId':'9cbd5645-d1cc-4c66-9f84-d2f549c40baa'</t>
  </si>
  <si>
    <t>,'Col':</t>
  </si>
  <si>
    <t>{'SheetId':'0e67e680-b807-4d33-99c0-7b78881f5ae3'</t>
  </si>
  <si>
    <t>,</t>
  </si>
  <si>
    <t>'UId':'99e568e1-5c2c-4711-855d-7b59f3d1cab6'</t>
  </si>
  <si>
    <t>,'Col':</t>
  </si>
  <si>
    <t>{'SheetId':'0e67e680-b807-4d33-99c0-7b78881f5ae3'</t>
  </si>
  <si>
    <t>,</t>
  </si>
  <si>
    <t>'UId':'c69da7a3-02da-4c71-9ebc-1684c54f1afc'</t>
  </si>
  <si>
    <t>,'Col':</t>
  </si>
  <si>
    <t>{'SheetId':'0e67e680-b807-4d33-99c0-7b78881f5ae3'</t>
  </si>
  <si>
    <t>,</t>
  </si>
  <si>
    <t>'UId':'8adc06ea-6b87-4c42-b656-c6dbc003e2fd'</t>
  </si>
  <si>
    <t>,'Col':</t>
  </si>
  <si>
    <t>{'SheetId':'0e67e680-b807-4d33-99c0-7b78881f5ae3'</t>
  </si>
  <si>
    <t>,</t>
  </si>
  <si>
    <t>'UId':'6d8a8286-837d-4b56-8e74-bffdec60ea94'</t>
  </si>
  <si>
    <t>,'Col':</t>
  </si>
  <si>
    <t>{'SheetId':'0e67e680-b807-4d33-99c0-7b78881f5ae3'</t>
  </si>
  <si>
    <t>,</t>
  </si>
  <si>
    <t>'UId':'ffa81c56-9ecf-4052-9678-78afb3d3ebc8'</t>
  </si>
  <si>
    <t>,'Col':</t>
  </si>
  <si>
    <t>{'SheetId':'0e67e680-b807-4d33-99c0-7b78881f5ae3'</t>
  </si>
  <si>
    <t>,</t>
  </si>
  <si>
    <t>'UId':'a532d81e-b0a1-450f-9dda-9a05a948e945'</t>
  </si>
  <si>
    <t>,'Col':</t>
  </si>
  <si>
    <t>{'SheetId':'0e67e680-b807-4d33-99c0-7b78881f5ae3'</t>
  </si>
  <si>
    <t>,</t>
  </si>
  <si>
    <t>'UId':'efedf59d-3251-42e0-90eb-35d5ded81347'</t>
  </si>
  <si>
    <t>,'Col':</t>
  </si>
  <si>
    <t>{'SheetId':'0e67e680-b807-4d33-99c0-7b78881f5ae3'</t>
  </si>
  <si>
    <t>,</t>
  </si>
  <si>
    <t>'UId':'26f717dd-3dec-433c-9c98-eb43245070a3'</t>
  </si>
  <si>
    <t>,'Col':</t>
  </si>
  <si>
    <t>{'SheetId':'0e67e680-b807-4d33-99c0-7b78881f5ae3'</t>
  </si>
  <si>
    <t>,</t>
  </si>
  <si>
    <t>'UId':'ff256832-31a8-4b18-a932-43bc9d1665b9'</t>
  </si>
  <si>
    <t>,'Col':</t>
  </si>
  <si>
    <t>{'SheetId':'0e67e680-b807-4d33-99c0-7b78881f5ae3'</t>
  </si>
  <si>
    <t>,</t>
  </si>
  <si>
    <t>'UId':'a91ef888-5216-4368-893d-4bf54555e048'</t>
  </si>
  <si>
    <t>,'Col':</t>
  </si>
  <si>
    <t>{'SheetId':'0e67e680-b807-4d33-99c0-7b78881f5ae3'</t>
  </si>
  <si>
    <t>,</t>
  </si>
  <si>
    <t>'UId':'0872eb3d-591d-41ae-88b3-07cc186bb076'</t>
  </si>
  <si>
    <t>,'Col':</t>
  </si>
  <si>
    <t>{'SheetId':'0e67e680-b807-4d33-99c0-7b78881f5ae3'</t>
  </si>
  <si>
    <t>,</t>
  </si>
  <si>
    <t>'UId':'fb855310-3841-4c5f-87d5-268ca986b42e'</t>
  </si>
  <si>
    <t>,'Col':</t>
  </si>
  <si>
    <t>{'SheetId':'0e67e680-b807-4d33-99c0-7b78881f5ae3'</t>
  </si>
  <si>
    <t>,</t>
  </si>
  <si>
    <t>'UId':'bd4035f3-fc0e-41b7-aebc-cbf0f617fa15'</t>
  </si>
  <si>
    <t>,'Col':</t>
  </si>
  <si>
    <t>{'SheetId':'0e67e680-b807-4d33-99c0-7b78881f5ae3'</t>
  </si>
  <si>
    <t>,</t>
  </si>
  <si>
    <t>'UId':'b6793ba6-95f9-4417-b7a0-5b2f22a9b4cf'</t>
  </si>
  <si>
    <t>,'Col':</t>
  </si>
  <si>
    <t>{'SheetId':'0e67e680-b807-4d33-99c0-7b78881f5ae3'</t>
  </si>
  <si>
    <t>,</t>
  </si>
  <si>
    <t>'UId':'c59bc369-ef6c-4ae7-8932-3d3cd7b0f999'</t>
  </si>
  <si>
    <t>,'Col':</t>
  </si>
  <si>
    <t>{'SheetId':'0e67e680-b807-4d33-99c0-7b78881f5ae3'</t>
  </si>
  <si>
    <t>,</t>
  </si>
  <si>
    <t>'UId':'71da1168-8366-41b4-a97a-ac130f3a71ab'</t>
  </si>
  <si>
    <t>,'Col':</t>
  </si>
  <si>
    <t>{'SheetId':'0e67e680-b807-4d33-99c0-7b78881f5ae3'</t>
  </si>
  <si>
    <t>,</t>
  </si>
  <si>
    <t>'UId':'3c022ada-eb27-4aed-bf94-d517130be29a'</t>
  </si>
  <si>
    <t>,'Col':</t>
  </si>
  <si>
    <t>{'SheetId':'0e67e680-b807-4d33-99c0-7b78881f5ae3'</t>
  </si>
  <si>
    <t>,</t>
  </si>
  <si>
    <t>'UId':'ba2b6807-d3cf-4e7e-ae45-89e2239b81be'</t>
  </si>
  <si>
    <t>,'Col':</t>
  </si>
  <si>
    <t>{'SheetId':'0e67e680-b807-4d33-99c0-7b78881f5ae3'</t>
  </si>
  <si>
    <t>,</t>
  </si>
  <si>
    <t>'UId':'80fabe68-3c28-49f8-84cd-635610bc3cfb'</t>
  </si>
  <si>
    <t>,'Col':</t>
  </si>
  <si>
    <t>{'SheetId':'0e67e680-b807-4d33-99c0-7b78881f5ae3'</t>
  </si>
  <si>
    <t>,</t>
  </si>
  <si>
    <t>'UId':'14b822e4-b397-46cc-ae75-1870f955de3d'</t>
  </si>
  <si>
    <t>,'Col':</t>
  </si>
  <si>
    <t>{'SheetId':'0e67e680-b807-4d33-99c0-7b78881f5ae3'</t>
  </si>
  <si>
    <t>,</t>
  </si>
  <si>
    <t>'UId':'b8149440-102f-40c1-888b-ecbcac315c2f'</t>
  </si>
  <si>
    <t>,'Col':</t>
  </si>
  <si>
    <t>{'SheetId':'0e67e680-b807-4d33-99c0-7b78881f5ae3'</t>
  </si>
  <si>
    <t>,</t>
  </si>
  <si>
    <t>'UId':'c07f2502-4acc-490f-ac11-f416fd5d4af2'</t>
  </si>
  <si>
    <t>,'Col':</t>
  </si>
  <si>
    <t>{'SheetId':'0e67e680-b807-4d33-99c0-7b78881f5ae3'</t>
  </si>
  <si>
    <t>,</t>
  </si>
  <si>
    <t>'UId':'1f2e67f4-aa74-416d-b513-cc35fc47fc89'</t>
  </si>
  <si>
    <t>,'Col':</t>
  </si>
  <si>
    <t>{'SheetId':'0e67e680-b807-4d33-99c0-7b78881f5ae3'</t>
  </si>
  <si>
    <t>,</t>
  </si>
  <si>
    <t>'UId':'19fdf401-8f84-4529-8406-9bf3720c81ee'</t>
  </si>
  <si>
    <t>,'Col':</t>
  </si>
  <si>
    <t>{'SheetId':'0e67e680-b807-4d33-99c0-7b78881f5ae3'</t>
  </si>
  <si>
    <t>,</t>
  </si>
  <si>
    <t>'UId':'23400615-8c2c-4ac4-ad17-e281f9ea4ede'</t>
  </si>
  <si>
    <t>,'Col':</t>
  </si>
  <si>
    <t>{'SheetId':'0e67e680-b807-4d33-99c0-7b78881f5ae3'</t>
  </si>
  <si>
    <t>,</t>
  </si>
  <si>
    <t>'UId':'81f9c1fb-a190-42a2-964f-1f7790423cc5'</t>
  </si>
  <si>
    <t>,'Col':</t>
  </si>
  <si>
    <t>{'SheetId':'0e67e680-b807-4d33-99c0-7b78881f5ae3'</t>
  </si>
  <si>
    <t>,</t>
  </si>
  <si>
    <t>'UId':'b4c0ee30-dd77-4ee0-8b84-0eca9c6aef84'</t>
  </si>
  <si>
    <t>,'Col':</t>
  </si>
  <si>
    <t>{'SheetId':'0e67e680-b807-4d33-99c0-7b78881f5ae3'</t>
  </si>
  <si>
    <t>,</t>
  </si>
  <si>
    <t>'UId':'55c7b2c2-f5f8-4a72-8e4a-040eb2c74cf1'</t>
  </si>
  <si>
    <t>,'Col':</t>
  </si>
  <si>
    <t>{'SheetId':'0e67e680-b807-4d33-99c0-7b78881f5ae3'</t>
  </si>
  <si>
    <t>,</t>
  </si>
  <si>
    <t>'UId':'353bc353-1898-4fe5-b702-b1e9dbee7e4d'</t>
  </si>
  <si>
    <t>,'Col':</t>
  </si>
  <si>
    <t>{'SheetId':'0e67e680-b807-4d33-99c0-7b78881f5ae3'</t>
  </si>
  <si>
    <t>,</t>
  </si>
  <si>
    <t>'UId':'aaa47aee-de9e-4a72-aaac-e89970beaace'</t>
  </si>
  <si>
    <t>,'Col':</t>
  </si>
  <si>
    <t>{'SheetId':'0e67e680-b807-4d33-99c0-7b78881f5ae3'</t>
  </si>
  <si>
    <t>,</t>
  </si>
  <si>
    <t>'UId':'c31cdabe-83ce-456c-8300-7b06d46f81cc'</t>
  </si>
  <si>
    <t>,'Col':</t>
  </si>
  <si>
    <t>{'SheetId':'0e67e680-b807-4d33-99c0-7b78881f5ae3'</t>
  </si>
  <si>
    <t>,</t>
  </si>
  <si>
    <t>'UId':'df064eb2-539c-42cd-9667-ecd8effb04f7'</t>
  </si>
  <si>
    <t>,'Col':</t>
  </si>
  <si>
    <t>{'SheetId':'0e67e680-b807-4d33-99c0-7b78881f5ae3'</t>
  </si>
  <si>
    <t>,</t>
  </si>
  <si>
    <t>'UId':'ebf03302-905f-4429-bd11-8a0e8477bdcc'</t>
  </si>
  <si>
    <t>,'Col':</t>
  </si>
  <si>
    <t>{'SheetId':'0e67e680-b807-4d33-99c0-7b78881f5ae3'</t>
  </si>
  <si>
    <t>,</t>
  </si>
  <si>
    <t>'UId':'3de36bfb-b19c-4de9-bf25-827f3b8027bf'</t>
  </si>
  <si>
    <t>,'Col':</t>
  </si>
  <si>
    <t>{'SheetId':'0e67e680-b807-4d33-99c0-7b78881f5ae3'</t>
  </si>
  <si>
    <t>,</t>
  </si>
  <si>
    <t>'UId':'ca7cc9ff-75c2-4a73-a531-b206f65419ec'</t>
  </si>
  <si>
    <t>,'Col':</t>
  </si>
  <si>
    <t>{'SheetId':'0e67e680-b807-4d33-99c0-7b78881f5ae3'</t>
  </si>
  <si>
    <t>,</t>
  </si>
  <si>
    <t>'UId':'85258d35-57c4-470f-8e91-0e5eb1b5f98e'</t>
  </si>
  <si>
    <t>,'Col':</t>
  </si>
  <si>
    <t>{'SheetId':'0e67e680-b807-4d33-99c0-7b78881f5ae3'</t>
  </si>
  <si>
    <t>,</t>
  </si>
  <si>
    <t>'UId':'b7831eb0-d957-42e3-b024-b595e932c4c4'</t>
  </si>
  <si>
    <t>,'Col':</t>
  </si>
  <si>
    <t>{'SheetId':'0e67e680-b807-4d33-99c0-7b78881f5ae3'</t>
  </si>
  <si>
    <t>,</t>
  </si>
  <si>
    <t>'UId':'159c2c62-ad7f-4978-87f5-48256ed29f55'</t>
  </si>
  <si>
    <t>,'Col':</t>
  </si>
  <si>
    <t>{'SheetId':'0e67e680-b807-4d33-99c0-7b78881f5ae3'</t>
  </si>
  <si>
    <t>,</t>
  </si>
  <si>
    <t>'UId':'4db3253d-9c46-4d6e-918f-a429377ea210'</t>
  </si>
  <si>
    <t>,'Col':</t>
  </si>
  <si>
    <t>{'SheetId':'0e67e680-b807-4d33-99c0-7b78881f5ae3'</t>
  </si>
  <si>
    <t>,</t>
  </si>
  <si>
    <t>'UId':'1b5619ce-07bd-4f38-b89d-ff10d4440cfc'</t>
  </si>
  <si>
    <t>,'Col':</t>
  </si>
  <si>
    <t>{'SheetId':'0e67e680-b807-4d33-99c0-7b78881f5ae3'</t>
  </si>
  <si>
    <t>,</t>
  </si>
  <si>
    <t>'UId':'e662b89a-1c2d-4d21-94c4-5d786440cb11'</t>
  </si>
  <si>
    <t>,'Col':</t>
  </si>
  <si>
    <t>{'SheetId':'0e67e680-b807-4d33-99c0-7b78881f5ae3'</t>
  </si>
  <si>
    <t>,</t>
  </si>
  <si>
    <t>'UId':'f1ed2509-c4ff-4ae9-b430-d4f9ddcf73ac'</t>
  </si>
  <si>
    <t>,'Col':</t>
  </si>
  <si>
    <t>{'SheetId':'0e67e680-b807-4d33-99c0-7b78881f5ae3'</t>
  </si>
  <si>
    <t>,</t>
  </si>
  <si>
    <t>'UId':'a0aac484-78db-4dea-8f00-f980c5366deb'</t>
  </si>
  <si>
    <t>,'Col':</t>
  </si>
  <si>
    <t>{'SheetId':'0e67e680-b807-4d33-99c0-7b78881f5ae3'</t>
  </si>
  <si>
    <t>,</t>
  </si>
  <si>
    <t>'UId':'57124953-4b8d-461b-9e2b-2d368273b709'</t>
  </si>
  <si>
    <t>,'Col':</t>
  </si>
  <si>
    <t>{'SheetId':'0e67e680-b807-4d33-99c0-7b78881f5ae3'</t>
  </si>
  <si>
    <t>,</t>
  </si>
  <si>
    <t>'UId':'2cc09d96-6086-4dda-b944-4d886ecbb0d8'</t>
  </si>
  <si>
    <t>,'Col':</t>
  </si>
  <si>
    <t>{'SheetId':'0e67e680-b807-4d33-99c0-7b78881f5ae3'</t>
  </si>
  <si>
    <t>,</t>
  </si>
  <si>
    <t>'UId':'7b7d0fb3-4da0-4490-a267-504a23e39de9'</t>
  </si>
  <si>
    <t>,'Col':</t>
  </si>
  <si>
    <t>{'SheetId':'0e67e680-b807-4d33-99c0-7b78881f5ae3'</t>
  </si>
  <si>
    <t>,</t>
  </si>
  <si>
    <t>'UId':'528d14e8-1a6c-45f0-97ec-807048f5c747'</t>
  </si>
  <si>
    <t>,'Col':</t>
  </si>
  <si>
    <t>{'SheetId':'0e67e680-b807-4d33-99c0-7b78881f5ae3'</t>
  </si>
  <si>
    <t>,</t>
  </si>
  <si>
    <t>'UId':'2955d8e1-bb85-470d-810e-e670e4ee9763'</t>
  </si>
  <si>
    <t>,'Col':</t>
  </si>
  <si>
    <t>{'SheetId':'0e67e680-b807-4d33-99c0-7b78881f5ae3'</t>
  </si>
  <si>
    <t>,</t>
  </si>
  <si>
    <t>'UId':'54c4f244-7feb-4326-af72-7b2f8cf16a37'</t>
  </si>
  <si>
    <t>,'Col':</t>
  </si>
  <si>
    <t>{'SheetId':'0e67e680-b807-4d33-99c0-7b78881f5ae3'</t>
  </si>
  <si>
    <t>,</t>
  </si>
  <si>
    <t>'UId':'9670a190-b315-4332-be4b-7bd49a951b82'</t>
  </si>
  <si>
    <t>,'Col':</t>
  </si>
  <si>
    <t>{'SheetId':'0e67e680-b807-4d33-99c0-7b78881f5ae3'</t>
  </si>
  <si>
    <t>,</t>
  </si>
  <si>
    <t>'UId':'f6e8f96a-7d1a-40c6-83bc-7f810f0d4bca'</t>
  </si>
  <si>
    <t>,'Col':</t>
  </si>
  <si>
    <t>{'SheetId':'0e67e680-b807-4d33-99c0-7b78881f5ae3'</t>
  </si>
  <si>
    <t>,</t>
  </si>
  <si>
    <t>'UId':'7c64f929-b467-4787-9955-f41bc6936b40'</t>
  </si>
  <si>
    <t>,'Col':</t>
  </si>
  <si>
    <t>{'SheetId':'0e67e680-b807-4d33-99c0-7b78881f5ae3'</t>
  </si>
  <si>
    <t>,</t>
  </si>
  <si>
    <t>'UId':'730f40b2-130a-4097-88f9-f009a3862b90'</t>
  </si>
  <si>
    <t>,'Col':</t>
  </si>
  <si>
    <t>{'SheetId':'0e67e680-b807-4d33-99c0-7b78881f5ae3'</t>
  </si>
  <si>
    <t>,</t>
  </si>
  <si>
    <t>'UId':'fd93a4a0-c67a-4490-8678-85ab28c59627'</t>
  </si>
  <si>
    <t>,'Col':</t>
  </si>
  <si>
    <t>{'SheetId':'0e67e680-b807-4d33-99c0-7b78881f5ae3'</t>
  </si>
  <si>
    <t>,</t>
  </si>
  <si>
    <t>'UId':'fcf911ca-e231-4e37-ba04-31a4d132b264'</t>
  </si>
  <si>
    <t>,'Col':</t>
  </si>
  <si>
    <t>{'SheetId':'0e67e680-b807-4d33-99c0-7b78881f5ae3'</t>
  </si>
  <si>
    <t>,</t>
  </si>
  <si>
    <t>'UId':'2d289968-fbe5-4b0a-bf5f-8a6df071d197'</t>
  </si>
  <si>
    <t>,'Col':</t>
  </si>
  <si>
    <t>{'SheetId':'0e67e680-b807-4d33-99c0-7b78881f5ae3'</t>
  </si>
  <si>
    <t>,</t>
  </si>
  <si>
    <t>'UId':'429113b4-21c3-4d2d-a49e-e54b8fa3448b'</t>
  </si>
  <si>
    <t>,'Col':</t>
  </si>
  <si>
    <t>{'SheetId':'0e67e680-b807-4d33-99c0-7b78881f5ae3'</t>
  </si>
  <si>
    <t>,</t>
  </si>
  <si>
    <t>'UId':'b0d4f040-e48a-49a4-89cb-82ab4377326b'</t>
  </si>
  <si>
    <t>,'Col':</t>
  </si>
  <si>
    <t>{'SheetId':'0e67e680-b807-4d33-99c0-7b78881f5ae3'</t>
  </si>
  <si>
    <t>,</t>
  </si>
  <si>
    <t>'UId':'065408bc-53bc-4b2d-a05d-d6b3cb7b5141'</t>
  </si>
  <si>
    <t>,'Col':</t>
  </si>
  <si>
    <t>{'SheetId':'0e67e680-b807-4d33-99c0-7b78881f5ae3'</t>
  </si>
  <si>
    <t>,</t>
  </si>
  <si>
    <t>'UId':'4a94e658-4312-4209-a152-e798cc810997'</t>
  </si>
  <si>
    <t>,'Col':</t>
  </si>
  <si>
    <t>{'SheetId':'0e67e680-b807-4d33-99c0-7b78881f5ae3'</t>
  </si>
  <si>
    <t>,</t>
  </si>
  <si>
    <t>'UId':'54ea434c-4c89-49f6-ac6c-9e1d3d39c54a'</t>
  </si>
  <si>
    <t>,'Col':</t>
  </si>
  <si>
    <t>{'SheetId':'0e67e680-b807-4d33-99c0-7b78881f5ae3'</t>
  </si>
  <si>
    <t>,</t>
  </si>
  <si>
    <t>'UId':'2b49fc55-ee6e-4a25-8087-c14005ea648d'</t>
  </si>
  <si>
    <t>,'Col':</t>
  </si>
  <si>
    <t>{'SheetId':'0e67e680-b807-4d33-99c0-7b78881f5ae3'</t>
  </si>
  <si>
    <t>,</t>
  </si>
  <si>
    <t>'UId':'d3087115-98ed-4310-8087-526a699f72e1'</t>
  </si>
  <si>
    <t>,'Col':</t>
  </si>
  <si>
    <t>{'SheetId':'0e67e680-b807-4d33-99c0-7b78881f5ae3'</t>
  </si>
  <si>
    <t>,</t>
  </si>
  <si>
    <t>'UId':'01d5d912-b3c4-471a-9f5e-e1ac15c1dcc9'</t>
  </si>
  <si>
    <t>,'Col':</t>
  </si>
  <si>
    <t>{'SheetId':'0e67e680-b807-4d33-99c0-7b78881f5ae3'</t>
  </si>
  <si>
    <t>,</t>
  </si>
  <si>
    <t>'UId':'3fc92fd1-c570-4931-b42c-dff4adb06154'</t>
  </si>
  <si>
    <t>,'Col':</t>
  </si>
  <si>
    <t>{'SheetId':'0e67e680-b807-4d33-99c0-7b78881f5ae3'</t>
  </si>
  <si>
    <t>,</t>
  </si>
  <si>
    <t>'UId':'516c7b79-1864-4901-93fb-d328425136ec'</t>
  </si>
  <si>
    <t>,'Col':</t>
  </si>
  <si>
    <t>{'SheetId':'0e67e680-b807-4d33-99c0-7b78881f5ae3'</t>
  </si>
  <si>
    <t>,</t>
  </si>
  <si>
    <t>'UId':'f4caa67e-a524-4fd0-9a25-b21fdc9cb36b'</t>
  </si>
  <si>
    <t>,'Col':</t>
  </si>
  <si>
    <t>{'SheetId':'0e67e680-b807-4d33-99c0-7b78881f5ae3'</t>
  </si>
  <si>
    <t>,</t>
  </si>
  <si>
    <t>'UId':'e34073a1-acc4-4210-a0b8-cd92a1be1de1'</t>
  </si>
  <si>
    <t>,'Col':</t>
  </si>
  <si>
    <t>{'SheetId':'0e67e680-b807-4d33-99c0-7b78881f5ae3'</t>
  </si>
  <si>
    <t>,</t>
  </si>
  <si>
    <t>'UId':'cb4e2b8d-2714-4d59-b5f7-5af0c9fc0af8'</t>
  </si>
  <si>
    <t>,'Col':</t>
  </si>
  <si>
    <t>{'SheetId':'0e67e680-b807-4d33-99c0-7b78881f5ae3'</t>
  </si>
  <si>
    <t>,</t>
  </si>
  <si>
    <t>'UId':'ef81c1d8-21d8-44f1-bbab-d85522915c87'</t>
  </si>
  <si>
    <t>,'Col':</t>
  </si>
  <si>
    <t>{'SheetId':'0e67e680-b807-4d33-99c0-7b78881f5ae3'</t>
  </si>
  <si>
    <t>,</t>
  </si>
  <si>
    <t>'UId':'6a8f95a0-636c-4268-a3c5-fb501f5e64f5'</t>
  </si>
  <si>
    <t>,'Col':</t>
  </si>
  <si>
    <t>{'SheetId':'0e67e680-b807-4d33-99c0-7b78881f5ae3'</t>
  </si>
  <si>
    <t>,</t>
  </si>
  <si>
    <t>'UId':'022fb1e6-6ae9-4fad-b071-b4b8f748fc24'</t>
  </si>
  <si>
    <t>,'Col':</t>
  </si>
  <si>
    <t>{'SheetId':'0e67e680-b807-4d33-99c0-7b78881f5ae3'</t>
  </si>
  <si>
    <t>,</t>
  </si>
  <si>
    <t>'UId':'f7a91119-2d9c-4b1a-9f30-9b37a89d8586'</t>
  </si>
  <si>
    <t>,'Col':</t>
  </si>
  <si>
    <t>{'SheetId':'0e67e680-b807-4d33-99c0-7b78881f5ae3'</t>
  </si>
  <si>
    <t>,</t>
  </si>
  <si>
    <t>'UId':'20b22da0-50b8-43d3-8775-3e42bfc7ac25'</t>
  </si>
  <si>
    <t>,'Col':</t>
  </si>
  <si>
    <t>{'SheetId':'0e67e680-b807-4d33-99c0-7b78881f5ae3'</t>
  </si>
  <si>
    <t>,</t>
  </si>
  <si>
    <t>'UId':'3e54e722-f72d-4af5-8c32-1442783e14cb'</t>
  </si>
  <si>
    <t>,'Col':</t>
  </si>
  <si>
    <t>{'SheetId':'0e67e680-b807-4d33-99c0-7b78881f5ae3'</t>
  </si>
  <si>
    <t>,</t>
  </si>
  <si>
    <t>'UId':'3f96d766-9a48-4f2e-9fbb-96483be5a37b'</t>
  </si>
  <si>
    <t>,'Col':</t>
  </si>
  <si>
    <t>{'SheetId':'0e67e680-b807-4d33-99c0-7b78881f5ae3'</t>
  </si>
  <si>
    <t>,</t>
  </si>
  <si>
    <t>'UId':'a6a52ad7-d9e3-4e8c-8379-6be9e58cd9c4'</t>
  </si>
  <si>
    <t>,'Col':</t>
  </si>
  <si>
    <t>{'SheetId':'0e67e680-b807-4d33-99c0-7b78881f5ae3'</t>
  </si>
  <si>
    <t>,</t>
  </si>
  <si>
    <t>'UId':'55d255b4-7d80-40f2-9833-cf8c6ce53f06'</t>
  </si>
  <si>
    <t>,'Col':</t>
  </si>
  <si>
    <t>{'SheetId':'0e67e680-b807-4d33-99c0-7b78881f5ae3'</t>
  </si>
  <si>
    <t>,</t>
  </si>
  <si>
    <t>'UId':'d5fb38c5-6523-43de-ac0b-ba97356659f4'</t>
  </si>
  <si>
    <t>,'Col':</t>
  </si>
  <si>
    <t>{'SheetId':'0e67e680-b807-4d33-99c0-7b78881f5ae3'</t>
  </si>
  <si>
    <t>,</t>
  </si>
  <si>
    <t>'UId':'94220f49-c77d-4bed-9bb1-05d3a31d7f99'</t>
  </si>
  <si>
    <t>,'Col':</t>
  </si>
  <si>
    <t>{'SheetId':'0e67e680-b807-4d33-99c0-7b78881f5ae3'</t>
  </si>
  <si>
    <t>,</t>
  </si>
  <si>
    <t>'UId':'9165401c-9eab-437b-81ae-d4feb80e4e2f'</t>
  </si>
  <si>
    <t>,'Col':</t>
  </si>
  <si>
    <t>{'SheetId':'0e67e680-b807-4d33-99c0-7b78881f5ae3'</t>
  </si>
  <si>
    <t>,</t>
  </si>
  <si>
    <t>'UId':'a439d206-4c67-47d4-afcd-d4f8e627acf1'</t>
  </si>
  <si>
    <t>,'Col':</t>
  </si>
  <si>
    <t>{'SheetId':'0e67e680-b807-4d33-99c0-7b78881f5ae3'</t>
  </si>
  <si>
    <t>,</t>
  </si>
  <si>
    <t>'UId':'8906c8be-ac8d-4de9-aebb-1de6b88d0a22'</t>
  </si>
  <si>
    <t>,'Col':</t>
  </si>
  <si>
    <t>{'SheetId':'0e67e680-b807-4d33-99c0-7b78881f5ae3'</t>
  </si>
  <si>
    <t>,</t>
  </si>
  <si>
    <t>'UId':'fcc35a7f-f6b8-4bb3-8ca7-ebe672f71784'</t>
  </si>
  <si>
    <t>,'Col':</t>
  </si>
  <si>
    <t>{'SheetId':'0e67e680-b807-4d33-99c0-7b78881f5ae3'</t>
  </si>
  <si>
    <t>,</t>
  </si>
  <si>
    <t>'UId':'a136b878-a09a-4ca8-9264-ae97a1f9fec3'</t>
  </si>
  <si>
    <t>,'Col':</t>
  </si>
  <si>
    <t>{'SheetId':'0e67e680-b807-4d33-99c0-7b78881f5ae3'</t>
  </si>
  <si>
    <t>,</t>
  </si>
  <si>
    <t>'UId':'a8356e2f-9957-4c65-86e7-8c58d3059caa'</t>
  </si>
  <si>
    <t>,'Col':</t>
  </si>
  <si>
    <t>{'SheetId':'0e67e680-b807-4d33-99c0-7b78881f5ae3'</t>
  </si>
  <si>
    <t>,</t>
  </si>
  <si>
    <t>'UId':'d658a5fe-69b7-43dd-b32e-4c1914beb25f'</t>
  </si>
  <si>
    <t>,'Col':</t>
  </si>
  <si>
    <t>{'SheetId':'0e67e680-b807-4d33-99c0-7b78881f5ae3'</t>
  </si>
  <si>
    <t>,</t>
  </si>
  <si>
    <t>'UId':'d06f90ca-bd66-421a-8cc3-6e3bfb681663'</t>
  </si>
  <si>
    <t>,'Col':</t>
  </si>
  <si>
    <t>{'SheetId':'0e67e680-b807-4d33-99c0-7b78881f5ae3'</t>
  </si>
  <si>
    <t>,</t>
  </si>
  <si>
    <t>'UId':'3afa0586-8350-4d11-b45e-528e4fb594a3'</t>
  </si>
  <si>
    <t>,'Col':</t>
  </si>
  <si>
    <t>{'SheetId':'0e67e680-b807-4d33-99c0-7b78881f5ae3'</t>
  </si>
  <si>
    <t>,</t>
  </si>
  <si>
    <t>'UId':'d548c3e3-1502-45fc-ac84-2e6ed3c0c2b0'</t>
  </si>
  <si>
    <t>,'Col':</t>
  </si>
  <si>
    <t>{'SheetId':'0e67e680-b807-4d33-99c0-7b78881f5ae3'</t>
  </si>
  <si>
    <t>,</t>
  </si>
  <si>
    <t>'UId':'a9ae3b70-e29b-4bf1-bbf5-5eb74c091677'</t>
  </si>
  <si>
    <t>,'Col':</t>
  </si>
  <si>
    <t>{'SheetId':'0e67e680-b807-4d33-99c0-7b78881f5ae3'</t>
  </si>
  <si>
    <t>,</t>
  </si>
  <si>
    <t>'UId':'097ee258-be00-4608-8dc1-f420aabf1dda'</t>
  </si>
  <si>
    <t>,'Col':</t>
  </si>
  <si>
    <t>{'SheetId':'0e67e680-b807-4d33-99c0-7b78881f5ae3'</t>
  </si>
  <si>
    <t>,</t>
  </si>
  <si>
    <t>'UId':'c0a5eee6-84a8-4294-82d8-68a2433fd220'</t>
  </si>
  <si>
    <t>,'Col':</t>
  </si>
  <si>
    <t>{'SheetId':'0e67e680-b807-4d33-99c0-7b78881f5ae3'</t>
  </si>
  <si>
    <t>,</t>
  </si>
  <si>
    <t>'UId':'a4ede6ba-ec49-4991-9f32-c8e9bcfe31d0'</t>
  </si>
  <si>
    <t>,'Col':</t>
  </si>
  <si>
    <t>{'SheetId':'0e67e680-b807-4d33-99c0-7b78881f5ae3'</t>
  </si>
  <si>
    <t>,</t>
  </si>
  <si>
    <t>'UId':'ebe7f90a-4c76-4d55-af2e-bf84fb789084'</t>
  </si>
  <si>
    <t>,'Col':</t>
  </si>
  <si>
    <t>{'SheetId':'0e67e680-b807-4d33-99c0-7b78881f5ae3'</t>
  </si>
  <si>
    <t>,</t>
  </si>
  <si>
    <t>'UId':'58e21377-a719-4e89-80fb-23a88c96320b'</t>
  </si>
  <si>
    <t>,'Col':</t>
  </si>
  <si>
    <t>{'SheetId':'0e67e680-b807-4d33-99c0-7b78881f5ae3'</t>
  </si>
  <si>
    <t>,</t>
  </si>
  <si>
    <t>'UId':'057ab56e-3793-4727-b4fd-1da089f66590'</t>
  </si>
  <si>
    <t>,'Col':</t>
  </si>
  <si>
    <t>{'SheetId':'0e67e680-b807-4d33-99c0-7b78881f5ae3'</t>
  </si>
  <si>
    <t>,</t>
  </si>
  <si>
    <t>'UId':'eb909b8e-e707-4882-a3a2-de732a92a8c7'</t>
  </si>
  <si>
    <t>,'Col':</t>
  </si>
  <si>
    <t>{'SheetId':'0e67e680-b807-4d33-99c0-7b78881f5ae3'</t>
  </si>
  <si>
    <t>,</t>
  </si>
  <si>
    <t>'UId':'ba96be21-e7d2-468c-94f7-69e2d9c3def9'</t>
  </si>
  <si>
    <t>,'Col':</t>
  </si>
  <si>
    <t>{'SheetId':'0e67e680-b807-4d33-99c0-7b78881f5ae3'</t>
  </si>
  <si>
    <t>,</t>
  </si>
  <si>
    <t>'UId':'4b13ebd4-ed25-4cf3-9c4a-60a73dc646a9'</t>
  </si>
  <si>
    <t>,'Col':</t>
  </si>
  <si>
    <t>{'SheetId':'0e67e680-b807-4d33-99c0-7b78881f5ae3'</t>
  </si>
  <si>
    <t>,</t>
  </si>
  <si>
    <t>'UId':'8b67476d-68af-436e-87a4-0029abbf73d8'</t>
  </si>
  <si>
    <t>,'Col':</t>
  </si>
  <si>
    <t>{'SheetId':'0e67e680-b807-4d33-99c0-7b78881f5ae3'</t>
  </si>
  <si>
    <t>,</t>
  </si>
  <si>
    <t>'UId':'6823b56c-6355-4646-a028-45bac846780f'</t>
  </si>
  <si>
    <t>,'Col':</t>
  </si>
  <si>
    <t>{'SheetId':'0e67e680-b807-4d33-99c0-7b78881f5ae3'</t>
  </si>
  <si>
    <t>,</t>
  </si>
  <si>
    <t>'UId':'3318279c-387a-4099-bb92-e31c1fe449fe'</t>
  </si>
  <si>
    <t>,'Col':</t>
  </si>
  <si>
    <t>{'SheetId':'0e67e680-b807-4d33-99c0-7b78881f5ae3'</t>
  </si>
  <si>
    <t>,</t>
  </si>
  <si>
    <t>'UId':'4e4bdcf0-80c6-4aab-a280-ce14045479a2'</t>
  </si>
  <si>
    <t>,'Col':</t>
  </si>
  <si>
    <t>{'SheetId':'0e67e680-b807-4d33-99c0-7b78881f5ae3'</t>
  </si>
  <si>
    <t>,</t>
  </si>
  <si>
    <t>'UId':'86156d9a-5419-49e8-80ee-8b1613fb9536'</t>
  </si>
  <si>
    <t>,'Col':</t>
  </si>
  <si>
    <t>{'SheetId':'0e67e680-b807-4d33-99c0-7b78881f5ae3'</t>
  </si>
  <si>
    <t>,</t>
  </si>
  <si>
    <t>'UId':'c8455213-9e22-4e00-855c-d23497aa3ad3'</t>
  </si>
  <si>
    <t>,'Col':</t>
  </si>
  <si>
    <t>{'SheetId':'0e67e680-b807-4d33-99c0-7b78881f5ae3'</t>
  </si>
  <si>
    <t>,</t>
  </si>
  <si>
    <t>'UId':'d9e7d136-a533-46c2-b197-f22c0d7194d4'</t>
  </si>
  <si>
    <t>,'Col':</t>
  </si>
  <si>
    <t>{'SheetId':'0e67e680-b807-4d33-99c0-7b78881f5ae3'</t>
  </si>
  <si>
    <t>,</t>
  </si>
  <si>
    <t>'UId':'8d4f19d9-f5c2-4bf7-96e9-f9107e17baec'</t>
  </si>
  <si>
    <t>,'Col':</t>
  </si>
  <si>
    <t>{'SheetId':'0e67e680-b807-4d33-99c0-7b78881f5ae3'</t>
  </si>
  <si>
    <t>,</t>
  </si>
  <si>
    <t>'UId':'599e1d93-b92c-4a4c-b0ed-6b23cc561218'</t>
  </si>
  <si>
    <t>,'Col':</t>
  </si>
  <si>
    <t>{'SheetId':'0e67e680-b807-4d33-99c0-7b78881f5ae3'</t>
  </si>
  <si>
    <t>,</t>
  </si>
  <si>
    <t>'UId':'147436ab-04be-44a5-bbed-cb05e3abc871'</t>
  </si>
  <si>
    <t>,'Col':</t>
  </si>
  <si>
    <t>{'SheetId':'0e67e680-b807-4d33-99c0-7b78881f5ae3'</t>
  </si>
  <si>
    <t>,</t>
  </si>
  <si>
    <t>'UId':'3c70b8a9-b1ec-43c2-876f-82404e71a395'</t>
  </si>
  <si>
    <t>,'Col':</t>
  </si>
  <si>
    <t>{'SheetId':'0e67e680-b807-4d33-99c0-7b78881f5ae3'</t>
  </si>
  <si>
    <t>,</t>
  </si>
  <si>
    <t>'UId':'12d35449-1610-445d-a82a-ca6aa3c24666'</t>
  </si>
  <si>
    <t>,'Col':</t>
  </si>
  <si>
    <t>{'SheetId':'0e67e680-b807-4d33-99c0-7b78881f5ae3'</t>
  </si>
  <si>
    <t>,</t>
  </si>
  <si>
    <t>'UId':'12315a60-eed3-4b10-a10c-2f67a18ee638'</t>
  </si>
  <si>
    <t>,'Col':</t>
  </si>
  <si>
    <t>{'SheetId':'0e67e680-b807-4d33-99c0-7b78881f5ae3'</t>
  </si>
  <si>
    <t>,</t>
  </si>
  <si>
    <t>'UId':'47fa62ea-4432-4646-9d4f-ee5aab71af85'</t>
  </si>
  <si>
    <t>,'Col':</t>
  </si>
  <si>
    <t>{'SheetId':'0e67e680-b807-4d33-99c0-7b78881f5ae3'</t>
  </si>
  <si>
    <t>,</t>
  </si>
  <si>
    <t>'UId':'3afb4556-da28-46fc-a2b2-36ba72752042'</t>
  </si>
  <si>
    <t>,'Col':</t>
  </si>
  <si>
    <t>{'SheetId':'0e67e680-b807-4d33-99c0-7b78881f5ae3'</t>
  </si>
  <si>
    <t>,</t>
  </si>
  <si>
    <t>'UId':'76b3aaa6-980e-4c01-b289-c500e2a6bc24'</t>
  </si>
  <si>
    <t>,'Col':</t>
  </si>
  <si>
    <t>{'SheetId':'0e67e680-b807-4d33-99c0-7b78881f5ae3'</t>
  </si>
  <si>
    <t>,</t>
  </si>
  <si>
    <t>'UId':'7104513d-d6f9-4449-8a07-2e2ffcb96545'</t>
  </si>
  <si>
    <t>,'Col':</t>
  </si>
  <si>
    <t>{'SheetId':'0e67e680-b807-4d33-99c0-7b78881f5ae3'</t>
  </si>
  <si>
    <t>,</t>
  </si>
  <si>
    <t>'UId':'3e6dbc06-a87f-42e5-8f05-e55e94914d01'</t>
  </si>
  <si>
    <t>,'Col':</t>
  </si>
  <si>
    <t>{'SheetId':'0e67e680-b807-4d33-99c0-7b78881f5ae3'</t>
  </si>
  <si>
    <t>,</t>
  </si>
  <si>
    <t>'UId':'f428fa58-01e3-47d4-8c5d-1c46168be529'</t>
  </si>
  <si>
    <t>,'Col':</t>
  </si>
  <si>
    <t>{'SheetId':'0e67e680-b807-4d33-99c0-7b78881f5ae3'</t>
  </si>
  <si>
    <t>,</t>
  </si>
  <si>
    <t>'UId':'4e4f6161-da0f-463f-8dd1-39772b1d4eda'</t>
  </si>
  <si>
    <t>,'Col':</t>
  </si>
  <si>
    <t>{'SheetId':'0e67e680-b807-4d33-99c0-7b78881f5ae3'</t>
  </si>
  <si>
    <t>,</t>
  </si>
  <si>
    <t>'UId':'4a847a8c-942e-443a-8eae-7a36b88630ea'</t>
  </si>
  <si>
    <t>,'Col':</t>
  </si>
  <si>
    <t>{'SheetId':'0e67e680-b807-4d33-99c0-7b78881f5ae3'</t>
  </si>
  <si>
    <t>,</t>
  </si>
  <si>
    <t>'UId':'b1a27640-3dfd-4efe-90b1-884e8ae97752'</t>
  </si>
  <si>
    <t>,'Col':</t>
  </si>
  <si>
    <t>{'SheetId':'9e57442d-faa2-4732-bfe8-6082c7f4cc3b'</t>
  </si>
  <si>
    <t>,</t>
  </si>
  <si>
    <t>'UId':'1ab6082b-49bd-46b5-a368-d8740fb12834'</t>
  </si>
  <si>
    <t>,'Col':</t>
  </si>
  <si>
    <t>{'SheetId':'9e57442d-faa2-4732-bfe8-6082c7f4cc3b'</t>
  </si>
  <si>
    <t>,</t>
  </si>
  <si>
    <t>'UId':'220cbdc8-4631-4f07-a522-f901ab9a56b6'</t>
  </si>
  <si>
    <t>,'Col':</t>
  </si>
  <si>
    <t>{'SheetId':'9e57442d-faa2-4732-bfe8-6082c7f4cc3b'</t>
  </si>
  <si>
    <t>,</t>
  </si>
  <si>
    <t>'UId':'44591e3f-5579-49aa-bc70-68808b3d1875'</t>
  </si>
  <si>
    <t>,'Col':</t>
  </si>
  <si>
    <t>{'SheetId':'9e57442d-faa2-4732-bfe8-6082c7f4cc3b'</t>
  </si>
  <si>
    <t>,</t>
  </si>
  <si>
    <t>'UId':'42e37ca4-1df6-47d1-88e7-e3a38998d78b'</t>
  </si>
  <si>
    <t>,'Col':</t>
  </si>
  <si>
    <t>{'SheetId':'9e57442d-faa2-4732-bfe8-6082c7f4cc3b'</t>
  </si>
  <si>
    <t>,</t>
  </si>
  <si>
    <t>'UId':'934cb8b7-8786-4516-bd81-6283f7ac90a6'</t>
  </si>
  <si>
    <t>,'Col':</t>
  </si>
  <si>
    <t>{'SheetId':'9e57442d-faa2-4732-bfe8-6082c7f4cc3b'</t>
  </si>
  <si>
    <t>,</t>
  </si>
  <si>
    <t>'UId':'79227db8-fd6c-4df2-a545-8ec140e79005'</t>
  </si>
  <si>
    <t>,'Col':</t>
  </si>
  <si>
    <t>{'SheetId':'9e57442d-faa2-4732-bfe8-6082c7f4cc3b'</t>
  </si>
  <si>
    <t>,</t>
  </si>
  <si>
    <t>'UId':'dcf0db79-ee60-4344-b0b0-587e1a911a5b'</t>
  </si>
  <si>
    <t>,'Col':</t>
  </si>
  <si>
    <t>{'SheetId':'9e57442d-faa2-4732-bfe8-6082c7f4cc3b'</t>
  </si>
  <si>
    <t>,</t>
  </si>
  <si>
    <t>'UId':'f3295d7c-fd13-4bb1-b281-7ddf558d03c6'</t>
  </si>
  <si>
    <t>,'Col':</t>
  </si>
  <si>
    <t>{'SheetId':'9e57442d-faa2-4732-bfe8-6082c7f4cc3b'</t>
  </si>
  <si>
    <t>,</t>
  </si>
  <si>
    <t>'UId':'1bac6209-3924-49be-aa16-48d3b6255b76'</t>
  </si>
  <si>
    <t>,'Col':</t>
  </si>
  <si>
    <t>{'SheetId':'9e57442d-faa2-4732-bfe8-6082c7f4cc3b'</t>
  </si>
  <si>
    <t>,</t>
  </si>
  <si>
    <t>'UId':'469f6a2b-25ef-4e27-93c5-0caee9db4d81'</t>
  </si>
  <si>
    <t>,'Col':</t>
  </si>
  <si>
    <t>{'SheetId':'9e57442d-faa2-4732-bfe8-6082c7f4cc3b'</t>
  </si>
  <si>
    <t>,</t>
  </si>
  <si>
    <t>'UId':'7b8d3f89-6827-40c2-b297-cf7a42237b42'</t>
  </si>
  <si>
    <t>,'Col':</t>
  </si>
  <si>
    <t>{'SheetId':'9e57442d-faa2-4732-bfe8-6082c7f4cc3b'</t>
  </si>
  <si>
    <t>,</t>
  </si>
  <si>
    <t>'UId':'4ae5c9f2-f277-4de6-a00c-b59eae1b7410'</t>
  </si>
  <si>
    <t>,'Col':</t>
  </si>
  <si>
    <t>{'SheetId':'9e57442d-faa2-4732-bfe8-6082c7f4cc3b'</t>
  </si>
  <si>
    <t>,</t>
  </si>
  <si>
    <t>'UId':'33398b0e-fa8f-4276-9132-ee68f9189fbb'</t>
  </si>
  <si>
    <t>,'Col':</t>
  </si>
  <si>
    <t>{'SheetId':'9e57442d-faa2-4732-bfe8-6082c7f4cc3b'</t>
  </si>
  <si>
    <t>,</t>
  </si>
  <si>
    <t>'UId':'86892206-126b-425e-8657-a74c6e9e718f'</t>
  </si>
  <si>
    <t>,'Col':</t>
  </si>
  <si>
    <t>{'SheetId':'9e57442d-faa2-4732-bfe8-6082c7f4cc3b'</t>
  </si>
  <si>
    <t>,</t>
  </si>
  <si>
    <t>'UId':'904c8898-31a2-496b-b4f2-6f526e675dc9'</t>
  </si>
  <si>
    <t>,'Col':</t>
  </si>
  <si>
    <t>{'SheetId':'9e57442d-faa2-4732-bfe8-6082c7f4cc3b'</t>
  </si>
  <si>
    <t>,</t>
  </si>
  <si>
    <t>'UId':'5cf117a3-96d2-4aaf-916d-02b16ba83420'</t>
  </si>
  <si>
    <t>,'Col':</t>
  </si>
  <si>
    <t>{'SheetId':'9e57442d-faa2-4732-bfe8-6082c7f4cc3b'</t>
  </si>
  <si>
    <t>,</t>
  </si>
  <si>
    <t>'UId':'89c23fea-c054-41d5-9d1e-0958d45c7a95'</t>
  </si>
  <si>
    <t>,'Col':</t>
  </si>
  <si>
    <t>{'SheetId':'9e57442d-faa2-4732-bfe8-6082c7f4cc3b'</t>
  </si>
  <si>
    <t>,</t>
  </si>
  <si>
    <t>'UId':'d5829e20-95a8-4535-904c-7e09f2cdc9f2'</t>
  </si>
  <si>
    <t>,'Col':</t>
  </si>
  <si>
    <t>{'SheetId':'9e57442d-faa2-4732-bfe8-6082c7f4cc3b'</t>
  </si>
  <si>
    <t>,</t>
  </si>
  <si>
    <t>'UId':'b5848dfe-5cbf-47b7-aa30-afa203edc318'</t>
  </si>
  <si>
    <t>,'Col':</t>
  </si>
  <si>
    <t>{'SheetId':'9e57442d-faa2-4732-bfe8-6082c7f4cc3b'</t>
  </si>
  <si>
    <t>,</t>
  </si>
  <si>
    <t>'UId':'6b73200d-b9d1-4dac-9fae-a612e3c3babe'</t>
  </si>
  <si>
    <t>,'Col':</t>
  </si>
  <si>
    <t>{'SheetId':'9e57442d-faa2-4732-bfe8-6082c7f4cc3b'</t>
  </si>
  <si>
    <t>,</t>
  </si>
  <si>
    <t>'UId':'5421c502-37d0-4685-8721-da97bc1647cd'</t>
  </si>
  <si>
    <t>,'Col':</t>
  </si>
  <si>
    <t>{'SheetId':'9e57442d-faa2-4732-bfe8-6082c7f4cc3b'</t>
  </si>
  <si>
    <t>,</t>
  </si>
  <si>
    <t>'UId':'5812b1e0-8cc5-403a-8aa2-76f62122285a'</t>
  </si>
  <si>
    <t>,'Col':</t>
  </si>
  <si>
    <t>{'SheetId':'9e57442d-faa2-4732-bfe8-6082c7f4cc3b'</t>
  </si>
  <si>
    <t>,</t>
  </si>
  <si>
    <t>'UId':'74c4adba-f2e2-47ba-b1d9-c81333e7b81b'</t>
  </si>
  <si>
    <t>,'Col':</t>
  </si>
  <si>
    <t>{'SheetId':'9e57442d-faa2-4732-bfe8-6082c7f4cc3b'</t>
  </si>
  <si>
    <t>,</t>
  </si>
  <si>
    <t>'UId':'96392593-7625-4eca-bcc3-a745f1640122'</t>
  </si>
  <si>
    <t>,'Col':</t>
  </si>
  <si>
    <t>{'SheetId':'9e57442d-faa2-4732-bfe8-6082c7f4cc3b'</t>
  </si>
  <si>
    <t>,</t>
  </si>
  <si>
    <t>'UId':'1684b44f-5a47-49dd-9524-9d25562eb837'</t>
  </si>
  <si>
    <t>,'Col':</t>
  </si>
  <si>
    <t>{'SheetId':'9e57442d-faa2-4732-bfe8-6082c7f4cc3b'</t>
  </si>
  <si>
    <t>,</t>
  </si>
  <si>
    <t>'UId':'1d822683-1c46-4696-93da-97875e9e5ba2'</t>
  </si>
  <si>
    <t>,'Col':</t>
  </si>
  <si>
    <t>{'SheetId':'9e57442d-faa2-4732-bfe8-6082c7f4cc3b'</t>
  </si>
  <si>
    <t>,</t>
  </si>
  <si>
    <t>'UId':'288cde5c-bf89-4e1e-ba21-22a93634f760'</t>
  </si>
  <si>
    <t>,'Col':</t>
  </si>
  <si>
    <t>{'SheetId':'9e57442d-faa2-4732-bfe8-6082c7f4cc3b'</t>
  </si>
  <si>
    <t>,</t>
  </si>
  <si>
    <t>'UId':'21f3c77c-886e-43f3-9ba5-fdc740bf45a7'</t>
  </si>
  <si>
    <t>,'Col':</t>
  </si>
  <si>
    <t>{'SheetId':'9e57442d-faa2-4732-bfe8-6082c7f4cc3b'</t>
  </si>
  <si>
    <t>,</t>
  </si>
  <si>
    <t>'UId':'fff53ed1-05e1-4ac8-8249-2f48edf9fa14'</t>
  </si>
  <si>
    <t>,'Col':</t>
  </si>
  <si>
    <t>{'SheetId':'9e57442d-faa2-4732-bfe8-6082c7f4cc3b'</t>
  </si>
  <si>
    <t>,</t>
  </si>
  <si>
    <t>'UId':'c1a4252e-e2cb-4233-bed1-d3afc836ccc8'</t>
  </si>
  <si>
    <t>,'Col':</t>
  </si>
  <si>
    <t>{'SheetId':'9e57442d-faa2-4732-bfe8-6082c7f4cc3b'</t>
  </si>
  <si>
    <t>,</t>
  </si>
  <si>
    <t>'UId':'2b4c7218-ef2f-452d-80ea-cb1d29493e04'</t>
  </si>
  <si>
    <t>,'Col':</t>
  </si>
  <si>
    <t>{'SheetId':'9e57442d-faa2-4732-bfe8-6082c7f4cc3b'</t>
  </si>
  <si>
    <t>,</t>
  </si>
  <si>
    <t>'UId':'2916fb19-bceb-454d-ad42-4fc7a299a2a3'</t>
  </si>
  <si>
    <t>,'Col':</t>
  </si>
  <si>
    <t>{'SheetId':'9e57442d-faa2-4732-bfe8-6082c7f4cc3b'</t>
  </si>
  <si>
    <t>,</t>
  </si>
  <si>
    <t>'UId':'4e500903-fadf-4a73-8849-257ec68842d0'</t>
  </si>
  <si>
    <t>,'Col':</t>
  </si>
  <si>
    <t>{'SheetId':'9e57442d-faa2-4732-bfe8-6082c7f4cc3b'</t>
  </si>
  <si>
    <t>,</t>
  </si>
  <si>
    <t>'UId':'3375f1ae-cbff-4701-a3da-4e0587c3ba19'</t>
  </si>
  <si>
    <t>,'Col':</t>
  </si>
  <si>
    <t>{'SheetId':'9e57442d-faa2-4732-bfe8-6082c7f4cc3b'</t>
  </si>
  <si>
    <t>,</t>
  </si>
  <si>
    <t>'UId':'9a5c00dd-f0ae-4f6b-899c-c62fb6b0e055'</t>
  </si>
  <si>
    <t>,'Col':</t>
  </si>
  <si>
    <t>{'SheetId':'9e57442d-faa2-4732-bfe8-6082c7f4cc3b'</t>
  </si>
  <si>
    <t>,</t>
  </si>
  <si>
    <t>'UId':'e529f3ef-4bc5-4a54-8507-f5a7546bd31b'</t>
  </si>
  <si>
    <t>,'Col':</t>
  </si>
  <si>
    <t>{'SheetId':'9e57442d-faa2-4732-bfe8-6082c7f4cc3b'</t>
  </si>
  <si>
    <t>,</t>
  </si>
  <si>
    <t>'UId':'157e5771-4dd4-4ed6-838c-69dd228515cd'</t>
  </si>
  <si>
    <t>,'Col':</t>
  </si>
  <si>
    <t>{'SheetId':'9e57442d-faa2-4732-bfe8-6082c7f4cc3b'</t>
  </si>
  <si>
    <t>,</t>
  </si>
  <si>
    <t>'UId':'1e7708d3-6d2b-4639-8d85-59b3c9bf16f5'</t>
  </si>
  <si>
    <t>,'Col':</t>
  </si>
  <si>
    <t>{'SheetId':'9e57442d-faa2-4732-bfe8-6082c7f4cc3b'</t>
  </si>
  <si>
    <t>,</t>
  </si>
  <si>
    <t>'UId':'18031c0a-5fc4-4a35-8331-a60cef3972fd'</t>
  </si>
  <si>
    <t>,'Col':</t>
  </si>
  <si>
    <t>{'SheetId':'9e57442d-faa2-4732-bfe8-6082c7f4cc3b'</t>
  </si>
  <si>
    <t>,</t>
  </si>
  <si>
    <t>'UId':'e9ca383c-5709-4691-85b7-b057e6160cd1'</t>
  </si>
  <si>
    <t>,'Col':</t>
  </si>
  <si>
    <t>{'SheetId':'9e57442d-faa2-4732-bfe8-6082c7f4cc3b'</t>
  </si>
  <si>
    <t>,</t>
  </si>
  <si>
    <t>'UId':'bb4c4e63-9ff1-4c7f-9c20-cbf1eb834411'</t>
  </si>
  <si>
    <t>,'Col':</t>
  </si>
  <si>
    <t>{'SheetId':'9e57442d-faa2-4732-bfe8-6082c7f4cc3b'</t>
  </si>
  <si>
    <t>,</t>
  </si>
  <si>
    <t>'UId':'cf469b2e-604b-4b36-a962-51a2cb87d71b'</t>
  </si>
  <si>
    <t>,'Col':</t>
  </si>
  <si>
    <t>{'SheetId':'9e57442d-faa2-4732-bfe8-6082c7f4cc3b'</t>
  </si>
  <si>
    <t>,</t>
  </si>
  <si>
    <t>'UId':'7236a2f7-3d85-4186-bd79-f815a5305bc0'</t>
  </si>
  <si>
    <t>,'Col':</t>
  </si>
  <si>
    <t>{'SheetId':'9e57442d-faa2-4732-bfe8-6082c7f4cc3b'</t>
  </si>
  <si>
    <t>,</t>
  </si>
  <si>
    <t>'UId':'41d51be1-826a-424b-a1c3-9f433e0fa1e0'</t>
  </si>
  <si>
    <t>,'Col':</t>
  </si>
  <si>
    <t>{'SheetId':'9e57442d-faa2-4732-bfe8-6082c7f4cc3b'</t>
  </si>
  <si>
    <t>,</t>
  </si>
  <si>
    <t>'UId':'99b24644-99ee-4236-97d6-f31a397db047'</t>
  </si>
  <si>
    <t>,'Col':</t>
  </si>
  <si>
    <t>{'SheetId':'9e57442d-faa2-4732-bfe8-6082c7f4cc3b'</t>
  </si>
  <si>
    <t>,</t>
  </si>
  <si>
    <t>'UId':'963cdae6-2163-4975-9a2a-f08497c7292d'</t>
  </si>
  <si>
    <t>,'Col':</t>
  </si>
  <si>
    <t>{'SheetId':'9e57442d-faa2-4732-bfe8-6082c7f4cc3b'</t>
  </si>
  <si>
    <t>,</t>
  </si>
  <si>
    <t>'UId':'85eed99f-bfdc-4be7-9967-72d9b1d67a5b'</t>
  </si>
  <si>
    <t>,'Col':</t>
  </si>
  <si>
    <t>{'SheetId':'9e57442d-faa2-4732-bfe8-6082c7f4cc3b'</t>
  </si>
  <si>
    <t>,</t>
  </si>
  <si>
    <t>'UId':'a66486eb-4505-4714-830d-ba2c3c0c6cd7'</t>
  </si>
  <si>
    <t>,'Col':</t>
  </si>
  <si>
    <t>{'SheetId':'9e57442d-faa2-4732-bfe8-6082c7f4cc3b'</t>
  </si>
  <si>
    <t>,</t>
  </si>
  <si>
    <t>'UId':'c4d597d3-d405-427b-a1fc-b787dad001d1'</t>
  </si>
  <si>
    <t>,'Col':</t>
  </si>
  <si>
    <t>{'SheetId':'9e57442d-faa2-4732-bfe8-6082c7f4cc3b'</t>
  </si>
  <si>
    <t>,</t>
  </si>
  <si>
    <t>'UId':'34322b3d-66d9-48e2-a6ed-41ab46e75c3a'</t>
  </si>
  <si>
    <t>,'Col':</t>
  </si>
  <si>
    <t>{'SheetId':'9e57442d-faa2-4732-bfe8-6082c7f4cc3b'</t>
  </si>
  <si>
    <t>,</t>
  </si>
  <si>
    <t>'UId':'aa871a8e-d54f-4ec3-8934-b4c5c8c253ff'</t>
  </si>
  <si>
    <t>,'Col':</t>
  </si>
  <si>
    <t>{'SheetId':'9e57442d-faa2-4732-bfe8-6082c7f4cc3b'</t>
  </si>
  <si>
    <t>,</t>
  </si>
  <si>
    <t>'UId':'5e304af1-37e8-46ce-b68f-96ac1c745279'</t>
  </si>
  <si>
    <t>,'Col':</t>
  </si>
  <si>
    <t>{'SheetId':'9e57442d-faa2-4732-bfe8-6082c7f4cc3b'</t>
  </si>
  <si>
    <t>,</t>
  </si>
  <si>
    <t>'UId':'02dcd5d3-3a5e-4c36-9978-8477f2721b9f'</t>
  </si>
  <si>
    <t>,'Col':</t>
  </si>
  <si>
    <t>{'SheetId':'9e57442d-faa2-4732-bfe8-6082c7f4cc3b'</t>
  </si>
  <si>
    <t>,</t>
  </si>
  <si>
    <t>'UId':'73293ce3-f1c4-49bf-9519-202708440388'</t>
  </si>
  <si>
    <t>,'Col':</t>
  </si>
  <si>
    <t>{'SheetId':'9e57442d-faa2-4732-bfe8-6082c7f4cc3b'</t>
  </si>
  <si>
    <t>,</t>
  </si>
  <si>
    <t>'UId':'88d7b788-924c-41b1-9024-06cb828a057d'</t>
  </si>
  <si>
    <t>,'Col':</t>
  </si>
  <si>
    <t>{'SheetId':'9e57442d-faa2-4732-bfe8-6082c7f4cc3b'</t>
  </si>
  <si>
    <t>,</t>
  </si>
  <si>
    <t>'UId':'56c81444-141c-4f3e-b219-ef50489aa3e6'</t>
  </si>
  <si>
    <t>,'Col':</t>
  </si>
  <si>
    <t>{'SheetId':'9e57442d-faa2-4732-bfe8-6082c7f4cc3b'</t>
  </si>
  <si>
    <t>,</t>
  </si>
  <si>
    <t>'UId':'54ce9134-61e6-447d-89c5-0f14962d3277'</t>
  </si>
  <si>
    <t>,'Col':</t>
  </si>
  <si>
    <t>{'SheetId':'9e57442d-faa2-4732-bfe8-6082c7f4cc3b'</t>
  </si>
  <si>
    <t>,</t>
  </si>
  <si>
    <t>'UId':'d3cedd3c-516c-40e4-9090-8f026ffcdbb4'</t>
  </si>
  <si>
    <t>,'Col':</t>
  </si>
  <si>
    <t>{'SheetId':'9e57442d-faa2-4732-bfe8-6082c7f4cc3b'</t>
  </si>
  <si>
    <t>,</t>
  </si>
  <si>
    <t>'UId':'fd9e1759-2314-441b-99e2-496ec3bce44d'</t>
  </si>
  <si>
    <t>,'Col':</t>
  </si>
  <si>
    <t>{'SheetId':'9e57442d-faa2-4732-bfe8-6082c7f4cc3b'</t>
  </si>
  <si>
    <t>,</t>
  </si>
  <si>
    <t>'UId':'b2af877d-5bdc-45cb-ab99-97d8cb5e9a21'</t>
  </si>
  <si>
    <t>,'Col':</t>
  </si>
  <si>
    <t>{'SheetId':'9e57442d-faa2-4732-bfe8-6082c7f4cc3b'</t>
  </si>
  <si>
    <t>,</t>
  </si>
  <si>
    <t>'UId':'6055e573-b541-4e55-beea-404337a11df2'</t>
  </si>
  <si>
    <t>,'Col':</t>
  </si>
  <si>
    <t>{'SheetId':'9e57442d-faa2-4732-bfe8-6082c7f4cc3b'</t>
  </si>
  <si>
    <t>,</t>
  </si>
  <si>
    <t>'UId':'df594e12-6bc1-400d-8d36-4adbfe7ab6dc'</t>
  </si>
  <si>
    <t>,'Col':</t>
  </si>
  <si>
    <t>{'SheetId':'9e57442d-faa2-4732-bfe8-6082c7f4cc3b'</t>
  </si>
  <si>
    <t>,</t>
  </si>
  <si>
    <t>'UId':'c9faeb9c-ebb7-482f-b552-2ddd9e5785fb'</t>
  </si>
  <si>
    <t>,'Col':</t>
  </si>
  <si>
    <t>{'SheetId':'9e57442d-faa2-4732-bfe8-6082c7f4cc3b'</t>
  </si>
  <si>
    <t>,</t>
  </si>
  <si>
    <t>'UId':'86daf83b-4be9-4f49-9d86-743676c0a3ca'</t>
  </si>
  <si>
    <t>,'Col':</t>
  </si>
  <si>
    <t>{'SheetId':'9e57442d-faa2-4732-bfe8-6082c7f4cc3b'</t>
  </si>
  <si>
    <t>,</t>
  </si>
  <si>
    <t>'UId':'42a9a354-81a5-4cba-969a-2260ca48b201'</t>
  </si>
  <si>
    <t>,'Col':</t>
  </si>
  <si>
    <t>{'SheetId':'9e57442d-faa2-4732-bfe8-6082c7f4cc3b'</t>
  </si>
  <si>
    <t>,</t>
  </si>
  <si>
    <t>'UId':'7248306d-423b-4b61-8f1b-e35d71b323f3'</t>
  </si>
  <si>
    <t>,'Col':</t>
  </si>
  <si>
    <t>{'SheetId':'9e57442d-faa2-4732-bfe8-6082c7f4cc3b'</t>
  </si>
  <si>
    <t>,</t>
  </si>
  <si>
    <t>'UId':'35799ba3-fea0-48d2-b27f-56054b206bd2'</t>
  </si>
  <si>
    <t>,'Col':</t>
  </si>
  <si>
    <t>{'SheetId':'9e57442d-faa2-4732-bfe8-6082c7f4cc3b'</t>
  </si>
  <si>
    <t>,</t>
  </si>
  <si>
    <t>'UId':'1863aaae-65a9-4f9f-9c5d-b3b2a95e519b'</t>
  </si>
  <si>
    <t>,'Col':</t>
  </si>
  <si>
    <t>{'SheetId':'9e57442d-faa2-4732-bfe8-6082c7f4cc3b'</t>
  </si>
  <si>
    <t>,</t>
  </si>
  <si>
    <t>'UId':'45a838e8-921d-463e-8daa-a5c771a772aa'</t>
  </si>
  <si>
    <t>,'Col':</t>
  </si>
  <si>
    <t>{'SheetId':'9e57442d-faa2-4732-bfe8-6082c7f4cc3b'</t>
  </si>
  <si>
    <t>,</t>
  </si>
  <si>
    <t>'UId':'92637f9d-bdc5-457b-88b2-aff969e13803'</t>
  </si>
  <si>
    <t>,'Col':</t>
  </si>
  <si>
    <t>{'SheetId':'9e57442d-faa2-4732-bfe8-6082c7f4cc3b'</t>
  </si>
  <si>
    <t>,</t>
  </si>
  <si>
    <t>'UId':'9324259d-0980-483f-b763-35d2a940c493'</t>
  </si>
  <si>
    <t>,'Col':</t>
  </si>
  <si>
    <t>{'SheetId':'9e57442d-faa2-4732-bfe8-6082c7f4cc3b'</t>
  </si>
  <si>
    <t>,</t>
  </si>
  <si>
    <t>'UId':'67c26905-bf35-4a04-be60-4f96f03e26a6'</t>
  </si>
  <si>
    <t>,'Col':</t>
  </si>
  <si>
    <t>{'SheetId':'9e57442d-faa2-4732-bfe8-6082c7f4cc3b'</t>
  </si>
  <si>
    <t>,</t>
  </si>
  <si>
    <t>'UId':'1fe83977-2f78-4ce9-aa52-80fb62c52ad7'</t>
  </si>
  <si>
    <t>,'Col':</t>
  </si>
  <si>
    <t>{'SheetId':'9e57442d-faa2-4732-bfe8-6082c7f4cc3b'</t>
  </si>
  <si>
    <t>,</t>
  </si>
  <si>
    <t>'UId':'3e45938a-8b15-4a28-8d4e-6889d6469db5'</t>
  </si>
  <si>
    <t>,'Col':</t>
  </si>
  <si>
    <t>{'SheetId':'9e57442d-faa2-4732-bfe8-6082c7f4cc3b'</t>
  </si>
  <si>
    <t>,</t>
  </si>
  <si>
    <t>'UId':'3873886c-5e1c-44a4-ba3a-dae5f5accc8b'</t>
  </si>
  <si>
    <t>,'Col':</t>
  </si>
  <si>
    <t>{'SheetId':'9e57442d-faa2-4732-bfe8-6082c7f4cc3b'</t>
  </si>
  <si>
    <t>,</t>
  </si>
  <si>
    <t>'UId':'15e86dda-a54b-4326-8eb7-afbb7929b116'</t>
  </si>
  <si>
    <t>,'Col':</t>
  </si>
  <si>
    <t>{'SheetId':'9e57442d-faa2-4732-bfe8-6082c7f4cc3b'</t>
  </si>
  <si>
    <t>,</t>
  </si>
  <si>
    <t>'UId':'73810421-b7f7-40d7-95d6-b4923d77dc4e'</t>
  </si>
  <si>
    <t>,'Col':</t>
  </si>
  <si>
    <t>{'SheetId':'9e57442d-faa2-4732-bfe8-6082c7f4cc3b'</t>
  </si>
  <si>
    <t>,</t>
  </si>
  <si>
    <t>'UId':'fa8bdb68-7be0-411f-9202-332d6807316c'</t>
  </si>
  <si>
    <t>,'Col':</t>
  </si>
  <si>
    <t>{'SheetId':'9e57442d-faa2-4732-bfe8-6082c7f4cc3b'</t>
  </si>
  <si>
    <t>,</t>
  </si>
  <si>
    <t>'UId':'6e89f4c2-e229-478a-a50a-9e0592742b95'</t>
  </si>
  <si>
    <t>,'Col':</t>
  </si>
  <si>
    <t>{'SheetId':'9e57442d-faa2-4732-bfe8-6082c7f4cc3b'</t>
  </si>
  <si>
    <t>,</t>
  </si>
  <si>
    <t>'UId':'8eb70317-0c52-43e4-a50d-f13250c186b6'</t>
  </si>
  <si>
    <t>,'Col':</t>
  </si>
  <si>
    <t>{'SheetId':'9e57442d-faa2-4732-bfe8-6082c7f4cc3b'</t>
  </si>
  <si>
    <t>,</t>
  </si>
  <si>
    <t>'UId':'e790d9d2-07c7-4410-a57b-aa8d373644f1'</t>
  </si>
  <si>
    <t>,'Col':</t>
  </si>
  <si>
    <t>{'SheetId':'9e57442d-faa2-4732-bfe8-6082c7f4cc3b'</t>
  </si>
  <si>
    <t>,</t>
  </si>
  <si>
    <t>'UId':'581705f2-b558-44e2-8b63-817b7dd987f8'</t>
  </si>
  <si>
    <t>,'Col':</t>
  </si>
  <si>
    <t>{'SheetId':'9e57442d-faa2-4732-bfe8-6082c7f4cc3b'</t>
  </si>
  <si>
    <t>,</t>
  </si>
  <si>
    <t>'UId':'a342e52b-1996-43bd-aad7-3f3a098098b1'</t>
  </si>
  <si>
    <t>,'Col':</t>
  </si>
  <si>
    <t>{'SheetId':'9e57442d-faa2-4732-bfe8-6082c7f4cc3b'</t>
  </si>
  <si>
    <t>,</t>
  </si>
  <si>
    <t>'UId':'ae6443cc-5c55-4f1a-a361-ff2dd22018a3'</t>
  </si>
  <si>
    <t>,'Col':</t>
  </si>
  <si>
    <t>{'SheetId':'9e57442d-faa2-4732-bfe8-6082c7f4cc3b'</t>
  </si>
  <si>
    <t>,</t>
  </si>
  <si>
    <t>'UId':'bcb48df1-b7bd-4f2c-bf76-37ec4b6cf56f'</t>
  </si>
  <si>
    <t>,'Col':</t>
  </si>
  <si>
    <t>{'SheetId':'9e57442d-faa2-4732-bfe8-6082c7f4cc3b'</t>
  </si>
  <si>
    <t>,</t>
  </si>
  <si>
    <t>'UId':'24de0f49-0a19-489f-940f-75cb0b19d5bd'</t>
  </si>
  <si>
    <t>,'Col':</t>
  </si>
  <si>
    <t>{'SheetId':'9e57442d-faa2-4732-bfe8-6082c7f4cc3b'</t>
  </si>
  <si>
    <t>,</t>
  </si>
  <si>
    <t>'UId':'3edb652c-0c08-4cc3-a08e-49f67f5ed250'</t>
  </si>
  <si>
    <t>,'Col':</t>
  </si>
  <si>
    <t>{'SheetId':'9e57442d-faa2-4732-bfe8-6082c7f4cc3b'</t>
  </si>
  <si>
    <t>,</t>
  </si>
  <si>
    <t>'UId':'1553eca9-03d8-4552-8ef0-e6d8e0d3318c'</t>
  </si>
  <si>
    <t>,'Col':</t>
  </si>
  <si>
    <t>{'SheetId':'9e57442d-faa2-4732-bfe8-6082c7f4cc3b'</t>
  </si>
  <si>
    <t>,</t>
  </si>
  <si>
    <t>'UId':'17c4f79a-fc43-4be8-9d15-bb9c3616d000'</t>
  </si>
  <si>
    <t>,'Col':</t>
  </si>
  <si>
    <t>{'SheetId':'9e57442d-faa2-4732-bfe8-6082c7f4cc3b'</t>
  </si>
  <si>
    <t>,</t>
  </si>
  <si>
    <t>'UId':'a89698fd-f0c3-4ca9-8d66-bdcc696fc670'</t>
  </si>
  <si>
    <t>,'Col':</t>
  </si>
  <si>
    <t>{'SheetId':'9e57442d-faa2-4732-bfe8-6082c7f4cc3b'</t>
  </si>
  <si>
    <t>,</t>
  </si>
  <si>
    <t>'UId':'22eae942-46a3-4663-8bad-854ee399b27a'</t>
  </si>
  <si>
    <t>,'Col':</t>
  </si>
  <si>
    <t>{'SheetId':'9e57442d-faa2-4732-bfe8-6082c7f4cc3b'</t>
  </si>
  <si>
    <t>,</t>
  </si>
  <si>
    <t>'UId':'e86bd792-47df-41d4-b178-07deae52a1d3'</t>
  </si>
  <si>
    <t>,'Col':</t>
  </si>
  <si>
    <t>{'SheetId':'9e57442d-faa2-4732-bfe8-6082c7f4cc3b'</t>
  </si>
  <si>
    <t>,</t>
  </si>
  <si>
    <t>'UId':'38ae0936-1d1f-43c1-92bd-8403ec08cfeb'</t>
  </si>
  <si>
    <t>,'Col':</t>
  </si>
  <si>
    <t>{'SheetId':'9e57442d-faa2-4732-bfe8-6082c7f4cc3b'</t>
  </si>
  <si>
    <t>,</t>
  </si>
  <si>
    <t>'UId':'ecb4026f-1a26-45ab-9660-b78f43ce41ce'</t>
  </si>
  <si>
    <t>,'Col':</t>
  </si>
  <si>
    <t>{'SheetId':'9e57442d-faa2-4732-bfe8-6082c7f4cc3b'</t>
  </si>
  <si>
    <t>,</t>
  </si>
  <si>
    <t>'UId':'91eaa931-c442-4276-b12a-9dda3acbc478'</t>
  </si>
  <si>
    <t>,'Col':</t>
  </si>
  <si>
    <t>{'SheetId':'9e57442d-faa2-4732-bfe8-6082c7f4cc3b'</t>
  </si>
  <si>
    <t>,</t>
  </si>
  <si>
    <t>'UId':'f9950487-005d-4640-aa21-0cc2a775f31c'</t>
  </si>
  <si>
    <t>,'Col':</t>
  </si>
  <si>
    <t>{'SheetId':'9e57442d-faa2-4732-bfe8-6082c7f4cc3b'</t>
  </si>
  <si>
    <t>,</t>
  </si>
  <si>
    <t>'UId':'bfe9ffac-8ec1-40e3-88fa-42f3638e20c8'</t>
  </si>
  <si>
    <t>,'Col':</t>
  </si>
  <si>
    <t>{'SheetId':'9e57442d-faa2-4732-bfe8-6082c7f4cc3b'</t>
  </si>
  <si>
    <t>,</t>
  </si>
  <si>
    <t>'UId':'11038476-613e-43a0-89c3-f961b68ecf32'</t>
  </si>
  <si>
    <t>,'Col':</t>
  </si>
  <si>
    <t>{'SheetId':'9e57442d-faa2-4732-bfe8-6082c7f4cc3b'</t>
  </si>
  <si>
    <t>,</t>
  </si>
  <si>
    <t>'UId':'be7b669c-6e76-4b2f-a0fb-92dcbf45e626'</t>
  </si>
  <si>
    <t>,'Col':</t>
  </si>
  <si>
    <t>{'SheetId':'9e57442d-faa2-4732-bfe8-6082c7f4cc3b'</t>
  </si>
  <si>
    <t>,</t>
  </si>
  <si>
    <t>'UId':'a2f958ce-55fd-4741-a0a1-bdcf0dd1c8ec'</t>
  </si>
  <si>
    <t>,'Col':</t>
  </si>
  <si>
    <t>{'SheetId':'9e57442d-faa2-4732-bfe8-6082c7f4cc3b'</t>
  </si>
  <si>
    <t>,</t>
  </si>
  <si>
    <t>'UId':'393bdfde-2176-402e-9b16-331c74ac5995'</t>
  </si>
  <si>
    <t>,'Col':</t>
  </si>
  <si>
    <t>{'SheetId':'9e57442d-faa2-4732-bfe8-6082c7f4cc3b'</t>
  </si>
  <si>
    <t>,</t>
  </si>
  <si>
    <t>'UId':'61a21fd4-9c85-4c00-b1f5-a006461b16c9'</t>
  </si>
  <si>
    <t>,'Col':</t>
  </si>
  <si>
    <t>{'SheetId':'9e57442d-faa2-4732-bfe8-6082c7f4cc3b'</t>
  </si>
  <si>
    <t>,</t>
  </si>
  <si>
    <t>'UId':'b0668875-2953-4f6b-9456-7589822bd4fe'</t>
  </si>
  <si>
    <t>,'Col':</t>
  </si>
  <si>
    <t>{'SheetId':'9e57442d-faa2-4732-bfe8-6082c7f4cc3b'</t>
  </si>
  <si>
    <t>,</t>
  </si>
  <si>
    <t>'UId':'61456a65-5569-4084-b598-c739d0fdc8a5'</t>
  </si>
  <si>
    <t>,'Col':</t>
  </si>
  <si>
    <t>{'SheetId':'9e57442d-faa2-4732-bfe8-6082c7f4cc3b'</t>
  </si>
  <si>
    <t>,</t>
  </si>
  <si>
    <t>'UId':'6c51844e-8fc8-4ebd-89c8-c19634d8f6d9'</t>
  </si>
  <si>
    <t>,'Col':</t>
  </si>
  <si>
    <t>{'SheetId':'9e57442d-faa2-4732-bfe8-6082c7f4cc3b'</t>
  </si>
  <si>
    <t>,</t>
  </si>
  <si>
    <t>'UId':'0e840f2a-55e8-472f-90c2-7a2142459c27'</t>
  </si>
  <si>
    <t>,'Col':</t>
  </si>
  <si>
    <t>{'SheetId':'9e57442d-faa2-4732-bfe8-6082c7f4cc3b'</t>
  </si>
  <si>
    <t>,</t>
  </si>
  <si>
    <t>'UId':'102a2de3-8caa-495e-9317-436f7a11d50b'</t>
  </si>
  <si>
    <t>,'Col':</t>
  </si>
  <si>
    <t>{'SheetId':'9e57442d-faa2-4732-bfe8-6082c7f4cc3b'</t>
  </si>
  <si>
    <t>,</t>
  </si>
  <si>
    <t>'UId':'35f3ea0a-83d0-4be4-b861-05d6ff252f97'</t>
  </si>
  <si>
    <t>,'Col':</t>
  </si>
  <si>
    <t>{'SheetId':'9e57442d-faa2-4732-bfe8-6082c7f4cc3b'</t>
  </si>
  <si>
    <t>,</t>
  </si>
  <si>
    <t>'UId':'c95f90f6-640a-4331-b0e8-54422c753940'</t>
  </si>
  <si>
    <t>,'Col':</t>
  </si>
  <si>
    <t>{'SheetId':'9e57442d-faa2-4732-bfe8-6082c7f4cc3b'</t>
  </si>
  <si>
    <t>,</t>
  </si>
  <si>
    <t>'UId':'19caeda8-1e5a-4518-8250-4c15acb82c48'</t>
  </si>
  <si>
    <t>,'Col':</t>
  </si>
  <si>
    <t>{'SheetId':'9e57442d-faa2-4732-bfe8-6082c7f4cc3b'</t>
  </si>
  <si>
    <t>,</t>
  </si>
  <si>
    <t>'UId':'d743182c-5853-46f3-8604-ad3aa58840b8'</t>
  </si>
  <si>
    <t>,'Col':</t>
  </si>
  <si>
    <t>{'SheetId':'9e57442d-faa2-4732-bfe8-6082c7f4cc3b'</t>
  </si>
  <si>
    <t>,</t>
  </si>
  <si>
    <t>'UId':'5fb4cc84-0a90-4cae-ba19-392c839af798'</t>
  </si>
  <si>
    <t>,'Col':</t>
  </si>
  <si>
    <t>{'SheetId':'9e57442d-faa2-4732-bfe8-6082c7f4cc3b'</t>
  </si>
  <si>
    <t>,</t>
  </si>
  <si>
    <t>'UId':'c14dbefc-c01b-44b0-a577-6f17c0396290'</t>
  </si>
  <si>
    <t>,'Col':</t>
  </si>
  <si>
    <t>{'SheetId':'9e57442d-faa2-4732-bfe8-6082c7f4cc3b'</t>
  </si>
  <si>
    <t>,</t>
  </si>
  <si>
    <t>'UId':'d1eb0ab7-7a60-49c8-b8aa-39c894436edb'</t>
  </si>
  <si>
    <t>,'Col':</t>
  </si>
  <si>
    <t>{'SheetId':'9e57442d-faa2-4732-bfe8-6082c7f4cc3b'</t>
  </si>
  <si>
    <t>,</t>
  </si>
  <si>
    <t>'UId':'7dc5398f-c841-400c-850b-875a5c468e05'</t>
  </si>
  <si>
    <t>,'Col':</t>
  </si>
  <si>
    <t>{'SheetId':'9e57442d-faa2-4732-bfe8-6082c7f4cc3b'</t>
  </si>
  <si>
    <t>,</t>
  </si>
  <si>
    <t>'UId':'fa4fb11d-bd81-48b0-9ef6-a4ff2cd9d48a'</t>
  </si>
  <si>
    <t>,'Col':</t>
  </si>
  <si>
    <t>{'SheetId':'9e57442d-faa2-4732-bfe8-6082c7f4cc3b'</t>
  </si>
  <si>
    <t>,</t>
  </si>
  <si>
    <t>'UId':'73bb9d14-e1ea-4394-a083-b8a649641cf9'</t>
  </si>
  <si>
    <t>,'Col':</t>
  </si>
  <si>
    <t>{'SheetId':'9e57442d-faa2-4732-bfe8-6082c7f4cc3b'</t>
  </si>
  <si>
    <t>,</t>
  </si>
  <si>
    <t>'UId':'bab2e1a7-20d5-41fd-881b-9a21514bfc4f'</t>
  </si>
  <si>
    <t>,'Col':</t>
  </si>
  <si>
    <t>{'SheetId':'9e57442d-faa2-4732-bfe8-6082c7f4cc3b'</t>
  </si>
  <si>
    <t>,</t>
  </si>
  <si>
    <t>'UId':'128100c2-b671-4904-a5a9-41069ed12784'</t>
  </si>
  <si>
    <t>,'Col':</t>
  </si>
  <si>
    <t>{'SheetId':'9e57442d-faa2-4732-bfe8-6082c7f4cc3b'</t>
  </si>
  <si>
    <t>,</t>
  </si>
  <si>
    <t>'UId':'04b06e65-b2eb-4858-bb0b-d72c0270f1f6'</t>
  </si>
  <si>
    <t>,'Col':</t>
  </si>
  <si>
    <t>{'SheetId':'9e57442d-faa2-4732-bfe8-6082c7f4cc3b'</t>
  </si>
  <si>
    <t>,</t>
  </si>
  <si>
    <t>'UId':'0c34f541-ad2d-4bff-9fce-284295e89335'</t>
  </si>
  <si>
    <t>,'Col':</t>
  </si>
  <si>
    <t>{'SheetId':'9e57442d-faa2-4732-bfe8-6082c7f4cc3b'</t>
  </si>
  <si>
    <t>,</t>
  </si>
  <si>
    <t>'UId':'a1069390-e9a5-41a9-8d0c-f5931f68451d'</t>
  </si>
  <si>
    <t>,'Col':</t>
  </si>
  <si>
    <t>{'SheetId':'9e57442d-faa2-4732-bfe8-6082c7f4cc3b'</t>
  </si>
  <si>
    <t>,</t>
  </si>
  <si>
    <t>'UId':'943a903f-8f0c-48d3-9a7d-d0f797c51f06'</t>
  </si>
  <si>
    <t>,'Col':</t>
  </si>
  <si>
    <t>{'SheetId':'9e57442d-faa2-4732-bfe8-6082c7f4cc3b'</t>
  </si>
  <si>
    <t>,</t>
  </si>
  <si>
    <t>'UId':'14ba2d4e-fc98-469f-8702-009a93d663bf'</t>
  </si>
  <si>
    <t>,'Col':</t>
  </si>
  <si>
    <t>{'SheetId':'9e57442d-faa2-4732-bfe8-6082c7f4cc3b'</t>
  </si>
  <si>
    <t>,</t>
  </si>
  <si>
    <t>'UId':'46dc8404-c63b-42c5-af20-35a421a3b5ab'</t>
  </si>
  <si>
    <t>,'Col':</t>
  </si>
  <si>
    <t>{'SheetId':'9e57442d-faa2-4732-bfe8-6082c7f4cc3b'</t>
  </si>
  <si>
    <t>,</t>
  </si>
  <si>
    <t>'UId':'a1137c7a-72fe-4907-952f-0a4daf353a5c'</t>
  </si>
  <si>
    <t>,'Col':</t>
  </si>
  <si>
    <t>{'SheetId':'9e57442d-faa2-4732-bfe8-6082c7f4cc3b'</t>
  </si>
  <si>
    <t>,</t>
  </si>
  <si>
    <t>'UId':'ae182ae4-ecb8-4b3e-87b1-02fe2b8c8c6e'</t>
  </si>
  <si>
    <t>,'Col':</t>
  </si>
  <si>
    <t>{'SheetId':'9e57442d-faa2-4732-bfe8-6082c7f4cc3b'</t>
  </si>
  <si>
    <t>,</t>
  </si>
  <si>
    <t>'UId':'c7c70708-3a08-4a71-8b5b-958036d28d83'</t>
  </si>
  <si>
    <t>,'Col':</t>
  </si>
  <si>
    <t>{'SheetId':'9e57442d-faa2-4732-bfe8-6082c7f4cc3b'</t>
  </si>
  <si>
    <t>,</t>
  </si>
  <si>
    <t>'UId':'b56d1f06-ac4a-4581-bd76-0a7116bb9601'</t>
  </si>
  <si>
    <t>,'Col':</t>
  </si>
  <si>
    <t>{'SheetId':'9e57442d-faa2-4732-bfe8-6082c7f4cc3b'</t>
  </si>
  <si>
    <t>,</t>
  </si>
  <si>
    <t>'UId':'071f8b6b-411a-4479-a1e0-68ae4989d4d4'</t>
  </si>
  <si>
    <t>,'Col':</t>
  </si>
  <si>
    <t>{'SheetId':'9e57442d-faa2-4732-bfe8-6082c7f4cc3b'</t>
  </si>
  <si>
    <t>,</t>
  </si>
  <si>
    <t>'UId':'649fe867-7540-4d27-809f-914ad09af55e'</t>
  </si>
  <si>
    <t>,'Col':</t>
  </si>
  <si>
    <t>{'SheetId':'9e57442d-faa2-4732-bfe8-6082c7f4cc3b'</t>
  </si>
  <si>
    <t>,</t>
  </si>
  <si>
    <t>'UId':'ce2f8942-9d48-4663-bc86-864ddeb2e9fb'</t>
  </si>
  <si>
    <t>,'Col':</t>
  </si>
  <si>
    <t>{'SheetId':'9e57442d-faa2-4732-bfe8-6082c7f4cc3b'</t>
  </si>
  <si>
    <t>,</t>
  </si>
  <si>
    <t>'UId':'da1428fc-0129-48bd-9cae-bcdc3527e7ff'</t>
  </si>
  <si>
    <t>,'Col':</t>
  </si>
  <si>
    <t>{'SheetId':'9e57442d-faa2-4732-bfe8-6082c7f4cc3b'</t>
  </si>
  <si>
    <t>,</t>
  </si>
  <si>
    <t>'UId':'e59bf9b3-105f-46b2-a4c4-386837875fff'</t>
  </si>
  <si>
    <t>,'Col':</t>
  </si>
  <si>
    <t>{'SheetId':'9e57442d-faa2-4732-bfe8-6082c7f4cc3b'</t>
  </si>
  <si>
    <t>,</t>
  </si>
  <si>
    <t>'UId':'190b7595-8f9e-458d-8990-f4ff2e021104'</t>
  </si>
  <si>
    <t>,'Col':</t>
  </si>
  <si>
    <t>{'SheetId':'9e57442d-faa2-4732-bfe8-6082c7f4cc3b'</t>
  </si>
  <si>
    <t>,</t>
  </si>
  <si>
    <t>'UId':'26da4aec-6928-4f66-88a5-fdfd0ee643e5'</t>
  </si>
  <si>
    <t>,'Col':</t>
  </si>
  <si>
    <t>{'SheetId':'9e57442d-faa2-4732-bfe8-6082c7f4cc3b'</t>
  </si>
  <si>
    <t>,</t>
  </si>
  <si>
    <t>'UId':'9b98b4cd-1dc6-4f10-9fcd-3b02154fc346'</t>
  </si>
  <si>
    <t>,'Col':</t>
  </si>
  <si>
    <t>{'SheetId':'9e57442d-faa2-4732-bfe8-6082c7f4cc3b'</t>
  </si>
  <si>
    <t>,</t>
  </si>
  <si>
    <t>'UId':'ab589e24-1208-4602-83e1-3b0d9a9ddac2'</t>
  </si>
  <si>
    <t>,'Col':</t>
  </si>
  <si>
    <t>{'SheetId':'9e57442d-faa2-4732-bfe8-6082c7f4cc3b'</t>
  </si>
  <si>
    <t>,</t>
  </si>
  <si>
    <t>'UId':'a1e12271-7d9c-46e1-be1f-d3831e97dba6'</t>
  </si>
  <si>
    <t>,'Col':</t>
  </si>
  <si>
    <t>{'SheetId':'9e57442d-faa2-4732-bfe8-6082c7f4cc3b'</t>
  </si>
  <si>
    <t>,</t>
  </si>
  <si>
    <t>'UId':'85d94755-db4c-439e-8336-6cbb28df62be'</t>
  </si>
  <si>
    <t>,'Col':</t>
  </si>
  <si>
    <t>{'SheetId':'9e57442d-faa2-4732-bfe8-6082c7f4cc3b'</t>
  </si>
  <si>
    <t>,</t>
  </si>
  <si>
    <t>'UId':'d8a625ed-973b-4579-990b-8dd486f640c5'</t>
  </si>
  <si>
    <t>,'Col':</t>
  </si>
  <si>
    <t>{'SheetId':'9e57442d-faa2-4732-bfe8-6082c7f4cc3b'</t>
  </si>
  <si>
    <t>,</t>
  </si>
  <si>
    <t>'UId':'913a97b8-0f0a-4141-8c25-d538ceaee879'</t>
  </si>
  <si>
    <t>,'Col':</t>
  </si>
  <si>
    <t>{'SheetId':'9e57442d-faa2-4732-bfe8-6082c7f4cc3b'</t>
  </si>
  <si>
    <t>,</t>
  </si>
  <si>
    <t>'UId':'e496ef7d-483e-4b9a-88df-8925231821da'</t>
  </si>
  <si>
    <t>,'Col':</t>
  </si>
  <si>
    <t>{'SheetId':'9e57442d-faa2-4732-bfe8-6082c7f4cc3b'</t>
  </si>
  <si>
    <t>,</t>
  </si>
  <si>
    <t>'UId':'3412402c-2226-4951-a761-60259d131db2'</t>
  </si>
  <si>
    <t>,'Col':</t>
  </si>
  <si>
    <t>{'SheetId':'9e57442d-faa2-4732-bfe8-6082c7f4cc3b'</t>
  </si>
  <si>
    <t>,</t>
  </si>
  <si>
    <t>'UId':'60a8eff8-ff29-4438-9df1-7fcd50284081'</t>
  </si>
  <si>
    <t>,'Col':</t>
  </si>
  <si>
    <t>{'SheetId':'9e57442d-faa2-4732-bfe8-6082c7f4cc3b'</t>
  </si>
  <si>
    <t>,</t>
  </si>
  <si>
    <t>'UId':'e5334a5f-5783-46c1-8b37-fe7861d211a0'</t>
  </si>
  <si>
    <t>,'Col':</t>
  </si>
  <si>
    <t>{'SheetId':'9e57442d-faa2-4732-bfe8-6082c7f4cc3b'</t>
  </si>
  <si>
    <t>,</t>
  </si>
  <si>
    <t>'UId':'320effb9-3358-4bf4-91c8-6de1f9e55f08'</t>
  </si>
  <si>
    <t>,'Col':</t>
  </si>
  <si>
    <t>{'SheetId':'1deb9a6e-dc5a-4908-87cc-034ee9747e20'</t>
  </si>
  <si>
    <t>,</t>
  </si>
  <si>
    <t>'UId':'d662ebdc-77a2-4ae7-87c9-b775bb22e4ed'</t>
  </si>
  <si>
    <t>,'Col':</t>
  </si>
  <si>
    <t>{'SheetId':'1deb9a6e-dc5a-4908-87cc-034ee9747e20'</t>
  </si>
  <si>
    <t>,</t>
  </si>
  <si>
    <t>'UId':'f2511281-2688-4070-be79-1d36cd04479b'</t>
  </si>
  <si>
    <t>,'Col':</t>
  </si>
  <si>
    <t>{'SheetId':'1deb9a6e-dc5a-4908-87cc-034ee9747e20'</t>
  </si>
  <si>
    <t>,</t>
  </si>
  <si>
    <t>'UId':'97f24634-5714-4012-9fe2-ba2cbed7eeaa'</t>
  </si>
  <si>
    <t>,'Col':</t>
  </si>
  <si>
    <t>{'SheetId':'1deb9a6e-dc5a-4908-87cc-034ee9747e20'</t>
  </si>
  <si>
    <t>,</t>
  </si>
  <si>
    <t>'UId':'7cf7a541-c1af-443f-b187-3cc623bb9abd'</t>
  </si>
  <si>
    <t>,'Col':</t>
  </si>
  <si>
    <t>{'SheetId':'1deb9a6e-dc5a-4908-87cc-034ee9747e20'</t>
  </si>
  <si>
    <t>,</t>
  </si>
  <si>
    <t>'UId':'c91a2ba4-4e3c-4b10-8f13-26606ae81908'</t>
  </si>
  <si>
    <t>,'Col':</t>
  </si>
  <si>
    <t>{'SheetId':'1deb9a6e-dc5a-4908-87cc-034ee9747e20'</t>
  </si>
  <si>
    <t>,</t>
  </si>
  <si>
    <t>'UId':'d702a5f4-7749-4e0e-a839-6c9408e37d18'</t>
  </si>
  <si>
    <t>,'Col':</t>
  </si>
  <si>
    <t>{'SheetId':'1deb9a6e-dc5a-4908-87cc-034ee9747e20'</t>
  </si>
  <si>
    <t>,</t>
  </si>
  <si>
    <t>'UId':'6bffd512-931b-47bb-8be2-63d441dd5920'</t>
  </si>
  <si>
    <t>,'Col':</t>
  </si>
  <si>
    <t>{'SheetId':'1deb9a6e-dc5a-4908-87cc-034ee9747e20'</t>
  </si>
  <si>
    <t>,</t>
  </si>
  <si>
    <t>'UId':'508a0525-a3f2-4bfe-9e2e-9eefd2d0f393'</t>
  </si>
  <si>
    <t>,'Col':</t>
  </si>
  <si>
    <t>{'SheetId':'1deb9a6e-dc5a-4908-87cc-034ee9747e20'</t>
  </si>
  <si>
    <t>,</t>
  </si>
  <si>
    <t>'UId':'593fc040-0bb3-4550-8d38-c05ecb047431'</t>
  </si>
  <si>
    <t>,'Col':</t>
  </si>
  <si>
    <t>{'SheetId':'1deb9a6e-dc5a-4908-87cc-034ee9747e20'</t>
  </si>
  <si>
    <t>,</t>
  </si>
  <si>
    <t>'UId':'539fc2ef-6579-4392-865c-3191779dc7ff'</t>
  </si>
  <si>
    <t>,'Col':</t>
  </si>
  <si>
    <t>{'SheetId':'1deb9a6e-dc5a-4908-87cc-034ee9747e20'</t>
  </si>
  <si>
    <t>,</t>
  </si>
  <si>
    <t>'UId':'d845e489-1201-4608-bf4a-4ed272602642'</t>
  </si>
  <si>
    <t>,'Col':</t>
  </si>
  <si>
    <t>{'SheetId':'1deb9a6e-dc5a-4908-87cc-034ee9747e20'</t>
  </si>
  <si>
    <t>,</t>
  </si>
  <si>
    <t>'UId':'1e992cf2-7118-4214-a559-0195c8884aea'</t>
  </si>
  <si>
    <t>,'Col':</t>
  </si>
  <si>
    <t>{'SheetId':'1deb9a6e-dc5a-4908-87cc-034ee9747e20'</t>
  </si>
  <si>
    <t>,</t>
  </si>
  <si>
    <t>'UId':'4f882b80-9e4d-4d19-8537-405badf59571'</t>
  </si>
  <si>
    <t>,'Col':</t>
  </si>
  <si>
    <t>{'SheetId':'1deb9a6e-dc5a-4908-87cc-034ee9747e20'</t>
  </si>
  <si>
    <t>,</t>
  </si>
  <si>
    <t>'UId':'5250f607-5010-4670-bb67-dda35efb42cd'</t>
  </si>
  <si>
    <t>,'Col':</t>
  </si>
  <si>
    <t>{'SheetId':'1deb9a6e-dc5a-4908-87cc-034ee9747e20'</t>
  </si>
  <si>
    <t>,</t>
  </si>
  <si>
    <t>'UId':'428c865a-7282-4f58-bc89-20f1b0217190'</t>
  </si>
  <si>
    <t>,'Col':</t>
  </si>
  <si>
    <t>{'SheetId':'1deb9a6e-dc5a-4908-87cc-034ee9747e20'</t>
  </si>
  <si>
    <t>,</t>
  </si>
  <si>
    <t>'UId':'9592905c-7577-459a-bf73-e7d1733cf17a'</t>
  </si>
  <si>
    <t>,'Col':</t>
  </si>
  <si>
    <t>{'SheetId':'1deb9a6e-dc5a-4908-87cc-034ee9747e20'</t>
  </si>
  <si>
    <t>,</t>
  </si>
  <si>
    <t>'UId':'a9e4466a-def7-4534-a075-0e61b1888eec'</t>
  </si>
  <si>
    <t>,'Col':</t>
  </si>
  <si>
    <t>{'SheetId':'1deb9a6e-dc5a-4908-87cc-034ee9747e20'</t>
  </si>
  <si>
    <t>,</t>
  </si>
  <si>
    <t>'UId':'13379930-3d0b-4576-86a6-aee55aa73fef'</t>
  </si>
  <si>
    <t>,'Col':</t>
  </si>
  <si>
    <t>{'SheetId':'1deb9a6e-dc5a-4908-87cc-034ee9747e20'</t>
  </si>
  <si>
    <t>,</t>
  </si>
  <si>
    <t>'UId':'17931870-911c-4fad-afd5-7ec649ba087b'</t>
  </si>
  <si>
    <t>,'Col':</t>
  </si>
  <si>
    <t>{'SheetId':'1deb9a6e-dc5a-4908-87cc-034ee9747e20'</t>
  </si>
  <si>
    <t>,</t>
  </si>
  <si>
    <t>'UId':'8e29656a-72a1-4698-a2d4-ab43c77220a4'</t>
  </si>
  <si>
    <t>,'Col':</t>
  </si>
  <si>
    <t>{'SheetId':'1deb9a6e-dc5a-4908-87cc-034ee9747e20'</t>
  </si>
  <si>
    <t>,</t>
  </si>
  <si>
    <t>'UId':'5fe96b01-5f18-4f07-ac34-11fa669457a4'</t>
  </si>
  <si>
    <t>,'Col':</t>
  </si>
  <si>
    <t>{'SheetId':'1deb9a6e-dc5a-4908-87cc-034ee9747e20'</t>
  </si>
  <si>
    <t>,</t>
  </si>
  <si>
    <t>'UId':'9d206dcc-b016-47b5-a344-791067be02d5'</t>
  </si>
  <si>
    <t>,'Col':</t>
  </si>
  <si>
    <t>{'SheetId':'1deb9a6e-dc5a-4908-87cc-034ee9747e20'</t>
  </si>
  <si>
    <t>,</t>
  </si>
  <si>
    <t>'UId':'d149d88b-77fb-4541-8798-63154426abc2'</t>
  </si>
  <si>
    <t>,'Col':</t>
  </si>
  <si>
    <t>{'SheetId':'1deb9a6e-dc5a-4908-87cc-034ee9747e20'</t>
  </si>
  <si>
    <t>,</t>
  </si>
  <si>
    <t>'UId':'63355adb-73ff-4fd6-a4ee-6353f3830628'</t>
  </si>
  <si>
    <t>,'Col':</t>
  </si>
  <si>
    <t>{'SheetId':'1deb9a6e-dc5a-4908-87cc-034ee9747e20'</t>
  </si>
  <si>
    <t>,</t>
  </si>
  <si>
    <t>'UId':'34e26121-8d4b-46bb-836d-3cc1913c6909'</t>
  </si>
  <si>
    <t>,'Col':</t>
  </si>
  <si>
    <t>{'SheetId':'1deb9a6e-dc5a-4908-87cc-034ee9747e20'</t>
  </si>
  <si>
    <t>,</t>
  </si>
  <si>
    <t>'UId':'dcb7503a-9941-4910-9dba-c04cd291c91d'</t>
  </si>
  <si>
    <t>,'Col':</t>
  </si>
  <si>
    <t>{'SheetId':'1deb9a6e-dc5a-4908-87cc-034ee9747e20'</t>
  </si>
  <si>
    <t>,</t>
  </si>
  <si>
    <t>'UId':'9ff33d6c-3426-46f5-98c3-f1cc3c6c563e'</t>
  </si>
  <si>
    <t>,'Col':</t>
  </si>
  <si>
    <t>{'SheetId':'1deb9a6e-dc5a-4908-87cc-034ee9747e20'</t>
  </si>
  <si>
    <t>,</t>
  </si>
  <si>
    <t>'UId':'196bc559-44ca-4c84-bc88-37e0b2b7c0ca'</t>
  </si>
  <si>
    <t>,'Col':</t>
  </si>
  <si>
    <t>{'SheetId':'1deb9a6e-dc5a-4908-87cc-034ee9747e20'</t>
  </si>
  <si>
    <t>,</t>
  </si>
  <si>
    <t>'UId':'76830a4a-49b3-4200-8f4c-2ccbb1a8164a'</t>
  </si>
  <si>
    <t>,'Col':</t>
  </si>
  <si>
    <t>{'SheetId':'1deb9a6e-dc5a-4908-87cc-034ee9747e20'</t>
  </si>
  <si>
    <t>,</t>
  </si>
  <si>
    <t>'UId':'c5e58da8-6303-4f4b-8cfb-be632ed7700b'</t>
  </si>
  <si>
    <t>,'Col':</t>
  </si>
  <si>
    <t>{'SheetId':'1deb9a6e-dc5a-4908-87cc-034ee9747e20'</t>
  </si>
  <si>
    <t>,</t>
  </si>
  <si>
    <t>'UId':'00ea0783-aace-414b-8975-b7b78127300d'</t>
  </si>
  <si>
    <t>,'Col':</t>
  </si>
  <si>
    <t>{'SheetId':'1deb9a6e-dc5a-4908-87cc-034ee9747e20'</t>
  </si>
  <si>
    <t>,</t>
  </si>
  <si>
    <t>'UId':'399d8c6f-4901-44ca-8111-9e12f616c487'</t>
  </si>
  <si>
    <t>,'Col':</t>
  </si>
  <si>
    <t>{'SheetId':'1deb9a6e-dc5a-4908-87cc-034ee9747e20'</t>
  </si>
  <si>
    <t>,</t>
  </si>
  <si>
    <t>'UId':'2cdda7fd-cb87-47da-8e30-06a3709bd609'</t>
  </si>
  <si>
    <t>,'Col':</t>
  </si>
  <si>
    <t>{'SheetId':'1deb9a6e-dc5a-4908-87cc-034ee9747e20'</t>
  </si>
  <si>
    <t>,</t>
  </si>
  <si>
    <t>'UId':'b8c20cc2-e76a-461c-ace9-e83abfcc1775'</t>
  </si>
  <si>
    <t>,'Col':</t>
  </si>
  <si>
    <t>{'SheetId':'1deb9a6e-dc5a-4908-87cc-034ee9747e20'</t>
  </si>
  <si>
    <t>,</t>
  </si>
  <si>
    <t>'UId':'e6fa0887-9c0a-49b1-a5d5-d55f5bee7d17'</t>
  </si>
  <si>
    <t>,'Col':</t>
  </si>
  <si>
    <t>{'SheetId':'1deb9a6e-dc5a-4908-87cc-034ee9747e20'</t>
  </si>
  <si>
    <t>,</t>
  </si>
  <si>
    <t>'UId':'6a029111-438c-4c2c-a425-15433a16ea47'</t>
  </si>
  <si>
    <t>,'Col':</t>
  </si>
  <si>
    <t>{'SheetId':'1deb9a6e-dc5a-4908-87cc-034ee9747e20'</t>
  </si>
  <si>
    <t>,</t>
  </si>
  <si>
    <t>'UId':'2af5b400-8abe-46e3-8b64-7efb4d13db84'</t>
  </si>
  <si>
    <t>,'Col':</t>
  </si>
  <si>
    <t>{'SheetId':'1deb9a6e-dc5a-4908-87cc-034ee9747e20'</t>
  </si>
  <si>
    <t>,</t>
  </si>
  <si>
    <t>'UId':'142640d6-6a87-400c-bc3e-fd34124b8a95'</t>
  </si>
  <si>
    <t>,'Col':</t>
  </si>
  <si>
    <t>{'SheetId':'1deb9a6e-dc5a-4908-87cc-034ee9747e20'</t>
  </si>
  <si>
    <t>,</t>
  </si>
  <si>
    <t>'UId':'a4748164-33b9-46bd-8561-e8b3f76700ee'</t>
  </si>
  <si>
    <t>,'Col':</t>
  </si>
  <si>
    <t>{'SheetId':'1deb9a6e-dc5a-4908-87cc-034ee9747e20'</t>
  </si>
  <si>
    <t>,</t>
  </si>
  <si>
    <t>'UId':'8b15b2dd-95b7-4075-8cb9-63831db4f74a'</t>
  </si>
  <si>
    <t>,'Col':</t>
  </si>
  <si>
    <t>{'SheetId':'1deb9a6e-dc5a-4908-87cc-034ee9747e20'</t>
  </si>
  <si>
    <t>,</t>
  </si>
  <si>
    <t>'UId':'fe496e11-6071-47ac-9042-fb59341ce9d3'</t>
  </si>
  <si>
    <t>,'Col':</t>
  </si>
  <si>
    <t>{'SheetId':'1deb9a6e-dc5a-4908-87cc-034ee9747e20'</t>
  </si>
  <si>
    <t>,</t>
  </si>
  <si>
    <t>'UId':'8f08a933-d633-4287-845a-9819dc196996'</t>
  </si>
  <si>
    <t>,'Col':</t>
  </si>
  <si>
    <t>{'SheetId':'1deb9a6e-dc5a-4908-87cc-034ee9747e20'</t>
  </si>
  <si>
    <t>,</t>
  </si>
  <si>
    <t>'UId':'dad551f4-82a6-49f9-9019-06cb4c328a89'</t>
  </si>
  <si>
    <t>,'Col':</t>
  </si>
  <si>
    <t>{'SheetId':'1deb9a6e-dc5a-4908-87cc-034ee9747e20'</t>
  </si>
  <si>
    <t>,</t>
  </si>
  <si>
    <t>'UId':'7bf94847-0bfe-4d96-ab7a-1ce79d9343f5'</t>
  </si>
  <si>
    <t>,'Col':</t>
  </si>
  <si>
    <t>{'SheetId':'1deb9a6e-dc5a-4908-87cc-034ee9747e20'</t>
  </si>
  <si>
    <t>,</t>
  </si>
  <si>
    <t>'UId':'55eed474-1147-4da3-9086-9e821874c0a4'</t>
  </si>
  <si>
    <t>,'Col':</t>
  </si>
  <si>
    <t>{'SheetId':'1deb9a6e-dc5a-4908-87cc-034ee9747e20'</t>
  </si>
  <si>
    <t>,</t>
  </si>
  <si>
    <t>'UId':'1c32b7bf-2ca1-44a0-8279-a8f01d6b7249'</t>
  </si>
  <si>
    <t>,'Col':</t>
  </si>
  <si>
    <t>{'SheetId':'1deb9a6e-dc5a-4908-87cc-034ee9747e20'</t>
  </si>
  <si>
    <t>,</t>
  </si>
  <si>
    <t>'UId':'f6a0865a-7cc4-4bd5-9c41-171ccfbe8908'</t>
  </si>
  <si>
    <t>,'Col':</t>
  </si>
  <si>
    <t>{'SheetId':'1deb9a6e-dc5a-4908-87cc-034ee9747e20'</t>
  </si>
  <si>
    <t>,</t>
  </si>
  <si>
    <t>'UId':'26677bc1-4784-4b02-a8da-eb1a17958c29'</t>
  </si>
  <si>
    <t>,'Col':</t>
  </si>
  <si>
    <t>{'SheetId':'1deb9a6e-dc5a-4908-87cc-034ee9747e20'</t>
  </si>
  <si>
    <t>,</t>
  </si>
  <si>
    <t>'UId':'8088aec8-68fc-443f-8fce-4f1788e831ff'</t>
  </si>
  <si>
    <t>,'Col':</t>
  </si>
  <si>
    <t>{'SheetId':'1deb9a6e-dc5a-4908-87cc-034ee9747e20'</t>
  </si>
  <si>
    <t>,</t>
  </si>
  <si>
    <t>'UId':'109895da-3858-4d8d-ab90-543bcf58b23e'</t>
  </si>
  <si>
    <t>,'Col':</t>
  </si>
  <si>
    <t>{'SheetId':'1deb9a6e-dc5a-4908-87cc-034ee9747e20'</t>
  </si>
  <si>
    <t>,</t>
  </si>
  <si>
    <t>'UId':'b12319f9-b486-4e3c-968f-635c2693280b'</t>
  </si>
  <si>
    <t>,'Col':</t>
  </si>
  <si>
    <t>{'SheetId':'1deb9a6e-dc5a-4908-87cc-034ee9747e20'</t>
  </si>
  <si>
    <t>,</t>
  </si>
  <si>
    <t>'UId':'740ad2fc-8f8c-4571-bfbb-d73a204a23fa'</t>
  </si>
  <si>
    <t>,'Col':</t>
  </si>
  <si>
    <t>{'SheetId':'1deb9a6e-dc5a-4908-87cc-034ee9747e20'</t>
  </si>
  <si>
    <t>,</t>
  </si>
  <si>
    <t>'UId':'41643327-c3cb-4259-acbc-d10c8c939580'</t>
  </si>
  <si>
    <t>,'Col':</t>
  </si>
  <si>
    <t>{'SheetId':'1deb9a6e-dc5a-4908-87cc-034ee9747e20'</t>
  </si>
  <si>
    <t>,</t>
  </si>
  <si>
    <t>'UId':'d007d564-0a98-45f4-94c4-a2e4056245bc'</t>
  </si>
  <si>
    <t>,'Col':</t>
  </si>
  <si>
    <t>{'SheetId':'1deb9a6e-dc5a-4908-87cc-034ee9747e20'</t>
  </si>
  <si>
    <t>,</t>
  </si>
  <si>
    <t>'UId':'87b8e950-d5f9-45b4-8cfb-d8108dd16f8f'</t>
  </si>
  <si>
    <t>,'Col':</t>
  </si>
  <si>
    <t>{'SheetId':'1deb9a6e-dc5a-4908-87cc-034ee9747e20'</t>
  </si>
  <si>
    <t>,</t>
  </si>
  <si>
    <t>'UId':'70e2406f-94eb-466f-8d09-837ad44a449c'</t>
  </si>
  <si>
    <t>,'Col':</t>
  </si>
  <si>
    <t>{'SheetId':'1deb9a6e-dc5a-4908-87cc-034ee9747e20'</t>
  </si>
  <si>
    <t>,</t>
  </si>
  <si>
    <t>'UId':'d0c68994-6723-45f4-a51b-ec4a1f1cb761'</t>
  </si>
  <si>
    <t>,'Col':</t>
  </si>
  <si>
    <t>{'SheetId':'1deb9a6e-dc5a-4908-87cc-034ee9747e20'</t>
  </si>
  <si>
    <t>,</t>
  </si>
  <si>
    <t>'UId':'6c78638c-c601-49bf-a9e5-d48c4258eadd'</t>
  </si>
  <si>
    <t>,'Col':</t>
  </si>
  <si>
    <t>{'SheetId':'1deb9a6e-dc5a-4908-87cc-034ee9747e20'</t>
  </si>
  <si>
    <t>,</t>
  </si>
  <si>
    <t>'UId':'bb82eed3-a7c3-4954-be20-20a9717d4026'</t>
  </si>
  <si>
    <t>,'Col':</t>
  </si>
  <si>
    <t>{'SheetId':'1deb9a6e-dc5a-4908-87cc-034ee9747e20'</t>
  </si>
  <si>
    <t>,</t>
  </si>
  <si>
    <t>'UId':'4fe6fd2f-049f-4c3b-a78b-58fd08d62d7d'</t>
  </si>
  <si>
    <t>,'Col':</t>
  </si>
  <si>
    <t>{'SheetId':'1deb9a6e-dc5a-4908-87cc-034ee9747e20'</t>
  </si>
  <si>
    <t>,</t>
  </si>
  <si>
    <t>'UId':'21737fa5-5263-466a-9802-c554ec94ffeb'</t>
  </si>
  <si>
    <t>,'Col':</t>
  </si>
  <si>
    <t>{'SheetId':'1deb9a6e-dc5a-4908-87cc-034ee9747e20'</t>
  </si>
  <si>
    <t>,</t>
  </si>
  <si>
    <t>'UId':'b1780ae8-e3e9-4d68-b8e3-06dc22233b5c'</t>
  </si>
  <si>
    <t>,'Col':</t>
  </si>
  <si>
    <t>{'SheetId':'1deb9a6e-dc5a-4908-87cc-034ee9747e20'</t>
  </si>
  <si>
    <t>,</t>
  </si>
  <si>
    <t>'UId':'fd0c415a-d2bc-42ee-b389-414f8400dae8'</t>
  </si>
  <si>
    <t>,'Col':</t>
  </si>
  <si>
    <t>{'SheetId':'1deb9a6e-dc5a-4908-87cc-034ee9747e20'</t>
  </si>
  <si>
    <t>,</t>
  </si>
  <si>
    <t>'UId':'816243e8-9c85-4ba1-805c-371f6b4844e4'</t>
  </si>
  <si>
    <t>,'Col':</t>
  </si>
  <si>
    <t>{'SheetId':'1deb9a6e-dc5a-4908-87cc-034ee9747e20'</t>
  </si>
  <si>
    <t>,</t>
  </si>
  <si>
    <t>'UId':'2efa8183-1804-400f-919b-54e0d328e017'</t>
  </si>
  <si>
    <t>,'Col':</t>
  </si>
  <si>
    <t>{'SheetId':'1deb9a6e-dc5a-4908-87cc-034ee9747e20'</t>
  </si>
  <si>
    <t>,</t>
  </si>
  <si>
    <t>'UId':'890ca93f-4ffa-4063-bc4e-3ca8427d321f'</t>
  </si>
  <si>
    <t>,'Col':</t>
  </si>
  <si>
    <t>{'SheetId':'1deb9a6e-dc5a-4908-87cc-034ee9747e20'</t>
  </si>
  <si>
    <t>,</t>
  </si>
  <si>
    <t>'UId':'df249e66-a9ea-45a2-9c76-d51aecb2379d'</t>
  </si>
  <si>
    <t>,'Col':</t>
  </si>
  <si>
    <t>{'SheetId':'1deb9a6e-dc5a-4908-87cc-034ee9747e20'</t>
  </si>
  <si>
    <t>,</t>
  </si>
  <si>
    <t>'UId':'a81df1b4-0c26-4bbd-9a9d-27dc4b538b2c'</t>
  </si>
  <si>
    <t>,'Col':</t>
  </si>
  <si>
    <t>{'SheetId':'1deb9a6e-dc5a-4908-87cc-034ee9747e20'</t>
  </si>
  <si>
    <t>,</t>
  </si>
  <si>
    <t>'UId':'4a9e3616-ca24-464d-b5e2-89b07d4dab94'</t>
  </si>
  <si>
    <t>,'Col':</t>
  </si>
  <si>
    <t>{'SheetId':'1deb9a6e-dc5a-4908-87cc-034ee9747e20'</t>
  </si>
  <si>
    <t>,</t>
  </si>
  <si>
    <t>'UId':'4cbb5dbb-7a56-4367-b451-172c5d9fc088'</t>
  </si>
  <si>
    <t>,'Col':</t>
  </si>
  <si>
    <t>{'SheetId':'1deb9a6e-dc5a-4908-87cc-034ee9747e20'</t>
  </si>
  <si>
    <t>,</t>
  </si>
  <si>
    <t>'UId':'70357de6-0706-48a2-a361-da95bcaa1827'</t>
  </si>
  <si>
    <t>,'Col':</t>
  </si>
  <si>
    <t>{'SheetId':'1deb9a6e-dc5a-4908-87cc-034ee9747e20'</t>
  </si>
  <si>
    <t>,</t>
  </si>
  <si>
    <t>'UId':'4f148c59-190d-4dad-aff9-126f4ce81c6d'</t>
  </si>
  <si>
    <t>,'Col':</t>
  </si>
  <si>
    <t>{'SheetId':'1deb9a6e-dc5a-4908-87cc-034ee9747e20'</t>
  </si>
  <si>
    <t>,</t>
  </si>
  <si>
    <t>'UId':'6ba9d2bf-7322-4bb6-be73-05a728f53c5a'</t>
  </si>
  <si>
    <t>,'Col':</t>
  </si>
  <si>
    <t>{'SheetId':'1deb9a6e-dc5a-4908-87cc-034ee9747e20'</t>
  </si>
  <si>
    <t>,</t>
  </si>
  <si>
    <t>'UId':'cad08826-aed0-458d-a3df-563ee1ca2782'</t>
  </si>
  <si>
    <t>,'Col':</t>
  </si>
  <si>
    <t>{'SheetId':'1deb9a6e-dc5a-4908-87cc-034ee9747e20'</t>
  </si>
  <si>
    <t>,</t>
  </si>
  <si>
    <t>'UId':'26452794-e0d2-44f2-8c51-7f5465fbf4cf'</t>
  </si>
  <si>
    <t>,'Col':</t>
  </si>
  <si>
    <t>{'SheetId':'1deb9a6e-dc5a-4908-87cc-034ee9747e20'</t>
  </si>
  <si>
    <t>,</t>
  </si>
  <si>
    <t>'UId':'9b14eff9-5e45-4cf1-9494-0604b89ed28b'</t>
  </si>
  <si>
    <t>,'Col':</t>
  </si>
  <si>
    <t>{'SheetId':'1deb9a6e-dc5a-4908-87cc-034ee9747e20'</t>
  </si>
  <si>
    <t>,</t>
  </si>
  <si>
    <t>'UId':'8d66f097-23e3-4ef9-8131-e5ac52c6b32f'</t>
  </si>
  <si>
    <t>,'Col':</t>
  </si>
  <si>
    <t>{'SheetId':'1deb9a6e-dc5a-4908-87cc-034ee9747e20'</t>
  </si>
  <si>
    <t>,</t>
  </si>
  <si>
    <t>'UId':'ead9614a-658c-4220-bedf-ca1bfba113ca'</t>
  </si>
  <si>
    <t>,'Col':</t>
  </si>
  <si>
    <t>{'SheetId':'1deb9a6e-dc5a-4908-87cc-034ee9747e20'</t>
  </si>
  <si>
    <t>,</t>
  </si>
  <si>
    <t>'UId':'4fdfc09c-5e5b-40ad-b617-c48d140e6fbc'</t>
  </si>
  <si>
    <t>,'Col':</t>
  </si>
  <si>
    <t>{'SheetId':'1deb9a6e-dc5a-4908-87cc-034ee9747e20'</t>
  </si>
  <si>
    <t>,</t>
  </si>
  <si>
    <t>'UId':'ba8351a8-8ef9-4c39-b20c-9e499c7302c4'</t>
  </si>
  <si>
    <t>,'Col':</t>
  </si>
  <si>
    <t>{'SheetId':'1deb9a6e-dc5a-4908-87cc-034ee9747e20'</t>
  </si>
  <si>
    <t>,</t>
  </si>
  <si>
    <t>'UId':'20aec549-2649-4108-8c50-4ff697541fea'</t>
  </si>
  <si>
    <t>,'Col':</t>
  </si>
  <si>
    <t>{'SheetId':'1deb9a6e-dc5a-4908-87cc-034ee9747e20'</t>
  </si>
  <si>
    <t>,</t>
  </si>
  <si>
    <t>'UId':'c94d94d7-01a6-4c24-95e6-4f83c62d0567'</t>
  </si>
  <si>
    <t>,'Col':</t>
  </si>
  <si>
    <t>{'SheetId':'1deb9a6e-dc5a-4908-87cc-034ee9747e20'</t>
  </si>
  <si>
    <t>,</t>
  </si>
  <si>
    <t>'UId':'333b59bf-d7bf-4903-a769-681773c5c1d6'</t>
  </si>
  <si>
    <t>,'Col':</t>
  </si>
  <si>
    <t>{'SheetId':'1deb9a6e-dc5a-4908-87cc-034ee9747e20'</t>
  </si>
  <si>
    <t>,</t>
  </si>
  <si>
    <t>'UId':'70dcb08c-d0c0-43e8-87c7-cb83b1736902'</t>
  </si>
  <si>
    <t>,'Col':</t>
  </si>
  <si>
    <t>{'SheetId':'1deb9a6e-dc5a-4908-87cc-034ee9747e20'</t>
  </si>
  <si>
    <t>,</t>
  </si>
  <si>
    <t>'UId':'b98b0710-edbe-464f-91cc-a50943b92e53'</t>
  </si>
  <si>
    <t>,'Col':</t>
  </si>
  <si>
    <t>{'SheetId':'1deb9a6e-dc5a-4908-87cc-034ee9747e20'</t>
  </si>
  <si>
    <t>,</t>
  </si>
  <si>
    <t>'UId':'1e5e338d-e8d3-484c-a931-f154e681f9d1'</t>
  </si>
  <si>
    <t>,'Col':</t>
  </si>
  <si>
    <t>{'SheetId':'1deb9a6e-dc5a-4908-87cc-034ee9747e20'</t>
  </si>
  <si>
    <t>,</t>
  </si>
  <si>
    <t>'UId':'f0171a12-b46c-408e-9769-0674783f4494'</t>
  </si>
  <si>
    <t>,'Col':</t>
  </si>
  <si>
    <t>{'SheetId':'1deb9a6e-dc5a-4908-87cc-034ee9747e20'</t>
  </si>
  <si>
    <t>,</t>
  </si>
  <si>
    <t>'UId':'123dfcbf-9d8f-4865-9abd-67aef0fb2ded'</t>
  </si>
  <si>
    <t>,'Col':</t>
  </si>
  <si>
    <t>{'SheetId':'1deb9a6e-dc5a-4908-87cc-034ee9747e20'</t>
  </si>
  <si>
    <t>,</t>
  </si>
  <si>
    <t>'UId':'61c7d7e9-4c4a-4062-8012-4877345d4ca2'</t>
  </si>
  <si>
    <t>,'Col':</t>
  </si>
  <si>
    <t>{'SheetId':'1deb9a6e-dc5a-4908-87cc-034ee9747e20'</t>
  </si>
  <si>
    <t>,</t>
  </si>
  <si>
    <t>'UId':'55eb1cfc-48db-45d7-badc-9126702dbaca'</t>
  </si>
  <si>
    <t>,'Col':</t>
  </si>
  <si>
    <t>{'SheetId':'1deb9a6e-dc5a-4908-87cc-034ee9747e20'</t>
  </si>
  <si>
    <t>,</t>
  </si>
  <si>
    <t>'UId':'0b0a71cf-8b1c-4a88-a170-2b7251d20ffa'</t>
  </si>
  <si>
    <t>,'Col':</t>
  </si>
  <si>
    <t>{'SheetId':'1deb9a6e-dc5a-4908-87cc-034ee9747e20'</t>
  </si>
  <si>
    <t>,</t>
  </si>
  <si>
    <t>'UId':'3ec63538-3a98-477e-b957-0e4550274988'</t>
  </si>
  <si>
    <t>,'Col':</t>
  </si>
  <si>
    <t>{'SheetId':'1deb9a6e-dc5a-4908-87cc-034ee9747e20'</t>
  </si>
  <si>
    <t>,</t>
  </si>
  <si>
    <t>'UId':'b7e2b881-7166-4008-81ef-36fa655ba0d3'</t>
  </si>
  <si>
    <t>,'Col':</t>
  </si>
  <si>
    <t>{'SheetId':'1deb9a6e-dc5a-4908-87cc-034ee9747e20'</t>
  </si>
  <si>
    <t>,</t>
  </si>
  <si>
    <t>'UId':'b0198f8c-cffe-4d00-9816-22e0fa96124d'</t>
  </si>
  <si>
    <t>,'Col':</t>
  </si>
  <si>
    <t>{'SheetId':'1deb9a6e-dc5a-4908-87cc-034ee9747e20'</t>
  </si>
  <si>
    <t>,</t>
  </si>
  <si>
    <t>'UId':'2a23d1c5-766a-4746-bd88-93015d1e4053'</t>
  </si>
  <si>
    <t>,'Col':</t>
  </si>
  <si>
    <t>{'SheetId':'1deb9a6e-dc5a-4908-87cc-034ee9747e20'</t>
  </si>
  <si>
    <t>,</t>
  </si>
  <si>
    <t>'UId':'ca227d64-7ddf-4c5b-94c2-f07049f1a645'</t>
  </si>
  <si>
    <t>,'Col':</t>
  </si>
  <si>
    <t>{'SheetId':'b8bf6eba-526f-4bd9-9654-e3f3093b752c'</t>
  </si>
  <si>
    <t>,</t>
  </si>
  <si>
    <t>'UId':'7cae0d2e-0246-4b80-90c0-dca0d3810480'</t>
  </si>
  <si>
    <t>,'Col':</t>
  </si>
  <si>
    <t>{'SheetId':'b8bf6eba-526f-4bd9-9654-e3f3093b752c'</t>
  </si>
  <si>
    <t>,</t>
  </si>
  <si>
    <t>'UId':'f00ce651-fd94-47ed-94d3-4011b1c26bc9'</t>
  </si>
  <si>
    <t>,'Col':</t>
  </si>
  <si>
    <t>{'SheetId':'b8bf6eba-526f-4bd9-9654-e3f3093b752c'</t>
  </si>
  <si>
    <t>,</t>
  </si>
  <si>
    <t>'UId':'8e071538-b524-470f-be1e-284a4ab0392f'</t>
  </si>
  <si>
    <t>,'Col':</t>
  </si>
  <si>
    <t>{'SheetId':'b8bf6eba-526f-4bd9-9654-e3f3093b752c'</t>
  </si>
  <si>
    <t>,</t>
  </si>
  <si>
    <t>'UId':'4e03cc8a-4772-4f25-ad1c-1970bf7c8541'</t>
  </si>
  <si>
    <t>,'Col':</t>
  </si>
  <si>
    <t>{'SheetId':'b8bf6eba-526f-4bd9-9654-e3f3093b752c'</t>
  </si>
  <si>
    <t>,</t>
  </si>
  <si>
    <t>'UId':'797607a2-7c29-41bd-82ac-4762e55e1c82'</t>
  </si>
  <si>
    <t>,'Col':</t>
  </si>
  <si>
    <t>{'SheetId':'b8bf6eba-526f-4bd9-9654-e3f3093b752c'</t>
  </si>
  <si>
    <t>,</t>
  </si>
  <si>
    <t>'UId':'fb6ee109-5373-4cf4-a704-834e739ff937'</t>
  </si>
  <si>
    <t>,'Col':</t>
  </si>
  <si>
    <t>{'SheetId':'b8bf6eba-526f-4bd9-9654-e3f3093b752c'</t>
  </si>
  <si>
    <t>,</t>
  </si>
  <si>
    <t>'UId':'83648671-c0ac-4839-9996-13cecc5cb1c0'</t>
  </si>
  <si>
    <t>,'Col':</t>
  </si>
  <si>
    <t>{'SheetId':'b8bf6eba-526f-4bd9-9654-e3f3093b752c'</t>
  </si>
  <si>
    <t>,</t>
  </si>
  <si>
    <t>'UId':'ea2a6982-a67c-4361-bfee-6d156240d436'</t>
  </si>
  <si>
    <t>,'Col':</t>
  </si>
  <si>
    <t>{'SheetId':'b8bf6eba-526f-4bd9-9654-e3f3093b752c'</t>
  </si>
  <si>
    <t>,</t>
  </si>
  <si>
    <t>'UId':'3a30c625-69d8-48a8-86ec-a29eba44fa65'</t>
  </si>
  <si>
    <t>,'Col':</t>
  </si>
  <si>
    <t>{'SheetId':'b8bf6eba-526f-4bd9-9654-e3f3093b752c'</t>
  </si>
  <si>
    <t>,</t>
  </si>
  <si>
    <t>'UId':'948885f7-6217-4782-9240-b63069e6ed3b'</t>
  </si>
  <si>
    <t>,'Col':</t>
  </si>
  <si>
    <t>{'SheetId':'b8bf6eba-526f-4bd9-9654-e3f3093b752c'</t>
  </si>
  <si>
    <t>,</t>
  </si>
  <si>
    <t>'UId':'433c7192-7bbc-4cb5-bb4b-dccb8b49718e'</t>
  </si>
  <si>
    <t>,'Col':</t>
  </si>
  <si>
    <t>{'SheetId':'b8bf6eba-526f-4bd9-9654-e3f3093b752c'</t>
  </si>
  <si>
    <t>,</t>
  </si>
  <si>
    <t>'UId':'e813806a-945c-4114-9677-cdc52f49fef5'</t>
  </si>
  <si>
    <t>,'Col':</t>
  </si>
  <si>
    <t>{'SheetId':'b8bf6eba-526f-4bd9-9654-e3f3093b752c'</t>
  </si>
  <si>
    <t>,</t>
  </si>
  <si>
    <t>'UId':'e1d35212-f54d-4ade-b024-b860cff8a822'</t>
  </si>
  <si>
    <t>,'Col':</t>
  </si>
  <si>
    <t>{'SheetId':'b8bf6eba-526f-4bd9-9654-e3f3093b752c'</t>
  </si>
  <si>
    <t>,</t>
  </si>
  <si>
    <t>'UId':'0c28605b-61bb-497a-81d9-cdb8a920041f'</t>
  </si>
  <si>
    <t>,'Col':</t>
  </si>
  <si>
    <t>{'SheetId':'b8bf6eba-526f-4bd9-9654-e3f3093b752c'</t>
  </si>
  <si>
    <t>,</t>
  </si>
  <si>
    <t>'UId':'76a9cd0f-0fda-4a20-b03a-adb6897b3e79'</t>
  </si>
  <si>
    <t>,'Col':</t>
  </si>
  <si>
    <t>{'SheetId':'b8bf6eba-526f-4bd9-9654-e3f3093b752c'</t>
  </si>
  <si>
    <t>,</t>
  </si>
  <si>
    <t>'UId':'5a2071f5-2e0a-4402-93c6-8eade8b897fc'</t>
  </si>
  <si>
    <t>,'Col':</t>
  </si>
  <si>
    <t>{'SheetId':'b8bf6eba-526f-4bd9-9654-e3f3093b752c'</t>
  </si>
  <si>
    <t>,</t>
  </si>
  <si>
    <t>'UId':'9bda40fb-ab49-43b3-9299-476781432b20'</t>
  </si>
  <si>
    <t>,'Col':</t>
  </si>
  <si>
    <t>{'SheetId':'b8bf6eba-526f-4bd9-9654-e3f3093b752c'</t>
  </si>
  <si>
    <t>,</t>
  </si>
  <si>
    <t>'UId':'16313c39-54e9-40ab-bf81-173d4132e857'</t>
  </si>
  <si>
    <t>,'Col':</t>
  </si>
  <si>
    <t>{'SheetId':'b8bf6eba-526f-4bd9-9654-e3f3093b752c'</t>
  </si>
  <si>
    <t>,</t>
  </si>
  <si>
    <t>'UId':'a876f438-6388-4991-bfdb-fd50ee7124c7'</t>
  </si>
  <si>
    <t>,'Col':</t>
  </si>
  <si>
    <t>{'SheetId':'b8bf6eba-526f-4bd9-9654-e3f3093b752c'</t>
  </si>
  <si>
    <t>,</t>
  </si>
  <si>
    <t>'UId':'2ad40a3b-bd24-4772-8715-70869842fb19'</t>
  </si>
  <si>
    <t>,'Col':</t>
  </si>
  <si>
    <t>{'SheetId':'b8bf6eba-526f-4bd9-9654-e3f3093b752c'</t>
  </si>
  <si>
    <t>,</t>
  </si>
  <si>
    <t>'UId':'144784c6-10c0-4887-aebd-01c98a934b79'</t>
  </si>
  <si>
    <t>,'Col':</t>
  </si>
  <si>
    <t>{'SheetId':'b8bf6eba-526f-4bd9-9654-e3f3093b752c'</t>
  </si>
  <si>
    <t>,</t>
  </si>
  <si>
    <t>'UId':'bece8bcf-cec1-4ade-a065-d6ae4c3d5abb'</t>
  </si>
  <si>
    <t>,'Col':</t>
  </si>
  <si>
    <t>{'SheetId':'b8bf6eba-526f-4bd9-9654-e3f3093b752c'</t>
  </si>
  <si>
    <t>,</t>
  </si>
  <si>
    <t>'UId':'080b476a-d7ce-46bb-b996-878016b38911'</t>
  </si>
  <si>
    <t>,'Col':</t>
  </si>
  <si>
    <t>{'SheetId':'b8bf6eba-526f-4bd9-9654-e3f3093b752c'</t>
  </si>
  <si>
    <t>,</t>
  </si>
  <si>
    <t>'UId':'1a6cc987-fd67-4603-9848-a612e838f18d'</t>
  </si>
  <si>
    <t>,'Col':</t>
  </si>
  <si>
    <t>{'SheetId':'b8bf6eba-526f-4bd9-9654-e3f3093b752c'</t>
  </si>
  <si>
    <t>,</t>
  </si>
  <si>
    <t>'UId':'6926ccdf-72b8-437e-9e07-e95441c3a3c6'</t>
  </si>
  <si>
    <t>,'Col':</t>
  </si>
  <si>
    <t>{'SheetId':'b8bf6eba-526f-4bd9-9654-e3f3093b752c'</t>
  </si>
  <si>
    <t>,</t>
  </si>
  <si>
    <t>'UId':'cc12faaa-cbf7-4de5-801a-1d752c107240'</t>
  </si>
  <si>
    <t>,'Col':</t>
  </si>
  <si>
    <t>{'SheetId':'b8bf6eba-526f-4bd9-9654-e3f3093b752c'</t>
  </si>
  <si>
    <t>,</t>
  </si>
  <si>
    <t>'UId':'ae8a415c-82a6-4b21-bb7f-5e455f7dd305'</t>
  </si>
  <si>
    <t>,'Col':</t>
  </si>
  <si>
    <t>{'SheetId':'b8bf6eba-526f-4bd9-9654-e3f3093b752c'</t>
  </si>
  <si>
    <t>,</t>
  </si>
  <si>
    <t>'UId':'8e2d405e-38fb-4d5d-82bb-5c0b442e174e'</t>
  </si>
  <si>
    <t>,'Col':</t>
  </si>
  <si>
    <t>{'SheetId':'b8bf6eba-526f-4bd9-9654-e3f3093b752c'</t>
  </si>
  <si>
    <t>,</t>
  </si>
  <si>
    <t>'UId':'171de836-50e6-4333-ac59-e45273725730'</t>
  </si>
  <si>
    <t>,'Col':</t>
  </si>
  <si>
    <t>{'SheetId':'b8bf6eba-526f-4bd9-9654-e3f3093b752c'</t>
  </si>
  <si>
    <t>,</t>
  </si>
  <si>
    <t>'UId':'bec11393-04b6-447e-b5df-c9a45dde6fcb'</t>
  </si>
  <si>
    <t>,'Col':</t>
  </si>
  <si>
    <t>{'SheetId':'b8bf6eba-526f-4bd9-9654-e3f3093b752c'</t>
  </si>
  <si>
    <t>,</t>
  </si>
  <si>
    <t>'UId':'270dfad0-d1c0-4282-93f2-a163c2d713b7'</t>
  </si>
  <si>
    <t>,'Col':</t>
  </si>
  <si>
    <t>{'SheetId':'b8bf6eba-526f-4bd9-9654-e3f3093b752c'</t>
  </si>
  <si>
    <t>,</t>
  </si>
  <si>
    <t>'UId':'b7407ef3-dc79-4f6c-b410-831c6e5f7e12'</t>
  </si>
  <si>
    <t>,'Col':</t>
  </si>
  <si>
    <t>{'SheetId':'b8bf6eba-526f-4bd9-9654-e3f3093b752c'</t>
  </si>
  <si>
    <t>,</t>
  </si>
  <si>
    <t>'UId':'8bec3566-6412-4197-8901-b1707e3d0ca6'</t>
  </si>
  <si>
    <t>,'Col':</t>
  </si>
  <si>
    <t>{'SheetId':'b8bf6eba-526f-4bd9-9654-e3f3093b752c'</t>
  </si>
  <si>
    <t>,</t>
  </si>
  <si>
    <t>'UId':'3b12b22d-4236-4835-a88e-7f3d6420cc5d'</t>
  </si>
  <si>
    <t>,'Col':</t>
  </si>
  <si>
    <t>{'SheetId':'b8bf6eba-526f-4bd9-9654-e3f3093b752c'</t>
  </si>
  <si>
    <t>,</t>
  </si>
  <si>
    <t>'UId':'94012038-3688-4246-8500-f3aca12ae73a'</t>
  </si>
  <si>
    <t>,'Col':</t>
  </si>
  <si>
    <t>{'SheetId':'b8bf6eba-526f-4bd9-9654-e3f3093b752c'</t>
  </si>
  <si>
    <t>,</t>
  </si>
  <si>
    <t>'UId':'64fe0f18-6dc0-4b04-8da1-70b4421329c6'</t>
  </si>
  <si>
    <t>,'Col':</t>
  </si>
  <si>
    <t>{'SheetId':'b8bf6eba-526f-4bd9-9654-e3f3093b752c'</t>
  </si>
  <si>
    <t>,</t>
  </si>
  <si>
    <t>'UId':'77156d14-a5e4-4ad7-b43a-041b99cd68ba'</t>
  </si>
  <si>
    <t>,'Col':</t>
  </si>
  <si>
    <t>{'SheetId':'b8bf6eba-526f-4bd9-9654-e3f3093b752c'</t>
  </si>
  <si>
    <t>,</t>
  </si>
  <si>
    <t>'UId':'e3509212-fb3e-442f-947b-97a4e5360b71'</t>
  </si>
  <si>
    <t>,'Col':</t>
  </si>
  <si>
    <t>{'SheetId':'b8bf6eba-526f-4bd9-9654-e3f3093b752c'</t>
  </si>
  <si>
    <t>,</t>
  </si>
  <si>
    <t>'UId':'e90bcc73-7244-4be1-aed4-234dd30b0b34'</t>
  </si>
  <si>
    <t>,'Col':</t>
  </si>
  <si>
    <t>{'SheetId':'b8bf6eba-526f-4bd9-9654-e3f3093b752c'</t>
  </si>
  <si>
    <t>,</t>
  </si>
  <si>
    <t>'UId':'83cfb595-5a70-4e46-85c7-b2978220c762'</t>
  </si>
  <si>
    <t>,'Col':</t>
  </si>
  <si>
    <t>{'SheetId':'b8bf6eba-526f-4bd9-9654-e3f3093b752c'</t>
  </si>
  <si>
    <t>,</t>
  </si>
  <si>
    <t>'UId':'82876eb5-7e0d-4790-b3b6-8725aef463b2'</t>
  </si>
  <si>
    <t>,'Col':</t>
  </si>
  <si>
    <t>{'SheetId':'b8bf6eba-526f-4bd9-9654-e3f3093b752c'</t>
  </si>
  <si>
    <t>,</t>
  </si>
  <si>
    <t>'UId':'771aec5a-9978-4b1b-a58d-6f1aa7a595ca'</t>
  </si>
  <si>
    <t>,'Col':</t>
  </si>
  <si>
    <t>{'SheetId':'b8bf6eba-526f-4bd9-9654-e3f3093b752c'</t>
  </si>
  <si>
    <t>,</t>
  </si>
  <si>
    <t>'UId':'34a1ddaa-3e6a-46fc-8da0-43045e026c6a'</t>
  </si>
  <si>
    <t>,'Col':</t>
  </si>
  <si>
    <t>{'SheetId':'b8bf6eba-526f-4bd9-9654-e3f3093b752c'</t>
  </si>
  <si>
    <t>,</t>
  </si>
  <si>
    <t>'UId':'18e84f0d-9027-405d-ac02-70220ee76df8'</t>
  </si>
  <si>
    <t>,'Col':</t>
  </si>
  <si>
    <t>{'SheetId':'b8bf6eba-526f-4bd9-9654-e3f3093b752c'</t>
  </si>
  <si>
    <t>,</t>
  </si>
  <si>
    <t>'UId':'00f02f91-8857-422b-9e3f-c8fbb30cce1b'</t>
  </si>
  <si>
    <t>,'Col':</t>
  </si>
  <si>
    <t>{'SheetId':'b8bf6eba-526f-4bd9-9654-e3f3093b752c'</t>
  </si>
  <si>
    <t>,</t>
  </si>
  <si>
    <t>'UId':'16a309e2-766b-40e4-a45f-663e8dc943d6'</t>
  </si>
  <si>
    <t>,'Col':</t>
  </si>
  <si>
    <t>{'SheetId':'b8bf6eba-526f-4bd9-9654-e3f3093b752c'</t>
  </si>
  <si>
    <t>,</t>
  </si>
  <si>
    <t>'UId':'4d034d9e-aee4-4fdd-a287-b6cce78c6a25'</t>
  </si>
  <si>
    <t>,'Col':</t>
  </si>
  <si>
    <t>{'SheetId':'b8bf6eba-526f-4bd9-9654-e3f3093b752c'</t>
  </si>
  <si>
    <t>,</t>
  </si>
  <si>
    <t>'UId':'78d852c5-bf1b-44c8-92fb-f1a8804ab519'</t>
  </si>
  <si>
    <t>,'Col':</t>
  </si>
  <si>
    <t>{'SheetId':'b8bf6eba-526f-4bd9-9654-e3f3093b752c'</t>
  </si>
  <si>
    <t>,</t>
  </si>
  <si>
    <t>'UId':'d7196a16-fa7a-42c2-8738-4009aee95f3c'</t>
  </si>
  <si>
    <t>,'Col':</t>
  </si>
  <si>
    <t>{'SheetId':'b8bf6eba-526f-4bd9-9654-e3f3093b752c'</t>
  </si>
  <si>
    <t>,</t>
  </si>
  <si>
    <t>'UId':'be877984-f8a6-455c-ac6d-c034785a84bb'</t>
  </si>
  <si>
    <t>,'Col':</t>
  </si>
  <si>
    <t>{'SheetId':'b8bf6eba-526f-4bd9-9654-e3f3093b752c'</t>
  </si>
  <si>
    <t>,</t>
  </si>
  <si>
    <t>'UId':'7f3fd85d-d6fc-4566-8b05-9fe080966614'</t>
  </si>
  <si>
    <t>,'Col':</t>
  </si>
  <si>
    <t>{'SheetId':'b8bf6eba-526f-4bd9-9654-e3f3093b752c'</t>
  </si>
  <si>
    <t>,</t>
  </si>
  <si>
    <t>'UId':'71cc504b-eac1-40e5-8c59-522a05902891'</t>
  </si>
  <si>
    <t>,'Col':</t>
  </si>
  <si>
    <t>{'SheetId':'b8bf6eba-526f-4bd9-9654-e3f3093b752c'</t>
  </si>
  <si>
    <t>,</t>
  </si>
  <si>
    <t>'UId':'ad4128e0-de5e-491a-bc88-102ab197db31'</t>
  </si>
  <si>
    <t>,'Col':</t>
  </si>
  <si>
    <t>{'SheetId':'b8bf6eba-526f-4bd9-9654-e3f3093b752c'</t>
  </si>
  <si>
    <t>,</t>
  </si>
  <si>
    <t>'UId':'bac2953b-dd0b-4a28-9728-7eae88c1b569'</t>
  </si>
  <si>
    <t>,'Col':</t>
  </si>
  <si>
    <t>{'SheetId':'b8bf6eba-526f-4bd9-9654-e3f3093b752c'</t>
  </si>
  <si>
    <t>,</t>
  </si>
  <si>
    <t>'UId':'0c84531b-d7b8-4d20-8fdd-6f8a48082ea9'</t>
  </si>
  <si>
    <t>,'Col':</t>
  </si>
  <si>
    <t>{'SheetId':'b8bf6eba-526f-4bd9-9654-e3f3093b752c'</t>
  </si>
  <si>
    <t>,</t>
  </si>
  <si>
    <t>'UId':'8fe3c7cb-f389-4be2-bbc8-2bfe54a6ae92'</t>
  </si>
  <si>
    <t>,'Col':</t>
  </si>
  <si>
    <t>{'SheetId':'b8bf6eba-526f-4bd9-9654-e3f3093b752c'</t>
  </si>
  <si>
    <t>,</t>
  </si>
  <si>
    <t>'UId':'f1c69d83-c664-4479-bc38-027809bfc472'</t>
  </si>
  <si>
    <t>,'Col':</t>
  </si>
  <si>
    <t>{'SheetId':'b8bf6eba-526f-4bd9-9654-e3f3093b752c'</t>
  </si>
  <si>
    <t>,</t>
  </si>
  <si>
    <t>'UId':'79752c91-1fca-424d-9fb6-fd03393d3403'</t>
  </si>
  <si>
    <t>,'Col':</t>
  </si>
  <si>
    <t>{'SheetId':'b8bf6eba-526f-4bd9-9654-e3f3093b752c'</t>
  </si>
  <si>
    <t>,</t>
  </si>
  <si>
    <t>'UId':'436f0470-8322-47f4-9a8f-20399be6e137'</t>
  </si>
  <si>
    <t>,'Col':</t>
  </si>
  <si>
    <t>{'SheetId':'b8bf6eba-526f-4bd9-9654-e3f3093b752c'</t>
  </si>
  <si>
    <t>,</t>
  </si>
  <si>
    <t>'UId':'fc910f87-07a2-4f10-8844-a6f1acb5974f'</t>
  </si>
  <si>
    <t>,'Col':</t>
  </si>
  <si>
    <t>{'SheetId':'b8bf6eba-526f-4bd9-9654-e3f3093b752c'</t>
  </si>
  <si>
    <t>,</t>
  </si>
  <si>
    <t>'UId':'ef502689-c5f7-474c-a7e7-72360a998198'</t>
  </si>
  <si>
    <t>,'Col':</t>
  </si>
  <si>
    <t>{'SheetId':'b8bf6eba-526f-4bd9-9654-e3f3093b752c'</t>
  </si>
  <si>
    <t>,</t>
  </si>
  <si>
    <t>'UId':'0ececb36-af96-40b4-813c-97912dc013b8'</t>
  </si>
  <si>
    <t>,'Col':</t>
  </si>
  <si>
    <t>{'SheetId':'b8bf6eba-526f-4bd9-9654-e3f3093b752c'</t>
  </si>
  <si>
    <t>,</t>
  </si>
  <si>
    <t>'UId':'49f59dc8-cfb3-4e4a-9ddd-d8350377dfff'</t>
  </si>
  <si>
    <t>,'Col':</t>
  </si>
  <si>
    <t>{'SheetId':'b8bf6eba-526f-4bd9-9654-e3f3093b752c'</t>
  </si>
  <si>
    <t>,</t>
  </si>
  <si>
    <t>'UId':'a51bb8f3-42ba-446e-bad6-b171bad34d8f'</t>
  </si>
  <si>
    <t>,'Col':</t>
  </si>
  <si>
    <t>{'SheetId':'b8bf6eba-526f-4bd9-9654-e3f3093b752c'</t>
  </si>
  <si>
    <t>,</t>
  </si>
  <si>
    <t>'UId':'70060442-d7fb-49f7-81fb-1bbd84e2ab4d'</t>
  </si>
  <si>
    <t>,'Col':</t>
  </si>
  <si>
    <t>{'SheetId':'b8bf6eba-526f-4bd9-9654-e3f3093b752c'</t>
  </si>
  <si>
    <t>,</t>
  </si>
  <si>
    <t>'UId':'3e844679-8984-4cf1-8980-0b4bb5fd66a1'</t>
  </si>
  <si>
    <t>,'Col':</t>
  </si>
  <si>
    <t>{'SheetId':'b8bf6eba-526f-4bd9-9654-e3f3093b752c'</t>
  </si>
  <si>
    <t>,</t>
  </si>
  <si>
    <t>'UId':'afe9033c-d964-4021-8bd6-60611a9b5cd1'</t>
  </si>
  <si>
    <t>,'Col':</t>
  </si>
  <si>
    <t>{'SheetId':'b8bf6eba-526f-4bd9-9654-e3f3093b752c'</t>
  </si>
  <si>
    <t>,</t>
  </si>
  <si>
    <t>'UId':'03d8d5a6-a470-4331-9caf-af7cc89dd53f'</t>
  </si>
  <si>
    <t>,'Col':</t>
  </si>
  <si>
    <t>{'SheetId':'b8bf6eba-526f-4bd9-9654-e3f3093b752c'</t>
  </si>
  <si>
    <t>,</t>
  </si>
  <si>
    <t>'UId':'9e7e21d5-4240-44ff-9806-86a77c7f94f4'</t>
  </si>
  <si>
    <t>,'Col':</t>
  </si>
  <si>
    <t>{'SheetId':'b8bf6eba-526f-4bd9-9654-e3f3093b752c'</t>
  </si>
  <si>
    <t>,</t>
  </si>
  <si>
    <t>'UId':'364f5318-a2b9-457a-8626-de72c253a0a7'</t>
  </si>
  <si>
    <t>,'Col':</t>
  </si>
  <si>
    <t>{'SheetId':'b8bf6eba-526f-4bd9-9654-e3f3093b752c'</t>
  </si>
  <si>
    <t>,</t>
  </si>
  <si>
    <t>'UId':'f8c33ab5-378a-48dc-aa51-6e0a608cb69b'</t>
  </si>
  <si>
    <t>,'Col':</t>
  </si>
  <si>
    <t>{'SheetId':'b8bf6eba-526f-4bd9-9654-e3f3093b752c'</t>
  </si>
  <si>
    <t>,</t>
  </si>
  <si>
    <t>'UId':'e7ba6151-f9f8-4701-905d-5de855da936a'</t>
  </si>
  <si>
    <t>,'Col':</t>
  </si>
  <si>
    <t>{'SheetId':'b8bf6eba-526f-4bd9-9654-e3f3093b752c'</t>
  </si>
  <si>
    <t>,</t>
  </si>
  <si>
    <t>'UId':'32160d41-1c3e-454d-9f81-d3927adcae47'</t>
  </si>
  <si>
    <t>,'Col':</t>
  </si>
  <si>
    <t>{'SheetId':'b8bf6eba-526f-4bd9-9654-e3f3093b752c'</t>
  </si>
  <si>
    <t>,</t>
  </si>
  <si>
    <t>'UId':'d7218f8d-3ef5-4043-8639-8cad8953b121'</t>
  </si>
  <si>
    <t>,'Col':</t>
  </si>
  <si>
    <t>{'SheetId':'b8bf6eba-526f-4bd9-9654-e3f3093b752c'</t>
  </si>
  <si>
    <t>,</t>
  </si>
  <si>
    <t>'UId':'a813abb5-c695-4cdc-8556-de061512c6b7'</t>
  </si>
  <si>
    <t>,'Col':</t>
  </si>
  <si>
    <t>{'SheetId':'b8bf6eba-526f-4bd9-9654-e3f3093b752c'</t>
  </si>
  <si>
    <t>,</t>
  </si>
  <si>
    <t>'UId':'945a58a2-1a03-46c0-a29c-aaa90daefc25'</t>
  </si>
  <si>
    <t>,'Col':</t>
  </si>
  <si>
    <t>{'SheetId':'b8bf6eba-526f-4bd9-9654-e3f3093b752c'</t>
  </si>
  <si>
    <t>,</t>
  </si>
  <si>
    <t>'UId':'ea565df4-7f58-4528-b119-7b286bc30bd7'</t>
  </si>
  <si>
    <t>,'Col':</t>
  </si>
  <si>
    <t>{'SheetId':'b8bf6eba-526f-4bd9-9654-e3f3093b752c'</t>
  </si>
  <si>
    <t>,</t>
  </si>
  <si>
    <t>'UId':'5e6a17b4-1d61-487b-9ba7-e9d99ef00f9e'</t>
  </si>
  <si>
    <t>,'Col':</t>
  </si>
  <si>
    <t>{'SheetId':'b8bf6eba-526f-4bd9-9654-e3f3093b752c'</t>
  </si>
  <si>
    <t>,</t>
  </si>
  <si>
    <t>'UId':'43e94162-da88-4e78-b95f-7fd6168295bf'</t>
  </si>
  <si>
    <t>,'Col':</t>
  </si>
  <si>
    <t>{'SheetId':'b8bf6eba-526f-4bd9-9654-e3f3093b752c'</t>
  </si>
  <si>
    <t>,</t>
  </si>
  <si>
    <t>'UId':'b7bf5b26-d99d-43ea-a7bf-e1e53327f01a'</t>
  </si>
  <si>
    <t>,'Col':</t>
  </si>
  <si>
    <t>{'SheetId':'b8bf6eba-526f-4bd9-9654-e3f3093b752c'</t>
  </si>
  <si>
    <t>,</t>
  </si>
  <si>
    <t>'UId':'b45f67e2-e967-4b64-a591-3333d3c997f2'</t>
  </si>
  <si>
    <t>,'Col':</t>
  </si>
  <si>
    <t>{'SheetId':'b8bf6eba-526f-4bd9-9654-e3f3093b752c'</t>
  </si>
  <si>
    <t>,</t>
  </si>
  <si>
    <t>'UId':'3e7d45ce-e023-46e3-befb-a3d74ec5e2e0'</t>
  </si>
  <si>
    <t>,'Col':</t>
  </si>
  <si>
    <t>{'SheetId':'b8bf6eba-526f-4bd9-9654-e3f3093b752c'</t>
  </si>
  <si>
    <t>,</t>
  </si>
  <si>
    <t>'UId':'9b9609c8-a396-4776-950e-cb9ea8de18fa'</t>
  </si>
  <si>
    <t>,'Col':</t>
  </si>
  <si>
    <t>{'SheetId':'b8bf6eba-526f-4bd9-9654-e3f3093b752c'</t>
  </si>
  <si>
    <t>,</t>
  </si>
  <si>
    <t>'UId':'925b5db0-e8c9-4168-9d1b-1f5df951acb7'</t>
  </si>
  <si>
    <t>,'Col':</t>
  </si>
  <si>
    <t>{'SheetId':'b8bf6eba-526f-4bd9-9654-e3f3093b752c'</t>
  </si>
  <si>
    <t>,</t>
  </si>
  <si>
    <t>'UId':'21ba6759-dfcd-4ff0-a8b3-1b39d17034d3'</t>
  </si>
  <si>
    <t>,'Col':</t>
  </si>
  <si>
    <t>{'SheetId':'b8bf6eba-526f-4bd9-9654-e3f3093b752c'</t>
  </si>
  <si>
    <t>,</t>
  </si>
  <si>
    <t>'UId':'dd965c1c-d82a-416d-9848-9244572edfcd'</t>
  </si>
  <si>
    <t>,'Col':</t>
  </si>
  <si>
    <t>{'SheetId':'b8bf6eba-526f-4bd9-9654-e3f3093b752c'</t>
  </si>
  <si>
    <t>,</t>
  </si>
  <si>
    <t>'UId':'331447b3-7a92-4d44-9754-19423d718a31'</t>
  </si>
  <si>
    <t>,'Col':</t>
  </si>
  <si>
    <t>{'SheetId':'b8bf6eba-526f-4bd9-9654-e3f3093b752c'</t>
  </si>
  <si>
    <t>,</t>
  </si>
  <si>
    <t>'UId':'be7758d4-0c8d-4c81-acb6-11260d6ff45f'</t>
  </si>
  <si>
    <t>,'Col':</t>
  </si>
  <si>
    <t>{'SheetId':'b8bf6eba-526f-4bd9-9654-e3f3093b752c'</t>
  </si>
  <si>
    <t>,</t>
  </si>
  <si>
    <t>'UId':'e828a510-d7ff-4fb5-8808-fcc41fea2b8b'</t>
  </si>
  <si>
    <t>,'Col':</t>
  </si>
  <si>
    <t>{'SheetId':'b8bf6eba-526f-4bd9-9654-e3f3093b752c'</t>
  </si>
  <si>
    <t>,</t>
  </si>
  <si>
    <t>'UId':'acb14f67-2644-4258-a470-18b086a2f385'</t>
  </si>
  <si>
    <t>,'Col':</t>
  </si>
  <si>
    <t>{'SheetId':'b8bf6eba-526f-4bd9-9654-e3f3093b752c'</t>
  </si>
  <si>
    <t>,</t>
  </si>
  <si>
    <t>'UId':'e4a338d3-3115-4d7a-92ac-b9248aac9f01'</t>
  </si>
  <si>
    <t>,'Col':</t>
  </si>
  <si>
    <t>{'SheetId':'b8bf6eba-526f-4bd9-9654-e3f3093b752c'</t>
  </si>
  <si>
    <t>,</t>
  </si>
  <si>
    <t>'UId':'5eaa9cd4-2efc-428d-b93d-bce89efc2180'</t>
  </si>
  <si>
    <t>,'Col':</t>
  </si>
  <si>
    <t>{'SheetId':'b8bf6eba-526f-4bd9-9654-e3f3093b752c'</t>
  </si>
  <si>
    <t>,</t>
  </si>
  <si>
    <t>'UId':'e8703be5-0ad1-4fc2-aa40-d5548f1d3dc2'</t>
  </si>
  <si>
    <t>,'Col':</t>
  </si>
  <si>
    <t>{'SheetId':'b8bf6eba-526f-4bd9-9654-e3f3093b752c'</t>
  </si>
  <si>
    <t>,</t>
  </si>
  <si>
    <t>'UId':'6bb68cb0-20ac-4ba4-b541-2e27df9d8382'</t>
  </si>
  <si>
    <t>,'Col':</t>
  </si>
  <si>
    <t>{'SheetId':'b8bf6eba-526f-4bd9-9654-e3f3093b752c'</t>
  </si>
  <si>
    <t>,</t>
  </si>
  <si>
    <t>'UId':'c4943c5b-920c-49b8-a2db-e5c9f9517cda'</t>
  </si>
  <si>
    <t>,'Col':</t>
  </si>
  <si>
    <t>{'SheetId':'b8bf6eba-526f-4bd9-9654-e3f3093b752c'</t>
  </si>
  <si>
    <t>,</t>
  </si>
  <si>
    <t>'UId':'0fd1bde6-9517-44c7-9346-42588ebd5b26'</t>
  </si>
  <si>
    <t>,'Col':</t>
  </si>
  <si>
    <t>{'SheetId':'b8bf6eba-526f-4bd9-9654-e3f3093b752c'</t>
  </si>
  <si>
    <t>,</t>
  </si>
  <si>
    <t>'UId':'5f775593-f78d-4f08-ae49-816c118e656b'</t>
  </si>
  <si>
    <t>,'Col':</t>
  </si>
  <si>
    <t>{'SheetId':'b8bf6eba-526f-4bd9-9654-e3f3093b752c'</t>
  </si>
  <si>
    <t>,</t>
  </si>
  <si>
    <t>'UId':'8265b157-043e-4492-8ca5-2ff287caa9df'</t>
  </si>
  <si>
    <t>,'Col':</t>
  </si>
  <si>
    <t>{'SheetId':'b8bf6eba-526f-4bd9-9654-e3f3093b752c'</t>
  </si>
  <si>
    <t>,</t>
  </si>
  <si>
    <t>'UId':'8c3d77ef-27a5-4d78-b226-97efab8c64d3'</t>
  </si>
  <si>
    <t>,'Col':</t>
  </si>
  <si>
    <t>{'SheetId':'b8bf6eba-526f-4bd9-9654-e3f3093b752c'</t>
  </si>
  <si>
    <t>,</t>
  </si>
  <si>
    <t>'UId':'f676101b-67a8-4537-9949-1c278ac0ce41'</t>
  </si>
  <si>
    <t>,'Col':</t>
  </si>
  <si>
    <t>{'SheetId':'b8bf6eba-526f-4bd9-9654-e3f3093b752c'</t>
  </si>
  <si>
    <t>,</t>
  </si>
  <si>
    <t>'UId':'039b1b64-dd00-4b8b-8a75-027428a8b0ea'</t>
  </si>
  <si>
    <t>,'Col':</t>
  </si>
  <si>
    <t>{'SheetId':'b8bf6eba-526f-4bd9-9654-e3f3093b752c'</t>
  </si>
  <si>
    <t>,</t>
  </si>
  <si>
    <t>'UId':'19206e1b-dfbd-411e-bf03-e24b22f5dbec'</t>
  </si>
  <si>
    <t>,'Col':</t>
  </si>
  <si>
    <t>{'SheetId':'b8bf6eba-526f-4bd9-9654-e3f3093b752c'</t>
  </si>
  <si>
    <t>,</t>
  </si>
  <si>
    <t>'UId':'76a2ed54-b1cb-4e07-8b77-17a821a61d33'</t>
  </si>
  <si>
    <t>,'Col':</t>
  </si>
  <si>
    <t>{'SheetId':'b8bf6eba-526f-4bd9-9654-e3f3093b752c'</t>
  </si>
  <si>
    <t>,</t>
  </si>
  <si>
    <t>'UId':'ec56e5df-75fa-47ea-bbaf-66ebfaf1731a'</t>
  </si>
  <si>
    <t>,'Col':</t>
  </si>
  <si>
    <t>{'SheetId':'b8bf6eba-526f-4bd9-9654-e3f3093b752c'</t>
  </si>
  <si>
    <t>,</t>
  </si>
  <si>
    <t>'UId':'2d44b2b1-7619-40d7-b24d-2ea9345ad323'</t>
  </si>
  <si>
    <t>,'Col':</t>
  </si>
  <si>
    <t>{'SheetId':'b8bf6eba-526f-4bd9-9654-e3f3093b752c'</t>
  </si>
  <si>
    <t>,</t>
  </si>
  <si>
    <t>'UId':'a47dd754-f507-4118-8dca-de6de821d59f'</t>
  </si>
  <si>
    <t>,'Col':</t>
  </si>
  <si>
    <t>{'SheetId':'b8bf6eba-526f-4bd9-9654-e3f3093b752c'</t>
  </si>
  <si>
    <t>,</t>
  </si>
  <si>
    <t>'UId':'fd5a4000-11a1-4b24-b48a-6d46b388f9b2'</t>
  </si>
  <si>
    <t>,'Col':</t>
  </si>
  <si>
    <t>{'SheetId':'b8bf6eba-526f-4bd9-9654-e3f3093b752c'</t>
  </si>
  <si>
    <t>,</t>
  </si>
  <si>
    <t>'UId':'52f1be72-5b23-47b4-8ef4-e7b8b754727e'</t>
  </si>
  <si>
    <t>,'Col':</t>
  </si>
  <si>
    <t>{'SheetId':'b8bf6eba-526f-4bd9-9654-e3f3093b752c'</t>
  </si>
  <si>
    <t>,</t>
  </si>
  <si>
    <t>'UId':'2ec301eb-79b7-414d-b084-e1ee8fdc2b35'</t>
  </si>
  <si>
    <t>,'Col':</t>
  </si>
  <si>
    <t>{'SheetId':'b8bf6eba-526f-4bd9-9654-e3f3093b752c'</t>
  </si>
  <si>
    <t>,</t>
  </si>
  <si>
    <t>'UId':'f8a86281-c8ff-4fa5-b613-0a0f91d90722'</t>
  </si>
  <si>
    <t>,'Col':</t>
  </si>
  <si>
    <t>{'SheetId':'b8bf6eba-526f-4bd9-9654-e3f3093b752c'</t>
  </si>
  <si>
    <t>,</t>
  </si>
  <si>
    <t>'UId':'f4c85d29-3f18-45d3-9af8-e28fce412f4b'</t>
  </si>
  <si>
    <t>,'Col':</t>
  </si>
  <si>
    <t>{'SheetId':'b8bf6eba-526f-4bd9-9654-e3f3093b752c'</t>
  </si>
  <si>
    <t>,</t>
  </si>
  <si>
    <t>'UId':'47814cf8-21a2-443b-a569-6ede36cd64bf'</t>
  </si>
  <si>
    <t>,'Col':</t>
  </si>
  <si>
    <t>{'SheetId':'b8bf6eba-526f-4bd9-9654-e3f3093b752c'</t>
  </si>
  <si>
    <t>,</t>
  </si>
  <si>
    <t>'UId':'07e97574-3b7d-4f9e-b153-8963504acd99'</t>
  </si>
  <si>
    <t>,'Col':</t>
  </si>
  <si>
    <t>{'SheetId':'b8bf6eba-526f-4bd9-9654-e3f3093b752c'</t>
  </si>
  <si>
    <t>,</t>
  </si>
  <si>
    <t>'UId':'0de22902-00bb-434f-a14d-cd14c3dad2e4'</t>
  </si>
  <si>
    <t>,'Col':</t>
  </si>
  <si>
    <t>{'SheetId':'b8bf6eba-526f-4bd9-9654-e3f3093b752c'</t>
  </si>
  <si>
    <t>,</t>
  </si>
  <si>
    <t>'UId':'dc2d4a73-f723-4af7-932e-f708a0d44a46'</t>
  </si>
  <si>
    <t>,'Col':</t>
  </si>
  <si>
    <t>{'SheetId':'b8bf6eba-526f-4bd9-9654-e3f3093b752c'</t>
  </si>
  <si>
    <t>,</t>
  </si>
  <si>
    <t>'UId':'7f9cfa99-24cd-48a9-b34e-b450b91aba3b'</t>
  </si>
  <si>
    <t>,'Col':</t>
  </si>
  <si>
    <t>{'SheetId':'b8bf6eba-526f-4bd9-9654-e3f3093b752c'</t>
  </si>
  <si>
    <t>,</t>
  </si>
  <si>
    <t>'UId':'e007d9ad-f91b-4e51-8966-2fa1ede63648'</t>
  </si>
  <si>
    <t>,'Col':</t>
  </si>
  <si>
    <t>{'SheetId':'b8bf6eba-526f-4bd9-9654-e3f3093b752c'</t>
  </si>
  <si>
    <t>,</t>
  </si>
  <si>
    <t>'UId':'79d48773-28e4-4d45-9ad2-5859f7839ed2'</t>
  </si>
  <si>
    <t>,'Col':</t>
  </si>
  <si>
    <t>{'SheetId':'b8bf6eba-526f-4bd9-9654-e3f3093b752c'</t>
  </si>
  <si>
    <t>,</t>
  </si>
  <si>
    <t>'UId':'51a24969-82d8-4fb8-a618-038a14e6616b'</t>
  </si>
  <si>
    <t>,'Col':</t>
  </si>
  <si>
    <t>{'SheetId':'b8bf6eba-526f-4bd9-9654-e3f3093b752c'</t>
  </si>
  <si>
    <t>,</t>
  </si>
  <si>
    <t>'UId':'8cd37b43-35cf-4c87-b83a-ec45c40fe021'</t>
  </si>
  <si>
    <t>,'Col':</t>
  </si>
  <si>
    <t>{'SheetId':'eea37401-614e-480f-bf0c-66e62a21c940'</t>
  </si>
  <si>
    <t>,</t>
  </si>
  <si>
    <t>'UId':'2cb5da99-e926-44c3-babb-76cea3b3a43b'</t>
  </si>
  <si>
    <t>,'Col':</t>
  </si>
  <si>
    <t>{'SheetId':'eea37401-614e-480f-bf0c-66e62a21c940'</t>
  </si>
  <si>
    <t>,</t>
  </si>
  <si>
    <t>'UId':'7c4e4da4-6baf-412f-9bfd-8be01487abf1'</t>
  </si>
  <si>
    <t>,'Col':</t>
  </si>
  <si>
    <t>{'SheetId':'eea37401-614e-480f-bf0c-66e62a21c940'</t>
  </si>
  <si>
    <t>,</t>
  </si>
  <si>
    <t>'UId':'8fe4c321-a5c4-4a50-a26e-af5571876426'</t>
  </si>
  <si>
    <t>,'Col':</t>
  </si>
  <si>
    <t>{'SheetId':'eea37401-614e-480f-bf0c-66e62a21c940'</t>
  </si>
  <si>
    <t>,</t>
  </si>
  <si>
    <t>'UId':'e505df99-52a5-4046-b588-70e17a64bc04'</t>
  </si>
  <si>
    <t>,'Col':</t>
  </si>
  <si>
    <t>{'SheetId':'eea37401-614e-480f-bf0c-66e62a21c940'</t>
  </si>
  <si>
    <t>,</t>
  </si>
  <si>
    <t>'UId':'906b49c2-3105-44f5-a32d-07590223a8f2'</t>
  </si>
  <si>
    <t>,'Col':</t>
  </si>
  <si>
    <t>{'SheetId':'eea37401-614e-480f-bf0c-66e62a21c940'</t>
  </si>
  <si>
    <t>,</t>
  </si>
  <si>
    <t>'UId':'1292eb8e-a778-4ce5-ab53-509a4c8a9832'</t>
  </si>
  <si>
    <t>,'Col':</t>
  </si>
  <si>
    <t>{'SheetId':'eea37401-614e-480f-bf0c-66e62a21c940'</t>
  </si>
  <si>
    <t>,</t>
  </si>
  <si>
    <t>'UId':'043b7f89-a817-4764-b06f-cc2a71ce03b0'</t>
  </si>
  <si>
    <t>,'Col':</t>
  </si>
  <si>
    <t>{'SheetId':'eea37401-614e-480f-bf0c-66e62a21c940'</t>
  </si>
  <si>
    <t>,</t>
  </si>
  <si>
    <t>'UId':'99e0f9cc-8606-43f9-8ce6-a58dc892af79'</t>
  </si>
  <si>
    <t>,'Col':</t>
  </si>
  <si>
    <t>{'SheetId':'eea37401-614e-480f-bf0c-66e62a21c940'</t>
  </si>
  <si>
    <t>,</t>
  </si>
  <si>
    <t>'UId':'5a5a30c0-7249-46cc-a3d5-6518c7410f2b'</t>
  </si>
  <si>
    <t>,'Col':</t>
  </si>
  <si>
    <t>{'SheetId':'eea37401-614e-480f-bf0c-66e62a21c940'</t>
  </si>
  <si>
    <t>,</t>
  </si>
  <si>
    <t>'UId':'b6bb9469-63ab-4fda-88bd-7b1865b669bf'</t>
  </si>
  <si>
    <t>,'Col':</t>
  </si>
  <si>
    <t>{'SheetId':'eea37401-614e-480f-bf0c-66e62a21c940'</t>
  </si>
  <si>
    <t>,</t>
  </si>
  <si>
    <t>'UId':'2364cc6c-48ac-4fcc-8342-fb9e93c37eca'</t>
  </si>
  <si>
    <t>,'Col':</t>
  </si>
  <si>
    <t>{'SheetId':'eea37401-614e-480f-bf0c-66e62a21c940'</t>
  </si>
  <si>
    <t>,</t>
  </si>
  <si>
    <t>'UId':'846eb19c-92cf-4ff5-adb0-f49d54d07bf5'</t>
  </si>
  <si>
    <t>,'Col':</t>
  </si>
  <si>
    <t>{'SheetId':'eea37401-614e-480f-bf0c-66e62a21c940'</t>
  </si>
  <si>
    <t>,</t>
  </si>
  <si>
    <t>'UId':'8c0b0b85-5f8d-49d6-bad0-be36c3870562'</t>
  </si>
  <si>
    <t>,'Col':</t>
  </si>
  <si>
    <t>{'SheetId':'eea37401-614e-480f-bf0c-66e62a21c940'</t>
  </si>
  <si>
    <t>,</t>
  </si>
  <si>
    <t>'UId':'bb393f9e-a64c-46b1-a141-e32109975ac2'</t>
  </si>
  <si>
    <t>,'Col':</t>
  </si>
  <si>
    <t>{'SheetId':'eea37401-614e-480f-bf0c-66e62a21c940'</t>
  </si>
  <si>
    <t>,</t>
  </si>
  <si>
    <t>'UId':'e3f08122-3427-41af-b11b-1a46844a64fc'</t>
  </si>
  <si>
    <t>,'Col':</t>
  </si>
  <si>
    <t>{'SheetId':'eea37401-614e-480f-bf0c-66e62a21c940'</t>
  </si>
  <si>
    <t>,</t>
  </si>
  <si>
    <t>'UId':'9e68654a-171d-4fbe-8c69-6a6d18753f97'</t>
  </si>
  <si>
    <t>,'Col':</t>
  </si>
  <si>
    <t>{'SheetId':'eea37401-614e-480f-bf0c-66e62a21c940'</t>
  </si>
  <si>
    <t>,</t>
  </si>
  <si>
    <t>'UId':'01528f3a-d80f-403f-9e7e-01c54429c341'</t>
  </si>
  <si>
    <t>,'Col':</t>
  </si>
  <si>
    <t>{'SheetId':'eea37401-614e-480f-bf0c-66e62a21c940'</t>
  </si>
  <si>
    <t>,</t>
  </si>
  <si>
    <t>'UId':'2e9dd82c-3e13-4dfb-9508-7eb62f82b7a5'</t>
  </si>
  <si>
    <t>,'Col':</t>
  </si>
  <si>
    <t>{'SheetId':'eea37401-614e-480f-bf0c-66e62a21c940'</t>
  </si>
  <si>
    <t>,</t>
  </si>
  <si>
    <t>'UId':'e04710a4-564b-4804-a3c9-8b96b736ccd0'</t>
  </si>
  <si>
    <t>,'Col':</t>
  </si>
  <si>
    <t>{'SheetId':'eea37401-614e-480f-bf0c-66e62a21c940'</t>
  </si>
  <si>
    <t>,</t>
  </si>
  <si>
    <t>'UId':'0421496e-49be-42f6-bd5e-4ff79e46d605'</t>
  </si>
  <si>
    <t>,'Col':</t>
  </si>
  <si>
    <t>{'SheetId':'eea37401-614e-480f-bf0c-66e62a21c940'</t>
  </si>
  <si>
    <t>,</t>
  </si>
  <si>
    <t>'UId':'45a764b8-acae-4b58-840f-deaf1d1de47b'</t>
  </si>
  <si>
    <t>,'Col':</t>
  </si>
  <si>
    <t>{'SheetId':'eea37401-614e-480f-bf0c-66e62a21c940'</t>
  </si>
  <si>
    <t>,</t>
  </si>
  <si>
    <t>'UId':'6cb8b600-0d8d-4b7a-b02f-2b7f25f78f7c'</t>
  </si>
  <si>
    <t>,'Col':</t>
  </si>
  <si>
    <t>{'SheetId':'eea37401-614e-480f-bf0c-66e62a21c940'</t>
  </si>
  <si>
    <t>,</t>
  </si>
  <si>
    <t>'UId':'f8191a14-dbd3-4ec9-a90d-dfaa4d356bed'</t>
  </si>
  <si>
    <t>,'Col':</t>
  </si>
  <si>
    <t>{'SheetId':'eea37401-614e-480f-bf0c-66e62a21c940'</t>
  </si>
  <si>
    <t>,</t>
  </si>
  <si>
    <t>'UId':'6283410f-0a55-4a79-8d92-1d2c2515f0fc'</t>
  </si>
  <si>
    <t>,'Col':</t>
  </si>
  <si>
    <t>{'SheetId':'eea37401-614e-480f-bf0c-66e62a21c940'</t>
  </si>
  <si>
    <t>,</t>
  </si>
  <si>
    <t>'UId':'759e81e7-6be1-448f-8880-c7fb179e0f97'</t>
  </si>
  <si>
    <t>,'Col':</t>
  </si>
  <si>
    <t>{'SheetId':'eea37401-614e-480f-bf0c-66e62a21c940'</t>
  </si>
  <si>
    <t>,</t>
  </si>
  <si>
    <t>'UId':'d55f381c-544c-4c22-a6c9-f44d9ae2c1ab'</t>
  </si>
  <si>
    <t>,'Col':</t>
  </si>
  <si>
    <t>{'SheetId':'eea37401-614e-480f-bf0c-66e62a21c940'</t>
  </si>
  <si>
    <t>,</t>
  </si>
  <si>
    <t>'UId':'5b9de7f0-70a7-42bf-94c8-d94c81c70e42'</t>
  </si>
  <si>
    <t>,'Col':</t>
  </si>
  <si>
    <t>{'SheetId':'eea37401-614e-480f-bf0c-66e62a21c940'</t>
  </si>
  <si>
    <t>,</t>
  </si>
  <si>
    <t>'UId':'85d68133-b410-4986-a2ae-00da0ca256bd'</t>
  </si>
  <si>
    <t>,'Col':</t>
  </si>
  <si>
    <t>{'SheetId':'eea37401-614e-480f-bf0c-66e62a21c940'</t>
  </si>
  <si>
    <t>,</t>
  </si>
  <si>
    <t>'UId':'31f6ac2c-5e3e-4a12-b200-cf5f834a027b'</t>
  </si>
  <si>
    <t>,'Col':</t>
  </si>
  <si>
    <t>{'SheetId':'eea37401-614e-480f-bf0c-66e62a21c940'</t>
  </si>
  <si>
    <t>,</t>
  </si>
  <si>
    <t>'UId':'e12c39c4-7956-414a-b632-d0af1c2ab599'</t>
  </si>
  <si>
    <t>,'Col':</t>
  </si>
  <si>
    <t>{'SheetId':'eea37401-614e-480f-bf0c-66e62a21c940'</t>
  </si>
  <si>
    <t>,</t>
  </si>
  <si>
    <t>'UId':'b08c24e4-4516-482b-a697-9d62ff87afcf'</t>
  </si>
  <si>
    <t>,'Col':</t>
  </si>
  <si>
    <t>{'SheetId':'eea37401-614e-480f-bf0c-66e62a21c940'</t>
  </si>
  <si>
    <t>,</t>
  </si>
  <si>
    <t>'UId':'a7ccfa80-7e7d-4308-b36d-abc719c80bf3'</t>
  </si>
  <si>
    <t>,'Col':</t>
  </si>
  <si>
    <t>{'SheetId':'eea37401-614e-480f-bf0c-66e62a21c940'</t>
  </si>
  <si>
    <t>,</t>
  </si>
  <si>
    <t>'UId':'e8ec4ef9-08e4-4e39-8477-ae21a99e8959'</t>
  </si>
  <si>
    <t>,'Col':</t>
  </si>
  <si>
    <t>{'SheetId':'eea37401-614e-480f-bf0c-66e62a21c940'</t>
  </si>
  <si>
    <t>,</t>
  </si>
  <si>
    <t>'UId':'dde8a5b2-e9c7-4f1b-a63c-0174479280ef'</t>
  </si>
  <si>
    <t>,'Col':</t>
  </si>
  <si>
    <t>{'SheetId':'eea37401-614e-480f-bf0c-66e62a21c940'</t>
  </si>
  <si>
    <t>,</t>
  </si>
  <si>
    <t>'UId':'0e4c1db2-c20e-4d52-853c-271375cc313a'</t>
  </si>
  <si>
    <t>,'Col':</t>
  </si>
  <si>
    <t>{'SheetId':'eea37401-614e-480f-bf0c-66e62a21c940'</t>
  </si>
  <si>
    <t>,</t>
  </si>
  <si>
    <t>'UId':'12f0bb36-f2e3-462a-b5c8-133ec8de4536'</t>
  </si>
  <si>
    <t>,'Col':</t>
  </si>
  <si>
    <t>{'SheetId':'eea37401-614e-480f-bf0c-66e62a21c940'</t>
  </si>
  <si>
    <t>,</t>
  </si>
  <si>
    <t>'UId':'99c017fe-183e-4244-a2e8-3180fad52922'</t>
  </si>
  <si>
    <t>,'Col':</t>
  </si>
  <si>
    <t>{'SheetId':'eea37401-614e-480f-bf0c-66e62a21c940'</t>
  </si>
  <si>
    <t>,</t>
  </si>
  <si>
    <t>'UId':'b3b6a8fb-5b81-4dc7-b0e6-531f207f2848'</t>
  </si>
  <si>
    <t>,'Col':</t>
  </si>
  <si>
    <t>{'SheetId':'eea37401-614e-480f-bf0c-66e62a21c940'</t>
  </si>
  <si>
    <t>,</t>
  </si>
  <si>
    <t>'UId':'d7299fb4-5fbd-49ea-a765-7a162fd18f1e'</t>
  </si>
  <si>
    <t>,'Col':</t>
  </si>
  <si>
    <t>{'SheetId':'eea37401-614e-480f-bf0c-66e62a21c940'</t>
  </si>
  <si>
    <t>,</t>
  </si>
  <si>
    <t>'UId':'15c659ac-ac36-4f95-b662-8fcd6067cf35'</t>
  </si>
  <si>
    <t>,'Col':</t>
  </si>
  <si>
    <t>{'SheetId':'eea37401-614e-480f-bf0c-66e62a21c940'</t>
  </si>
  <si>
    <t>,</t>
  </si>
  <si>
    <t>'UId':'232e2092-5dcd-464b-b1fe-07f27efe2d21'</t>
  </si>
  <si>
    <t>,'Col':</t>
  </si>
  <si>
    <t>{'SheetId':'eea37401-614e-480f-bf0c-66e62a21c940'</t>
  </si>
  <si>
    <t>,</t>
  </si>
  <si>
    <t>'UId':'fa41f074-2315-4e28-81ff-52700c300177'</t>
  </si>
  <si>
    <t>,'Col':</t>
  </si>
  <si>
    <t>{'SheetId':'eea37401-614e-480f-bf0c-66e62a21c940'</t>
  </si>
  <si>
    <t>,</t>
  </si>
  <si>
    <t>'UId':'d8289881-c7ab-468c-ad5d-bf473cb76780'</t>
  </si>
  <si>
    <t>,'Col':</t>
  </si>
  <si>
    <t>{'SheetId':'eea37401-614e-480f-bf0c-66e62a21c940'</t>
  </si>
  <si>
    <t>,</t>
  </si>
  <si>
    <t>'UId':'994ed5e1-c943-4620-8991-d05a125691b0'</t>
  </si>
  <si>
    <t>,'Col':</t>
  </si>
  <si>
    <t>{'SheetId':'eea37401-614e-480f-bf0c-66e62a21c940'</t>
  </si>
  <si>
    <t>,</t>
  </si>
  <si>
    <t>'UId':'7120d041-84df-4b71-aa97-9c53b5ab7f97'</t>
  </si>
  <si>
    <t>,'Col':</t>
  </si>
  <si>
    <t>{'SheetId':'eea37401-614e-480f-bf0c-66e62a21c940'</t>
  </si>
  <si>
    <t>,</t>
  </si>
  <si>
    <t>'UId':'ee5817e5-5c8c-481c-bd88-acd0b7e7eb64'</t>
  </si>
  <si>
    <t>,'Col':</t>
  </si>
  <si>
    <t>{'SheetId':'eea37401-614e-480f-bf0c-66e62a21c940'</t>
  </si>
  <si>
    <t>,</t>
  </si>
  <si>
    <t>'UId':'83b16c86-f622-444a-8fd4-b601d346c031'</t>
  </si>
  <si>
    <t>,'Col':</t>
  </si>
  <si>
    <t>{'SheetId':'eea37401-614e-480f-bf0c-66e62a21c940'</t>
  </si>
  <si>
    <t>,</t>
  </si>
  <si>
    <t>'UId':'6080a665-802c-4b21-ade4-e67d42c38ace'</t>
  </si>
  <si>
    <t>,'Col':</t>
  </si>
  <si>
    <t>{'SheetId':'eea37401-614e-480f-bf0c-66e62a21c940'</t>
  </si>
  <si>
    <t>,</t>
  </si>
  <si>
    <t>'UId':'dc7a563a-ad1d-4847-ad52-60ae8b13af41'</t>
  </si>
  <si>
    <t>,'Col':</t>
  </si>
  <si>
    <t>{'SheetId':'eea37401-614e-480f-bf0c-66e62a21c940'</t>
  </si>
  <si>
    <t>,</t>
  </si>
  <si>
    <t>'UId':'c291a5ad-47fa-4a53-a5d4-2c97806fed49'</t>
  </si>
  <si>
    <t>,'Col':</t>
  </si>
  <si>
    <t>{'SheetId':'eea37401-614e-480f-bf0c-66e62a21c940'</t>
  </si>
  <si>
    <t>,</t>
  </si>
  <si>
    <t>'UId':'71e817fa-136e-4e66-8e01-e228a752c25d'</t>
  </si>
  <si>
    <t>,'Col':</t>
  </si>
  <si>
    <t>{'SheetId':'eea37401-614e-480f-bf0c-66e62a21c940'</t>
  </si>
  <si>
    <t>,</t>
  </si>
  <si>
    <t>'UId':'09a70799-3c67-42d0-9f37-8841480fa73f'</t>
  </si>
  <si>
    <t>,'Col':</t>
  </si>
  <si>
    <t>{'SheetId':'eea37401-614e-480f-bf0c-66e62a21c940'</t>
  </si>
  <si>
    <t>,</t>
  </si>
  <si>
    <t>'UId':'19d7d32d-f72f-4744-9b80-66561ae1073a'</t>
  </si>
  <si>
    <t>,'Col':</t>
  </si>
  <si>
    <t>{'SheetId':'eea37401-614e-480f-bf0c-66e62a21c940'</t>
  </si>
  <si>
    <t>,</t>
  </si>
  <si>
    <t>'UId':'2c2fe24e-69d3-4ae8-a8c8-c603f2a4a32c'</t>
  </si>
  <si>
    <t>,'Col':</t>
  </si>
  <si>
    <t>{'SheetId':'eea37401-614e-480f-bf0c-66e62a21c940'</t>
  </si>
  <si>
    <t>,</t>
  </si>
  <si>
    <t>'UId':'507c37af-0901-43e1-8af6-f40112c246e3'</t>
  </si>
  <si>
    <t>,'Col':</t>
  </si>
  <si>
    <t>{'SheetId':'eea37401-614e-480f-bf0c-66e62a21c940'</t>
  </si>
  <si>
    <t>,</t>
  </si>
  <si>
    <t>'UId':'bb1a5a18-9ac0-4a7c-9c34-d6fbecc14baf'</t>
  </si>
  <si>
    <t>,'Col':</t>
  </si>
  <si>
    <t>{'SheetId':'eea37401-614e-480f-bf0c-66e62a21c940'</t>
  </si>
  <si>
    <t>,</t>
  </si>
  <si>
    <t>'UId':'e0a95b06-33a2-448e-b102-215547d28c30'</t>
  </si>
  <si>
    <t>,'Col':</t>
  </si>
  <si>
    <t>{'SheetId':'eea37401-614e-480f-bf0c-66e62a21c940'</t>
  </si>
  <si>
    <t>,</t>
  </si>
  <si>
    <t>'UId':'1b6eb586-627f-4c6c-b46c-efd6d6371902'</t>
  </si>
  <si>
    <t>,'Col':</t>
  </si>
  <si>
    <t>{'SheetId':'b62fd80d-bf3c-4b2a-b95e-9b5808ba46e1'</t>
  </si>
  <si>
    <t>,</t>
  </si>
  <si>
    <t>'UId':'ac6dd74b-2b64-4dd8-87f6-8e834662d7f2'</t>
  </si>
  <si>
    <t>,'Col':</t>
  </si>
  <si>
    <t>{'SheetId':'b62fd80d-bf3c-4b2a-b95e-9b5808ba46e1'</t>
  </si>
  <si>
    <t>,</t>
  </si>
  <si>
    <t>'UId':'96cf3696-23c1-4723-a500-df302bcb4eed'</t>
  </si>
  <si>
    <t>,'Col':</t>
  </si>
  <si>
    <t>{'SheetId':'b62fd80d-bf3c-4b2a-b95e-9b5808ba46e1'</t>
  </si>
  <si>
    <t>,</t>
  </si>
  <si>
    <t>'UId':'37c8b3cf-1723-4d05-8461-ac7d66f74e55'</t>
  </si>
  <si>
    <t>,'Col':</t>
  </si>
  <si>
    <t>{'SheetId':'b62fd80d-bf3c-4b2a-b95e-9b5808ba46e1'</t>
  </si>
  <si>
    <t>,</t>
  </si>
  <si>
    <t>'UId':'a18a41a6-7dab-402c-8c5e-fa64148c7f60'</t>
  </si>
  <si>
    <t>,'Col':</t>
  </si>
  <si>
    <t>{'SheetId':'b62fd80d-bf3c-4b2a-b95e-9b5808ba46e1'</t>
  </si>
  <si>
    <t>,</t>
  </si>
  <si>
    <t>'UId':'2441a462-dcfd-4105-bee8-375b19f60646'</t>
  </si>
  <si>
    <t>,'Col':</t>
  </si>
  <si>
    <t>{'SheetId':'b62fd80d-bf3c-4b2a-b95e-9b5808ba46e1'</t>
  </si>
  <si>
    <t>,</t>
  </si>
  <si>
    <t>'UId':'8d3a533a-a625-48be-905b-1a1bf3469044'</t>
  </si>
  <si>
    <t>,'Col':</t>
  </si>
  <si>
    <t>{'SheetId':'b62fd80d-bf3c-4b2a-b95e-9b5808ba46e1'</t>
  </si>
  <si>
    <t>,</t>
  </si>
  <si>
    <t>'UId':'0f86d5bd-45b7-40d1-81cd-eef7ff5e7d1b'</t>
  </si>
  <si>
    <t>,'Col':</t>
  </si>
  <si>
    <t>{'SheetId':'b62fd80d-bf3c-4b2a-b95e-9b5808ba46e1'</t>
  </si>
  <si>
    <t>,</t>
  </si>
  <si>
    <t>'UId':'2111aa9e-67b9-405d-81c7-69e1fd073c11'</t>
  </si>
  <si>
    <t>,'Col':</t>
  </si>
  <si>
    <t>{'SheetId':'b62fd80d-bf3c-4b2a-b95e-9b5808ba46e1'</t>
  </si>
  <si>
    <t>,</t>
  </si>
  <si>
    <t>'UId':'aeb3dfb7-631b-4222-b04f-f7ebd3be676d'</t>
  </si>
  <si>
    <t>,'Col':</t>
  </si>
  <si>
    <t>{'SheetId':'b62fd80d-bf3c-4b2a-b95e-9b5808ba46e1'</t>
  </si>
  <si>
    <t>,</t>
  </si>
  <si>
    <t>'UId':'c4971574-87f2-477f-a199-0890439fed28'</t>
  </si>
  <si>
    <t>,'Col':</t>
  </si>
  <si>
    <t>{'SheetId':'b62fd80d-bf3c-4b2a-b95e-9b5808ba46e1'</t>
  </si>
  <si>
    <t>,</t>
  </si>
  <si>
    <t>'UId':'ea1f7348-19a4-4f31-900f-8aa5ac02cabf'</t>
  </si>
  <si>
    <t>,'Col':</t>
  </si>
  <si>
    <t>{'SheetId':'b62fd80d-bf3c-4b2a-b95e-9b5808ba46e1'</t>
  </si>
  <si>
    <t>,</t>
  </si>
  <si>
    <t>'UId':'2be04dfb-13d8-42bc-8428-1003523b0ab7'</t>
  </si>
  <si>
    <t>,'Col':</t>
  </si>
  <si>
    <t>{'SheetId':'b62fd80d-bf3c-4b2a-b95e-9b5808ba46e1'</t>
  </si>
  <si>
    <t>,</t>
  </si>
  <si>
    <t>'UId':'0acc51d0-912c-4bf2-8292-37e32306936b'</t>
  </si>
  <si>
    <t>,'Col':</t>
  </si>
  <si>
    <t>{'SheetId':'b62fd80d-bf3c-4b2a-b95e-9b5808ba46e1'</t>
  </si>
  <si>
    <t>,</t>
  </si>
  <si>
    <t>'UId':'1e68d4b8-09db-4dda-9d50-a9eafefad53d'</t>
  </si>
  <si>
    <t>,'Col':</t>
  </si>
  <si>
    <t>{'SheetId':'b62fd80d-bf3c-4b2a-b95e-9b5808ba46e1'</t>
  </si>
  <si>
    <t>,</t>
  </si>
  <si>
    <t>'UId':'85958348-2892-40e8-80bf-4252d7490a0b'</t>
  </si>
  <si>
    <t>,'Col':</t>
  </si>
  <si>
    <t>{'SheetId':'b62fd80d-bf3c-4b2a-b95e-9b5808ba46e1'</t>
  </si>
  <si>
    <t>,</t>
  </si>
  <si>
    <t>'UId':'7ed10c4d-3492-4612-8043-2f13f952d751'</t>
  </si>
  <si>
    <t>,'Col':</t>
  </si>
  <si>
    <t>{'SheetId':'b62fd80d-bf3c-4b2a-b95e-9b5808ba46e1'</t>
  </si>
  <si>
    <t>,</t>
  </si>
  <si>
    <t>'UId':'1eeea501-da21-4d8e-8bef-b3f0de9960ae'</t>
  </si>
  <si>
    <t>,'Col':</t>
  </si>
  <si>
    <t>{'SheetId':'b62fd80d-bf3c-4b2a-b95e-9b5808ba46e1'</t>
  </si>
  <si>
    <t>,</t>
  </si>
  <si>
    <t>'UId':'a1f1ff10-dcdc-4bf7-99b4-6c608248f801'</t>
  </si>
  <si>
    <t>,'Col':</t>
  </si>
  <si>
    <t>{'SheetId':'b62fd80d-bf3c-4b2a-b95e-9b5808ba46e1'</t>
  </si>
  <si>
    <t>,</t>
  </si>
  <si>
    <t>'UId':'1cf3448c-d67d-4949-aa99-195e9a60fb69'</t>
  </si>
  <si>
    <t>,'Col':</t>
  </si>
  <si>
    <t>{'SheetId':'b62fd80d-bf3c-4b2a-b95e-9b5808ba46e1'</t>
  </si>
  <si>
    <t>,</t>
  </si>
  <si>
    <t>'UId':'b1f6c05b-e06e-4bcf-89c2-b375404b07d5'</t>
  </si>
  <si>
    <t>,'Col':</t>
  </si>
  <si>
    <t>{'SheetId':'b62fd80d-bf3c-4b2a-b95e-9b5808ba46e1'</t>
  </si>
  <si>
    <t>,</t>
  </si>
  <si>
    <t>'UId':'c8f52ca1-48b1-4880-9c82-21eab1850f20'</t>
  </si>
  <si>
    <t>,'Col':</t>
  </si>
  <si>
    <t>{'SheetId':'b62fd80d-bf3c-4b2a-b95e-9b5808ba46e1'</t>
  </si>
  <si>
    <t>,</t>
  </si>
  <si>
    <t>'UId':'f6eea342-ec13-4ef1-9e1c-0ff930eef181'</t>
  </si>
  <si>
    <t>,'Col':</t>
  </si>
  <si>
    <t>{'SheetId':'b62fd80d-bf3c-4b2a-b95e-9b5808ba46e1'</t>
  </si>
  <si>
    <t>,</t>
  </si>
  <si>
    <t>'UId':'743cc081-db4a-4e26-b158-2149b7d6cb52'</t>
  </si>
  <si>
    <t>,'Col':</t>
  </si>
  <si>
    <t>{'SheetId':'b62fd80d-bf3c-4b2a-b95e-9b5808ba46e1'</t>
  </si>
  <si>
    <t>,</t>
  </si>
  <si>
    <t>'UId':'567ea3b4-df0c-45f3-ab4f-57dc553c9953'</t>
  </si>
  <si>
    <t>,'Col':</t>
  </si>
  <si>
    <t>{'SheetId':'b62fd80d-bf3c-4b2a-b95e-9b5808ba46e1'</t>
  </si>
  <si>
    <t>,</t>
  </si>
  <si>
    <t>'UId':'ef049e9c-357a-4c7d-88b3-11c201dbbb59'</t>
  </si>
  <si>
    <t>,'Col':</t>
  </si>
  <si>
    <t>{'SheetId':'b62fd80d-bf3c-4b2a-b95e-9b5808ba46e1'</t>
  </si>
  <si>
    <t>,</t>
  </si>
  <si>
    <t>'UId':'38cf4d92-6a42-4b09-b550-c75dc3264d01'</t>
  </si>
  <si>
    <t>,'Col':</t>
  </si>
  <si>
    <t>{'SheetId':'b62fd80d-bf3c-4b2a-b95e-9b5808ba46e1'</t>
  </si>
  <si>
    <t>,</t>
  </si>
  <si>
    <t>'UId':'a107553e-d007-4a9b-832c-6b7efaf6eafb'</t>
  </si>
  <si>
    <t>,'Col':</t>
  </si>
  <si>
    <t>{'SheetId':'b62fd80d-bf3c-4b2a-b95e-9b5808ba46e1'</t>
  </si>
  <si>
    <t>,</t>
  </si>
  <si>
    <t>'UId':'d3bd47ce-0480-444e-afe3-d4d98e3e42ee'</t>
  </si>
  <si>
    <t>,'Col':</t>
  </si>
  <si>
    <t>{'SheetId':'b62fd80d-bf3c-4b2a-b95e-9b5808ba46e1'</t>
  </si>
  <si>
    <t>,</t>
  </si>
  <si>
    <t>'UId':'ed0a65c2-efc0-4029-98fb-f6e73c5a2d97'</t>
  </si>
  <si>
    <t>,'Col':</t>
  </si>
  <si>
    <t>{'SheetId':'b62fd80d-bf3c-4b2a-b95e-9b5808ba46e1'</t>
  </si>
  <si>
    <t>,</t>
  </si>
  <si>
    <t>'UId':'8f72e92e-ee13-4408-bf0d-518650ba3f95'</t>
  </si>
  <si>
    <t>,'Col':</t>
  </si>
  <si>
    <t>{'SheetId':'b62fd80d-bf3c-4b2a-b95e-9b5808ba46e1'</t>
  </si>
  <si>
    <t>,</t>
  </si>
  <si>
    <t>'UId':'fc4319dd-9ac1-4109-b21e-dc9e4e4ca554'</t>
  </si>
  <si>
    <t>,'Col':</t>
  </si>
  <si>
    <t>{'SheetId':'b62fd80d-bf3c-4b2a-b95e-9b5808ba46e1'</t>
  </si>
  <si>
    <t>,</t>
  </si>
  <si>
    <t>'UId':'d9de42a0-4353-4262-ac9d-ff7425cdfccf'</t>
  </si>
  <si>
    <t>,'Col':</t>
  </si>
  <si>
    <t>{'SheetId':'b62fd80d-bf3c-4b2a-b95e-9b5808ba46e1'</t>
  </si>
  <si>
    <t>,</t>
  </si>
  <si>
    <t>'UId':'8d39402e-ef72-488b-ac32-ae8d92a76f88'</t>
  </si>
  <si>
    <t>,'Col':</t>
  </si>
  <si>
    <t>{'SheetId':'b62fd80d-bf3c-4b2a-b95e-9b5808ba46e1'</t>
  </si>
  <si>
    <t>,</t>
  </si>
  <si>
    <t>'UId':'9b1dd836-e488-411a-b344-3cf57fdacd0f'</t>
  </si>
  <si>
    <t>,'Col':</t>
  </si>
  <si>
    <t>{'SheetId':'b62fd80d-bf3c-4b2a-b95e-9b5808ba46e1'</t>
  </si>
  <si>
    <t>,</t>
  </si>
  <si>
    <t>'UId':'8c44b6bb-e140-49fa-bfdc-6e3aa863d5a6'</t>
  </si>
  <si>
    <t>,'Col':</t>
  </si>
  <si>
    <t>{'SheetId':'b62fd80d-bf3c-4b2a-b95e-9b5808ba46e1'</t>
  </si>
  <si>
    <t>,</t>
  </si>
  <si>
    <t>'UId':'9da60ce1-b5e3-4695-9a8e-8fc454697605'</t>
  </si>
  <si>
    <t>,'Col':</t>
  </si>
  <si>
    <t>{'SheetId':'b62fd80d-bf3c-4b2a-b95e-9b5808ba46e1'</t>
  </si>
  <si>
    <t>,</t>
  </si>
  <si>
    <t>'UId':'2f73aecf-7a63-4eff-b4f9-5dfbc9f35fe5'</t>
  </si>
  <si>
    <t>,'Col':</t>
  </si>
  <si>
    <t>{'SheetId':'b62fd80d-bf3c-4b2a-b95e-9b5808ba46e1'</t>
  </si>
  <si>
    <t>,</t>
  </si>
  <si>
    <t>'UId':'9c5992af-03e8-48ea-80d3-dacf47faf32d'</t>
  </si>
  <si>
    <t>,'Col':</t>
  </si>
  <si>
    <t>{'SheetId':'b62fd80d-bf3c-4b2a-b95e-9b5808ba46e1'</t>
  </si>
  <si>
    <t>,</t>
  </si>
  <si>
    <t>'UId':'173bca9f-9c90-4b22-b9b2-2172a7077f63'</t>
  </si>
  <si>
    <t>,'Col':</t>
  </si>
  <si>
    <t>{'SheetId':'b62fd80d-bf3c-4b2a-b95e-9b5808ba46e1'</t>
  </si>
  <si>
    <t>,</t>
  </si>
  <si>
    <t>'UId':'86ae7fba-bd50-4c1b-933a-4810dac863a4'</t>
  </si>
  <si>
    <t>,'Col':</t>
  </si>
  <si>
    <t>{'SheetId':'b62fd80d-bf3c-4b2a-b95e-9b5808ba46e1'</t>
  </si>
  <si>
    <t>,</t>
  </si>
  <si>
    <t>'UId':'150e31d6-70d4-4de8-af4c-75cade7b468e'</t>
  </si>
  <si>
    <t>,'Col':</t>
  </si>
  <si>
    <t>{'SheetId':'b62fd80d-bf3c-4b2a-b95e-9b5808ba46e1'</t>
  </si>
  <si>
    <t>,</t>
  </si>
  <si>
    <t>'UId':'be5aca3f-41c6-4cb7-843b-fc328a25c11b'</t>
  </si>
  <si>
    <t>,'Col':</t>
  </si>
  <si>
    <t>{'SheetId':'b62fd80d-bf3c-4b2a-b95e-9b5808ba46e1'</t>
  </si>
  <si>
    <t>,</t>
  </si>
  <si>
    <t>'UId':'1451b72d-ebb4-4cf1-a341-5646f98564bd'</t>
  </si>
  <si>
    <t>,'Col':</t>
  </si>
  <si>
    <t>{'SheetId':'b62fd80d-bf3c-4b2a-b95e-9b5808ba46e1'</t>
  </si>
  <si>
    <t>,</t>
  </si>
  <si>
    <t>'UId':'be170c62-a610-4a35-b0ff-2f3d41557165'</t>
  </si>
  <si>
    <t>,'Col':</t>
  </si>
  <si>
    <t>{'SheetId':'b62fd80d-bf3c-4b2a-b95e-9b5808ba46e1'</t>
  </si>
  <si>
    <t>,</t>
  </si>
  <si>
    <t>'UId':'62adbec9-562c-441a-ba2a-ab569fb1ad39'</t>
  </si>
  <si>
    <t>,'Col':</t>
  </si>
  <si>
    <t>{'SheetId':'b62fd80d-bf3c-4b2a-b95e-9b5808ba46e1'</t>
  </si>
  <si>
    <t>,</t>
  </si>
  <si>
    <t>'UId':'ec698117-df48-4606-88c4-12a89e3f8d18'</t>
  </si>
  <si>
    <t>,'Col':</t>
  </si>
  <si>
    <t>{'SheetId':'b62fd80d-bf3c-4b2a-b95e-9b5808ba46e1'</t>
  </si>
  <si>
    <t>,</t>
  </si>
  <si>
    <t>'UId':'f97d92cd-221e-46d4-b4a8-26913e46d24c'</t>
  </si>
  <si>
    <t>,'Col':</t>
  </si>
  <si>
    <t>{'SheetId':'b62fd80d-bf3c-4b2a-b95e-9b5808ba46e1'</t>
  </si>
  <si>
    <t>,</t>
  </si>
  <si>
    <t>'UId':'b95a36f5-d87b-4e9a-9072-4093f3b58911'</t>
  </si>
  <si>
    <t>,'Col':</t>
  </si>
  <si>
    <t>{'SheetId':'b62fd80d-bf3c-4b2a-b95e-9b5808ba46e1'</t>
  </si>
  <si>
    <t>,</t>
  </si>
  <si>
    <t>'UId':'8dc39993-bf0b-4fdf-a0a9-54d2369a4135'</t>
  </si>
  <si>
    <t>,'Col':</t>
  </si>
  <si>
    <t>{'SheetId':'b62fd80d-bf3c-4b2a-b95e-9b5808ba46e1'</t>
  </si>
  <si>
    <t>,</t>
  </si>
  <si>
    <t>'UId':'9ad08289-90cd-4247-a350-a4b0bdaf9123'</t>
  </si>
  <si>
    <t>,'Col':</t>
  </si>
  <si>
    <t>{'SheetId':'b62fd80d-bf3c-4b2a-b95e-9b5808ba46e1'</t>
  </si>
  <si>
    <t>,</t>
  </si>
  <si>
    <t>'UId':'698ee369-8b46-4e46-bc97-3205d2c3e642'</t>
  </si>
  <si>
    <t>,'Col':</t>
  </si>
  <si>
    <t>{'SheetId':'b62fd80d-bf3c-4b2a-b95e-9b5808ba46e1'</t>
  </si>
  <si>
    <t>,</t>
  </si>
  <si>
    <t>'UId':'e5db0587-0687-4582-96a8-3cd79062ad49'</t>
  </si>
  <si>
    <t>,'Col':</t>
  </si>
  <si>
    <t>{'SheetId':'b62fd80d-bf3c-4b2a-b95e-9b5808ba46e1'</t>
  </si>
  <si>
    <t>,</t>
  </si>
  <si>
    <t>'UId':'fae08de1-e203-4ac7-b9f5-56a1661c1c2b'</t>
  </si>
  <si>
    <t>,'Col':</t>
  </si>
  <si>
    <t>{'SheetId':'b62fd80d-bf3c-4b2a-b95e-9b5808ba46e1'</t>
  </si>
  <si>
    <t>,</t>
  </si>
  <si>
    <t>'UId':'102db11b-ff83-4b7f-a72a-c99d05090428'</t>
  </si>
  <si>
    <t>,'Col':</t>
  </si>
  <si>
    <t>{'SheetId':'b62fd80d-bf3c-4b2a-b95e-9b5808ba46e1'</t>
  </si>
  <si>
    <t>,</t>
  </si>
  <si>
    <t>'UId':'7ce248d8-b5ba-40bf-ba22-2799ab6ef1d3'</t>
  </si>
  <si>
    <t>,'Col':</t>
  </si>
  <si>
    <t>{'SheetId':'b62fd80d-bf3c-4b2a-b95e-9b5808ba46e1'</t>
  </si>
  <si>
    <t>,</t>
  </si>
  <si>
    <t>'UId':'c06ae7e2-4837-42d3-8f4d-42d1e304f949'</t>
  </si>
  <si>
    <t>,'Col':</t>
  </si>
  <si>
    <t>{'SheetId':'b62fd80d-bf3c-4b2a-b95e-9b5808ba46e1'</t>
  </si>
  <si>
    <t>,</t>
  </si>
  <si>
    <t>'UId':'ada79eb7-c0db-44eb-b391-ec0332044d94'</t>
  </si>
  <si>
    <t>,'Col':</t>
  </si>
  <si>
    <t>{'SheetId':'b62fd80d-bf3c-4b2a-b95e-9b5808ba46e1'</t>
  </si>
  <si>
    <t>,</t>
  </si>
  <si>
    <t>'UId':'cda085ad-e43d-436e-9c33-35b63b2067d9'</t>
  </si>
  <si>
    <t>,'Col':</t>
  </si>
  <si>
    <t>{'SheetId':'b62fd80d-bf3c-4b2a-b95e-9b5808ba46e1'</t>
  </si>
  <si>
    <t>,</t>
  </si>
  <si>
    <t>'UId':'382b4249-cace-48b1-b2d1-4910fc654d55'</t>
  </si>
  <si>
    <t>,'Col':</t>
  </si>
  <si>
    <t>{'SheetId':'b62fd80d-bf3c-4b2a-b95e-9b5808ba46e1'</t>
  </si>
  <si>
    <t>,</t>
  </si>
  <si>
    <t>'UId':'f2d8ee32-e0ee-4e96-b6b0-b4e6496ea01a'</t>
  </si>
  <si>
    <t>,'Col':</t>
  </si>
  <si>
    <t>{'SheetId':'cdddc24a-6113-4d6a-808b-01cd27bda14e'</t>
  </si>
  <si>
    <t>,</t>
  </si>
  <si>
    <t>'UId':'1f217381-09c4-4b08-bc16-cf38703895d8'</t>
  </si>
  <si>
    <t>,'Col':</t>
  </si>
  <si>
    <t>{'SheetId':'cdddc24a-6113-4d6a-808b-01cd27bda14e'</t>
  </si>
  <si>
    <t>,</t>
  </si>
  <si>
    <t>'UId':'75a7f8e3-c520-4a1f-8f94-6d5b92eb144c'</t>
  </si>
  <si>
    <t>,'Col':</t>
  </si>
  <si>
    <t>{'SheetId':'cdddc24a-6113-4d6a-808b-01cd27bda14e'</t>
  </si>
  <si>
    <t>,</t>
  </si>
  <si>
    <t>'UId':'4ec01a27-490c-436e-afd0-38e0fcc7c1ec'</t>
  </si>
  <si>
    <t>,'Col':</t>
  </si>
  <si>
    <t>{'SheetId':'cdddc24a-6113-4d6a-808b-01cd27bda14e'</t>
  </si>
  <si>
    <t>,</t>
  </si>
  <si>
    <t>'UId':'79f90bbe-e805-48dc-be88-1fe45045ca87'</t>
  </si>
  <si>
    <t>,'Col':</t>
  </si>
  <si>
    <t>{'SheetId':'cdddc24a-6113-4d6a-808b-01cd27bda14e'</t>
  </si>
  <si>
    <t>,</t>
  </si>
  <si>
    <t>'UId':'91ec99df-eb5b-43ae-bbf0-b7c155da6f65'</t>
  </si>
  <si>
    <t>,'Col':</t>
  </si>
  <si>
    <t>{'SheetId':'cdddc24a-6113-4d6a-808b-01cd27bda14e'</t>
  </si>
  <si>
    <t>,</t>
  </si>
  <si>
    <t>'UId':'733e929e-f6ac-4838-980b-1b544a1907be'</t>
  </si>
  <si>
    <t>,'Col':</t>
  </si>
  <si>
    <t>{'SheetId':'cdddc24a-6113-4d6a-808b-01cd27bda14e'</t>
  </si>
  <si>
    <t>,</t>
  </si>
  <si>
    <t>'UId':'43b75324-4f16-476c-b991-08fd2d857c87'</t>
  </si>
  <si>
    <t>,'Col':</t>
  </si>
  <si>
    <t>{'SheetId':'cdddc24a-6113-4d6a-808b-01cd27bda14e'</t>
  </si>
  <si>
    <t>,</t>
  </si>
  <si>
    <t>'UId':'633c9695-abab-48d1-b2ba-4f3e68bd6644'</t>
  </si>
  <si>
    <t>,'Col':</t>
  </si>
  <si>
    <t>{'SheetId':'cdddc24a-6113-4d6a-808b-01cd27bda14e'</t>
  </si>
  <si>
    <t>,</t>
  </si>
  <si>
    <t>'UId':'df4cbddb-2ba7-48ae-ab0f-09320a4e4c0c'</t>
  </si>
  <si>
    <t>,'Col':</t>
  </si>
  <si>
    <t>{'SheetId':'cdddc24a-6113-4d6a-808b-01cd27bda14e'</t>
  </si>
  <si>
    <t>,</t>
  </si>
  <si>
    <t>'UId':'fa5aee3b-d12f-4702-b3e8-3cc97b182978'</t>
  </si>
  <si>
    <t>,'Col':</t>
  </si>
  <si>
    <t>{'SheetId':'cdddc24a-6113-4d6a-808b-01cd27bda14e'</t>
  </si>
  <si>
    <t>,</t>
  </si>
  <si>
    <t>'UId':'683d969a-eadd-4ee3-b92d-020eaf544cc5'</t>
  </si>
  <si>
    <t>,'Col':</t>
  </si>
  <si>
    <t>{'SheetId':'cdddc24a-6113-4d6a-808b-01cd27bda14e'</t>
  </si>
  <si>
    <t>,</t>
  </si>
  <si>
    <t>'UId':'f1bccef3-cb13-4576-9df2-22088c4e14c0'</t>
  </si>
  <si>
    <t>,'Col':</t>
  </si>
  <si>
    <t>{'SheetId':'cdddc24a-6113-4d6a-808b-01cd27bda14e'</t>
  </si>
  <si>
    <t>,</t>
  </si>
  <si>
    <t>'UId':'8d3fa63f-322c-4c32-b818-4bb49278d018'</t>
  </si>
  <si>
    <t>,'Col':</t>
  </si>
  <si>
    <t>{'SheetId':'cdddc24a-6113-4d6a-808b-01cd27bda14e'</t>
  </si>
  <si>
    <t>,</t>
  </si>
  <si>
    <t>'UId':'a3984214-62ea-4e2d-a504-fd9cb6c08da3'</t>
  </si>
  <si>
    <t>,'Col':</t>
  </si>
  <si>
    <t>{'SheetId':'cdddc24a-6113-4d6a-808b-01cd27bda14e'</t>
  </si>
  <si>
    <t>,</t>
  </si>
  <si>
    <t>'UId':'9d1e0470-d84a-4d3f-bc65-44588bdb72a9'</t>
  </si>
  <si>
    <t>,'Col':</t>
  </si>
  <si>
    <t>{'SheetId':'cdddc24a-6113-4d6a-808b-01cd27bda14e'</t>
  </si>
  <si>
    <t>,</t>
  </si>
  <si>
    <t>'UId':'f1036ed3-e455-421d-9c05-dc2e60ae29c5'</t>
  </si>
  <si>
    <t>,'Col':</t>
  </si>
  <si>
    <t>{'SheetId':'cdddc24a-6113-4d6a-808b-01cd27bda14e'</t>
  </si>
  <si>
    <t>,</t>
  </si>
  <si>
    <t>'UId':'90b4368c-1991-44ad-95ab-45ad6e214e6c'</t>
  </si>
  <si>
    <t>,'Col':</t>
  </si>
  <si>
    <t>{'SheetId':'cdddc24a-6113-4d6a-808b-01cd27bda14e'</t>
  </si>
  <si>
    <t>,</t>
  </si>
  <si>
    <t>'UId':'d2cdeebc-c5a4-4c61-800b-d06d7fda3cc2'</t>
  </si>
  <si>
    <t>,'Col':</t>
  </si>
  <si>
    <t>{'SheetId':'cdddc24a-6113-4d6a-808b-01cd27bda14e'</t>
  </si>
  <si>
    <t>,</t>
  </si>
  <si>
    <t>'UId':'4b4d7bab-c881-4e00-8fe7-51be8aad650a'</t>
  </si>
  <si>
    <t>,'Col':</t>
  </si>
  <si>
    <t>{'SheetId':'cdddc24a-6113-4d6a-808b-01cd27bda14e'</t>
  </si>
  <si>
    <t>,</t>
  </si>
  <si>
    <t>'UId':'234a444f-07bd-43b5-8e61-ea726dd0c957'</t>
  </si>
  <si>
    <t>,'Col':</t>
  </si>
  <si>
    <t>{'SheetId':'cdddc24a-6113-4d6a-808b-01cd27bda14e'</t>
  </si>
  <si>
    <t>,</t>
  </si>
  <si>
    <t>'UId':'e652375b-7ccd-4e46-8c62-36326cf10ffd'</t>
  </si>
  <si>
    <t>,'Col':</t>
  </si>
  <si>
    <t>{'SheetId':'cdddc24a-6113-4d6a-808b-01cd27bda14e'</t>
  </si>
  <si>
    <t>,</t>
  </si>
  <si>
    <t>'UId':'01410ae4-49f6-4fcf-a8ee-e4351d8a4cbe'</t>
  </si>
  <si>
    <t>,'Col':</t>
  </si>
  <si>
    <t>{'SheetId':'cdddc24a-6113-4d6a-808b-01cd27bda14e'</t>
  </si>
  <si>
    <t>,</t>
  </si>
  <si>
    <t>'UId':'dfa173f5-c44c-4da3-94d2-d69ee5927791'</t>
  </si>
  <si>
    <t>,'Col':</t>
  </si>
  <si>
    <t>{'SheetId':'cdddc24a-6113-4d6a-808b-01cd27bda14e'</t>
  </si>
  <si>
    <t>,</t>
  </si>
  <si>
    <t>'UId':'a905c0ca-cf97-4ceb-a26e-a62672e89731'</t>
  </si>
  <si>
    <t>,'Col':</t>
  </si>
  <si>
    <t>{'SheetId':'34a8e994-01f6-4139-9fd6-c9fdbfe60cdd'</t>
  </si>
  <si>
    <t>,</t>
  </si>
  <si>
    <t>'UId':'6b2550cc-894f-411b-8bc4-f9ae4f1901ec'</t>
  </si>
  <si>
    <t>,'Col':</t>
  </si>
  <si>
    <t>{'SheetId':'34a8e994-01f6-4139-9fd6-c9fdbfe60cdd'</t>
  </si>
  <si>
    <t>,</t>
  </si>
  <si>
    <t>'UId':'23c6d657-9cbf-41ec-8a02-e6c9aec64745'</t>
  </si>
  <si>
    <t>,'Col':</t>
  </si>
  <si>
    <t>{'SheetId':'34a8e994-01f6-4139-9fd6-c9fdbfe60cdd'</t>
  </si>
  <si>
    <t>,</t>
  </si>
  <si>
    <t>'UId':'7d30f366-bd73-46d7-b670-b48513c0d9c8'</t>
  </si>
  <si>
    <t>,'Col':</t>
  </si>
  <si>
    <t>{'SheetId':'34a8e994-01f6-4139-9fd6-c9fdbfe60cdd'</t>
  </si>
  <si>
    <t>,</t>
  </si>
  <si>
    <t>'UId':'086d749e-4770-430b-9358-7176724bbe8e'</t>
  </si>
  <si>
    <t>,'Col':</t>
  </si>
  <si>
    <t>{'SheetId':'34a8e994-01f6-4139-9fd6-c9fdbfe60cdd'</t>
  </si>
  <si>
    <t>,</t>
  </si>
  <si>
    <t>'UId':'d991a9ca-b6f0-4988-ad4a-0503d03f6383'</t>
  </si>
  <si>
    <t>,'Col':</t>
  </si>
  <si>
    <t>{'SheetId':'34a8e994-01f6-4139-9fd6-c9fdbfe60cdd'</t>
  </si>
  <si>
    <t>,</t>
  </si>
  <si>
    <t>'UId':'61ac53b2-4751-46b2-a0d0-b7cf95683845'</t>
  </si>
  <si>
    <t>,'Col':</t>
  </si>
  <si>
    <t>{'SheetId':'34a8e994-01f6-4139-9fd6-c9fdbfe60cdd'</t>
  </si>
  <si>
    <t>,</t>
  </si>
  <si>
    <t>'UId':'2ef647fd-24f3-4a34-8171-edf63331f417'</t>
  </si>
  <si>
    <t>,'Col':</t>
  </si>
  <si>
    <t>{'SheetId':'34a8e994-01f6-4139-9fd6-c9fdbfe60cdd'</t>
  </si>
  <si>
    <t>,</t>
  </si>
  <si>
    <t>'UId':'e346f74c-a094-4891-a7b1-8df07d7b1aed'</t>
  </si>
  <si>
    <t>,'Col':</t>
  </si>
  <si>
    <t>{'SheetId':'34a8e994-01f6-4139-9fd6-c9fdbfe60cdd'</t>
  </si>
  <si>
    <t>,</t>
  </si>
  <si>
    <t>'UId':'5f1d479b-4038-4ac6-9cdc-695e6f56e6a6'</t>
  </si>
  <si>
    <t>,'Col':</t>
  </si>
  <si>
    <t>{'SheetId':'34a8e994-01f6-4139-9fd6-c9fdbfe60cdd'</t>
  </si>
  <si>
    <t>,</t>
  </si>
  <si>
    <t>'UId':'57e559f9-c28b-49d3-a10b-57b2945261c4'</t>
  </si>
  <si>
    <t>,'Col':</t>
  </si>
  <si>
    <t>{'SheetId':'34a8e994-01f6-4139-9fd6-c9fdbfe60cdd'</t>
  </si>
  <si>
    <t>,</t>
  </si>
  <si>
    <t>'UId':'9a173cf2-beca-4445-8aa9-2bddf0f029d1'</t>
  </si>
  <si>
    <t>,'Col':</t>
  </si>
  <si>
    <t>{'SheetId':'34a8e994-01f6-4139-9fd6-c9fdbfe60cdd'</t>
  </si>
  <si>
    <t>,</t>
  </si>
  <si>
    <t>'UId':'98628f8c-4cfd-4fb1-9da7-6daddb9636a8'</t>
  </si>
  <si>
    <t>,'Col':</t>
  </si>
  <si>
    <t>{'SheetId':'34a8e994-01f6-4139-9fd6-c9fdbfe60cdd'</t>
  </si>
  <si>
    <t>,</t>
  </si>
  <si>
    <t>'UId':'ae9126ae-c7f5-44e2-91fb-6cf8833d2166'</t>
  </si>
  <si>
    <t>,'Col':</t>
  </si>
  <si>
    <t>{'SheetId':'34a8e994-01f6-4139-9fd6-c9fdbfe60cdd'</t>
  </si>
  <si>
    <t>,</t>
  </si>
  <si>
    <t>'UId':'b6250165-d4ac-4bb8-bae8-4d3698722da8'</t>
  </si>
  <si>
    <t>,'Col':</t>
  </si>
  <si>
    <t>{'SheetId':'34a8e994-01f6-4139-9fd6-c9fdbfe60cdd'</t>
  </si>
  <si>
    <t>,</t>
  </si>
  <si>
    <t>'UId':'eef22518-653f-4429-b849-37296507e990'</t>
  </si>
  <si>
    <t>,'Col':</t>
  </si>
  <si>
    <t>{'SheetId':'34a8e994-01f6-4139-9fd6-c9fdbfe60cdd'</t>
  </si>
  <si>
    <t>,</t>
  </si>
  <si>
    <t>'UId':'9f509bcc-e0d5-45c5-8f3b-bd07057aedd8'</t>
  </si>
  <si>
    <t>,'Col':</t>
  </si>
  <si>
    <t>{'SheetId':'34a8e994-01f6-4139-9fd6-c9fdbfe60cdd'</t>
  </si>
  <si>
    <t>,</t>
  </si>
  <si>
    <t>'UId':'5991553f-49f5-492b-b5b0-a5664cb903f3'</t>
  </si>
  <si>
    <t>,'Col':</t>
  </si>
  <si>
    <t>{'SheetId':'34a8e994-01f6-4139-9fd6-c9fdbfe60cdd'</t>
  </si>
  <si>
    <t>,</t>
  </si>
  <si>
    <t>'UId':'86b38fc8-07e1-473e-bb52-542775cc0318'</t>
  </si>
  <si>
    <t>,'Col':</t>
  </si>
  <si>
    <t>{'SheetId':'34a8e994-01f6-4139-9fd6-c9fdbfe60cdd'</t>
  </si>
  <si>
    <t>,</t>
  </si>
  <si>
    <t>'UId':'167bafe8-77e2-4ea5-ab79-6e8b8bab0ee1'</t>
  </si>
  <si>
    <t>,'Col':</t>
  </si>
  <si>
    <t>{'SheetId':'34a8e994-01f6-4139-9fd6-c9fdbfe60cdd'</t>
  </si>
  <si>
    <t>,</t>
  </si>
  <si>
    <t>'UId':'8609d85d-e046-4d8b-a267-8185ed09cfbd'</t>
  </si>
  <si>
    <t>,'Col':</t>
  </si>
  <si>
    <t>{'SheetId':'34a8e994-01f6-4139-9fd6-c9fdbfe60cdd'</t>
  </si>
  <si>
    <t>,</t>
  </si>
  <si>
    <t>'UId':'36749311-1f15-47d9-9975-4b36ca800d7a'</t>
  </si>
  <si>
    <t>,'Col':</t>
  </si>
  <si>
    <t>{'SheetId':'34a8e994-01f6-4139-9fd6-c9fdbfe60cdd'</t>
  </si>
  <si>
    <t>,</t>
  </si>
  <si>
    <t>'UId':'45d190af-f4cb-4dbc-952b-35e18cfc5d37'</t>
  </si>
  <si>
    <t>,'Col':</t>
  </si>
  <si>
    <t>{'SheetId':'34a8e994-01f6-4139-9fd6-c9fdbfe60cdd'</t>
  </si>
  <si>
    <t>,</t>
  </si>
  <si>
    <t>'UId':'baac9950-622d-4507-a689-90c30ce121a0'</t>
  </si>
  <si>
    <t>,'Col':</t>
  </si>
  <si>
    <t>{'SheetId':'34a8e994-01f6-4139-9fd6-c9fdbfe60cdd'</t>
  </si>
  <si>
    <t>,</t>
  </si>
  <si>
    <t>'UId':'625f4c92-63eb-44de-9e0e-c6fc5a3a1e4a'</t>
  </si>
  <si>
    <t>,'Col':</t>
  </si>
  <si>
    <t>{'SheetId':'34a8e994-01f6-4139-9fd6-c9fdbfe60cdd'</t>
  </si>
  <si>
    <t>,</t>
  </si>
  <si>
    <t>'UId':'c330cad0-81a9-4666-b8c0-83bb6ceadf13'</t>
  </si>
  <si>
    <t>,'Col':</t>
  </si>
  <si>
    <t>{'SheetId':'34a8e994-01f6-4139-9fd6-c9fdbfe60cdd'</t>
  </si>
  <si>
    <t>,</t>
  </si>
  <si>
    <t>'UId':'1f1270a5-c36d-46e7-9c55-ea110d887fee'</t>
  </si>
  <si>
    <t>,'Col':</t>
  </si>
  <si>
    <t>{'SheetId':'34a8e994-01f6-4139-9fd6-c9fdbfe60cdd'</t>
  </si>
  <si>
    <t>,</t>
  </si>
  <si>
    <t>'UId':'e754619f-3d39-451f-835e-d6893bdeb0f2'</t>
  </si>
  <si>
    <t>,'Col':</t>
  </si>
  <si>
    <t>{'SheetId':'34a8e994-01f6-4139-9fd6-c9fdbfe60cdd'</t>
  </si>
  <si>
    <t>,</t>
  </si>
  <si>
    <t>'UId':'bddd098f-76c2-4a00-883d-21ac9d4b0bfe'</t>
  </si>
  <si>
    <t>,'Col':</t>
  </si>
  <si>
    <t>{'SheetId':'34a8e994-01f6-4139-9fd6-c9fdbfe60cdd'</t>
  </si>
  <si>
    <t>,</t>
  </si>
  <si>
    <t>'UId':'a7cb204f-91b5-46a7-aef0-aa4bb1f6c9e1'</t>
  </si>
  <si>
    <t>,'Col':</t>
  </si>
  <si>
    <t>{'SheetId':'34a8e994-01f6-4139-9fd6-c9fdbfe60cdd'</t>
  </si>
  <si>
    <t>,</t>
  </si>
  <si>
    <t>'UId':'0c56d36a-adb5-4b7c-8b1f-87f5567d9609'</t>
  </si>
  <si>
    <t>,'Col':</t>
  </si>
  <si>
    <t>{'SheetId':'34a8e994-01f6-4139-9fd6-c9fdbfe60cdd'</t>
  </si>
  <si>
    <t>,</t>
  </si>
  <si>
    <t>'UId':'315bd3bc-b3cb-46a5-b23e-becc4a09998b'</t>
  </si>
  <si>
    <t>,'Col':</t>
  </si>
  <si>
    <t>{'SheetId':'34a8e994-01f6-4139-9fd6-c9fdbfe60cdd'</t>
  </si>
  <si>
    <t>,</t>
  </si>
  <si>
    <t>'UId':'ac2a8492-3333-4bb8-8693-2cd738b6c93b'</t>
  </si>
  <si>
    <t>,'Col':</t>
  </si>
  <si>
    <t>{'SheetId':'34a8e994-01f6-4139-9fd6-c9fdbfe60cdd'</t>
  </si>
  <si>
    <t>,</t>
  </si>
  <si>
    <t>'UId':'b1305ee2-3e80-46c4-a6e7-f789b1ef9d9f'</t>
  </si>
  <si>
    <t>,'Col':</t>
  </si>
  <si>
    <t>{'SheetId':'34a8e994-01f6-4139-9fd6-c9fdbfe60cdd'</t>
  </si>
  <si>
    <t>,</t>
  </si>
  <si>
    <t>'UId':'cf8d21fa-58b9-4a88-87de-aaa7fecd0862'</t>
  </si>
  <si>
    <t>,'Col':</t>
  </si>
  <si>
    <t>{'SheetId':'34a8e994-01f6-4139-9fd6-c9fdbfe60cdd'</t>
  </si>
  <si>
    <t>,</t>
  </si>
  <si>
    <t>'UId':'02e0886e-df8a-4fad-a84f-fd92520a0212'</t>
  </si>
  <si>
    <t>,'Col':</t>
  </si>
  <si>
    <t>{'SheetId':'34a8e994-01f6-4139-9fd6-c9fdbfe60cdd'</t>
  </si>
  <si>
    <t>,</t>
  </si>
  <si>
    <t>'UId':'451611d3-5b10-45c4-b10a-b6e07c808413'</t>
  </si>
  <si>
    <t>,'Col':</t>
  </si>
  <si>
    <t>{'SheetId':'34a8e994-01f6-4139-9fd6-c9fdbfe60cdd'</t>
  </si>
  <si>
    <t>,</t>
  </si>
  <si>
    <t>'UId':'f5eb7399-442c-4eef-99c3-7dc0112a7269'</t>
  </si>
  <si>
    <t>,'Col':</t>
  </si>
  <si>
    <t>{'SheetId':'34a8e994-01f6-4139-9fd6-c9fdbfe60cdd'</t>
  </si>
  <si>
    <t>,</t>
  </si>
  <si>
    <t>'UId':'0bf7c080-0559-4a6b-9dab-f0d590dee752'</t>
  </si>
  <si>
    <t>,'Col':</t>
  </si>
  <si>
    <t>{'SheetId':'34a8e994-01f6-4139-9fd6-c9fdbfe60cdd'</t>
  </si>
  <si>
    <t>,</t>
  </si>
  <si>
    <t>'UId':'cbdc8da5-8415-4c8c-9e3c-a94de86fdb23'</t>
  </si>
  <si>
    <t>,'Col':</t>
  </si>
  <si>
    <t>{'SheetId':'34a8e994-01f6-4139-9fd6-c9fdbfe60cdd'</t>
  </si>
  <si>
    <t>,</t>
  </si>
  <si>
    <t>'UId':'d977ec29-0d88-4a8e-8c57-f80d445ae83a'</t>
  </si>
  <si>
    <t>,'Col':</t>
  </si>
  <si>
    <t>{'SheetId':'34a8e994-01f6-4139-9fd6-c9fdbfe60cdd'</t>
  </si>
  <si>
    <t>,</t>
  </si>
  <si>
    <t>'UId':'b6512932-4b94-46a7-81ab-f6602d815fe5'</t>
  </si>
  <si>
    <t>,'Col':</t>
  </si>
  <si>
    <t>{'SheetId':'34a8e994-01f6-4139-9fd6-c9fdbfe60cdd'</t>
  </si>
  <si>
    <t>,</t>
  </si>
  <si>
    <t>'UId':'cf8fb08a-05c6-4a78-8f41-e27e8ff315c3'</t>
  </si>
  <si>
    <t>,'Col':</t>
  </si>
  <si>
    <t>{'SheetId':'34a8e994-01f6-4139-9fd6-c9fdbfe60cdd'</t>
  </si>
  <si>
    <t>,</t>
  </si>
  <si>
    <t>'UId':'9b1434ed-d418-430b-94c2-5d112d18c10f'</t>
  </si>
  <si>
    <t>,'Col':</t>
  </si>
  <si>
    <t>{'SheetId':'34a8e994-01f6-4139-9fd6-c9fdbfe60cdd'</t>
  </si>
  <si>
    <t>,</t>
  </si>
  <si>
    <t>'UId':'78397712-2a29-4925-86c3-5799bfe09bea'</t>
  </si>
  <si>
    <t>,'Col':</t>
  </si>
  <si>
    <t>{'SheetId':'34a8e994-01f6-4139-9fd6-c9fdbfe60cdd'</t>
  </si>
  <si>
    <t>,</t>
  </si>
  <si>
    <t>'UId':'150aa0cf-0628-4019-8aed-5bbd3fbe57b0'</t>
  </si>
  <si>
    <t>,'Col':</t>
  </si>
  <si>
    <t>{'SheetId':'34a8e994-01f6-4139-9fd6-c9fdbfe60cdd'</t>
  </si>
  <si>
    <t>,</t>
  </si>
  <si>
    <t>'UId':'994756fe-9a54-4c6b-90d1-57f7bf685e26'</t>
  </si>
  <si>
    <t>,'Col':</t>
  </si>
  <si>
    <t>{'SheetId':'34a8e994-01f6-4139-9fd6-c9fdbfe60cdd'</t>
  </si>
  <si>
    <t>,</t>
  </si>
  <si>
    <t>'UId':'7eb7f8c5-fe97-4d20-b468-2482b4838b5c'</t>
  </si>
  <si>
    <t>,'Col':</t>
  </si>
  <si>
    <t>{'SheetId':'34a8e994-01f6-4139-9fd6-c9fdbfe60cdd'</t>
  </si>
  <si>
    <t>,</t>
  </si>
  <si>
    <t>'UId':'9cdef876-6dc7-4723-aa77-2143fade4c21'</t>
  </si>
  <si>
    <t>,'Col':</t>
  </si>
  <si>
    <t>{'SheetId':'34a8e994-01f6-4139-9fd6-c9fdbfe60cdd'</t>
  </si>
  <si>
    <t>,</t>
  </si>
  <si>
    <t>'UId':'8a9cd4ca-dc48-4920-8139-3959bd5433e3'</t>
  </si>
  <si>
    <t>,'Col':</t>
  </si>
  <si>
    <t>{'SheetId':'34a8e994-01f6-4139-9fd6-c9fdbfe60cdd'</t>
  </si>
  <si>
    <t>,</t>
  </si>
  <si>
    <t>'UId':'f85127d8-cc66-4fbd-a5ce-ae50bc3e0b65'</t>
  </si>
  <si>
    <t>,'Col':</t>
  </si>
  <si>
    <t>{'SheetId':'34a8e994-01f6-4139-9fd6-c9fdbfe60cdd'</t>
  </si>
  <si>
    <t>,</t>
  </si>
  <si>
    <t>'UId':'467a2930-ca62-4d2c-a8e3-4a6f8c081786'</t>
  </si>
  <si>
    <t>,'Col':</t>
  </si>
  <si>
    <t>{'SheetId':'34a8e994-01f6-4139-9fd6-c9fdbfe60cdd'</t>
  </si>
  <si>
    <t>,</t>
  </si>
  <si>
    <t>'UId':'45cbfeea-e4d6-4c5f-aa1d-112e4cea0dfa'</t>
  </si>
  <si>
    <t>,'Col':</t>
  </si>
  <si>
    <t>{'SheetId':'34a8e994-01f6-4139-9fd6-c9fdbfe60cdd'</t>
  </si>
  <si>
    <t>,</t>
  </si>
  <si>
    <t>'UId':'a4e3d600-be68-4218-96ae-91de8408b6ee'</t>
  </si>
  <si>
    <t>,'Col':</t>
  </si>
  <si>
    <t>{'SheetId':'34a8e994-01f6-4139-9fd6-c9fdbfe60cdd'</t>
  </si>
  <si>
    <t>,</t>
  </si>
  <si>
    <t>'UId':'b504de76-d785-4f21-93f6-58a992c9a37a'</t>
  </si>
  <si>
    <t>,'Col':</t>
  </si>
  <si>
    <t>{'SheetId':'34a8e994-01f6-4139-9fd6-c9fdbfe60cdd'</t>
  </si>
  <si>
    <t>,</t>
  </si>
  <si>
    <t>'UId':'4e39f3c8-299c-4fa4-bccd-e391beb1ae47'</t>
  </si>
  <si>
    <t>,'Col':</t>
  </si>
  <si>
    <t>{'SheetId':'34a8e994-01f6-4139-9fd6-c9fdbfe60cdd'</t>
  </si>
  <si>
    <t>,</t>
  </si>
  <si>
    <t>'UId':'da76ebd1-7f01-4548-99ae-5432d7669614'</t>
  </si>
  <si>
    <t>,'Col':</t>
  </si>
  <si>
    <t>{'SheetId':'34a8e994-01f6-4139-9fd6-c9fdbfe60cdd'</t>
  </si>
  <si>
    <t>,</t>
  </si>
  <si>
    <t>'UId':'fb91aea1-b4ba-4359-9381-6c60359e7046'</t>
  </si>
  <si>
    <t>,'Col':</t>
  </si>
  <si>
    <t>{'SheetId':'34a8e994-01f6-4139-9fd6-c9fdbfe60cdd'</t>
  </si>
  <si>
    <t>,</t>
  </si>
  <si>
    <t>'UId':'28481ae3-5631-4e5b-b8ee-cb9423ef3206'</t>
  </si>
  <si>
    <t>,'Col':</t>
  </si>
  <si>
    <t>{'SheetId':'34a8e994-01f6-4139-9fd6-c9fdbfe60cdd'</t>
  </si>
  <si>
    <t>,</t>
  </si>
  <si>
    <t>'UId':'fbd11abc-d0ab-4575-a727-f338cccca2ee'</t>
  </si>
  <si>
    <t>,'Col':</t>
  </si>
  <si>
    <t>{'SheetId':'34a8e994-01f6-4139-9fd6-c9fdbfe60cdd'</t>
  </si>
  <si>
    <t>,</t>
  </si>
  <si>
    <t>'UId':'5dfddc46-791f-41f3-a727-2927adc86c21'</t>
  </si>
  <si>
    <t>,'Col':</t>
  </si>
  <si>
    <t>{'SheetId':'34a8e994-01f6-4139-9fd6-c9fdbfe60cdd'</t>
  </si>
  <si>
    <t>,</t>
  </si>
  <si>
    <t>'UId':'b83d066f-3531-4449-af5e-33df7348aa7d'</t>
  </si>
  <si>
    <t>,'Col':</t>
  </si>
  <si>
    <t>{'SheetId':'34a8e994-01f6-4139-9fd6-c9fdbfe60cdd'</t>
  </si>
  <si>
    <t>,</t>
  </si>
  <si>
    <t>'UId':'350c10ba-a1f4-419c-800e-27ef8ddb9193'</t>
  </si>
  <si>
    <t>,'Col':</t>
  </si>
  <si>
    <t>{'SheetId':'34a8e994-01f6-4139-9fd6-c9fdbfe60cdd'</t>
  </si>
  <si>
    <t>,</t>
  </si>
  <si>
    <t>'UId':'b657a21f-dd7f-4d3c-aedd-63ba5820945d'</t>
  </si>
  <si>
    <t>,'Col':</t>
  </si>
  <si>
    <t>{'SheetId':'34a8e994-01f6-4139-9fd6-c9fdbfe60cdd'</t>
  </si>
  <si>
    <t>,</t>
  </si>
  <si>
    <t>'UId':'5d3c6519-ea0b-4fb8-9198-b47b38876183'</t>
  </si>
  <si>
    <t>,'Col':</t>
  </si>
  <si>
    <t>{'SheetId':'34a8e994-01f6-4139-9fd6-c9fdbfe60cdd'</t>
  </si>
  <si>
    <t>,</t>
  </si>
  <si>
    <t>'UId':'92ff4940-8c73-4939-85bb-24d75016a747'</t>
  </si>
  <si>
    <t>,'Col':</t>
  </si>
  <si>
    <t>{'SheetId':'34a8e994-01f6-4139-9fd6-c9fdbfe60cdd'</t>
  </si>
  <si>
    <t>,</t>
  </si>
  <si>
    <t>'UId':'40d55e39-4ebf-4aac-8658-e2fa7193f766'</t>
  </si>
  <si>
    <t>,'Col':</t>
  </si>
  <si>
    <t>{'SheetId':'34a8e994-01f6-4139-9fd6-c9fdbfe60cdd'</t>
  </si>
  <si>
    <t>,</t>
  </si>
  <si>
    <t>'UId':'2561ce78-6942-44ae-90ee-92a3366655e7'</t>
  </si>
  <si>
    <t>,'Col':</t>
  </si>
  <si>
    <t>{'SheetId':'34a8e994-01f6-4139-9fd6-c9fdbfe60cdd'</t>
  </si>
  <si>
    <t>,</t>
  </si>
  <si>
    <t>'UId':'43f3dd43-a428-47ed-a73b-1b8b7aeef1c9'</t>
  </si>
  <si>
    <t>,'Col':</t>
  </si>
  <si>
    <t>{'SheetId':'34a8e994-01f6-4139-9fd6-c9fdbfe60cdd'</t>
  </si>
  <si>
    <t>,</t>
  </si>
  <si>
    <t>'UId':'ee43cbc8-acce-4dca-b839-85741247fca9'</t>
  </si>
  <si>
    <t>,'Col':</t>
  </si>
  <si>
    <t>{'SheetId':'34a8e994-01f6-4139-9fd6-c9fdbfe60cdd'</t>
  </si>
  <si>
    <t>,</t>
  </si>
  <si>
    <t>'UId':'f5e10079-4127-4d8b-b718-57a9576ddcfe'</t>
  </si>
  <si>
    <t>,'Col':</t>
  </si>
  <si>
    <t>{'SheetId':'34a8e994-01f6-4139-9fd6-c9fdbfe60cdd'</t>
  </si>
  <si>
    <t>,</t>
  </si>
  <si>
    <t>'UId':'9d127bad-df49-424e-aff5-11e9bfa24def'</t>
  </si>
  <si>
    <t>,'Col':</t>
  </si>
  <si>
    <t>{'SheetId':'34a8e994-01f6-4139-9fd6-c9fdbfe60cdd'</t>
  </si>
  <si>
    <t>,</t>
  </si>
  <si>
    <t>'UId':'c94e1fd0-8580-48b2-b13f-e44a2bcbc505'</t>
  </si>
  <si>
    <t>,'Col':</t>
  </si>
  <si>
    <t>{'SheetId':'34a8e994-01f6-4139-9fd6-c9fdbfe60cdd'</t>
  </si>
  <si>
    <t>,</t>
  </si>
  <si>
    <t>'UId':'562df118-293f-444f-bb74-894a86a6b1a1'</t>
  </si>
  <si>
    <t>,'Col':</t>
  </si>
  <si>
    <t>{'SheetId':'34a8e994-01f6-4139-9fd6-c9fdbfe60cdd'</t>
  </si>
  <si>
    <t>,</t>
  </si>
  <si>
    <t>'UId':'d7de1efc-b821-4745-abcd-75ff2777a2ba'</t>
  </si>
  <si>
    <t>,'Col':</t>
  </si>
  <si>
    <t>{'SheetId':'34a8e994-01f6-4139-9fd6-c9fdbfe60cdd'</t>
  </si>
  <si>
    <t>,</t>
  </si>
  <si>
    <t>'UId':'82b6c89b-c4eb-4782-be48-e4d7751c3212'</t>
  </si>
  <si>
    <t>,'Col':</t>
  </si>
  <si>
    <t>{'SheetId':'34a8e994-01f6-4139-9fd6-c9fdbfe60cdd'</t>
  </si>
  <si>
    <t>,</t>
  </si>
  <si>
    <t>'UId':'9af89d94-5f2f-4c54-a5ef-171b90df5584'</t>
  </si>
  <si>
    <t>,'Col':</t>
  </si>
  <si>
    <t>{'SheetId':'34a8e994-01f6-4139-9fd6-c9fdbfe60cdd'</t>
  </si>
  <si>
    <t>,</t>
  </si>
  <si>
    <t>'UId':'06ebaffb-48b1-4f91-9b01-1574968cadc8'</t>
  </si>
  <si>
    <t>,'Col':</t>
  </si>
  <si>
    <t>{'SheetId':'34a8e994-01f6-4139-9fd6-c9fdbfe60cdd'</t>
  </si>
  <si>
    <t>,</t>
  </si>
  <si>
    <t>'UId':'8d4e50c5-6fca-4120-957c-f27b973ac801'</t>
  </si>
  <si>
    <t>,'Col':</t>
  </si>
  <si>
    <t>{'SheetId':'34a8e994-01f6-4139-9fd6-c9fdbfe60cdd'</t>
  </si>
  <si>
    <t>,</t>
  </si>
  <si>
    <t>'UId':'cb96d995-455e-4e25-a60d-cdca1745d8bc'</t>
  </si>
  <si>
    <t>,'Col':</t>
  </si>
  <si>
    <t>{'SheetId':'34a8e994-01f6-4139-9fd6-c9fdbfe60cdd'</t>
  </si>
  <si>
    <t>,</t>
  </si>
  <si>
    <t>'UId':'39ac2913-cfc7-486d-9654-6715727fc13d'</t>
  </si>
  <si>
    <t>,'Col':</t>
  </si>
  <si>
    <t>{'SheetId':'34a8e994-01f6-4139-9fd6-c9fdbfe60cdd'</t>
  </si>
  <si>
    <t>,</t>
  </si>
  <si>
    <t>'UId':'12862020-a36f-457c-bf39-dc3b3cbff690'</t>
  </si>
  <si>
    <t>,'Col':</t>
  </si>
  <si>
    <t>{'SheetId':'34a8e994-01f6-4139-9fd6-c9fdbfe60cdd'</t>
  </si>
  <si>
    <t>,</t>
  </si>
  <si>
    <t>'UId':'6b59c9f1-2538-41eb-b593-fbf1d19a9949'</t>
  </si>
  <si>
    <t>,'Col':</t>
  </si>
  <si>
    <t>{'SheetId':'34a8e994-01f6-4139-9fd6-c9fdbfe60cdd'</t>
  </si>
  <si>
    <t>,</t>
  </si>
  <si>
    <t>'UId':'1daffe3c-8540-4041-b248-bd293eb3b6a8'</t>
  </si>
  <si>
    <t>,'Col':</t>
  </si>
  <si>
    <t>{'SheetId':'34a8e994-01f6-4139-9fd6-c9fdbfe60cdd'</t>
  </si>
  <si>
    <t>,</t>
  </si>
  <si>
    <t>'UId':'df62815e-1c91-4059-be71-fa50e634fffb'</t>
  </si>
  <si>
    <t>,'Col':</t>
  </si>
  <si>
    <t>{'SheetId':'34a8e994-01f6-4139-9fd6-c9fdbfe60cdd'</t>
  </si>
  <si>
    <t>,</t>
  </si>
  <si>
    <t>'UId':'e1f53408-b859-4c14-837b-9f97884502a8'</t>
  </si>
  <si>
    <t>,'Col':</t>
  </si>
  <si>
    <t>{'SheetId':'34a8e994-01f6-4139-9fd6-c9fdbfe60cdd'</t>
  </si>
  <si>
    <t>,</t>
  </si>
  <si>
    <t>'UId':'41152582-a5fc-4f56-8e27-a6d405c9c1f1'</t>
  </si>
  <si>
    <t>,'Col':</t>
  </si>
  <si>
    <t>{'SheetId':'34a8e994-01f6-4139-9fd6-c9fdbfe60cdd'</t>
  </si>
  <si>
    <t>,</t>
  </si>
  <si>
    <t>'UId':'ffa1fd67-eae6-495c-ad39-5e01c5dcdd53'</t>
  </si>
  <si>
    <t>,'Col':</t>
  </si>
  <si>
    <t>{'SheetId':'34a8e994-01f6-4139-9fd6-c9fdbfe60cdd'</t>
  </si>
  <si>
    <t>,</t>
  </si>
  <si>
    <t>'UId':'848c53b9-e03f-4db0-bfca-c48dca3d4373'</t>
  </si>
  <si>
    <t>,'Col':</t>
  </si>
  <si>
    <t>{'SheetId':'34a8e994-01f6-4139-9fd6-c9fdbfe60cdd'</t>
  </si>
  <si>
    <t>,</t>
  </si>
  <si>
    <t>'UId':'8a643879-d4b2-4615-91ce-d8a7e5c0f52d'</t>
  </si>
  <si>
    <t>,'Col':</t>
  </si>
  <si>
    <t>{'SheetId':'b85f0c9c-2c9c-42cb-97e8-cf3b2f1ff40b'</t>
  </si>
  <si>
    <t>,</t>
  </si>
  <si>
    <t>'UId':'d3598d7f-b99c-47de-a946-3780e5aaa44d'</t>
  </si>
  <si>
    <t>,'Col':</t>
  </si>
  <si>
    <t>{'SheetId':'b85f0c9c-2c9c-42cb-97e8-cf3b2f1ff40b'</t>
  </si>
  <si>
    <t>,</t>
  </si>
  <si>
    <t>'UId':'89a33e01-0c3c-4523-aaed-7c213432c0f3'</t>
  </si>
  <si>
    <t>,'Col':</t>
  </si>
  <si>
    <t>{'SheetId':'b85f0c9c-2c9c-42cb-97e8-cf3b2f1ff40b'</t>
  </si>
  <si>
    <t>,</t>
  </si>
  <si>
    <t>'UId':'75ce2163-e549-446f-9595-3ff88fb46187'</t>
  </si>
  <si>
    <t>,'Col':</t>
  </si>
  <si>
    <t>{'SheetId':'b85f0c9c-2c9c-42cb-97e8-cf3b2f1ff40b'</t>
  </si>
  <si>
    <t>,</t>
  </si>
  <si>
    <t>'UId':'64c81976-b294-4de5-ad8e-e59069ed5ca7'</t>
  </si>
  <si>
    <t>,'Col':</t>
  </si>
  <si>
    <t>{'SheetId':'b85f0c9c-2c9c-42cb-97e8-cf3b2f1ff40b'</t>
  </si>
  <si>
    <t>,</t>
  </si>
  <si>
    <t>'UId':'4600ecc0-c5e9-4760-96c2-9eefb3952371'</t>
  </si>
  <si>
    <t>,'Col':</t>
  </si>
  <si>
    <t>{'SheetId':'b85f0c9c-2c9c-42cb-97e8-cf3b2f1ff40b'</t>
  </si>
  <si>
    <t>,</t>
  </si>
  <si>
    <t>'UId':'d9593858-28fd-4ac3-baee-be4d8f0a6b97'</t>
  </si>
  <si>
    <t>,'Col':</t>
  </si>
  <si>
    <t>{'SheetId':'b85f0c9c-2c9c-42cb-97e8-cf3b2f1ff40b'</t>
  </si>
  <si>
    <t>,</t>
  </si>
  <si>
    <t>'UId':'d9e7fd8b-ec79-41a7-b789-8067f4f84a57'</t>
  </si>
  <si>
    <t>,'Col':</t>
  </si>
  <si>
    <t>{'SheetId':'b85f0c9c-2c9c-42cb-97e8-cf3b2f1ff40b'</t>
  </si>
  <si>
    <t>,</t>
  </si>
  <si>
    <t>'UId':'6d522944-59c1-4b80-a6a9-0a6839901876'</t>
  </si>
  <si>
    <t>,'Col':</t>
  </si>
  <si>
    <t>{'SheetId':'b85f0c9c-2c9c-42cb-97e8-cf3b2f1ff40b'</t>
  </si>
  <si>
    <t>,</t>
  </si>
  <si>
    <t>'UId':'22677e63-5680-4c53-b3a7-a608e7c538ab'</t>
  </si>
  <si>
    <t>,'Col':</t>
  </si>
  <si>
    <t>{'SheetId':'b85f0c9c-2c9c-42cb-97e8-cf3b2f1ff40b'</t>
  </si>
  <si>
    <t>,</t>
  </si>
  <si>
    <t>'UId':'7acdd36a-52be-46af-a4b8-961f14a865dd'</t>
  </si>
  <si>
    <t>,'Col':</t>
  </si>
  <si>
    <t>{'SheetId':'b85f0c9c-2c9c-42cb-97e8-cf3b2f1ff40b'</t>
  </si>
  <si>
    <t>,</t>
  </si>
  <si>
    <t>'UId':'deb219ed-3c66-4219-978d-a23b19c7be0e'</t>
  </si>
  <si>
    <t>,'Col':</t>
  </si>
  <si>
    <t>{'SheetId':'b85f0c9c-2c9c-42cb-97e8-cf3b2f1ff40b'</t>
  </si>
  <si>
    <t>,</t>
  </si>
  <si>
    <t>'UId':'25ced59f-a3f2-491f-8001-fd2d12e54059'</t>
  </si>
  <si>
    <t>,'Col':</t>
  </si>
  <si>
    <t>{'SheetId':'b85f0c9c-2c9c-42cb-97e8-cf3b2f1ff40b'</t>
  </si>
  <si>
    <t>,</t>
  </si>
  <si>
    <t>'UId':'75907e69-7b6f-4322-b992-eed3748419d9'</t>
  </si>
  <si>
    <t>,'Col':</t>
  </si>
  <si>
    <t>{'SheetId':'b85f0c9c-2c9c-42cb-97e8-cf3b2f1ff40b'</t>
  </si>
  <si>
    <t>,</t>
  </si>
  <si>
    <t>'UId':'df8a7b02-3a7a-4ac9-b9f6-1d8de594021f'</t>
  </si>
  <si>
    <t>,'Col':</t>
  </si>
  <si>
    <t>{'SheetId':'b85f0c9c-2c9c-42cb-97e8-cf3b2f1ff40b'</t>
  </si>
  <si>
    <t>,</t>
  </si>
  <si>
    <t>'UId':'fc1f9195-3048-43c6-ab00-3355dd2f3581'</t>
  </si>
  <si>
    <t>,'Col':</t>
  </si>
  <si>
    <t>{'SheetId':'b85f0c9c-2c9c-42cb-97e8-cf3b2f1ff40b'</t>
  </si>
  <si>
    <t>,</t>
  </si>
  <si>
    <t>'UId':'c6bd1aa7-b873-4c67-a2c6-960a2e8f25b7'</t>
  </si>
  <si>
    <t>,'Col':</t>
  </si>
  <si>
    <t>{'SheetId':'b85f0c9c-2c9c-42cb-97e8-cf3b2f1ff40b'</t>
  </si>
  <si>
    <t>,</t>
  </si>
  <si>
    <t>'UId':'345b4213-7d25-4e4a-b681-6f0751d59607'</t>
  </si>
  <si>
    <t>,'Col':</t>
  </si>
  <si>
    <t>{'SheetId':'b85f0c9c-2c9c-42cb-97e8-cf3b2f1ff40b'</t>
  </si>
  <si>
    <t>,</t>
  </si>
  <si>
    <t>'UId':'616c3ae3-0b6c-45aa-9562-79badf291641'</t>
  </si>
  <si>
    <t>,'Col':</t>
  </si>
  <si>
    <t>{'SheetId':'b85f0c9c-2c9c-42cb-97e8-cf3b2f1ff40b'</t>
  </si>
  <si>
    <t>,</t>
  </si>
  <si>
    <t>'UId':'98afffc9-bde2-4ca5-9bad-241dae7597f5'</t>
  </si>
  <si>
    <t>,'Col':</t>
  </si>
  <si>
    <t>{'SheetId':'b85f0c9c-2c9c-42cb-97e8-cf3b2f1ff40b'</t>
  </si>
  <si>
    <t>,</t>
  </si>
  <si>
    <t>'UId':'528538fb-5a26-4894-bf45-d22045fea469'</t>
  </si>
  <si>
    <t>,'Col':</t>
  </si>
  <si>
    <t>{'SheetId':'b85f0c9c-2c9c-42cb-97e8-cf3b2f1ff40b'</t>
  </si>
  <si>
    <t>,</t>
  </si>
  <si>
    <t>'UId':'5c6952c8-5212-40a7-87b6-34ffc3a06f4b'</t>
  </si>
  <si>
    <t>,'Col':</t>
  </si>
  <si>
    <t>{'SheetId':'b85f0c9c-2c9c-42cb-97e8-cf3b2f1ff40b'</t>
  </si>
  <si>
    <t>,</t>
  </si>
  <si>
    <t>'UId':'34af04fb-dd1d-454b-8789-df3c819f4b68'</t>
  </si>
  <si>
    <t>,'Col':</t>
  </si>
  <si>
    <t>{'SheetId':'b85f0c9c-2c9c-42cb-97e8-cf3b2f1ff40b'</t>
  </si>
  <si>
    <t>,</t>
  </si>
  <si>
    <t>'UId':'74e6b0b7-7c73-46ae-9f1e-f19d3faf7f28'</t>
  </si>
  <si>
    <t>,'Col':</t>
  </si>
  <si>
    <t>{'SheetId':'b85f0c9c-2c9c-42cb-97e8-cf3b2f1ff40b'</t>
  </si>
  <si>
    <t>,</t>
  </si>
  <si>
    <t>'UId':'6048d942-0253-4930-9e82-589c4337cfb8'</t>
  </si>
  <si>
    <t>,'Col':</t>
  </si>
  <si>
    <t>{'SheetId':'b85f0c9c-2c9c-42cb-97e8-cf3b2f1ff40b'</t>
  </si>
  <si>
    <t>,</t>
  </si>
  <si>
    <t>'UId':'54a552e4-c716-4231-a7e9-f4d27df5a39e'</t>
  </si>
  <si>
    <t>,'Col':</t>
  </si>
  <si>
    <t>{'SheetId':'b85f0c9c-2c9c-42cb-97e8-cf3b2f1ff40b'</t>
  </si>
  <si>
    <t>,</t>
  </si>
  <si>
    <t>'UId':'b2f7144d-a9e5-4d78-b7c5-428bf343f0ad'</t>
  </si>
  <si>
    <t>,'Col':</t>
  </si>
  <si>
    <t>{'SheetId':'b85f0c9c-2c9c-42cb-97e8-cf3b2f1ff40b'</t>
  </si>
  <si>
    <t>,</t>
  </si>
  <si>
    <t>'UId':'aa49e802-c50b-484d-b04d-584ad9529afb'</t>
  </si>
  <si>
    <t>,'Col':</t>
  </si>
  <si>
    <t>{'SheetId':'b85f0c9c-2c9c-42cb-97e8-cf3b2f1ff40b'</t>
  </si>
  <si>
    <t>,</t>
  </si>
  <si>
    <t>'UId':'a6de6eaf-26cd-4162-88db-d6cdfef54835'</t>
  </si>
  <si>
    <t>,'Col':</t>
  </si>
  <si>
    <t>{'SheetId':'b85f0c9c-2c9c-42cb-97e8-cf3b2f1ff40b'</t>
  </si>
  <si>
    <t>,</t>
  </si>
  <si>
    <t>'UId':'6bdaf205-8ec4-4b83-9d88-0e70b037cdf1'</t>
  </si>
  <si>
    <t>,'Col':</t>
  </si>
  <si>
    <t>{'SheetId':'b85f0c9c-2c9c-42cb-97e8-cf3b2f1ff40b'</t>
  </si>
  <si>
    <t>,</t>
  </si>
  <si>
    <t>'UId':'c001d550-589a-4c35-b0e7-3ce937f02515'</t>
  </si>
  <si>
    <t>,'Col':</t>
  </si>
  <si>
    <t>{'SheetId':'b85f0c9c-2c9c-42cb-97e8-cf3b2f1ff40b'</t>
  </si>
  <si>
    <t>,</t>
  </si>
  <si>
    <t>'UId':'2e84c07d-a6e0-4e0f-8a95-cf0814cf96f8'</t>
  </si>
  <si>
    <t>,'Col':</t>
  </si>
  <si>
    <t>{'SheetId':'b85f0c9c-2c9c-42cb-97e8-cf3b2f1ff40b'</t>
  </si>
  <si>
    <t>,</t>
  </si>
  <si>
    <t>'UId':'beaa7b51-6956-4438-b5ae-eab5d6905b91'</t>
  </si>
  <si>
    <t>,'Col':</t>
  </si>
  <si>
    <t>{'SheetId':'b85f0c9c-2c9c-42cb-97e8-cf3b2f1ff40b'</t>
  </si>
  <si>
    <t>,</t>
  </si>
  <si>
    <t>'UId':'0ec10142-5e89-410b-91f8-c651e89730af'</t>
  </si>
  <si>
    <t>,'Col':</t>
  </si>
  <si>
    <t>{'SheetId':'b85f0c9c-2c9c-42cb-97e8-cf3b2f1ff40b'</t>
  </si>
  <si>
    <t>,</t>
  </si>
  <si>
    <t>'UId':'866d8025-cbf6-42de-b965-6716e2f56b8c'</t>
  </si>
  <si>
    <t>,'Col':</t>
  </si>
  <si>
    <t>{'SheetId':'b85f0c9c-2c9c-42cb-97e8-cf3b2f1ff40b'</t>
  </si>
  <si>
    <t>,</t>
  </si>
  <si>
    <t>'UId':'f1ea9c36-7383-47ed-a903-851df4ae3030'</t>
  </si>
  <si>
    <t>,'Col':</t>
  </si>
  <si>
    <t>{'SheetId':'b85f0c9c-2c9c-42cb-97e8-cf3b2f1ff40b'</t>
  </si>
  <si>
    <t>,</t>
  </si>
  <si>
    <t>'UId':'9d7fe12e-2cc2-4dc0-823d-efa214da6470'</t>
  </si>
  <si>
    <t>,'Col':</t>
  </si>
  <si>
    <t>{'SheetId':'b85f0c9c-2c9c-42cb-97e8-cf3b2f1ff40b'</t>
  </si>
  <si>
    <t>,</t>
  </si>
  <si>
    <t>'UId':'1252edc4-27d7-4ada-a70c-183138d498f3'</t>
  </si>
  <si>
    <t>,'Col':</t>
  </si>
  <si>
    <t>{'SheetId':'b85f0c9c-2c9c-42cb-97e8-cf3b2f1ff40b'</t>
  </si>
  <si>
    <t>,</t>
  </si>
  <si>
    <t>'UId':'92759f36-d2c7-4ed0-9334-c49e41dc5596'</t>
  </si>
  <si>
    <t>,'Col':</t>
  </si>
  <si>
    <t>{'SheetId':'b85f0c9c-2c9c-42cb-97e8-cf3b2f1ff40b'</t>
  </si>
  <si>
    <t>,</t>
  </si>
  <si>
    <t>'UId':'f86db235-f534-4ff5-89e8-79c3e770d9ca'</t>
  </si>
  <si>
    <t>,'Col':</t>
  </si>
  <si>
    <t>{'SheetId':'b85f0c9c-2c9c-42cb-97e8-cf3b2f1ff40b'</t>
  </si>
  <si>
    <t>,</t>
  </si>
  <si>
    <t>'UId':'6dceaa15-9012-41af-b2c8-395818e1f550'</t>
  </si>
  <si>
    <t>,'Col':</t>
  </si>
  <si>
    <t>{'SheetId':'b85f0c9c-2c9c-42cb-97e8-cf3b2f1ff40b'</t>
  </si>
  <si>
    <t>,</t>
  </si>
  <si>
    <t>'UId':'c14d3ee3-5971-4270-a5d3-f50e1c332e8d'</t>
  </si>
  <si>
    <t>,'Col':</t>
  </si>
  <si>
    <t>{'SheetId':'b85f0c9c-2c9c-42cb-97e8-cf3b2f1ff40b'</t>
  </si>
  <si>
    <t>,</t>
  </si>
  <si>
    <t>'UId':'949a407b-83ef-4703-a6e1-72f76cf60ec7'</t>
  </si>
  <si>
    <t>,'Col':</t>
  </si>
  <si>
    <t>{'SheetId':'b85f0c9c-2c9c-42cb-97e8-cf3b2f1ff40b'</t>
  </si>
  <si>
    <t>,</t>
  </si>
  <si>
    <t>'UId':'5af76d4b-bc59-40b0-9094-9df863c64436'</t>
  </si>
  <si>
    <t>,'Col':</t>
  </si>
  <si>
    <t>{'SheetId':'b85f0c9c-2c9c-42cb-97e8-cf3b2f1ff40b'</t>
  </si>
  <si>
    <t>,</t>
  </si>
  <si>
    <t>'UId':'95d96bd4-ed31-46de-a92d-e5641cc55c12'</t>
  </si>
  <si>
    <t>,'Col':</t>
  </si>
  <si>
    <t>{'SheetId':'b85f0c9c-2c9c-42cb-97e8-cf3b2f1ff40b'</t>
  </si>
  <si>
    <t>,</t>
  </si>
  <si>
    <t>'UId':'3a85f8ff-ff1a-4ac5-b6aa-79e4e9747fa1'</t>
  </si>
  <si>
    <t>,'Col':</t>
  </si>
  <si>
    <t>{'SheetId':'b85f0c9c-2c9c-42cb-97e8-cf3b2f1ff40b'</t>
  </si>
  <si>
    <t>,</t>
  </si>
  <si>
    <t>'UId':'d53e73ab-1598-4cf8-b48c-314386b071b6'</t>
  </si>
  <si>
    <t>,'Col':</t>
  </si>
  <si>
    <t>{'SheetId':'b85f0c9c-2c9c-42cb-97e8-cf3b2f1ff40b'</t>
  </si>
  <si>
    <t>,</t>
  </si>
  <si>
    <t>'UId':'d4066e2b-3a0e-41c2-92d0-037e07952319'</t>
  </si>
  <si>
    <t>,'Col':</t>
  </si>
  <si>
    <t>{'SheetId':'b85f0c9c-2c9c-42cb-97e8-cf3b2f1ff40b'</t>
  </si>
  <si>
    <t>,</t>
  </si>
  <si>
    <t>'UId':'d21718fe-1343-4d4e-8e40-6f8f6b4f025f'</t>
  </si>
  <si>
    <t>,'Col':</t>
  </si>
  <si>
    <t>{'SheetId':'b85f0c9c-2c9c-42cb-97e8-cf3b2f1ff40b'</t>
  </si>
  <si>
    <t>,</t>
  </si>
  <si>
    <t>'UId':'17d44197-1d2c-49a2-a819-223c3211778e'</t>
  </si>
  <si>
    <t>,'Col':</t>
  </si>
  <si>
    <t>{'SheetId':'b85f0c9c-2c9c-42cb-97e8-cf3b2f1ff40b'</t>
  </si>
  <si>
    <t>,</t>
  </si>
  <si>
    <t>'UId':'25f4d503-a694-4219-8e34-c21732946624'</t>
  </si>
  <si>
    <t>,'Col':</t>
  </si>
  <si>
    <t>{'SheetId':'b85f0c9c-2c9c-42cb-97e8-cf3b2f1ff40b'</t>
  </si>
  <si>
    <t>,</t>
  </si>
  <si>
    <t>'UId':'6bf5e514-2300-4ee0-8cae-855a66de0166'</t>
  </si>
  <si>
    <t>,'Col':</t>
  </si>
  <si>
    <t>{'SheetId':'b85f0c9c-2c9c-42cb-97e8-cf3b2f1ff40b'</t>
  </si>
  <si>
    <t>,</t>
  </si>
  <si>
    <t>'UId':'e76139f0-9556-4ca2-adc8-ab5337cdf99f'</t>
  </si>
  <si>
    <t>,'Col':</t>
  </si>
  <si>
    <t>{'SheetId':'b85f0c9c-2c9c-42cb-97e8-cf3b2f1ff40b'</t>
  </si>
  <si>
    <t>,</t>
  </si>
  <si>
    <t>'UId':'04fe2b37-c29b-4aff-a129-9fb12bde9e96'</t>
  </si>
  <si>
    <t>,'Col':</t>
  </si>
  <si>
    <t>{'SheetId':'b85f0c9c-2c9c-42cb-97e8-cf3b2f1ff40b'</t>
  </si>
  <si>
    <t>,</t>
  </si>
  <si>
    <t>'UId':'31f1c51a-c4b4-44ad-9f5c-bab7da6c75c6'</t>
  </si>
  <si>
    <t>,'Col':</t>
  </si>
  <si>
    <t>{'SheetId':'b85f0c9c-2c9c-42cb-97e8-cf3b2f1ff40b'</t>
  </si>
  <si>
    <t>,</t>
  </si>
  <si>
    <t>'UId':'cc04047e-b443-4773-9b43-4fe5bcbe5882'</t>
  </si>
  <si>
    <t>,'Col':</t>
  </si>
  <si>
    <t>{'SheetId':'b85f0c9c-2c9c-42cb-97e8-cf3b2f1ff40b'</t>
  </si>
  <si>
    <t>,</t>
  </si>
  <si>
    <t>'UId':'38a7947f-3d51-4953-92a2-76e68cc3bcc3'</t>
  </si>
  <si>
    <t>,'Col':</t>
  </si>
  <si>
    <t>{'SheetId':'b85f0c9c-2c9c-42cb-97e8-cf3b2f1ff40b'</t>
  </si>
  <si>
    <t>,</t>
  </si>
  <si>
    <t>'UId':'03a141b5-8307-4471-bf43-862286d0bdec'</t>
  </si>
  <si>
    <t>,'Col':</t>
  </si>
  <si>
    <t>{'SheetId':'b85f0c9c-2c9c-42cb-97e8-cf3b2f1ff40b'</t>
  </si>
  <si>
    <t>,</t>
  </si>
  <si>
    <t>'UId':'a75fd75b-a798-4777-977d-3f3954f32635'</t>
  </si>
  <si>
    <t>,'Col':</t>
  </si>
  <si>
    <t>{'SheetId':'b85f0c9c-2c9c-42cb-97e8-cf3b2f1ff40b'</t>
  </si>
  <si>
    <t>,</t>
  </si>
  <si>
    <t>'UId':'4c5dd968-fbc0-4d75-a5c6-f9912e03f30c'</t>
  </si>
  <si>
    <t>,'Col':</t>
  </si>
  <si>
    <t>{'SheetId':'b85f0c9c-2c9c-42cb-97e8-cf3b2f1ff40b'</t>
  </si>
  <si>
    <t>,</t>
  </si>
  <si>
    <t>'UId':'c5aa4de1-38cc-48d8-9aee-2df31545b1bb'</t>
  </si>
  <si>
    <t>,'Col':</t>
  </si>
  <si>
    <t>{'SheetId':'b85f0c9c-2c9c-42cb-97e8-cf3b2f1ff40b'</t>
  </si>
  <si>
    <t>,</t>
  </si>
  <si>
    <t>'UId':'9ed7a10d-459a-421d-a868-f55f0d5be292'</t>
  </si>
  <si>
    <t>,'Col':</t>
  </si>
  <si>
    <t>{'SheetId':'90bef7f2-5447-4e16-ba6a-c0bd70ef892a'</t>
  </si>
  <si>
    <t>,</t>
  </si>
  <si>
    <t>'UId':'dcbe42f2-9872-499d-9628-19cade774f64'</t>
  </si>
  <si>
    <t>,'Col':</t>
  </si>
  <si>
    <t>{'SheetId':'90bef7f2-5447-4e16-ba6a-c0bd70ef892a'</t>
  </si>
  <si>
    <t>,</t>
  </si>
  <si>
    <t>'UId':'59c6e59f-0aae-4ff2-9918-d13006c3981a'</t>
  </si>
  <si>
    <t>,'Col':</t>
  </si>
  <si>
    <t>{'SheetId':'90bef7f2-5447-4e16-ba6a-c0bd70ef892a'</t>
  </si>
  <si>
    <t>,</t>
  </si>
  <si>
    <t>'UId':'7f5df541-bc92-45b6-94c8-cacac2ea11c0'</t>
  </si>
  <si>
    <t>,'Col':</t>
  </si>
  <si>
    <t>{'SheetId':'90bef7f2-5447-4e16-ba6a-c0bd70ef892a'</t>
  </si>
  <si>
    <t>,</t>
  </si>
  <si>
    <t>'UId':'f5010f7d-4705-482a-9f5a-5a5c864ae1a7'</t>
  </si>
  <si>
    <t>,'Col':</t>
  </si>
  <si>
    <t>{'SheetId':'90bef7f2-5447-4e16-ba6a-c0bd70ef892a'</t>
  </si>
  <si>
    <t>,</t>
  </si>
  <si>
    <t>'UId':'a12e2b30-5f3f-45b4-9d43-befae690f345'</t>
  </si>
  <si>
    <t>,'Col':</t>
  </si>
  <si>
    <t>{'SheetId':'90bef7f2-5447-4e16-ba6a-c0bd70ef892a'</t>
  </si>
  <si>
    <t>,</t>
  </si>
  <si>
    <t>'UId':'f3e0cb98-1769-4a07-943e-0622a0496607'</t>
  </si>
  <si>
    <t>,'Col':</t>
  </si>
  <si>
    <t>{'SheetId':'90bef7f2-5447-4e16-ba6a-c0bd70ef892a'</t>
  </si>
  <si>
    <t>,</t>
  </si>
  <si>
    <t>'UId':'e8460ac7-314a-404e-aae4-9b1223ca04ad'</t>
  </si>
  <si>
    <t>,'Col':</t>
  </si>
  <si>
    <t>{'SheetId':'90bef7f2-5447-4e16-ba6a-c0bd70ef892a'</t>
  </si>
  <si>
    <t>,</t>
  </si>
  <si>
    <t>'UId':'c7b8eb95-f6a5-44bd-8b0b-2c85da8fd020'</t>
  </si>
  <si>
    <t>,'Col':</t>
  </si>
  <si>
    <t>{'SheetId':'90bef7f2-5447-4e16-ba6a-c0bd70ef892a'</t>
  </si>
  <si>
    <t>,</t>
  </si>
  <si>
    <t>'UId':'f9e3cf66-328e-417c-93d9-97a1a83c986d'</t>
  </si>
  <si>
    <t>,'Col':</t>
  </si>
  <si>
    <t>{'SheetId':'90bef7f2-5447-4e16-ba6a-c0bd70ef892a'</t>
  </si>
  <si>
    <t>,</t>
  </si>
  <si>
    <t>'UId':'92b660ae-8986-450b-9994-3095d31694cf'</t>
  </si>
  <si>
    <t>,'Col':</t>
  </si>
  <si>
    <t>{'SheetId':'90bef7f2-5447-4e16-ba6a-c0bd70ef892a'</t>
  </si>
  <si>
    <t>,</t>
  </si>
  <si>
    <t>'UId':'61151671-eb54-4b32-a5c6-495909d680ef'</t>
  </si>
  <si>
    <t>,'Col':</t>
  </si>
  <si>
    <t>{'SheetId':'90bef7f2-5447-4e16-ba6a-c0bd70ef892a'</t>
  </si>
  <si>
    <t>,</t>
  </si>
  <si>
    <t>'UId':'027dd50b-e3fb-4a2c-9795-fa18e696c7e1'</t>
  </si>
  <si>
    <t>,'Col':</t>
  </si>
  <si>
    <t>{'SheetId':'90bef7f2-5447-4e16-ba6a-c0bd70ef892a'</t>
  </si>
  <si>
    <t>,</t>
  </si>
  <si>
    <t>'UId':'3eca4f79-b544-4e38-8c3f-482a2a59b692'</t>
  </si>
  <si>
    <t>,'Col':</t>
  </si>
  <si>
    <t>{'SheetId':'90bef7f2-5447-4e16-ba6a-c0bd70ef892a'</t>
  </si>
  <si>
    <t>,</t>
  </si>
  <si>
    <t>'UId':'bcf2cd2f-2c12-4b79-b1b8-f50bcf97309e'</t>
  </si>
  <si>
    <t>,'Col':</t>
  </si>
  <si>
    <t>{'SheetId':'90bef7f2-5447-4e16-ba6a-c0bd70ef892a'</t>
  </si>
  <si>
    <t>,</t>
  </si>
  <si>
    <t>'UId':'bd7ababd-7955-40c0-930c-100b2a23729f'</t>
  </si>
  <si>
    <t>,'Col':</t>
  </si>
  <si>
    <t>{'SheetId':'90bef7f2-5447-4e16-ba6a-c0bd70ef892a'</t>
  </si>
  <si>
    <t>,</t>
  </si>
  <si>
    <t>'UId':'77ae6f11-edfa-4524-b5e7-00a1b3e03dd0'</t>
  </si>
  <si>
    <t>,'Col':</t>
  </si>
  <si>
    <t>{'SheetId':'90bef7f2-5447-4e16-ba6a-c0bd70ef892a'</t>
  </si>
  <si>
    <t>,</t>
  </si>
  <si>
    <t>'UId':'0076c359-1a17-4496-aac4-faa05af9ab57'</t>
  </si>
  <si>
    <t>,'Col':</t>
  </si>
  <si>
    <t>{'SheetId':'90bef7f2-5447-4e16-ba6a-c0bd70ef892a'</t>
  </si>
  <si>
    <t>,</t>
  </si>
  <si>
    <t>'UId':'7a478a76-f887-4833-9897-e76c24fc9324'</t>
  </si>
  <si>
    <t>,'Col':</t>
  </si>
  <si>
    <t>{'SheetId':'90bef7f2-5447-4e16-ba6a-c0bd70ef892a'</t>
  </si>
  <si>
    <t>,</t>
  </si>
  <si>
    <t>'UId':'32b95607-d3e4-454e-bb39-29472709144f'</t>
  </si>
  <si>
    <t>,'Col':</t>
  </si>
  <si>
    <t>{'SheetId':'90bef7f2-5447-4e16-ba6a-c0bd70ef892a'</t>
  </si>
  <si>
    <t>,</t>
  </si>
  <si>
    <t>'UId':'74152c61-532b-4f40-8a40-6e95a52d91b3'</t>
  </si>
  <si>
    <t>,'Col':</t>
  </si>
  <si>
    <t>{'SheetId':'90bef7f2-5447-4e16-ba6a-c0bd70ef892a'</t>
  </si>
  <si>
    <t>,</t>
  </si>
  <si>
    <t>'UId':'c14e7876-775d-432e-a207-b54980f28fac'</t>
  </si>
  <si>
    <t>,'Col':</t>
  </si>
  <si>
    <t>{'SheetId':'90bef7f2-5447-4e16-ba6a-c0bd70ef892a'</t>
  </si>
  <si>
    <t>,</t>
  </si>
  <si>
    <t>'UId':'1fc95ef8-c46a-4695-a5f8-832afb0a02e8'</t>
  </si>
  <si>
    <t>,'Col':</t>
  </si>
  <si>
    <t>{'SheetId':'90bef7f2-5447-4e16-ba6a-c0bd70ef892a'</t>
  </si>
  <si>
    <t>,</t>
  </si>
  <si>
    <t>'UId':'404279cd-9395-464c-abc1-c867e385c624'</t>
  </si>
  <si>
    <t>,'Col':</t>
  </si>
  <si>
    <t>{'SheetId':'90bef7f2-5447-4e16-ba6a-c0bd70ef892a'</t>
  </si>
  <si>
    <t>,</t>
  </si>
  <si>
    <t>'UId':'c5cae6a5-f3dd-4215-b152-6e576d81942a'</t>
  </si>
  <si>
    <t>,'Col':</t>
  </si>
  <si>
    <t>{'SheetId':'90bef7f2-5447-4e16-ba6a-c0bd70ef892a'</t>
  </si>
  <si>
    <t>,</t>
  </si>
  <si>
    <t>'UId':'62042bbd-7b05-4ba0-83f8-e1833d0234b9'</t>
  </si>
  <si>
    <t>,'Col':</t>
  </si>
  <si>
    <t>{'SheetId':'90bef7f2-5447-4e16-ba6a-c0bd70ef892a'</t>
  </si>
  <si>
    <t>,</t>
  </si>
  <si>
    <t>'UId':'fffbba26-1935-480a-ac6d-a5976e0010a5'</t>
  </si>
  <si>
    <t>,'Col':</t>
  </si>
  <si>
    <t>{'SheetId':'90bef7f2-5447-4e16-ba6a-c0bd70ef892a'</t>
  </si>
  <si>
    <t>,</t>
  </si>
  <si>
    <t>'UId':'10c5525f-cf59-477c-92c8-e487fdebbf37'</t>
  </si>
  <si>
    <t>,'Col':</t>
  </si>
  <si>
    <t>{'SheetId':'90bef7f2-5447-4e16-ba6a-c0bd70ef892a'</t>
  </si>
  <si>
    <t>,</t>
  </si>
  <si>
    <t>'UId':'7e8a081d-e12d-4cce-9d12-21d14d60ee6d'</t>
  </si>
  <si>
    <t>,'Col':</t>
  </si>
  <si>
    <t>{'SheetId':'90bef7f2-5447-4e16-ba6a-c0bd70ef892a'</t>
  </si>
  <si>
    <t>,</t>
  </si>
  <si>
    <t>'UId':'ddad480c-d233-4982-928f-3d520f2af523'</t>
  </si>
  <si>
    <t>,'Col':</t>
  </si>
  <si>
    <t>{'SheetId':'90bef7f2-5447-4e16-ba6a-c0bd70ef892a'</t>
  </si>
  <si>
    <t>,</t>
  </si>
  <si>
    <t>'UId':'0549607a-37c1-4cb2-b4eb-7a395d6cd074'</t>
  </si>
  <si>
    <t>,'Col':</t>
  </si>
  <si>
    <t>{'SheetId':'90bef7f2-5447-4e16-ba6a-c0bd70ef892a'</t>
  </si>
  <si>
    <t>,</t>
  </si>
  <si>
    <t>'UId':'d831138f-5045-48c9-b4dd-40c663d5107f'</t>
  </si>
  <si>
    <t>,'Col':</t>
  </si>
  <si>
    <t>{'SheetId':'90bef7f2-5447-4e16-ba6a-c0bd70ef892a'</t>
  </si>
  <si>
    <t>,</t>
  </si>
  <si>
    <t>'UId':'ceeca54b-5c1d-41fd-99a6-696db85e3515'</t>
  </si>
  <si>
    <t>,'Col':</t>
  </si>
  <si>
    <t>{'SheetId':'90bef7f2-5447-4e16-ba6a-c0bd70ef892a'</t>
  </si>
  <si>
    <t>,</t>
  </si>
  <si>
    <t>'UId':'73668e8e-f1c7-4d41-99a9-cfbb009b8088'</t>
  </si>
  <si>
    <t>,'Col':</t>
  </si>
  <si>
    <t>{'SheetId':'90bef7f2-5447-4e16-ba6a-c0bd70ef892a'</t>
  </si>
  <si>
    <t>,</t>
  </si>
  <si>
    <t>'UId':'3aa0f35b-90bc-438b-9050-12501b9a6202'</t>
  </si>
  <si>
    <t>,'Col':</t>
  </si>
  <si>
    <t>{'SheetId':'90bef7f2-5447-4e16-ba6a-c0bd70ef892a'</t>
  </si>
  <si>
    <t>,</t>
  </si>
  <si>
    <t>'UId':'f56d14e8-5593-42fc-bce4-d539551b1871'</t>
  </si>
  <si>
    <t>,'Col':</t>
  </si>
  <si>
    <t>{'SheetId':'90bef7f2-5447-4e16-ba6a-c0bd70ef892a'</t>
  </si>
  <si>
    <t>,</t>
  </si>
  <si>
    <t>'UId':'47394025-6b68-40be-b4f4-eb828dcb1fec'</t>
  </si>
  <si>
    <t>,'Col':</t>
  </si>
  <si>
    <t>{'SheetId':'90bef7f2-5447-4e16-ba6a-c0bd70ef892a'</t>
  </si>
  <si>
    <t>,</t>
  </si>
  <si>
    <t>'UId':'1cff6672-f0ff-4cfc-ac16-e336b3200f69'</t>
  </si>
  <si>
    <t>,'Col':</t>
  </si>
  <si>
    <t>{'SheetId':'90bef7f2-5447-4e16-ba6a-c0bd70ef892a'</t>
  </si>
  <si>
    <t>,</t>
  </si>
  <si>
    <t>'UId':'3dddf5cb-3c6d-4349-9212-498e6ee152d8'</t>
  </si>
  <si>
    <t>,'Col':</t>
  </si>
  <si>
    <t>{'SheetId':'90bef7f2-5447-4e16-ba6a-c0bd70ef892a'</t>
  </si>
  <si>
    <t>,</t>
  </si>
  <si>
    <t>'UId':'ca940a2b-9a9a-4280-a634-f5fd9260a5dd'</t>
  </si>
  <si>
    <t>,'Col':</t>
  </si>
  <si>
    <t>{'SheetId':'90bef7f2-5447-4e16-ba6a-c0bd70ef892a'</t>
  </si>
  <si>
    <t>,</t>
  </si>
  <si>
    <t>'UId':'4eb109f7-f927-47ac-a02c-8d14d52b2f09'</t>
  </si>
  <si>
    <t>,'Col':</t>
  </si>
  <si>
    <t>{'SheetId':'90bef7f2-5447-4e16-ba6a-c0bd70ef892a'</t>
  </si>
  <si>
    <t>,</t>
  </si>
  <si>
    <t>'UId':'30117d7d-21a1-4bef-9117-9edf67e33796'</t>
  </si>
  <si>
    <t>,'Col':</t>
  </si>
  <si>
    <t>{'SheetId':'90bef7f2-5447-4e16-ba6a-c0bd70ef892a'</t>
  </si>
  <si>
    <t>,</t>
  </si>
  <si>
    <t>'UId':'3b68d77c-6997-48be-b37c-c91caaea0d20'</t>
  </si>
  <si>
    <t>,'Col':</t>
  </si>
  <si>
    <t>{'SheetId':'90bef7f2-5447-4e16-ba6a-c0bd70ef892a'</t>
  </si>
  <si>
    <t>,</t>
  </si>
  <si>
    <t>'UId':'7b94e042-2e9b-4133-8b45-01d7eb2c2b44'</t>
  </si>
  <si>
    <t>,'Col':</t>
  </si>
  <si>
    <t>{'SheetId':'90bef7f2-5447-4e16-ba6a-c0bd70ef892a'</t>
  </si>
  <si>
    <t>,</t>
  </si>
  <si>
    <t>'UId':'b7ce3295-3fe3-4941-b0b5-13278a30f07e'</t>
  </si>
  <si>
    <t>,'Col':</t>
  </si>
  <si>
    <t>{'SheetId':'90bef7f2-5447-4e16-ba6a-c0bd70ef892a'</t>
  </si>
  <si>
    <t>,</t>
  </si>
  <si>
    <t>'UId':'26269fad-ac81-4357-b4c5-4b56aa710f2c'</t>
  </si>
  <si>
    <t>,'Col':</t>
  </si>
  <si>
    <t>{'SheetId':'90bef7f2-5447-4e16-ba6a-c0bd70ef892a'</t>
  </si>
  <si>
    <t>,</t>
  </si>
  <si>
    <t>'UId':'06a847f2-5038-4312-9dd3-f85de19c750a'</t>
  </si>
  <si>
    <t>,'Col':</t>
  </si>
  <si>
    <t>{'SheetId':'90bef7f2-5447-4e16-ba6a-c0bd70ef892a'</t>
  </si>
  <si>
    <t>,</t>
  </si>
  <si>
    <t>'UId':'9222e693-acd4-4cce-8bb9-cbf84e29a2bb'</t>
  </si>
  <si>
    <t>,'Col':</t>
  </si>
  <si>
    <t>{'SheetId':'90bef7f2-5447-4e16-ba6a-c0bd70ef892a'</t>
  </si>
  <si>
    <t>,</t>
  </si>
  <si>
    <t>'UId':'a3cbe5ad-243d-4be2-a411-d32cffd03bd6'</t>
  </si>
  <si>
    <t>,'Col':</t>
  </si>
  <si>
    <t>{'SheetId':'90bef7f2-5447-4e16-ba6a-c0bd70ef892a'</t>
  </si>
  <si>
    <t>,</t>
  </si>
  <si>
    <t>'UId':'1a3ec0d4-5f24-4fab-bf6c-5976f68877fb'</t>
  </si>
  <si>
    <t>,'Col':</t>
  </si>
  <si>
    <t>{'SheetId':'90bef7f2-5447-4e16-ba6a-c0bd70ef892a'</t>
  </si>
  <si>
    <t>,</t>
  </si>
  <si>
    <t>'UId':'025fd94e-85b2-4b70-9465-4ba6210717e2'</t>
  </si>
  <si>
    <t>,'Col':</t>
  </si>
  <si>
    <t>{'SheetId':'90bef7f2-5447-4e16-ba6a-c0bd70ef892a'</t>
  </si>
  <si>
    <t>,</t>
  </si>
  <si>
    <t>'UId':'489668cf-291b-49b7-91f8-bc9659ff475d'</t>
  </si>
  <si>
    <t>,'Col':</t>
  </si>
  <si>
    <t>{'SheetId':'90bef7f2-5447-4e16-ba6a-c0bd70ef892a'</t>
  </si>
  <si>
    <t>,</t>
  </si>
  <si>
    <t>'UId':'2e09c480-6d38-4536-9001-3a5628af4054'</t>
  </si>
  <si>
    <t>,'Col':</t>
  </si>
  <si>
    <t>{'SheetId':'90bef7f2-5447-4e16-ba6a-c0bd70ef892a'</t>
  </si>
  <si>
    <t>,</t>
  </si>
  <si>
    <t>'UId':'9e8f6c11-a916-46b9-a2f4-1922290045ad'</t>
  </si>
  <si>
    <t>,'Col':</t>
  </si>
  <si>
    <t>{'SheetId':'90bef7f2-5447-4e16-ba6a-c0bd70ef892a'</t>
  </si>
  <si>
    <t>,</t>
  </si>
  <si>
    <t>'UId':'da0c6456-87cd-4991-b933-ac52097ae7c9'</t>
  </si>
  <si>
    <t>,'Col':</t>
  </si>
  <si>
    <t>{'SheetId':'90bef7f2-5447-4e16-ba6a-c0bd70ef892a'</t>
  </si>
  <si>
    <t>,</t>
  </si>
  <si>
    <t>'UId':'9d846337-e01e-4de2-9861-871f1c291931'</t>
  </si>
  <si>
    <t>,'Col':</t>
  </si>
  <si>
    <t>{'SheetId':'90bef7f2-5447-4e16-ba6a-c0bd70ef892a'</t>
  </si>
  <si>
    <t>,</t>
  </si>
  <si>
    <t>'UId':'4de38ce4-fdf4-414a-995b-75c50b47b4d9'</t>
  </si>
  <si>
    <t>,'Col':</t>
  </si>
  <si>
    <t>{'SheetId':'90bef7f2-5447-4e16-ba6a-c0bd70ef892a'</t>
  </si>
  <si>
    <t>,</t>
  </si>
  <si>
    <t>'UId':'e7ab30f5-420d-43bf-a83f-5db47811ed77'</t>
  </si>
  <si>
    <t>,'Col':</t>
  </si>
  <si>
    <t>{'SheetId':'90bef7f2-5447-4e16-ba6a-c0bd70ef892a'</t>
  </si>
  <si>
    <t>,</t>
  </si>
  <si>
    <t>'UId':'5c40893a-bd11-4592-b981-40e09688f59d'</t>
  </si>
  <si>
    <t>,'Col':</t>
  </si>
  <si>
    <t>{'SheetId':'90bef7f2-5447-4e16-ba6a-c0bd70ef892a'</t>
  </si>
  <si>
    <t>,</t>
  </si>
  <si>
    <t>'UId':'94445701-4d7f-4691-87e8-51dbade38be0'</t>
  </si>
  <si>
    <t>,'Col':</t>
  </si>
  <si>
    <t>{'SheetId':'90bef7f2-5447-4e16-ba6a-c0bd70ef892a'</t>
  </si>
  <si>
    <t>,</t>
  </si>
  <si>
    <t>'UId':'2263636f-afd4-4dbc-90b9-201be59bd253'</t>
  </si>
  <si>
    <t>,'Col':</t>
  </si>
  <si>
    <t>{'SheetId':'90bef7f2-5447-4e16-ba6a-c0bd70ef892a'</t>
  </si>
  <si>
    <t>,</t>
  </si>
  <si>
    <t>'UId':'0c59a277-c831-4dd9-a4c5-e6a26a860a0e'</t>
  </si>
  <si>
    <t>,'Col':</t>
  </si>
  <si>
    <t>{'SheetId':'90bef7f2-5447-4e16-ba6a-c0bd70ef892a'</t>
  </si>
  <si>
    <t>,</t>
  </si>
  <si>
    <t>'UId':'d1a268d0-7774-41a9-904a-7f13db1ac855'</t>
  </si>
  <si>
    <t>,'Col':</t>
  </si>
  <si>
    <t>{'SheetId':'90bef7f2-5447-4e16-ba6a-c0bd70ef892a'</t>
  </si>
  <si>
    <t>,</t>
  </si>
  <si>
    <t>'UId':'f2b6aa46-9927-4827-98c4-8468ea370cd7'</t>
  </si>
  <si>
    <t>,'Col':</t>
  </si>
  <si>
    <t>{'SheetId':'90bef7f2-5447-4e16-ba6a-c0bd70ef892a'</t>
  </si>
  <si>
    <t>,</t>
  </si>
  <si>
    <t>'UId':'aec30b9d-f4b1-4a2d-b333-8c838c820fea'</t>
  </si>
  <si>
    <t>,'Col':</t>
  </si>
  <si>
    <t>{'SheetId':'90bef7f2-5447-4e16-ba6a-c0bd70ef892a'</t>
  </si>
  <si>
    <t>,</t>
  </si>
  <si>
    <t>'UId':'b49aa07d-15e7-4a90-b396-3a89cafcbe91'</t>
  </si>
  <si>
    <t>,'Col':</t>
  </si>
  <si>
    <t>{'SheetId':'90bef7f2-5447-4e16-ba6a-c0bd70ef892a'</t>
  </si>
  <si>
    <t>,</t>
  </si>
  <si>
    <t>'UId':'5c35ea2c-aac8-4aa5-a9d6-b9b34b78a1a3'</t>
  </si>
  <si>
    <t>,'Col':</t>
  </si>
  <si>
    <t>{'SheetId':'90bef7f2-5447-4e16-ba6a-c0bd70ef892a'</t>
  </si>
  <si>
    <t>,</t>
  </si>
  <si>
    <t>'UId':'07db3ad4-0868-4abe-98fb-7a44a5825235'</t>
  </si>
  <si>
    <t>,'Col':</t>
  </si>
  <si>
    <t>{'SheetId':'90bef7f2-5447-4e16-ba6a-c0bd70ef892a'</t>
  </si>
  <si>
    <t>,</t>
  </si>
  <si>
    <t>'UId':'ac767ffc-3b76-4c37-8996-22c5737d284a'</t>
  </si>
  <si>
    <t>,'Col':</t>
  </si>
  <si>
    <t>{'SheetId':'90bef7f2-5447-4e16-ba6a-c0bd70ef892a'</t>
  </si>
  <si>
    <t>,</t>
  </si>
  <si>
    <t>'UId':'5d7a928c-7025-42a0-87a1-7858bddb2e11'</t>
  </si>
  <si>
    <t>,'Col':</t>
  </si>
  <si>
    <t>{'SheetId':'90bef7f2-5447-4e16-ba6a-c0bd70ef892a'</t>
  </si>
  <si>
    <t>,</t>
  </si>
  <si>
    <t>'UId':'2535b054-4cac-434e-ac09-49ecdd93a60a'</t>
  </si>
  <si>
    <t>,'Col':</t>
  </si>
  <si>
    <t>{'SheetId':'90bef7f2-5447-4e16-ba6a-c0bd70ef892a'</t>
  </si>
  <si>
    <t>,</t>
  </si>
  <si>
    <t>'UId':'b0892778-e633-4fa6-991e-d201fe920c06'</t>
  </si>
  <si>
    <t>,'Col':</t>
  </si>
  <si>
    <t>{'SheetId':'90bef7f2-5447-4e16-ba6a-c0bd70ef892a'</t>
  </si>
  <si>
    <t>,</t>
  </si>
  <si>
    <t>'UId':'9d0eceda-75cb-41ea-bf7a-bcf22621199a'</t>
  </si>
  <si>
    <t>,'Col':</t>
  </si>
  <si>
    <t>{'SheetId':'90bef7f2-5447-4e16-ba6a-c0bd70ef892a'</t>
  </si>
  <si>
    <t>,</t>
  </si>
  <si>
    <t>'UId':'529598bb-6460-4815-9538-03c84a97a8c1'</t>
  </si>
  <si>
    <t>,'Col':</t>
  </si>
  <si>
    <t>{'SheetId':'90bef7f2-5447-4e16-ba6a-c0bd70ef892a'</t>
  </si>
  <si>
    <t>,</t>
  </si>
  <si>
    <t>'UId':'7753c3fb-cf2b-4f1d-aa3e-c0e34a6ddb0a'</t>
  </si>
  <si>
    <t>,'Col':</t>
  </si>
  <si>
    <t>{'SheetId':'90bef7f2-5447-4e16-ba6a-c0bd70ef892a'</t>
  </si>
  <si>
    <t>,</t>
  </si>
  <si>
    <t>'UId':'0e23f18c-48df-4f1d-9913-5f93ed1ce959'</t>
  </si>
  <si>
    <t>,'Col':</t>
  </si>
  <si>
    <t>{'SheetId':'90bef7f2-5447-4e16-ba6a-c0bd70ef892a'</t>
  </si>
  <si>
    <t>,</t>
  </si>
  <si>
    <t>'UId':'4c8ce157-b82b-4911-97ce-c3d8c0344035'</t>
  </si>
  <si>
    <t>,'Col':</t>
  </si>
  <si>
    <t>{'SheetId':'90bef7f2-5447-4e16-ba6a-c0bd70ef892a'</t>
  </si>
  <si>
    <t>,</t>
  </si>
  <si>
    <t>'UId':'5e77ba2b-2f92-41a8-bddb-037f4699a606'</t>
  </si>
  <si>
    <t>,'Col':</t>
  </si>
  <si>
    <t>{'SheetId':'90bef7f2-5447-4e16-ba6a-c0bd70ef892a'</t>
  </si>
  <si>
    <t>,</t>
  </si>
  <si>
    <t>'UId':'5e253441-a58b-4b82-9180-bb16b193f4ad'</t>
  </si>
  <si>
    <t>,'Col':</t>
  </si>
  <si>
    <t>{'SheetId':'90bef7f2-5447-4e16-ba6a-c0bd70ef892a'</t>
  </si>
  <si>
    <t>,</t>
  </si>
  <si>
    <t>'UId':'33cbc2ac-e949-4095-9890-643f65693f21'</t>
  </si>
  <si>
    <t>,'Col':</t>
  </si>
  <si>
    <t>{'SheetId':'90bef7f2-5447-4e16-ba6a-c0bd70ef892a'</t>
  </si>
  <si>
    <t>,</t>
  </si>
  <si>
    <t>'UId':'b2e5abde-224d-4a73-b471-1b52e30785df'</t>
  </si>
  <si>
    <t>,'Col':</t>
  </si>
  <si>
    <t>{'SheetId':'90bef7f2-5447-4e16-ba6a-c0bd70ef892a'</t>
  </si>
  <si>
    <t>,</t>
  </si>
  <si>
    <t>'UId':'c8a3e0f1-5c62-4f1c-95de-31f24f0f542b'</t>
  </si>
  <si>
    <t>,'Col':</t>
  </si>
  <si>
    <t>{'SheetId':'90bef7f2-5447-4e16-ba6a-c0bd70ef892a'</t>
  </si>
  <si>
    <t>,</t>
  </si>
  <si>
    <t>'UId':'b47ef4b9-fdc5-4149-925a-a37f69444eed'</t>
  </si>
  <si>
    <t>,'Col':</t>
  </si>
  <si>
    <t>{'SheetId':'90bef7f2-5447-4e16-ba6a-c0bd70ef892a'</t>
  </si>
  <si>
    <t>,</t>
  </si>
  <si>
    <t>'UId':'98adec13-41ba-4188-98a9-e93760aa2fb3'</t>
  </si>
  <si>
    <t>,'Col':</t>
  </si>
  <si>
    <t>{'SheetId':'90bef7f2-5447-4e16-ba6a-c0bd70ef892a'</t>
  </si>
  <si>
    <t>,</t>
  </si>
  <si>
    <t>'UId':'ed5625e2-6cd9-430e-a3cc-4b96f23814b9'</t>
  </si>
  <si>
    <t>,'Col':</t>
  </si>
  <si>
    <t>{'SheetId':'90bef7f2-5447-4e16-ba6a-c0bd70ef892a'</t>
  </si>
  <si>
    <t>,</t>
  </si>
  <si>
    <t>'UId':'af4bc6fe-b0ca-4e53-afc3-e9117b2afaa9'</t>
  </si>
  <si>
    <t>,'Col':</t>
  </si>
  <si>
    <t>{'SheetId':'90bef7f2-5447-4e16-ba6a-c0bd70ef892a'</t>
  </si>
  <si>
    <t>,</t>
  </si>
  <si>
    <t>'UId':'17d661cc-f192-4c00-861a-7630d434672c'</t>
  </si>
  <si>
    <t>,'Col':</t>
  </si>
  <si>
    <t>{'SheetId':'90bef7f2-5447-4e16-ba6a-c0bd70ef892a'</t>
  </si>
  <si>
    <t>,</t>
  </si>
  <si>
    <t>'UId':'f3133392-ba33-47a1-b02c-db5432624692'</t>
  </si>
  <si>
    <t>,'Col':</t>
  </si>
  <si>
    <t>{'SheetId':'90bef7f2-5447-4e16-ba6a-c0bd70ef892a'</t>
  </si>
  <si>
    <t>,</t>
  </si>
  <si>
    <t>'UId':'4c597590-9a84-467c-ba3a-de6122f1b542'</t>
  </si>
  <si>
    <t>,'Col':</t>
  </si>
  <si>
    <t>{'SheetId':'90bef7f2-5447-4e16-ba6a-c0bd70ef892a'</t>
  </si>
  <si>
    <t>,</t>
  </si>
  <si>
    <t>'UId':'741c7bc9-6e39-4603-910b-b160c3f6e1c7'</t>
  </si>
  <si>
    <t>,'Col':</t>
  </si>
  <si>
    <t>{'SheetId':'90bef7f2-5447-4e16-ba6a-c0bd70ef892a'</t>
  </si>
  <si>
    <t>,</t>
  </si>
  <si>
    <t>'UId':'d083e204-2056-47a9-8ba0-985adc796b26'</t>
  </si>
  <si>
    <t>,'Col':</t>
  </si>
  <si>
    <t>{'SheetId':'b10415a7-816a-4ced-969e-651ab5e5c361'</t>
  </si>
  <si>
    <t>,</t>
  </si>
  <si>
    <t>'UId':'ed356fb6-ae63-42f0-a47c-586320e34d28'</t>
  </si>
  <si>
    <t>,'Col':</t>
  </si>
  <si>
    <t>{'SheetId':'b10415a7-816a-4ced-969e-651ab5e5c361'</t>
  </si>
  <si>
    <t>,</t>
  </si>
  <si>
    <t>'UId':'5058cc0b-4456-44a5-9c02-b0f1fef8dd65'</t>
  </si>
  <si>
    <t>,'Col':</t>
  </si>
  <si>
    <t>{'SheetId':'b10415a7-816a-4ced-969e-651ab5e5c361'</t>
  </si>
  <si>
    <t>,</t>
  </si>
  <si>
    <t>'UId':'656899ca-fd57-475d-b93d-415100e53fb4'</t>
  </si>
  <si>
    <t>,'Col':</t>
  </si>
</sst>
</file>

<file path=xl/styles.xml><?xml version="1.0" encoding="utf-8"?>
<styleSheet xmlns="http://schemas.openxmlformats.org/spreadsheetml/2006/main" xmlns:a="http://schemas.openxmlformats.org/drawingml/2006/main" xmlns:mc="http://schemas.openxmlformats.org/markup-compatibility/2006" xmlns:x14ac="http://schemas.microsoft.com/office/spreadsheetml/2009/9/ac" xmlns:x16r2="http://schemas.microsoft.com/office/spreadsheetml/2015/02/main" xmlns:xdr="http://schemas.openxmlformats.org/drawingml/2006/spreadsheetDrawing" count="2" mc:Ignorable="x14ac x16r2">
  <numFmts count="10">
    <numFmt numFmtId="5" formatCode="&quot;$&quot;#,##0_);(&quot;$&quot;#,##0)"/>
    <numFmt numFmtId="6" formatCode="&quot;$&quot;#,##0_);[Red](&quot;$&quot;#,##0)"/>
    <numFmt numFmtId="7" formatCode="&quot;$&quot;#,##0.00_);(&quot;$&quot;#,##0.00)"/>
    <numFmt numFmtId="8" formatCode="&quot;$&quot;#,##0.00_);[Red](&quot;$&quot;#,##0.00)"/>
    <numFmt numFmtId="41" formatCode="_(* #,##0_);_(* (#,##0);_(* &quot;-&quot;_);_(@_)"/>
    <numFmt numFmtId="42" formatCode="_(&quot;$&quot;* #,##0_);_(&quot;$&quot;* (#,##0);_(&quot;$&quot;* &quot;-&quot;_);_(@_)"/>
    <numFmt numFmtId="43" formatCode="_(* #,##0.00_);_(* (#,##0.00);_(* &quot;-&quot;??_);_(@_)"/>
    <numFmt numFmtId="44" formatCode="_(&quot;$&quot;* #,##0.00_);_(&quot;$&quot;* (#,##0.00);_(&quot;$&quot;* &quot;-&quot;??_);_(@_)"/>
    <numFmt numFmtId="164" formatCode="_(* #,##0.00_);_(* \(#,##0.00\);_(* &quot;-&quot;??_);_(@_)"/>
    <numFmt numFmtId="165" formatCode="_(* #,##0_);_(* \(#,##0\);_(* &quot;-&quot;??_);_(@_)"/>
  </numFmts>
  <fonts count="15">
    <font>
      <name val="Arial"/>
      <color rgb="FF000000"/>
      <sz val="10"/>
    </font>
    <font>
      <name val="Arial"/>
      <charset val="163"/>
      <family val="2"/>
      <color rgb="FF000000"/>
      <sz val="10"/>
    </font>
    <font>
      <name val="Times New Roman"/>
      <charset val="163"/>
      <family val="1"/>
      <color rgb="FF000000"/>
      <sz val="12"/>
    </font>
    <font>
      <name val="Times New Roman"/>
      <charset val="163"/>
      <family val="1"/>
      <b/>
      <color rgb="FF000000"/>
      <sz val="12"/>
    </font>
    <font>
      <name val="Times New Roman"/>
      <charset val="163"/>
      <family val="1"/>
      <color rgb="FF000000"/>
      <sz val="12"/>
    </font>
    <font>
      <name val="Times New Roman"/>
      <charset val="163"/>
      <family val="1"/>
      <b/>
      <color rgb="FF000000"/>
      <sz val="12"/>
    </font>
    <font>
      <name val="Times New Roman"/>
      <charset val="163"/>
      <family val="1"/>
      <b/>
      <color rgb="FF000000"/>
      <sz val="12"/>
    </font>
    <font>
      <name val="Times New Roman"/>
      <charset val="163"/>
      <family val="1"/>
      <color rgb="FF000000"/>
      <sz val="12"/>
    </font>
    <font>
      <name val="Arial"/>
      <charset val="163"/>
      <family val="2"/>
      <color rgb="FF000000"/>
      <sz val="10"/>
    </font>
    <font>
      <name val="Arial"/>
      <family val="2"/>
      <color rgb="FF000000"/>
      <sz val="10"/>
    </font>
    <font>
      <name val="Times New Roman"/>
      <family val="1"/>
      <color rgb="FF000000"/>
      <sz val="12"/>
    </font>
    <font>
      <name val="Times New Roman"/>
      <family val="1"/>
      <b/>
      <color rgb="FF000000"/>
      <sz val="12"/>
    </font>
    <font>
      <name val="Times New Roman"/>
      <family val="1"/>
      <b/>
      <i/>
      <color rgb="FF000000"/>
      <sz val="12"/>
    </font>
    <font>
      <name val="Times New Roman"/>
      <family val="1"/>
      <i/>
      <color rgb="FF000000"/>
      <sz val="12"/>
    </font>
    <font>
      <name val="Arial"/>
      <family val="2"/>
      <b/>
      <color rgb="FF000000"/>
      <sz val="10"/>
    </font>
  </fonts>
  <fills count="4">
    <fill>
      <patternFill patternType="none"/>
    </fill>
    <fill>
      <patternFill patternType="gray125"/>
    </fill>
    <fill>
      <patternFill patternType="solid">
        <fgColor rgb="FFC0C0C0"/>
        <bgColor indexed="64"/>
      </patternFill>
    </fill>
    <fill>
      <patternFill patternType="solid">
        <fgColor rgb="FFBFBFBF"/>
        <bgColor indexed="64"/>
      </patternFill>
    </fill>
  </fills>
  <borders count="4">
    <border>
      <left style="none">
        <color rgb="FF000000"/>
      </left>
      <right style="none">
        <color rgb="FF000000"/>
      </right>
      <top style="none">
        <color rgb="FF000000"/>
      </top>
      <bottom style="none">
        <color rgb="FF000000"/>
      </bottom>
      <diagonal style="none">
        <color rgb="FF000000"/>
      </diagonal>
    </border>
    <border>
      <left style="thin">
        <color rgb="FF000000"/>
      </left>
      <right style="thin">
        <color rgb="FF000000"/>
      </right>
      <top style="thin">
        <color rgb="FF000000"/>
      </top>
      <bottom style="thin">
        <color rgb="FF000000"/>
      </bottom>
      <diagonal style="none">
        <color rgb="FF000000"/>
      </diagonal>
    </border>
    <border>
      <left style="thin">
        <color rgb="FF000000"/>
      </left>
      <right style="thin">
        <color rgb="FF000000"/>
      </right>
      <top style="thin">
        <color rgb="FF000000"/>
      </top>
      <bottom style="thin">
        <color rgb="FF000000"/>
      </bottom>
      <diagonal style="none">
        <color rgb="FF000000"/>
      </diagonal>
    </border>
    <border>
      <left style="thin">
        <color rgb="FF000000"/>
      </left>
      <right style="thin">
        <color rgb="FF000000"/>
      </right>
      <top style="thin">
        <color rgb="FF000000"/>
      </top>
      <bottom style="none">
        <color rgb="FF000000"/>
      </bottom>
      <diagonal style="none">
        <color rgb="FF000000"/>
      </diagonal>
    </border>
  </borders>
  <cellStyleXfs count="4">
    <xf numFmtId="0" fontId="0" fillId="0" borderId="0" xfId="0"/>
    <xf numFmtId="164" fontId="1" fillId="0" borderId="0" xfId="0" applyNumberFormat="1" applyFont="1"/>
    <xf numFmtId="164" fontId="8" fillId="0" borderId="0" xfId="0" applyNumberFormat="1" applyFont="1"/>
    <xf numFmtId="0" fontId="9" fillId="0" borderId="0" xfId="0" applyFont="1"/>
  </cellStyleXfs>
  <cellXfs count="100">
    <xf numFmtId="0" fontId="0" fillId="0" borderId="0" xfId="0"/>
    <xf numFmtId="0" fontId="4" fillId="0" borderId="1" xfId="0" applyFont="1" applyBorder="1" applyAlignment="1">
      <alignment horizontal="left"/>
    </xf>
    <xf numFmtId="0" fontId="5" fillId="2" borderId="1" xfId="0" applyFont="1" applyFill="1" applyBorder="1" applyAlignment="1">
      <alignment horizontal="center" vertical="justify"/>
    </xf>
    <xf numFmtId="0" fontId="6" fillId="0" borderId="1" xfId="0" applyFont="1" applyBorder="1" applyAlignment="1">
      <alignment horizontal="left"/>
    </xf>
    <xf numFmtId="0" fontId="10" fillId="0" borderId="1" xfId="0" applyFont="1" applyBorder="1" applyAlignment="1">
      <alignment horizontal="left" vertical="top"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3"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center" vertical="center" wrapText="1"/>
    </xf>
    <xf numFmtId="0" fontId="10" fillId="0" borderId="0" xfId="0" applyFont="1" applyAlignment="1">
      <alignment vertical="center"/>
    </xf>
    <xf numFmtId="0" fontId="10" fillId="0" borderId="0" xfId="0" applyFont="1" applyAlignment="1">
      <alignment horizontal="left" vertical="center"/>
    </xf>
    <xf numFmtId="0" fontId="12" fillId="0" borderId="0" xfId="0" applyFont="1" applyAlignment="1">
      <alignment horizontal="left" vertical="center"/>
    </xf>
    <xf numFmtId="0" fontId="10" fillId="0" borderId="0" xfId="0" applyFont="1" applyAlignment="1">
      <alignment vertical="center" wrapText="1"/>
    </xf>
    <xf numFmtId="0" fontId="10" fillId="0" borderId="0" xfId="0" applyFont="1" applyAlignment="1">
      <alignment horizontal="left" vertical="center" wrapText="1"/>
    </xf>
    <xf numFmtId="0" fontId="10" fillId="0" borderId="0" xfId="0" applyFont="1" applyAlignment="1">
      <alignment horizontal="right" vertical="center" wrapText="1"/>
    </xf>
    <xf numFmtId="0" fontId="11"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1" xfId="0" applyFont="1" applyBorder="1" applyAlignment="1">
      <alignment horizontal="left" vertical="center" wrapText="1"/>
    </xf>
    <xf numFmtId="0" fontId="11" fillId="2" borderId="1" xfId="0"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3" fontId="11" fillId="2" borderId="1" xfId="0" applyNumberFormat="1" applyFont="1" applyFill="1" applyBorder="1" applyAlignment="1">
      <alignment horizontal="center" vertical="center" wrapText="1"/>
    </xf>
    <xf numFmtId="4" fontId="11" fillId="2" borderId="1" xfId="0" applyNumberFormat="1" applyFont="1" applyFill="1" applyBorder="1" applyAlignment="1">
      <alignment horizontal="center" vertical="center" wrapText="1"/>
    </xf>
    <xf numFmtId="0" fontId="11" fillId="0" borderId="1" xfId="0" applyFont="1" applyBorder="1" applyAlignment="1">
      <alignment horizontal="left" vertical="center" wrapText="1"/>
    </xf>
    <xf numFmtId="49" fontId="11" fillId="0" borderId="1" xfId="0" applyNumberFormat="1" applyFont="1" applyBorder="1" applyAlignment="1">
      <alignment horizontal="left" vertical="center" wrapText="1"/>
    </xf>
    <xf numFmtId="3" fontId="11" fillId="0" borderId="1" xfId="0" applyNumberFormat="1" applyFont="1" applyBorder="1" applyAlignment="1">
      <alignment horizontal="right" vertical="center" wrapText="1"/>
    </xf>
    <xf numFmtId="4" fontId="11" fillId="0" borderId="1" xfId="0" applyNumberFormat="1" applyFont="1" applyBorder="1" applyAlignment="1">
      <alignment horizontal="right" vertical="center" wrapText="1"/>
    </xf>
    <xf numFmtId="49" fontId="10" fillId="0" borderId="1" xfId="0" applyNumberFormat="1" applyFont="1" applyBorder="1" applyAlignment="1">
      <alignment horizontal="left" vertical="center" wrapText="1"/>
    </xf>
    <xf numFmtId="3" fontId="10" fillId="0" borderId="1" xfId="0" applyNumberFormat="1" applyFont="1" applyBorder="1" applyAlignment="1">
      <alignment horizontal="right" vertical="center" wrapText="1"/>
    </xf>
    <xf numFmtId="4" fontId="10" fillId="0" borderId="1" xfId="0" applyNumberFormat="1" applyFont="1" applyBorder="1" applyAlignment="1">
      <alignment horizontal="right" vertical="center" wrapText="1"/>
    </xf>
    <xf numFmtId="0" fontId="10" fillId="2" borderId="1" xfId="0" applyFont="1" applyFill="1" applyBorder="1" applyAlignment="1">
      <alignment horizontal="left" vertical="center" wrapText="1"/>
    </xf>
    <xf numFmtId="49" fontId="10" fillId="2" borderId="1" xfId="0" applyNumberFormat="1" applyFont="1" applyFill="1" applyBorder="1" applyAlignment="1">
      <alignment horizontal="left" vertical="center" wrapText="1"/>
    </xf>
    <xf numFmtId="3" fontId="10" fillId="2" borderId="1" xfId="0" applyNumberFormat="1" applyFont="1" applyFill="1" applyBorder="1" applyAlignment="1">
      <alignment horizontal="right" vertical="center" wrapText="1"/>
    </xf>
    <xf numFmtId="4" fontId="10" fillId="2" borderId="1" xfId="0" applyNumberFormat="1" applyFont="1" applyFill="1" applyBorder="1" applyAlignment="1">
      <alignment horizontal="right" vertical="center" wrapText="1"/>
    </xf>
    <xf numFmtId="49" fontId="10" fillId="0" borderId="0" xfId="0" applyNumberFormat="1" applyFont="1" applyAlignment="1">
      <alignment vertical="center" wrapText="1"/>
    </xf>
    <xf numFmtId="3" fontId="10" fillId="0" borderId="0" xfId="0" applyNumberFormat="1" applyFont="1" applyAlignment="1">
      <alignment horizontal="right" vertical="center" wrapText="1"/>
    </xf>
    <xf numFmtId="4" fontId="10" fillId="0" borderId="0" xfId="0" applyNumberFormat="1" applyFont="1" applyAlignment="1">
      <alignment horizontal="right" vertical="center" wrapText="1"/>
    </xf>
    <xf numFmtId="0" fontId="10" fillId="2" borderId="1" xfId="0" applyFont="1" applyFill="1" applyBorder="1" applyAlignment="1">
      <alignment horizontal="center" vertical="center" wrapText="1"/>
    </xf>
    <xf numFmtId="0" fontId="10" fillId="0" borderId="0" xfId="0" applyFont="1" applyAlignment="1">
      <alignment horizontal="center" vertical="center" wrapText="1"/>
    </xf>
    <xf numFmtId="165" fontId="10" fillId="0" borderId="1" xfId="0" applyNumberFormat="1" applyFont="1" applyBorder="1" applyAlignment="1">
      <alignment horizontal="center" vertical="center" wrapText="1"/>
    </xf>
    <xf numFmtId="165" fontId="11" fillId="0" borderId="1" xfId="0" applyNumberFormat="1" applyFont="1" applyBorder="1" applyAlignment="1">
      <alignment horizontal="center" vertical="center" wrapText="1"/>
    </xf>
    <xf numFmtId="165" fontId="10" fillId="0" borderId="1" xfId="0" applyNumberFormat="1" applyFont="1" applyBorder="1" applyAlignment="1">
      <alignment horizontal="center" vertical="center" wrapText="1"/>
    </xf>
    <xf numFmtId="164" fontId="10" fillId="0" borderId="1" xfId="0" applyNumberFormat="1" applyFont="1" applyBorder="1" applyAlignment="1">
      <alignment horizontal="center" vertical="center" wrapText="1"/>
    </xf>
    <xf numFmtId="164" fontId="11" fillId="0" borderId="1" xfId="0" applyNumberFormat="1" applyFont="1" applyBorder="1" applyAlignment="1">
      <alignment horizontal="center" vertical="center" wrapText="1"/>
    </xf>
    <xf numFmtId="164" fontId="10" fillId="0" borderId="1" xfId="0" applyNumberFormat="1" applyFont="1" applyBorder="1" applyAlignment="1">
      <alignment horizontal="center" vertical="center" wrapText="1"/>
    </xf>
    <xf numFmtId="0" fontId="11" fillId="0" borderId="0" xfId="0" applyFont="1" applyAlignment="1">
      <alignment vertical="center" wrapText="1"/>
    </xf>
    <xf numFmtId="3" fontId="11" fillId="2" borderId="1" xfId="0" applyNumberFormat="1" applyFont="1" applyFill="1" applyBorder="1" applyAlignment="1">
      <alignment horizontal="center" vertical="center" wrapText="1"/>
    </xf>
    <xf numFmtId="3" fontId="10" fillId="0" borderId="0" xfId="0" applyNumberFormat="1" applyFont="1" applyAlignment="1">
      <alignment horizontal="right" vertical="center" wrapText="1"/>
    </xf>
    <xf numFmtId="165" fontId="10" fillId="2" borderId="1" xfId="0" applyNumberFormat="1" applyFont="1" applyFill="1" applyBorder="1" applyAlignment="1">
      <alignment horizontal="center" vertical="center" wrapText="1"/>
    </xf>
    <xf numFmtId="0" fontId="4" fillId="0" borderId="1" xfId="0"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wrapText="1"/>
    </xf>
    <xf numFmtId="0" fontId="4" fillId="0" borderId="1" xfId="0" applyFont="1" applyBorder="1" applyAlignment="1">
      <alignment horizontal="left" vertical="center" wrapText="1"/>
    </xf>
    <xf numFmtId="0" fontId="0" fillId="0" borderId="0" xfId="0" applyAlignment="1">
      <alignment vertical="center" wrapText="1"/>
    </xf>
    <xf numFmtId="0" fontId="6" fillId="0" borderId="1" xfId="0" applyFont="1" applyBorder="1" applyAlignment="1">
      <alignment horizontal="center" vertical="center" wrapText="1"/>
    </xf>
    <xf numFmtId="0" fontId="4" fillId="0" borderId="1" xfId="0" applyFont="1" applyBorder="1" applyAlignment="1">
      <alignment horizontal="center" vertical="center" wrapText="1"/>
    </xf>
    <xf numFmtId="49" fontId="4" fillId="0" borderId="1" xfId="0" applyNumberFormat="1" applyFont="1" applyBorder="1" applyAlignment="1">
      <alignment horizontal="left" vertical="center" wrapText="1"/>
    </xf>
    <xf numFmtId="3" fontId="4" fillId="0" borderId="1" xfId="0" applyNumberFormat="1" applyFont="1" applyBorder="1" applyAlignment="1">
      <alignment horizontal="right" vertical="center" wrapText="1"/>
    </xf>
    <xf numFmtId="4" fontId="4" fillId="0" borderId="1" xfId="0" applyNumberFormat="1" applyFont="1" applyBorder="1" applyAlignment="1">
      <alignment horizontal="right" vertical="center" wrapText="1"/>
    </xf>
    <xf numFmtId="49" fontId="6" fillId="0" borderId="1" xfId="0" applyNumberFormat="1" applyFont="1" applyBorder="1" applyAlignment="1">
      <alignment horizontal="left" vertical="center" wrapText="1"/>
    </xf>
    <xf numFmtId="3" fontId="6" fillId="0" borderId="1" xfId="0" applyNumberFormat="1" applyFont="1" applyBorder="1" applyAlignment="1">
      <alignment horizontal="right" vertical="center" wrapText="1"/>
    </xf>
    <xf numFmtId="49" fontId="2" fillId="0" borderId="1" xfId="0" applyNumberFormat="1" applyFont="1" applyBorder="1" applyAlignment="1">
      <alignment horizontal="left" vertical="center" wrapText="1"/>
    </xf>
    <xf numFmtId="3" fontId="2" fillId="0" borderId="1" xfId="0" applyNumberFormat="1" applyFont="1" applyBorder="1" applyAlignment="1">
      <alignment horizontal="right" vertical="center" wrapText="1"/>
    </xf>
    <xf numFmtId="3" fontId="3" fillId="0" borderId="1" xfId="0" applyNumberFormat="1" applyFont="1" applyBorder="1" applyAlignment="1">
      <alignment horizontal="right" vertical="center" wrapText="1"/>
    </xf>
    <xf numFmtId="49" fontId="2" fillId="0" borderId="1" xfId="0" applyNumberFormat="1" applyFont="1" applyBorder="1" applyAlignment="1">
      <alignment horizontal="left" vertical="center" wrapText="1"/>
    </xf>
    <xf numFmtId="3" fontId="2" fillId="0" borderId="1" xfId="0" applyNumberFormat="1" applyFont="1" applyBorder="1" applyAlignment="1">
      <alignment horizontal="right" vertical="center" wrapText="1"/>
    </xf>
    <xf numFmtId="0" fontId="7"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49" fontId="7" fillId="2" borderId="1" xfId="0" applyNumberFormat="1" applyFont="1" applyFill="1" applyBorder="1" applyAlignment="1">
      <alignment horizontal="left" vertical="center" wrapText="1"/>
    </xf>
    <xf numFmtId="3" fontId="7" fillId="2" borderId="1" xfId="0" applyNumberFormat="1" applyFont="1" applyFill="1" applyBorder="1" applyAlignment="1">
      <alignment horizontal="right" vertical="center" wrapText="1"/>
    </xf>
    <xf numFmtId="4" fontId="7" fillId="2" borderId="1" xfId="0" applyNumberFormat="1" applyFont="1" applyFill="1" applyBorder="1" applyAlignment="1">
      <alignment horizontal="right" vertical="center" wrapText="1"/>
    </xf>
    <xf numFmtId="0" fontId="0" fillId="0" borderId="0" xfId="0" applyAlignment="1">
      <alignment horizontal="center" vertical="center" wrapText="1"/>
    </xf>
    <xf numFmtId="49" fontId="0" fillId="0" borderId="0" xfId="0" applyNumberFormat="1" applyAlignment="1">
      <alignment vertical="center" wrapText="1"/>
    </xf>
    <xf numFmtId="3" fontId="0" fillId="0" borderId="0" xfId="0" applyNumberFormat="1" applyAlignment="1">
      <alignment horizontal="right" vertical="center" wrapText="1"/>
    </xf>
    <xf numFmtId="4" fontId="0" fillId="0" borderId="0" xfId="0" applyNumberFormat="1" applyAlignment="1">
      <alignment horizontal="righ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49" fontId="3" fillId="0" borderId="1" xfId="0" applyNumberFormat="1" applyFont="1" applyBorder="1" applyAlignment="1">
      <alignment horizontal="left" vertical="center" wrapText="1"/>
    </xf>
    <xf numFmtId="0" fontId="14" fillId="0" borderId="0" xfId="0" applyFont="1" applyAlignment="1">
      <alignment vertical="center" wrapText="1"/>
    </xf>
    <xf numFmtId="165" fontId="2" fillId="0" borderId="1" xfId="0" applyNumberFormat="1" applyFont="1" applyBorder="1" applyAlignment="1">
      <alignment horizontal="center" vertical="center" wrapText="1"/>
    </xf>
    <xf numFmtId="165" fontId="3" fillId="0" borderId="1" xfId="0" applyNumberFormat="1" applyFont="1" applyBorder="1" applyAlignment="1">
      <alignment horizontal="center" vertical="center" wrapText="1"/>
    </xf>
    <xf numFmtId="164" fontId="4"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wrapText="1"/>
    </xf>
    <xf numFmtId="165" fontId="2"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49" fontId="3" fillId="0" borderId="1" xfId="0" applyNumberFormat="1" applyFont="1" applyBorder="1" applyAlignment="1">
      <alignment horizontal="left" vertical="center" wrapText="1"/>
    </xf>
    <xf numFmtId="3" fontId="3" fillId="0" borderId="1" xfId="0" applyNumberFormat="1" applyFont="1" applyBorder="1" applyAlignment="1">
      <alignment horizontal="right" vertical="center" wrapText="1"/>
    </xf>
    <xf numFmtId="165" fontId="3" fillId="0" borderId="1" xfId="0" applyNumberFormat="1" applyFont="1" applyBorder="1" applyAlignment="1">
      <alignment horizontal="center" vertical="center" wrapText="1"/>
    </xf>
    <xf numFmtId="0" fontId="11" fillId="0" borderId="3" xfId="0" applyFont="1" applyBorder="1" applyAlignment="1">
      <alignment horizontal="center" vertical="center" wrapText="1"/>
    </xf>
    <xf numFmtId="0" fontId="11" fillId="0" borderId="3" xfId="0" applyFont="1" applyBorder="1" applyAlignment="1">
      <alignment horizontal="left" vertical="center" wrapText="1"/>
    </xf>
    <xf numFmtId="0" fontId="10" fillId="3" borderId="2" xfId="0" applyFont="1" applyFill="1" applyBorder="1" applyAlignment="1">
      <alignment horizontal="center" vertical="center" wrapText="1"/>
    </xf>
    <xf numFmtId="0" fontId="10" fillId="3" borderId="2" xfId="0" applyFont="1" applyFill="1" applyBorder="1" applyAlignment="1">
      <alignment vertical="center" wrapText="1"/>
    </xf>
    <xf numFmtId="4" fontId="11" fillId="0" borderId="1" xfId="0" applyNumberFormat="1" applyFont="1" applyBorder="1" applyAlignment="1">
      <alignment horizontal="right" vertical="center" wrapText="1"/>
    </xf>
    <xf numFmtId="0" fontId="13" fillId="0" borderId="0" xfId="0" applyFont="1" applyAlignment="1">
      <alignment horizontal="center" vertical="center" wrapText="1"/>
    </xf>
    <xf numFmtId="0" fontId="11" fillId="0" borderId="0" xfId="0" applyFont="1" applyAlignment="1">
      <alignment horizontal="center" vertical="center" wrapText="1"/>
    </xf>
    <xf numFmtId="0" fontId="3" fillId="0" borderId="1" xfId="0" applyFont="1" applyBorder="1" applyAlignment="1">
      <alignment horizontal="left" vertical="center" wrapText="1"/>
    </xf>
    <xf numFmtId="0" fontId="6" fillId="0" borderId="1" xfId="0" applyFont="1" applyBorder="1" applyAlignment="1">
      <alignment horizontal="left" vertical="center" wrapText="1"/>
    </xf>
    <xf numFmtId="0" fontId="11" fillId="2" borderId="1" xfId="0" applyFont="1" applyFill="1" applyBorder="1" applyAlignment="1">
      <alignment horizontal="center" vertical="center" wrapText="1"/>
    </xf>
    <xf numFmtId="0" fontId="5" fillId="2" borderId="1" xfId="0" applyFont="1" applyFill="1" applyBorder="1" applyAlignment="1">
      <alignment horizontal="center" vertical="justify"/>
    </xf>
  </cellXfs>
  <cellStyles count="4">
    <cellStyle name="Comma" xfId="1" builtinId="3"/>
    <cellStyle name="Comma 4" xfId="2"/>
    <cellStyle name="Currency [0] 2" xf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worksheet" Target="worksheets/sheet1.xml" TargetMode="Internal"/><Relationship Id="rId10" Type="http://schemas.openxmlformats.org/officeDocument/2006/relationships/worksheet" Target="worksheets/sheet10.xml" TargetMode="Internal"/><Relationship Id="rId11" Type="http://schemas.openxmlformats.org/officeDocument/2006/relationships/worksheet" Target="worksheets/sheet11.xml" TargetMode="Internal"/><Relationship Id="rId12" Type="http://schemas.openxmlformats.org/officeDocument/2006/relationships/worksheet" Target="worksheets/sheet12.xml" TargetMode="Internal"/><Relationship Id="rId13" Type="http://schemas.openxmlformats.org/officeDocument/2006/relationships/worksheet" Target="worksheets/sheet13.xml" TargetMode="Internal"/><Relationship Id="rId14" Type="http://schemas.openxmlformats.org/officeDocument/2006/relationships/theme" Target="theme/theme1.xml" TargetMode="Internal"/><Relationship Id="rId15" Type="http://schemas.openxmlformats.org/officeDocument/2006/relationships/styles" Target="styles.xml" TargetMode="Internal"/><Relationship Id="rId16" Type="http://schemas.openxmlformats.org/officeDocument/2006/relationships/sharedStrings" Target="sharedStrings.xml" TargetMode="Internal"/><Relationship Id="rId17" Type="http://schemas.openxmlformats.org/officeDocument/2006/relationships/calcChain" Target="calcChain.xml" TargetMode="Internal"/><Relationship Id="rId2" Type="http://schemas.openxmlformats.org/officeDocument/2006/relationships/worksheet" Target="worksheets/sheet2.xml" TargetMode="Internal"/><Relationship Id="rId3" Type="http://schemas.openxmlformats.org/officeDocument/2006/relationships/worksheet" Target="worksheets/sheet3.xml" TargetMode="Internal"/><Relationship Id="rId4" Type="http://schemas.openxmlformats.org/officeDocument/2006/relationships/worksheet" Target="worksheets/sheet4.xml" TargetMode="Internal"/><Relationship Id="rId5" Type="http://schemas.openxmlformats.org/officeDocument/2006/relationships/worksheet" Target="worksheets/sheet5.xml" TargetMode="Internal"/><Relationship Id="rId6" Type="http://schemas.openxmlformats.org/officeDocument/2006/relationships/worksheet" Target="worksheets/sheet6.xml" TargetMode="Internal"/><Relationship Id="rId7" Type="http://schemas.openxmlformats.org/officeDocument/2006/relationships/worksheet" Target="worksheets/sheet7.xml" TargetMode="Internal"/><Relationship Id="rId8" Type="http://schemas.openxmlformats.org/officeDocument/2006/relationships/worksheet" Target="worksheets/sheet8.xml" TargetMode="Internal"/><Relationship Id="rId9" Type="http://schemas.openxmlformats.org/officeDocument/2006/relationships/worksheet" Target="worksheets/sheet9.xml" TargetMode="Interna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TargetMode="Internal"/><Relationship Id="rId2" Type="http://schemas.openxmlformats.org/officeDocument/2006/relationships/customProperty" Target="../customProperty1.bin" TargetMode="In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 TargetMode="Internal"/><Relationship Id="rId2" Type="http://schemas.openxmlformats.org/officeDocument/2006/relationships/customProperty" Target="../customProperty10.bin" TargetMode="Internal"/><Relationship Id="rId3" Type="http://schemas.openxmlformats.org/officeDocument/2006/relationships/vmlDrawing" Target="../drawings/vmlDrawing4.vml" TargetMode="Internal"/><Relationship Id="rId4" Type="http://schemas.openxmlformats.org/officeDocument/2006/relationships/comments" Target="../comments4.xml" TargetMode="In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 TargetMode="Internal"/><Relationship Id="rId2" Type="http://schemas.openxmlformats.org/officeDocument/2006/relationships/customProperty" Target="../customProperty11.bin" TargetMode="Internal"/><Relationship Id="rId3" Type="http://schemas.openxmlformats.org/officeDocument/2006/relationships/vmlDrawing" Target="../drawings/vmlDrawing5.vml" TargetMode="Internal"/><Relationship Id="rId4" Type="http://schemas.openxmlformats.org/officeDocument/2006/relationships/comments" Target="../comments5.xml" TargetMode="Internal"/></Relationships>
</file>

<file path=xl/worksheets/_rels/sheet12.xml.rels><?xml version="1.0" encoding="UTF-8" standalone="yes"?>
<Relationships xmlns="http://schemas.openxmlformats.org/package/2006/relationships"><Relationship Id="rId1" Type="http://schemas.openxmlformats.org/officeDocument/2006/relationships/customProperty" Target="../customProperty12.bin" TargetMode="Internal"/><Relationship Id="rId2" Type="http://schemas.openxmlformats.org/officeDocument/2006/relationships/vmlDrawing" Target="../drawings/vmlDrawing6.vml" TargetMode="Internal"/><Relationship Id="rId3" Type="http://schemas.openxmlformats.org/officeDocument/2006/relationships/comments" Target="../comments6.xml" TargetMode="Internal"/></Relationships>
</file>

<file path=xl/worksheets/_rels/sheet13.xml.rels><?xml version="1.0" encoding="UTF-8" standalone="yes"?>
<Relationships xmlns="http://schemas.openxmlformats.org/package/2006/relationships"><Relationship Id="rId1" Type="http://schemas.openxmlformats.org/officeDocument/2006/relationships/customProperty" Target="../customProperty13.bin" TargetMode="In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TargetMode="Internal"/><Relationship Id="rId2" Type="http://schemas.openxmlformats.org/officeDocument/2006/relationships/customProperty" Target="../customProperty2.bin" TargetMode="In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 TargetMode="Internal"/><Relationship Id="rId2" Type="http://schemas.openxmlformats.org/officeDocument/2006/relationships/customProperty" Target="../customProperty3.bin" TargetMode="In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 TargetMode="Internal"/><Relationship Id="rId2" Type="http://schemas.openxmlformats.org/officeDocument/2006/relationships/customProperty" Target="../customProperty4.bin" TargetMode="In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 TargetMode="Internal"/><Relationship Id="rId2" Type="http://schemas.openxmlformats.org/officeDocument/2006/relationships/customProperty" Target="../customProperty5.bin" TargetMode="In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 TargetMode="Internal"/><Relationship Id="rId2" Type="http://schemas.openxmlformats.org/officeDocument/2006/relationships/customProperty" Target="../customProperty6.bin" TargetMode="In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 TargetMode="Internal"/><Relationship Id="rId2" Type="http://schemas.openxmlformats.org/officeDocument/2006/relationships/customProperty" Target="../customProperty7.bin" TargetMode="Internal"/><Relationship Id="rId3" Type="http://schemas.openxmlformats.org/officeDocument/2006/relationships/vmlDrawing" Target="../drawings/vmlDrawing1.vml" TargetMode="Internal"/><Relationship Id="rId4" Type="http://schemas.openxmlformats.org/officeDocument/2006/relationships/comments" Target="../comments1.xml" TargetMode="In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 TargetMode="Internal"/><Relationship Id="rId2" Type="http://schemas.openxmlformats.org/officeDocument/2006/relationships/customProperty" Target="../customProperty8.bin" TargetMode="Internal"/><Relationship Id="rId3" Type="http://schemas.openxmlformats.org/officeDocument/2006/relationships/vmlDrawing" Target="../drawings/vmlDrawing2.vml" TargetMode="Internal"/><Relationship Id="rId4" Type="http://schemas.openxmlformats.org/officeDocument/2006/relationships/comments" Target="../comments2.xml" TargetMode="In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 TargetMode="Internal"/><Relationship Id="rId2" Type="http://schemas.openxmlformats.org/officeDocument/2006/relationships/customProperty" Target="../customProperty9.bin" TargetMode="Internal"/><Relationship Id="rId3" Type="http://schemas.openxmlformats.org/officeDocument/2006/relationships/vmlDrawing" Target="../drawings/vmlDrawing3.vml" TargetMode="Internal"/><Relationship Id="rId4" Type="http://schemas.openxmlformats.org/officeDocument/2006/relationships/comments" Target="../comments3.xml" TargetMode="Internal"/></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outlinePr summaryBelow="0" summaryRight="0"/>
    <pageSetUpPr autoPageBreaks="0" fitToPage="1"/>
  </sheetPr>
  <sheetViews>
    <sheetView workbookViewId="0" tabSelected="1" view="pageBreakPreview" zoomScaleNormal="100" zoomScaleSheetLayoutView="100">
      <selection pane="topLeft" activeCell="D17" sqref="D17"/>
    </sheetView>
  </sheetViews>
  <sheetFormatPr baseColWidth="8" defaultRowHeight="15"/>
  <cols>
    <col min="1" max="1" width="32.85546875" style="12" customWidth="1"/>
    <col min="2" max="2" width="10" style="12" customWidth="1"/>
    <col min="3" max="3" width="46.85546875" style="12" customWidth="1"/>
    <col min="4" max="4" width="43.7109375" style="12" customWidth="1"/>
    <col min="5" max="16384" width="9.140625" style="12" customWidth="1"/>
  </cols>
  <sheetData>
    <row r="1" spans="1:4" x14ac:dyDescent="0.2">
      <c r="A1" s="95" t="s">
        <v>0</v>
      </c>
      <c r="B1" s="95"/>
      <c r="C1" s="95"/>
      <c r="D1" s="95"/>
    </row>
    <row r="2" spans="1:4" x14ac:dyDescent="0.2">
      <c r="A2" s="95"/>
      <c r="B2" s="95"/>
      <c r="C2" s="95"/>
      <c r="D2" s="95"/>
    </row>
    <row r="3" spans="1:4" x14ac:dyDescent="0.2">
      <c r="A3" s="13" t="s">
        <v>1</v>
      </c>
      <c r="B3" s="13" t="s">
        <v>1</v>
      </c>
      <c r="C3" s="14" t="s">
        <v>2</v>
      </c>
      <c r="D3" s="13" t="s">
        <v>255</v>
      </c>
    </row>
    <row r="4" spans="1:4" x14ac:dyDescent="0.2">
      <c r="A4" s="13" t="s">
        <v>1</v>
      </c>
      <c r="B4" s="13" t="s">
        <v>1</v>
      </c>
      <c r="C4" s="14" t="s">
        <v>403</v>
      </c>
      <c r="D4" s="13">
        <v>7</v>
      </c>
    </row>
    <row r="5" spans="1:4" x14ac:dyDescent="0.2">
      <c r="A5" s="13" t="s">
        <v>1</v>
      </c>
      <c r="B5" s="13" t="s">
        <v>1</v>
      </c>
      <c r="C5" s="14" t="s">
        <v>3</v>
      </c>
      <c r="D5" s="13">
        <v>2023</v>
      </c>
    </row>
    <row r="6" spans="1:4" x14ac:dyDescent="0.2">
      <c r="A6" s="13" t="s">
        <v>1</v>
      </c>
      <c r="B6" s="13" t="s">
        <v>1</v>
      </c>
      <c r="C6" s="13" t="s">
        <v>1</v>
      </c>
      <c r="D6" s="13" t="s">
        <v>1</v>
      </c>
    </row>
    <row r="7" spans="1:4" s="9" customFormat="1" x14ac:dyDescent="0.2">
      <c r="A7" s="9" t="s">
        <v>256</v>
      </c>
      <c r="C7" s="10"/>
      <c r="D7" s="10" t="s">
        <v>1</v>
      </c>
    </row>
    <row r="8" spans="1:4" s="9" customFormat="1" x14ac:dyDescent="0.2">
      <c r="A8" s="9" t="s">
        <v>404</v>
      </c>
      <c r="C8" s="10"/>
      <c r="D8" s="10" t="s">
        <v>1</v>
      </c>
    </row>
    <row r="9" spans="1:4" s="9" customFormat="1" x14ac:dyDescent="0.2">
      <c r="A9" s="9" t="s">
        <v>402</v>
      </c>
      <c r="C9" s="10"/>
      <c r="D9" s="10" t="s">
        <v>1</v>
      </c>
    </row>
    <row r="10" spans="1:4" s="9" customFormat="1" x14ac:dyDescent="0.2">
      <c r="A10" s="9" t="s">
        <v>401</v>
      </c>
      <c r="C10" s="10"/>
      <c r="D10" s="10" t="s">
        <v>1</v>
      </c>
    </row>
    <row r="11" spans="1:4" x14ac:dyDescent="0.2">
      <c r="A11" s="13" t="s">
        <v>1</v>
      </c>
      <c r="B11" s="13" t="s">
        <v>1</v>
      </c>
      <c r="C11" s="13" t="s">
        <v>1</v>
      </c>
      <c r="D11" s="13" t="s">
        <v>1</v>
      </c>
    </row>
    <row r="12" spans="1:4" s="14" customFormat="1" x14ac:dyDescent="0.2">
      <c r="A12" s="14" t="s">
        <v>1</v>
      </c>
      <c r="B12" s="14" t="s">
        <v>1</v>
      </c>
      <c r="C12" s="14" t="s">
        <v>1</v>
      </c>
      <c r="D12" s="14" t="s">
        <v>4</v>
      </c>
    </row>
    <row r="13" spans="1:4" x14ac:dyDescent="0.2">
      <c r="A13" s="13" t="s">
        <v>1</v>
      </c>
      <c r="B13" s="15" t="s">
        <v>5</v>
      </c>
      <c r="C13" s="15" t="s">
        <v>6</v>
      </c>
      <c r="D13" s="15" t="s">
        <v>7</v>
      </c>
    </row>
    <row r="14" spans="1:4" x14ac:dyDescent="0.2">
      <c r="A14" s="13" t="s">
        <v>1</v>
      </c>
      <c r="B14" s="16" t="s">
        <v>8</v>
      </c>
      <c r="C14" s="17" t="s">
        <v>9</v>
      </c>
      <c r="D14" s="17" t="s">
        <v>10</v>
      </c>
    </row>
    <row r="15" spans="1:4" x14ac:dyDescent="0.2">
      <c r="A15" s="13" t="s">
        <v>1</v>
      </c>
      <c r="B15" s="16" t="s">
        <v>11</v>
      </c>
      <c r="C15" s="17" t="s">
        <v>12</v>
      </c>
      <c r="D15" s="17" t="s">
        <v>13</v>
      </c>
    </row>
    <row r="16" spans="1:4" x14ac:dyDescent="0.2">
      <c r="A16" s="13" t="s">
        <v>1</v>
      </c>
      <c r="B16" s="16" t="s">
        <v>14</v>
      </c>
      <c r="C16" s="17" t="s">
        <v>15</v>
      </c>
      <c r="D16" s="17" t="s">
        <v>16</v>
      </c>
    </row>
    <row r="17" spans="1:4" x14ac:dyDescent="0.2">
      <c r="A17" s="13" t="s">
        <v>1</v>
      </c>
      <c r="B17" s="16" t="s">
        <v>17</v>
      </c>
      <c r="C17" s="17" t="s">
        <v>18</v>
      </c>
      <c r="D17" s="17" t="s">
        <v>19</v>
      </c>
    </row>
    <row r="18" spans="1:4" x14ac:dyDescent="0.2">
      <c r="A18" s="13" t="s">
        <v>1</v>
      </c>
      <c r="B18" s="16" t="s">
        <v>20</v>
      </c>
      <c r="C18" s="17" t="s">
        <v>21</v>
      </c>
      <c r="D18" s="17" t="s">
        <v>22</v>
      </c>
    </row>
    <row hidden="1" r="19" spans="1:4" x14ac:dyDescent="0.2">
      <c r="A19" s="13"/>
      <c r="B19" s="16" t="s">
        <v>23</v>
      </c>
      <c r="C19" s="17" t="s">
        <v>24</v>
      </c>
      <c r="D19" s="17" t="s">
        <v>25</v>
      </c>
    </row>
    <row ht="47.25" hidden="1" r="20" spans="1:4" x14ac:dyDescent="0.2">
      <c r="A20" s="13"/>
      <c r="B20" s="16" t="s">
        <v>26</v>
      </c>
      <c r="C20" s="17" t="s">
        <v>27</v>
      </c>
      <c r="D20" s="17" t="s">
        <v>28</v>
      </c>
    </row>
    <row ht="47.25" hidden="1" r="21" spans="1:4" x14ac:dyDescent="0.2">
      <c r="A21" s="13"/>
      <c r="B21" s="16" t="s">
        <v>29</v>
      </c>
      <c r="C21" s="17" t="s">
        <v>30</v>
      </c>
      <c r="D21" s="17" t="s">
        <v>31</v>
      </c>
    </row>
    <row ht="31.5" hidden="1" r="22" spans="1:4" x14ac:dyDescent="0.2">
      <c r="A22" s="13"/>
      <c r="B22" s="16" t="s">
        <v>32</v>
      </c>
      <c r="C22" s="17" t="s">
        <v>33</v>
      </c>
      <c r="D22" s="17" t="s">
        <v>34</v>
      </c>
    </row>
    <row hidden="1" r="23" spans="1:4" x14ac:dyDescent="0.2">
      <c r="A23" s="13"/>
      <c r="B23" s="16" t="s">
        <v>35</v>
      </c>
      <c r="C23" s="17" t="s">
        <v>36</v>
      </c>
      <c r="D23" s="17" t="s">
        <v>37</v>
      </c>
    </row>
    <row ht="31.5" hidden="1" r="24" spans="1:4" x14ac:dyDescent="0.2">
      <c r="A24" s="13"/>
      <c r="B24" s="16" t="s">
        <v>38</v>
      </c>
      <c r="C24" s="17" t="s">
        <v>39</v>
      </c>
      <c r="D24" s="17" t="s">
        <v>40</v>
      </c>
    </row>
    <row ht="31.5" hidden="1" r="25" spans="1:4" x14ac:dyDescent="0.2">
      <c r="A25" s="13"/>
      <c r="B25" s="16" t="s">
        <v>41</v>
      </c>
      <c r="C25" s="17" t="s">
        <v>42</v>
      </c>
      <c r="D25" s="17" t="s">
        <v>43</v>
      </c>
    </row>
    <row hidden="1" r="26" spans="1:4" x14ac:dyDescent="0.2">
      <c r="A26" s="13"/>
      <c r="B26" s="16" t="s">
        <v>44</v>
      </c>
      <c r="C26" s="17" t="s">
        <v>45</v>
      </c>
      <c r="D26" s="17" t="s">
        <v>46</v>
      </c>
    </row>
    <row hidden="1" r="27" spans="1:4" s="9" customFormat="1" x14ac:dyDescent="0.2">
      <c r="A27" s="10" t="s">
        <v>1</v>
      </c>
      <c r="B27" s="11" t="s">
        <v>47</v>
      </c>
      <c r="C27" s="10" t="s">
        <v>48</v>
      </c>
      <c r="D27" s="10" t="s">
        <v>1</v>
      </c>
    </row>
    <row hidden="1" r="28" spans="1:4" s="9" customFormat="1" x14ac:dyDescent="0.2">
      <c r="A28" s="10" t="s">
        <v>1</v>
      </c>
      <c r="B28" s="10" t="s">
        <v>1</v>
      </c>
      <c r="C28" s="10" t="s">
        <v>49</v>
      </c>
      <c r="D28" s="10"/>
    </row>
    <row hidden="1" r="29" spans="1:4" s="9" customFormat="1" x14ac:dyDescent="0.2">
      <c r="A29" s="10" t="s">
        <v>1</v>
      </c>
      <c r="B29" s="10" t="s">
        <v>1</v>
      </c>
      <c r="C29" s="10" t="s">
        <v>50</v>
      </c>
      <c r="D29" s="10" t="s">
        <v>1</v>
      </c>
    </row>
    <row r="30" spans="1:4" x14ac:dyDescent="0.2">
      <c r="A30" s="13" t="s">
        <v>1</v>
      </c>
      <c r="B30" s="13" t="s">
        <v>1</v>
      </c>
      <c r="C30" s="13" t="s">
        <v>1</v>
      </c>
      <c r="D30" s="13" t="s">
        <v>1</v>
      </c>
    </row>
    <row r="31" spans="1:4" x14ac:dyDescent="0.2">
      <c r="A31" s="13" t="s">
        <v>1</v>
      </c>
      <c r="B31" s="13" t="s">
        <v>1</v>
      </c>
      <c r="C31" s="13" t="s">
        <v>1</v>
      </c>
      <c r="D31" s="13" t="s">
        <v>1</v>
      </c>
    </row>
    <row r="32" spans="1:4" x14ac:dyDescent="0.2">
      <c r="A32" s="13" t="s">
        <v>1</v>
      </c>
      <c r="B32" s="13" t="s">
        <v>1</v>
      </c>
      <c r="C32" s="13" t="s">
        <v>1</v>
      </c>
      <c r="D32" s="13" t="s">
        <v>1</v>
      </c>
    </row>
    <row ht="30.75" customHeight="1" r="33" spans="1:4" x14ac:dyDescent="0.2">
      <c r="A33" s="95" t="s">
        <v>51</v>
      </c>
      <c r="B33" s="95"/>
      <c r="C33" s="95" t="s">
        <v>278</v>
      </c>
      <c r="D33" s="95"/>
    </row>
    <row r="34" spans="1:4" x14ac:dyDescent="0.2">
      <c r="A34" s="94" t="s">
        <v>52</v>
      </c>
      <c r="B34" s="94"/>
      <c r="C34" s="94" t="s">
        <v>52</v>
      </c>
      <c r="D34" s="94"/>
    </row>
  </sheetData>
  <mergeCells count="5">
    <mergeCell ref="A34:B34"/>
    <mergeCell ref="C33:D33"/>
    <mergeCell ref="C34:D34"/>
    <mergeCell ref="A1:D2"/>
    <mergeCell ref="A33:B33"/>
  </mergeCells>
  <printOptions horizontalCentered="1"/>
  <pageMargins left="0.59055118110236227" right="0.59055118110236227" top="0.59055118110236227" bottom="0.59055118110236227" header="0.31496062992125984" footer="0.31496062992125984"/>
  <pageSetup scale="71" orientation="portrait" horizontalDpi="300" verticalDpi="300" r:id="rId1"/>
  <headerFooter alignWithMargins="0"/>
  <customProperties>
    <customPr name="QAA_DRILLPATH_NODE_ID" r:id="rId2"/>
  </customProperties>
</worksheet>
</file>

<file path=xl/worksheets/sheet10.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Pr>
    <outlinePr summaryBelow="0" summaryRight="0"/>
    <pageSetUpPr autoPageBreaks="0" fitToPage="1"/>
  </sheetPr>
  <sheetViews>
    <sheetView zoomScale="60" workbookViewId="0" view="pageBreakPreview" zoomScaleNormal="100">
      <selection pane="topLeft" activeCell="A1" sqref="A1"/>
    </sheetView>
  </sheetViews>
  <sheetFormatPr baseColWidth="8" defaultRowHeight="12"/>
  <cols>
    <col min="1" max="1" width="6.85546875" customWidth="1"/>
    <col min="2" max="2" width="40.5703125" customWidth="1"/>
    <col min="3" max="6" width="13.85546875" customWidth="1"/>
    <col min="7" max="7" width="14.5703125" customWidth="1"/>
  </cols>
  <sheetData>
    <row ht="15" customHeight="1" r="1" spans="1:7" x14ac:dyDescent="0.2">
      <c r="A1" s="99" t="s">
        <v>5</v>
      </c>
      <c r="B1" s="99" t="s">
        <v>106</v>
      </c>
      <c r="C1" s="99" t="s">
        <v>184</v>
      </c>
      <c r="D1" s="99"/>
      <c r="E1" s="99" t="s">
        <v>185</v>
      </c>
      <c r="F1" s="99"/>
      <c r="G1" s="99" t="s">
        <v>236</v>
      </c>
    </row>
    <row ht="15" customHeight="1" r="2" spans="1:7" x14ac:dyDescent="0.2">
      <c r="A2" s="99"/>
      <c r="B2" s="99"/>
      <c r="C2" s="2" t="s">
        <v>227</v>
      </c>
      <c r="D2" s="2" t="s">
        <v>233</v>
      </c>
      <c r="E2" s="2" t="s">
        <v>227</v>
      </c>
      <c r="F2" s="2" t="s">
        <v>233</v>
      </c>
      <c r="G2" s="99"/>
    </row>
    <row ht="15" customHeight="1" r="3" spans="1:7" x14ac:dyDescent="0.25">
      <c r="A3" s="3" t="s">
        <v>54</v>
      </c>
      <c r="B3" s="3" t="s">
        <v>237</v>
      </c>
      <c r="C3" s="3" t="s">
        <v>1</v>
      </c>
      <c r="D3" s="3" t="s">
        <v>1</v>
      </c>
      <c r="E3" s="3" t="s">
        <v>1</v>
      </c>
      <c r="F3" s="3" t="s">
        <v>1</v>
      </c>
      <c r="G3" s="3" t="s">
        <v>1</v>
      </c>
    </row>
    <row ht="15" customHeight="1" r="4" spans="1:7" x14ac:dyDescent="0.25">
      <c r="A4" s="1" t="s">
        <v>1</v>
      </c>
      <c r="B4" s="1" t="s">
        <v>70</v>
      </c>
      <c r="C4" s="1" t="s">
        <v>1</v>
      </c>
      <c r="D4" s="1" t="s">
        <v>1</v>
      </c>
      <c r="E4" s="1" t="s">
        <v>1</v>
      </c>
      <c r="F4" s="1" t="s">
        <v>1</v>
      </c>
      <c r="G4" s="1" t="s">
        <v>1</v>
      </c>
    </row>
    <row ht="15" customHeight="1" r="5" spans="1:7" x14ac:dyDescent="0.25">
      <c r="A5" s="1" t="s">
        <v>1</v>
      </c>
      <c r="B5" s="1" t="s">
        <v>73</v>
      </c>
      <c r="C5" s="1" t="s">
        <v>1</v>
      </c>
      <c r="D5" s="1" t="s">
        <v>1</v>
      </c>
      <c r="E5" s="1" t="s">
        <v>1</v>
      </c>
      <c r="F5" s="1" t="s">
        <v>1</v>
      </c>
      <c r="G5" s="1" t="s">
        <v>1</v>
      </c>
    </row>
    <row ht="15" customHeight="1" r="6" spans="1:7" x14ac:dyDescent="0.25">
      <c r="A6" s="1" t="s">
        <v>1</v>
      </c>
      <c r="B6" s="1" t="s">
        <v>238</v>
      </c>
      <c r="C6" s="1" t="s">
        <v>1</v>
      </c>
      <c r="D6" s="1" t="s">
        <v>1</v>
      </c>
      <c r="E6" s="1" t="s">
        <v>1</v>
      </c>
      <c r="F6" s="1" t="s">
        <v>1</v>
      </c>
      <c r="G6" s="1" t="s">
        <v>1</v>
      </c>
    </row>
    <row ht="15" customHeight="1" r="7" spans="1:7" x14ac:dyDescent="0.25">
      <c r="A7" s="1" t="s">
        <v>61</v>
      </c>
      <c r="B7" s="1" t="s">
        <v>61</v>
      </c>
      <c r="C7" s="1" t="s">
        <v>61</v>
      </c>
      <c r="D7" s="1" t="s">
        <v>61</v>
      </c>
      <c r="E7" s="1" t="s">
        <v>61</v>
      </c>
      <c r="F7" s="1" t="s">
        <v>61</v>
      </c>
      <c r="G7" s="1" t="s">
        <v>61</v>
      </c>
    </row>
    <row ht="15" customHeight="1" r="8" spans="1:7" x14ac:dyDescent="0.25">
      <c r="A8" s="3" t="s">
        <v>89</v>
      </c>
      <c r="B8" s="3" t="s">
        <v>239</v>
      </c>
      <c r="C8" s="3" t="s">
        <v>1</v>
      </c>
      <c r="D8" s="3" t="s">
        <v>1</v>
      </c>
      <c r="E8" s="3" t="s">
        <v>1</v>
      </c>
      <c r="F8" s="3" t="s">
        <v>1</v>
      </c>
      <c r="G8" s="3" t="s">
        <v>1</v>
      </c>
    </row>
    <row ht="15" customHeight="1" r="9" spans="1:7" x14ac:dyDescent="0.25">
      <c r="A9" s="1" t="s">
        <v>1</v>
      </c>
      <c r="B9" s="1" t="s">
        <v>240</v>
      </c>
      <c r="C9" s="1" t="s">
        <v>1</v>
      </c>
      <c r="D9" s="1" t="s">
        <v>1</v>
      </c>
      <c r="E9" s="1" t="s">
        <v>1</v>
      </c>
      <c r="F9" s="1" t="s">
        <v>1</v>
      </c>
      <c r="G9" s="1" t="s">
        <v>1</v>
      </c>
    </row>
    <row ht="15" customHeight="1" r="10" spans="1:7" x14ac:dyDescent="0.25">
      <c r="A10" s="1" t="s">
        <v>61</v>
      </c>
      <c r="B10" s="1" t="s">
        <v>61</v>
      </c>
      <c r="C10" s="1" t="s">
        <v>61</v>
      </c>
      <c r="D10" s="1" t="s">
        <v>61</v>
      </c>
      <c r="E10" s="1" t="s">
        <v>61</v>
      </c>
      <c r="F10" s="1" t="s">
        <v>61</v>
      </c>
      <c r="G10" s="1" t="s">
        <v>61</v>
      </c>
    </row>
    <row ht="15" customHeight="1" r="11" spans="1:7" x14ac:dyDescent="0.25">
      <c r="A11" s="1" t="s">
        <v>1</v>
      </c>
      <c r="B11" s="1" t="s">
        <v>241</v>
      </c>
      <c r="C11" s="1" t="s">
        <v>1</v>
      </c>
      <c r="D11" s="1" t="s">
        <v>1</v>
      </c>
      <c r="E11" s="1" t="s">
        <v>1</v>
      </c>
      <c r="F11" s="1" t="s">
        <v>1</v>
      </c>
      <c r="G11" s="1" t="s">
        <v>1</v>
      </c>
    </row>
    <row ht="15" customHeight="1" r="12" spans="1:7" x14ac:dyDescent="0.25">
      <c r="A12" s="1" t="s">
        <v>61</v>
      </c>
      <c r="B12" s="1" t="s">
        <v>61</v>
      </c>
      <c r="C12" s="1" t="s">
        <v>61</v>
      </c>
      <c r="D12" s="1" t="s">
        <v>61</v>
      </c>
      <c r="E12" s="1" t="s">
        <v>61</v>
      </c>
      <c r="F12" s="1" t="s">
        <v>61</v>
      </c>
      <c r="G12" s="1" t="s">
        <v>61</v>
      </c>
    </row>
    <row ht="15" customHeight="1" r="13" spans="1:7" x14ac:dyDescent="0.25">
      <c r="A13" s="3" t="s">
        <v>117</v>
      </c>
      <c r="B13" s="3" t="s">
        <v>242</v>
      </c>
      <c r="C13" s="3" t="s">
        <v>1</v>
      </c>
      <c r="D13" s="3" t="s">
        <v>1</v>
      </c>
      <c r="E13" s="3" t="s">
        <v>1</v>
      </c>
      <c r="F13" s="3" t="s">
        <v>1</v>
      </c>
      <c r="G13" s="3" t="s">
        <v>1</v>
      </c>
    </row>
    <row ht="15" customHeight="1" r="14" spans="1:7" x14ac:dyDescent="0.25">
      <c r="A14" s="3" t="s">
        <v>119</v>
      </c>
      <c r="B14" s="3" t="s">
        <v>243</v>
      </c>
      <c r="C14" s="3" t="s">
        <v>1</v>
      </c>
      <c r="D14" s="3" t="s">
        <v>1</v>
      </c>
      <c r="E14" s="3" t="s">
        <v>1</v>
      </c>
      <c r="F14" s="3" t="s">
        <v>1</v>
      </c>
      <c r="G14" s="3" t="s">
        <v>1</v>
      </c>
    </row>
    <row ht="15" customHeight="1" r="15" spans="1:7" x14ac:dyDescent="0.25">
      <c r="A15" s="1" t="s">
        <v>1</v>
      </c>
      <c r="B15" s="1" t="s">
        <v>244</v>
      </c>
      <c r="C15" s="1" t="s">
        <v>1</v>
      </c>
      <c r="D15" s="1" t="s">
        <v>1</v>
      </c>
      <c r="E15" s="1" t="s">
        <v>1</v>
      </c>
      <c r="F15" s="1" t="s">
        <v>1</v>
      </c>
      <c r="G15" s="1" t="s">
        <v>1</v>
      </c>
    </row>
    <row ht="15" customHeight="1" r="16" spans="1:7" x14ac:dyDescent="0.25">
      <c r="A16" s="1" t="s">
        <v>1</v>
      </c>
      <c r="B16" s="1" t="s">
        <v>122</v>
      </c>
      <c r="C16" s="1" t="s">
        <v>1</v>
      </c>
      <c r="D16" s="1" t="s">
        <v>1</v>
      </c>
      <c r="E16" s="1" t="s">
        <v>1</v>
      </c>
      <c r="F16" s="1" t="s">
        <v>1</v>
      </c>
      <c r="G16" s="1" t="s">
        <v>1</v>
      </c>
    </row>
  </sheetData>
  <mergeCells count="5">
    <mergeCell ref="E1:F1"/>
    <mergeCell ref="C1:D1"/>
    <mergeCell ref="G1:G2"/>
    <mergeCell ref="B1:B2"/>
    <mergeCell ref="A1:A2"/>
  </mergeCells>
  <pageMargins left="0.75" right="0.75" top="1" bottom="1" header="0.5" footer="0.5"/>
  <pageSetup scale="77" orientation="portrait" horizontalDpi="300" verticalDpi="300" r:id="rId1"/>
  <headerFooter alignWithMargins="0"/>
  <customProperties>
    <customPr name="QAA_DRILLPATH_NODE_ID" r:id="rId2"/>
  </customProperties>
  <legacyDrawing r:id="rId3"/>
</worksheet>
</file>

<file path=xl/worksheets/sheet1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Pr>
    <outlinePr summaryBelow="0" summaryRight="0"/>
    <pageSetUpPr autoPageBreaks="0" fitToPage="1"/>
  </sheetPr>
  <sheetViews>
    <sheetView zoomScale="60" workbookViewId="0" view="pageBreakPreview" zoomScaleNormal="100">
      <selection pane="topLeft" activeCell="A1" sqref="A1"/>
    </sheetView>
  </sheetViews>
  <sheetFormatPr baseColWidth="8" defaultRowHeight="12"/>
  <cols>
    <col min="1" max="1" width="6.85546875" customWidth="1"/>
    <col min="2" max="2" width="25.140625" customWidth="1"/>
    <col min="3" max="3" width="12.5703125" customWidth="1"/>
    <col min="4" max="4" width="13" customWidth="1"/>
    <col min="5" max="5" width="14" customWidth="1"/>
    <col min="6" max="7" width="12.5703125" customWidth="1"/>
    <col min="8" max="8" width="15" customWidth="1"/>
  </cols>
  <sheetData>
    <row ht="15" customHeight="1" r="1" spans="1:8" x14ac:dyDescent="0.2">
      <c r="A1" s="99" t="s">
        <v>5</v>
      </c>
      <c r="B1" s="99" t="s">
        <v>245</v>
      </c>
      <c r="C1" s="99" t="s">
        <v>138</v>
      </c>
      <c r="D1" s="99" t="s">
        <v>139</v>
      </c>
      <c r="E1" s="99"/>
      <c r="F1" s="99" t="s">
        <v>140</v>
      </c>
      <c r="G1" s="99"/>
      <c r="H1" s="99" t="s">
        <v>246</v>
      </c>
    </row>
    <row ht="15" customHeight="1" r="2" spans="1:8" x14ac:dyDescent="0.2">
      <c r="A2" s="99"/>
      <c r="B2" s="99"/>
      <c r="C2" s="99"/>
      <c r="D2" s="2" t="s">
        <v>227</v>
      </c>
      <c r="E2" s="2" t="s">
        <v>233</v>
      </c>
      <c r="F2" s="2" t="s">
        <v>227</v>
      </c>
      <c r="G2" s="2" t="s">
        <v>233</v>
      </c>
      <c r="H2" s="99"/>
    </row>
    <row ht="15" customHeight="1" r="3" spans="1:8" x14ac:dyDescent="0.25">
      <c r="A3" s="3" t="s">
        <v>54</v>
      </c>
      <c r="B3" s="3" t="s">
        <v>247</v>
      </c>
      <c r="C3" s="3" t="s">
        <v>1</v>
      </c>
      <c r="D3" s="3" t="s">
        <v>1</v>
      </c>
      <c r="E3" s="3" t="s">
        <v>1</v>
      </c>
      <c r="F3" s="3" t="s">
        <v>1</v>
      </c>
      <c r="G3" s="3" t="s">
        <v>1</v>
      </c>
      <c r="H3" s="3" t="s">
        <v>1</v>
      </c>
    </row>
    <row ht="15" customHeight="1" r="4" spans="1:8" x14ac:dyDescent="0.25">
      <c r="A4" s="1" t="s">
        <v>61</v>
      </c>
      <c r="B4" s="1" t="s">
        <v>61</v>
      </c>
      <c r="C4" s="1" t="s">
        <v>61</v>
      </c>
      <c r="D4" s="1" t="s">
        <v>61</v>
      </c>
      <c r="E4" s="1" t="s">
        <v>61</v>
      </c>
      <c r="F4" s="1" t="s">
        <v>61</v>
      </c>
      <c r="G4" s="1" t="s">
        <v>61</v>
      </c>
      <c r="H4" s="1" t="s">
        <v>61</v>
      </c>
    </row>
    <row ht="15" customHeight="1" r="5" spans="1:8" x14ac:dyDescent="0.25">
      <c r="A5" s="1" t="s">
        <v>1</v>
      </c>
      <c r="B5" s="1" t="s">
        <v>141</v>
      </c>
      <c r="C5" s="1" t="s">
        <v>1</v>
      </c>
      <c r="D5" s="1" t="s">
        <v>1</v>
      </c>
      <c r="E5" s="1" t="s">
        <v>1</v>
      </c>
      <c r="F5" s="1" t="s">
        <v>1</v>
      </c>
      <c r="G5" s="1" t="s">
        <v>1</v>
      </c>
      <c r="H5" s="1" t="s">
        <v>1</v>
      </c>
    </row>
    <row ht="15" customHeight="1" r="6" spans="1:8" x14ac:dyDescent="0.25">
      <c r="A6" s="3" t="s">
        <v>89</v>
      </c>
      <c r="B6" s="3" t="s">
        <v>248</v>
      </c>
      <c r="C6" s="3" t="s">
        <v>1</v>
      </c>
      <c r="D6" s="3" t="s">
        <v>1</v>
      </c>
      <c r="E6" s="3" t="s">
        <v>1</v>
      </c>
      <c r="F6" s="3" t="s">
        <v>1</v>
      </c>
      <c r="G6" s="3" t="s">
        <v>1</v>
      </c>
      <c r="H6" s="3" t="s">
        <v>1</v>
      </c>
    </row>
    <row ht="15" customHeight="1" r="7" spans="1:8" x14ac:dyDescent="0.25">
      <c r="A7" s="1" t="s">
        <v>61</v>
      </c>
      <c r="B7" s="1" t="s">
        <v>61</v>
      </c>
      <c r="C7" s="1" t="s">
        <v>61</v>
      </c>
      <c r="D7" s="1" t="s">
        <v>61</v>
      </c>
      <c r="E7" s="1" t="s">
        <v>61</v>
      </c>
      <c r="F7" s="1" t="s">
        <v>61</v>
      </c>
      <c r="G7" s="1" t="s">
        <v>61</v>
      </c>
      <c r="H7" s="1" t="s">
        <v>61</v>
      </c>
    </row>
    <row ht="15" customHeight="1" r="8" spans="1:8" x14ac:dyDescent="0.25">
      <c r="A8" s="1" t="s">
        <v>1</v>
      </c>
      <c r="B8" s="1" t="s">
        <v>141</v>
      </c>
      <c r="C8" s="1" t="s">
        <v>1</v>
      </c>
      <c r="D8" s="1" t="s">
        <v>1</v>
      </c>
      <c r="E8" s="1" t="s">
        <v>1</v>
      </c>
      <c r="F8" s="1" t="s">
        <v>1</v>
      </c>
      <c r="G8" s="1" t="s">
        <v>1</v>
      </c>
      <c r="H8" s="1" t="s">
        <v>1</v>
      </c>
    </row>
    <row ht="15" customHeight="1" r="9" spans="1:8" x14ac:dyDescent="0.25">
      <c r="A9" s="3" t="s">
        <v>117</v>
      </c>
      <c r="B9" s="3" t="s">
        <v>249</v>
      </c>
      <c r="C9" s="3" t="s">
        <v>1</v>
      </c>
      <c r="D9" s="3" t="s">
        <v>1</v>
      </c>
      <c r="E9" s="3" t="s">
        <v>1</v>
      </c>
      <c r="F9" s="3" t="s">
        <v>1</v>
      </c>
      <c r="G9" s="3" t="s">
        <v>1</v>
      </c>
      <c r="H9" s="3" t="s">
        <v>1</v>
      </c>
    </row>
    <row ht="15" customHeight="1" r="10" spans="1:8" x14ac:dyDescent="0.25">
      <c r="A10" s="1" t="s">
        <v>61</v>
      </c>
      <c r="B10" s="1" t="s">
        <v>61</v>
      </c>
      <c r="C10" s="1" t="s">
        <v>61</v>
      </c>
      <c r="D10" s="1" t="s">
        <v>61</v>
      </c>
      <c r="E10" s="1" t="s">
        <v>61</v>
      </c>
      <c r="F10" s="1" t="s">
        <v>61</v>
      </c>
      <c r="G10" s="1" t="s">
        <v>61</v>
      </c>
      <c r="H10" s="1" t="s">
        <v>61</v>
      </c>
    </row>
    <row ht="15" customHeight="1" r="11" spans="1:8" x14ac:dyDescent="0.25">
      <c r="A11" s="1" t="s">
        <v>1</v>
      </c>
      <c r="B11" s="1" t="s">
        <v>141</v>
      </c>
      <c r="C11" s="1" t="s">
        <v>1</v>
      </c>
      <c r="D11" s="1" t="s">
        <v>1</v>
      </c>
      <c r="E11" s="1" t="s">
        <v>1</v>
      </c>
      <c r="F11" s="1" t="s">
        <v>1</v>
      </c>
      <c r="G11" s="1" t="s">
        <v>1</v>
      </c>
      <c r="H11" s="1" t="s">
        <v>1</v>
      </c>
    </row>
    <row ht="15" customHeight="1" r="12" spans="1:8" x14ac:dyDescent="0.25">
      <c r="A12" s="3" t="s">
        <v>119</v>
      </c>
      <c r="B12" s="3" t="s">
        <v>250</v>
      </c>
      <c r="C12" s="3" t="s">
        <v>1</v>
      </c>
      <c r="D12" s="3" t="s">
        <v>1</v>
      </c>
      <c r="E12" s="3" t="s">
        <v>1</v>
      </c>
      <c r="F12" s="3" t="s">
        <v>1</v>
      </c>
      <c r="G12" s="3" t="s">
        <v>1</v>
      </c>
      <c r="H12" s="3" t="s">
        <v>1</v>
      </c>
    </row>
    <row ht="15" customHeight="1" r="13" spans="1:8" x14ac:dyDescent="0.25">
      <c r="A13" s="1" t="s">
        <v>61</v>
      </c>
      <c r="B13" s="1" t="s">
        <v>61</v>
      </c>
      <c r="C13" s="1" t="s">
        <v>61</v>
      </c>
      <c r="D13" s="1" t="s">
        <v>61</v>
      </c>
      <c r="E13" s="1" t="s">
        <v>61</v>
      </c>
      <c r="F13" s="1" t="s">
        <v>61</v>
      </c>
      <c r="G13" s="1" t="s">
        <v>61</v>
      </c>
      <c r="H13" s="1" t="s">
        <v>61</v>
      </c>
    </row>
    <row ht="15" customHeight="1" r="14" spans="1:8" x14ac:dyDescent="0.25">
      <c r="A14" s="1" t="s">
        <v>1</v>
      </c>
      <c r="B14" s="1" t="s">
        <v>141</v>
      </c>
      <c r="C14" s="1" t="s">
        <v>1</v>
      </c>
      <c r="D14" s="1" t="s">
        <v>1</v>
      </c>
      <c r="E14" s="1" t="s">
        <v>1</v>
      </c>
      <c r="F14" s="1" t="s">
        <v>1</v>
      </c>
      <c r="G14" s="1" t="s">
        <v>1</v>
      </c>
      <c r="H14" s="1" t="s">
        <v>1</v>
      </c>
    </row>
    <row ht="15" customHeight="1" r="15" spans="1:8" x14ac:dyDescent="0.25">
      <c r="A15" s="3" t="s">
        <v>124</v>
      </c>
      <c r="B15" s="3" t="s">
        <v>251</v>
      </c>
      <c r="C15" s="3" t="s">
        <v>1</v>
      </c>
      <c r="D15" s="3" t="s">
        <v>1</v>
      </c>
      <c r="E15" s="3" t="s">
        <v>1</v>
      </c>
      <c r="F15" s="3" t="s">
        <v>1</v>
      </c>
      <c r="G15" s="3" t="s">
        <v>1</v>
      </c>
      <c r="H15" s="3" t="s">
        <v>1</v>
      </c>
    </row>
    <row ht="15" customHeight="1" r="16" spans="1:8" x14ac:dyDescent="0.25">
      <c r="A16" s="1" t="s">
        <v>61</v>
      </c>
      <c r="B16" s="1" t="s">
        <v>61</v>
      </c>
      <c r="C16" s="1" t="s">
        <v>61</v>
      </c>
      <c r="D16" s="1" t="s">
        <v>61</v>
      </c>
      <c r="E16" s="1" t="s">
        <v>61</v>
      </c>
      <c r="F16" s="1" t="s">
        <v>61</v>
      </c>
      <c r="G16" s="1" t="s">
        <v>61</v>
      </c>
      <c r="H16" s="1" t="s">
        <v>61</v>
      </c>
    </row>
    <row ht="15" customHeight="1" r="17" spans="1:8" x14ac:dyDescent="0.25">
      <c r="A17" s="1" t="s">
        <v>1</v>
      </c>
      <c r="B17" s="1" t="s">
        <v>141</v>
      </c>
      <c r="C17" s="1" t="s">
        <v>1</v>
      </c>
      <c r="D17" s="1" t="s">
        <v>1</v>
      </c>
      <c r="E17" s="1" t="s">
        <v>1</v>
      </c>
      <c r="F17" s="1" t="s">
        <v>1</v>
      </c>
      <c r="G17" s="1" t="s">
        <v>1</v>
      </c>
      <c r="H17" s="1" t="s">
        <v>1</v>
      </c>
    </row>
    <row ht="15" customHeight="1" r="18" spans="1:8" x14ac:dyDescent="0.25">
      <c r="A18" s="3" t="s">
        <v>126</v>
      </c>
      <c r="B18" s="3" t="s">
        <v>252</v>
      </c>
      <c r="C18" s="3" t="s">
        <v>1</v>
      </c>
      <c r="D18" s="3" t="s">
        <v>1</v>
      </c>
      <c r="E18" s="3" t="s">
        <v>1</v>
      </c>
      <c r="F18" s="3" t="s">
        <v>1</v>
      </c>
      <c r="G18" s="3" t="s">
        <v>1</v>
      </c>
      <c r="H18" s="3" t="s">
        <v>1</v>
      </c>
    </row>
    <row ht="15" customHeight="1" r="19" spans="1:8" x14ac:dyDescent="0.25">
      <c r="A19" s="1" t="s">
        <v>61</v>
      </c>
      <c r="B19" s="1" t="s">
        <v>61</v>
      </c>
      <c r="C19" s="1" t="s">
        <v>61</v>
      </c>
      <c r="D19" s="1" t="s">
        <v>61</v>
      </c>
      <c r="E19" s="1" t="s">
        <v>61</v>
      </c>
      <c r="F19" s="1" t="s">
        <v>61</v>
      </c>
      <c r="G19" s="1" t="s">
        <v>61</v>
      </c>
      <c r="H19" s="1" t="s">
        <v>61</v>
      </c>
    </row>
    <row ht="15" customHeight="1" r="20" spans="1:8" x14ac:dyDescent="0.25">
      <c r="A20" s="1" t="s">
        <v>1</v>
      </c>
      <c r="B20" s="1" t="s">
        <v>141</v>
      </c>
      <c r="C20" s="1" t="s">
        <v>1</v>
      </c>
      <c r="D20" s="1" t="s">
        <v>1</v>
      </c>
      <c r="E20" s="1" t="s">
        <v>1</v>
      </c>
      <c r="F20" s="1" t="s">
        <v>1</v>
      </c>
      <c r="G20" s="1" t="s">
        <v>1</v>
      </c>
      <c r="H20" s="1" t="s">
        <v>1</v>
      </c>
    </row>
    <row ht="15" customHeight="1" r="21" spans="1:8" x14ac:dyDescent="0.25">
      <c r="A21" s="3" t="s">
        <v>128</v>
      </c>
      <c r="B21" s="3" t="s">
        <v>253</v>
      </c>
      <c r="C21" s="3" t="s">
        <v>1</v>
      </c>
      <c r="D21" s="3" t="s">
        <v>1</v>
      </c>
      <c r="E21" s="3" t="s">
        <v>1</v>
      </c>
      <c r="F21" s="3" t="s">
        <v>1</v>
      </c>
      <c r="G21" s="3" t="s">
        <v>1</v>
      </c>
      <c r="H21" s="3" t="s">
        <v>1</v>
      </c>
    </row>
  </sheetData>
  <mergeCells count="6">
    <mergeCell ref="H1:H2"/>
    <mergeCell ref="F1:G1"/>
    <mergeCell ref="D1:E1"/>
    <mergeCell ref="A1:A2"/>
    <mergeCell ref="B1:B2"/>
    <mergeCell ref="C1:C2"/>
  </mergeCells>
  <pageMargins left="0.75" right="0.75" top="1" bottom="1" header="0.5" footer="0.5"/>
  <pageSetup scale="81" orientation="portrait" horizontalDpi="300" verticalDpi="300" r:id="rId1"/>
  <headerFooter alignWithMargins="0"/>
  <customProperties>
    <customPr name="QAA_DRILLPATH_NODE_ID" r:id="rId2"/>
  </customProperties>
  <legacyDrawing r:id="rId3"/>
</worksheet>
</file>

<file path=xl/worksheets/sheet1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Pr>
    <outlinePr summaryBelow="0" summaryRight="0"/>
    <pageSetUpPr autoPageBreaks="0" fitToPage="1"/>
  </sheetPr>
  <sheetViews>
    <sheetView workbookViewId="0">
      <selection pane="topLeft" activeCell="B29" sqref="B29"/>
    </sheetView>
  </sheetViews>
  <sheetFormatPr baseColWidth="8" defaultRowHeight="12"/>
  <cols>
    <col min="1" max="1" width="6.85546875" customWidth="1"/>
    <col min="2" max="2" width="43" customWidth="1"/>
    <col min="3" max="3" width="41.42578125" customWidth="1"/>
  </cols>
  <sheetData>
    <row ht="15" customHeight="1" r="1" spans="1:3" x14ac:dyDescent="0.2">
      <c r="A1" s="2" t="s">
        <v>5</v>
      </c>
      <c r="B1" s="2" t="s">
        <v>254</v>
      </c>
      <c r="C1" s="2" t="s">
        <v>6</v>
      </c>
    </row>
    <row ht="15" customHeight="1" r="2" spans="1:3" x14ac:dyDescent="0.25">
      <c r="A2" s="1" t="s">
        <v>61</v>
      </c>
      <c r="B2" s="1" t="s">
        <v>61</v>
      </c>
      <c r="C2" s="1" t="s">
        <v>61</v>
      </c>
    </row>
    <row ht="15" customHeight="1" r="3" spans="1:3" x14ac:dyDescent="0.25">
      <c r="A3" s="1">
        <v>1</v>
      </c>
      <c r="B3" s="4"/>
      <c r="C3" s="4"/>
    </row>
  </sheetData>
  <pageMargins left="0.75" right="0.75" top="1" bottom="1" header="0.5" footer="0.5"/>
  <pageSetup orientation="portrait" horizontalDpi="300" verticalDpi="300"/>
  <headerFooter alignWithMargins="0"/>
  <customProperties>
    <customPr name="QAA_DRILLPATH_NODE_ID" r:id="rId1"/>
  </customProperties>
  <legacyDrawing r:id="rId2"/>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outlinePr summaryBelow="0" summaryRight="0"/>
    <pageSetUpPr autoPageBreaks="0" fitToPage="1"/>
  </sheetPr>
  <sheetViews>
    <sheetView workbookViewId="0">
      <selection pane="topLeft" activeCell="A1"/>
    </sheetView>
  </sheetViews>
  <sheetFormatPr baseColWidth="8" defaultRowHeight="12"/>
  <sheetData>
    <row r="1" spans="1:1" x14ac:dyDescent="0.2">
      <c r="A1" t="str">
        <f>CONCATENATE("{'SheetId':'0e67e680-b807-4d33-99c0-7b78881f5ae3'",",","'UId':'78de1b0b-f5be-47ed-baf4-6c1d577dd467'",",'Col':",COLUMN(BCTaiSan_06027!D2),",'Row':",ROW(BCTaiSan_06027!D2),",","'Format':'numberic'",",'Value':'",SUBSTITUTE(BCTaiSan_06027!D2,"'","\'"),"','TargetCode':''}")</f>
        <v>{'SheetId':'0e67e680-b807-4d33-99c0-7b78881f5ae3','UId':'78de1b0b-f5be-47ed-baf4-6c1d577dd467','Col':4,'Row':2,'Format':'numberic','Value':'','TargetCode':''}</v>
      </c>
    </row>
    <row r="2" spans="1:1" x14ac:dyDescent="0.2">
      <c r="A2" t="str">
        <f>CONCATENATE("{'SheetId':'0e67e680-b807-4d33-99c0-7b78881f5ae3'",",","'UId':'e18b467e-bb3b-470d-aa24-3fd45d7550d6'",",'Col':",COLUMN(BCTaiSan_06027!E2),",'Row':",ROW(BCTaiSan_06027!E2),",","'Format':'numberic'",",'Value':'",SUBSTITUTE(BCTaiSan_06027!E2,"'","\'"),"','TargetCode':''}")</f>
        <v>{'SheetId':'0e67e680-b807-4d33-99c0-7b78881f5ae3','UId':'e18b467e-bb3b-470d-aa24-3fd45d7550d6','Col':5,'Row':2,'Format':'numberic','Value':'','TargetCode':''}</v>
      </c>
    </row>
    <row r="3" spans="1:1" x14ac:dyDescent="0.2">
      <c r="A3" t="str">
        <f>CONCATENATE("{'SheetId':'0e67e680-b807-4d33-99c0-7b78881f5ae3'",",","'UId':'67eca034-eb8f-4f00-9eab-1ee37194d7cd'",",'Col':",COLUMN(BCTaiSan_06027!F2),",'Row':",ROW(BCTaiSan_06027!F2),",","'Format':'numberic'",",'Value':'",SUBSTITUTE(BCTaiSan_06027!F2,"'","\'"),"','TargetCode':''}")</f>
        <v>{'SheetId':'0e67e680-b807-4d33-99c0-7b78881f5ae3','UId':'67eca034-eb8f-4f00-9eab-1ee37194d7cd','Col':6,'Row':2,'Format':'numberic','Value':'','TargetCode':''}</v>
      </c>
    </row>
    <row r="4" spans="1:1" x14ac:dyDescent="0.2">
      <c r="A4" t="str">
        <f>CONCATENATE("{'SheetId':'0e67e680-b807-4d33-99c0-7b78881f5ae3'",",","'UId':'9cbd5645-d1cc-4c66-9f84-d2f549c40baa'",",'Col':",COLUMN(BCTaiSan_06027!D3),",'Row':",ROW(BCTaiSan_06027!D3),",","'Format':'numberic'",",'Value':'",SUBSTITUTE(BCTaiSan_06027!D3,"'","\'"),"','TargetCode':''}")</f>
        <v>{'SheetId':'0e67e680-b807-4d33-99c0-7b78881f5ae3','UId':'9cbd5645-d1cc-4c66-9f84-d2f549c40baa','Col':4,'Row':3,'Format':'numberic','Value':'368330312','TargetCode':''}</v>
      </c>
    </row>
    <row r="5" spans="1:1" x14ac:dyDescent="0.2">
      <c r="A5" t="str">
        <f>CONCATENATE("{'SheetId':'0e67e680-b807-4d33-99c0-7b78881f5ae3'",",","'UId':'99e568e1-5c2c-4711-855d-7b59f3d1cab6'",",'Col':",COLUMN(BCTaiSan_06027!E3),",'Row':",ROW(BCTaiSan_06027!E3),",","'Format':'numberic'",",'Value':'",SUBSTITUTE(BCTaiSan_06027!E3,"'","\'"),"','TargetCode':''}")</f>
        <v>{'SheetId':'0e67e680-b807-4d33-99c0-7b78881f5ae3','UId':'99e568e1-5c2c-4711-855d-7b59f3d1cab6','Col':5,'Row':3,'Format':'numberic','Value':'731291457','TargetCode':''}</v>
      </c>
    </row>
    <row r="6" spans="1:1" x14ac:dyDescent="0.2">
      <c r="A6" t="str">
        <f>CONCATENATE("{'SheetId':'0e67e680-b807-4d33-99c0-7b78881f5ae3'",",","'UId':'c69da7a3-02da-4c71-9ebc-1684c54f1afc'",",'Col':",COLUMN(BCTaiSan_06027!F3),",'Row':",ROW(BCTaiSan_06027!F3),",","'Format':'numberic'",",'Value':'",SUBSTITUTE(BCTaiSan_06027!F3,"'","\'"),"','TargetCode':''}")</f>
        <v>{'SheetId':'0e67e680-b807-4d33-99c0-7b78881f5ae3','UId':'c69da7a3-02da-4c71-9ebc-1684c54f1afc','Col':6,'Row':3,'Format':'numberic','Value':'28.9478706600426','TargetCode':''}</v>
      </c>
    </row>
    <row r="7" spans="1:1" x14ac:dyDescent="0.2">
      <c r="A7" t="str">
        <f>CONCATENATE("{'SheetId':'0e67e680-b807-4d33-99c0-7b78881f5ae3'",",","'UId':'8adc06ea-6b87-4c42-b656-c6dbc003e2fd'",",'Col':",COLUMN(BCTaiSan_06027!D4),",'Row':",ROW(BCTaiSan_06027!D4),",","'Format':'numberic'",",'Value':'",SUBSTITUTE(BCTaiSan_06027!D4,"'","\'"),"','TargetCode':''}")</f>
        <v>{'SheetId':'0e67e680-b807-4d33-99c0-7b78881f5ae3','UId':'8adc06ea-6b87-4c42-b656-c6dbc003e2fd','Col':4,'Row':4,'Format':'numberic','Value':'','TargetCode':''}</v>
      </c>
    </row>
    <row r="8" spans="1:1" x14ac:dyDescent="0.2">
      <c r="A8" t="str">
        <f>CONCATENATE("{'SheetId':'0e67e680-b807-4d33-99c0-7b78881f5ae3'",",","'UId':'6d8a8286-837d-4b56-8e74-bffdec60ea94'",",'Col':",COLUMN(BCTaiSan_06027!E4),",'Row':",ROW(BCTaiSan_06027!E4),",","'Format':'numberic'",",'Value':'",SUBSTITUTE(BCTaiSan_06027!E4,"'","\'"),"','TargetCode':''}")</f>
        <v>{'SheetId':'0e67e680-b807-4d33-99c0-7b78881f5ae3','UId':'6d8a8286-837d-4b56-8e74-bffdec60ea94','Col':5,'Row':4,'Format':'numberic','Value':'','TargetCode':''}</v>
      </c>
    </row>
    <row r="9" spans="1:1" x14ac:dyDescent="0.2">
      <c r="A9" t="str">
        <f>CONCATENATE("{'SheetId':'0e67e680-b807-4d33-99c0-7b78881f5ae3'",",","'UId':'ffa81c56-9ecf-4052-9678-78afb3d3ebc8'",",'Col':",COLUMN(BCTaiSan_06027!F4),",'Row':",ROW(BCTaiSan_06027!F4),",","'Format':'numberic'",",'Value':'",SUBSTITUTE(BCTaiSan_06027!F4,"'","\'"),"','TargetCode':''}")</f>
        <v>{'SheetId':'0e67e680-b807-4d33-99c0-7b78881f5ae3','UId':'ffa81c56-9ecf-4052-9678-78afb3d3ebc8','Col':6,'Row':4,'Format':'numberic','Value':'','TargetCode':''}</v>
      </c>
    </row>
    <row r="10" spans="1:1" x14ac:dyDescent="0.2">
      <c r="A10" t="str">
        <f>CONCATENATE("{'SheetId':'0e67e680-b807-4d33-99c0-7b78881f5ae3'",",","'UId':'a532d81e-b0a1-450f-9dda-9a05a948e945'",",'Col':",COLUMN(BCTaiSan_06027!A6),",'Row':",ROW(BCTaiSan_06027!A6),",","'ColDynamic':",COLUMN(BCTaiSan_06027!A5),",","'RowDynamic':",ROW(BCTaiSan_06027!A5),",","'Format':'string'",",'Value':'",SUBSTITUTE(BCTaiSan_06027!A6,"'","\'"),"','TargetCode':''}")</f>
        <v>{'SheetId':'0e67e680-b807-4d33-99c0-7b78881f5ae3','UId':'a532d81e-b0a1-450f-9dda-9a05a948e945','Col':1,'Row':6,'ColDynamic':1,'RowDynamic':5,'Format':'string','Value':' ','TargetCode':''}</v>
      </c>
    </row>
    <row r="11" spans="1:1" x14ac:dyDescent="0.2">
      <c r="A11" t="str">
        <f>CONCATENATE("{'SheetId':'0e67e680-b807-4d33-99c0-7b78881f5ae3'",",","'UId':'efedf59d-3251-42e0-90eb-35d5ded81347'",",'Col':",COLUMN(BCTaiSan_06027!B6),",'Row':",ROW(BCTaiSan_06027!B6),",","'ColDynamic':",COLUMN(BCTaiSan_06027!B5),",","'RowDynamic':",ROW(BCTaiSan_06027!B5),",","'Format':'string'",",'Value':'",SUBSTITUTE(BCTaiSan_06027!B6,"'","\'"),"','TargetCode':''}")</f>
        <v>{'SheetId':'0e67e680-b807-4d33-99c0-7b78881f5ae3','UId':'efedf59d-3251-42e0-90eb-35d5ded81347','Col':2,'Row':6,'ColDynamic':2,'RowDynamic':5,'Format':'string','Value':'Tiền gửi ngân hàng    
Cash at Bank','TargetCode':''}</v>
      </c>
    </row>
    <row r="12" spans="1:1" x14ac:dyDescent="0.2">
      <c r="A12" t="str">
        <f>CONCATENATE("{'SheetId':'0e67e680-b807-4d33-99c0-7b78881f5ae3'",",","'UId':'26f717dd-3dec-433c-9c98-eb43245070a3'",",'Col':",COLUMN(BCTaiSan_06027!C6),",'Row':",ROW(BCTaiSan_06027!C6),",","'ColDynamic':",COLUMN(BCTaiSan_06027!C5),",","'RowDynamic':",ROW(BCTaiSan_06027!C5),",","'Format':'string'",",'Value':'",SUBSTITUTE(BCTaiSan_06027!C6,"'","\'"),"','TargetCode':''}")</f>
        <v>{'SheetId':'0e67e680-b807-4d33-99c0-7b78881f5ae3','UId':'26f717dd-3dec-433c-9c98-eb43245070a3','Col':3,'Row':6,'ColDynamic':3,'RowDynamic':5,'Format':'string','Value':'2203','TargetCode':''}</v>
      </c>
    </row>
    <row r="13" spans="1:1" x14ac:dyDescent="0.2">
      <c r="A13" t="str">
        <f>CONCATENATE("{'SheetId':'0e67e680-b807-4d33-99c0-7b78881f5ae3'",",","'UId':'ff256832-31a8-4b18-a932-43bc9d1665b9'",",'Col':",COLUMN(BCTaiSan_06027!D6),",'Row':",ROW(BCTaiSan_06027!D6),",","'ColDynamic':",COLUMN(BCTaiSan_06027!D5),",","'RowDynamic':",ROW(BCTaiSan_06027!D5),",","'Format':'numberic'",",'Value':'",SUBSTITUTE(BCTaiSan_06027!D6,"'","\'"),"','TargetCode':''}")</f>
        <v>{'SheetId':'0e67e680-b807-4d33-99c0-7b78881f5ae3','UId':'ff256832-31a8-4b18-a932-43bc9d1665b9','Col':4,'Row':6,'ColDynamic':4,'RowDynamic':5,'Format':'numberic','Value':'368330312','TargetCode':''}</v>
      </c>
    </row>
    <row r="14" spans="1:1" x14ac:dyDescent="0.2">
      <c r="A14" t="str">
        <f>CONCATENATE("{'SheetId':'0e67e680-b807-4d33-99c0-7b78881f5ae3'",",","'UId':'a91ef888-5216-4368-893d-4bf54555e048'",",'Col':",COLUMN(BCTaiSan_06027!E6),",'Row':",ROW(BCTaiSan_06027!E6),",","'ColDynamic':",COLUMN(BCTaiSan_06027!E5),",","'RowDynamic':",ROW(BCTaiSan_06027!E5),",","'Format':'numberic'",",'Value':'",SUBSTITUTE(BCTaiSan_06027!E6,"'","\'"),"','TargetCode':''}")</f>
        <v>{'SheetId':'0e67e680-b807-4d33-99c0-7b78881f5ae3','UId':'a91ef888-5216-4368-893d-4bf54555e048','Col':5,'Row':6,'ColDynamic':5,'RowDynamic':5,'Format':'numberic','Value':'731291457','TargetCode':''}</v>
      </c>
    </row>
    <row r="15" spans="1:1" x14ac:dyDescent="0.2">
      <c r="A15" t="str">
        <f>CONCATENATE("{'SheetId':'0e67e680-b807-4d33-99c0-7b78881f5ae3'",",","'UId':'0872eb3d-591d-41ae-88b3-07cc186bb076'",",'Col':",COLUMN(BCTaiSan_06027!F6),",'Row':",ROW(BCTaiSan_06027!F6),",","'ColDynamic':",COLUMN(BCTaiSan_06027!F5),",","'RowDynamic':",ROW(BCTaiSan_06027!F5),",","'Format':'numberic'",",'Value':'",SUBSTITUTE(BCTaiSan_06027!F6,"'","\'"),"','TargetCode':''}")</f>
        <v>{'SheetId':'0e67e680-b807-4d33-99c0-7b78881f5ae3','UId':'0872eb3d-591d-41ae-88b3-07cc186bb076','Col':6,'Row':6,'ColDynamic':6,'RowDynamic':5,'Format':'numberic','Value':'28.9478706600426','TargetCode':''}</v>
      </c>
    </row>
    <row r="16" spans="1:1" x14ac:dyDescent="0.2">
      <c r="A16" t="str">
        <f>CONCATENATE("{'SheetId':'0e67e680-b807-4d33-99c0-7b78881f5ae3'",",","'UId':'fb855310-3841-4c5f-87d5-268ca986b42e'",",'Col':",COLUMN(BCTaiSan_06027!A9),",'Row':",ROW(BCTaiSan_06027!A9),",","'ColDynamic':",COLUMN(BCTaiSan_06027!A10),",","'RowDynamic':",ROW(BCTaiSan_06027!A10),",","'Format':'string'",",'Value':'",SUBSTITUTE(BCTaiSan_06027!A9,"'","\'"),"','TargetCode':''}")</f>
        <v>{'SheetId':'0e67e680-b807-4d33-99c0-7b78881f5ae3','UId':'fb855310-3841-4c5f-87d5-268ca986b42e','Col':1,'Row':9,'ColDynamic':1,'RowDynamic':10,'Format':'string','Value':'I.2','TargetCode':''}</v>
      </c>
    </row>
    <row r="17" spans="1:1" x14ac:dyDescent="0.2">
      <c r="A17" t="str">
        <f>CONCATENATE("{'SheetId':'0e67e680-b807-4d33-99c0-7b78881f5ae3'",",","'UId':'bd4035f3-fc0e-41b7-aebc-cbf0f617fa15'",",'Col':",COLUMN(BCTaiSan_06027!B9),",'Row':",ROW(BCTaiSan_06027!B9),",","'ColDynamic':",COLUMN(BCTaiSan_06027!B10),",","'RowDynamic':",ROW(BCTaiSan_06027!B10),",","'Format':'string'",",'Value':'",SUBSTITUTE(BCTaiSan_06027!B9,"'","\'"),"','TargetCode':''}")</f>
        <v>{'SheetId':'0e67e680-b807-4d33-99c0-7b78881f5ae3','UId':'bd4035f3-fc0e-41b7-aebc-cbf0f617fa15','Col':2,'Row':9,'ColDynamic':2,'RowDynamic':10,'Format':'string','Value':'Các khoản đầu tư (kê chi tiết)
Investments','TargetCode':''}</v>
      </c>
    </row>
    <row r="18" spans="1:1" x14ac:dyDescent="0.2">
      <c r="A18" t="str">
        <f>CONCATENATE("{'SheetId':'0e67e680-b807-4d33-99c0-7b78881f5ae3'",",","'UId':'b6793ba6-95f9-4417-b7a0-5b2f22a9b4cf'",",'Col':",COLUMN(BCTaiSan_06027!C9),",'Row':",ROW(BCTaiSan_06027!C9),",","'ColDynamic':",COLUMN(BCTaiSan_06027!C10),",","'RowDynamic':",ROW(BCTaiSan_06027!C10),",","'Format':'string'",",'Value':'",SUBSTITUTE(BCTaiSan_06027!C9,"'","\'"),"','TargetCode':''}")</f>
        <v>{'SheetId':'0e67e680-b807-4d33-99c0-7b78881f5ae3','UId':'b6793ba6-95f9-4417-b7a0-5b2f22a9b4cf','Col':3,'Row':9,'ColDynamic':3,'RowDynamic':10,'Format':'string','Value':'2205','TargetCode':''}</v>
      </c>
    </row>
    <row r="19" spans="1:1" x14ac:dyDescent="0.2">
      <c r="A19" t="str">
        <f>CONCATENATE("{'SheetId':'0e67e680-b807-4d33-99c0-7b78881f5ae3'",",","'UId':'c59bc369-ef6c-4ae7-8932-3d3cd7b0f999'",",'Col':",COLUMN(BCTaiSan_06027!D9),",'Row':",ROW(BCTaiSan_06027!D9),",","'ColDynamic':",COLUMN(BCTaiSan_06027!D10),",","'RowDynamic':",ROW(BCTaiSan_06027!D10),",","'Format':'numberic'",",'Value':'",SUBSTITUTE(BCTaiSan_06027!D9,"'","\'"),"','TargetCode':''}")</f>
        <v>{'SheetId':'0e67e680-b807-4d33-99c0-7b78881f5ae3','UId':'c59bc369-ef6c-4ae7-8932-3d3cd7b0f999','Col':4,'Row':9,'ColDynamic':4,'RowDynamic':10,'Format':'numberic','Value':'142791644338','TargetCode':''}</v>
      </c>
    </row>
    <row r="20" spans="1:1" x14ac:dyDescent="0.2">
      <c r="A20" t="str">
        <f>CONCATENATE("{'SheetId':'0e67e680-b807-4d33-99c0-7b78881f5ae3'",",","'UId':'71da1168-8366-41b4-a97a-ac130f3a71ab'",",'Col':",COLUMN(BCTaiSan_06027!E9),",'Row':",ROW(BCTaiSan_06027!E9),",","'ColDynamic':",COLUMN(BCTaiSan_06027!E10),",","'RowDynamic':",ROW(BCTaiSan_06027!E10),",","'Format':'numberic'",",'Value':'",SUBSTITUTE(BCTaiSan_06027!E9,"'","\'"),"','TargetCode':''}")</f>
        <v>{'SheetId':'0e67e680-b807-4d33-99c0-7b78881f5ae3','UId':'71da1168-8366-41b4-a97a-ac130f3a71ab','Col':5,'Row':9,'ColDynamic':5,'RowDynamic':10,'Format':'numberic','Value':'142383916025','TargetCode':''}</v>
      </c>
    </row>
    <row r="21" spans="1:1" x14ac:dyDescent="0.2">
      <c r="A21" t="str">
        <f>CONCATENATE("{'SheetId':'0e67e680-b807-4d33-99c0-7b78881f5ae3'",",","'UId':'3c022ada-eb27-4aed-bf94-d517130be29a'",",'Col':",COLUMN(BCTaiSan_06027!F9),",'Row':",ROW(BCTaiSan_06027!F9),",","'ColDynamic':",COLUMN(BCTaiSan_06027!F10),",","'RowDynamic':",ROW(BCTaiSan_06027!F10),",","'Format':'numberic'",",'Value':'",SUBSTITUTE(BCTaiSan_06027!F9,"'","\'"),"','TargetCode':''}")</f>
        <v>{'SheetId':'0e67e680-b807-4d33-99c0-7b78881f5ae3','UId':'3c022ada-eb27-4aed-bf94-d517130be29a','Col':6,'Row':9,'ColDynamic':6,'RowDynamic':10,'Format':'numberic','Value':'91.2080101421687','TargetCode':''}</v>
      </c>
    </row>
    <row r="22" spans="1:1" x14ac:dyDescent="0.2">
      <c r="A22" t="str">
        <f>CONCATENATE("{'SheetId':'0e67e680-b807-4d33-99c0-7b78881f5ae3'",",","'UId':'ba2b6807-d3cf-4e7e-ae45-89e2239b81be'",",'Col':",COLUMN(BCTaiSan_06027!A12),",'Row':",ROW(BCTaiSan_06027!A12),",","'ColDynamic':",COLUMN(BCTaiSan_06027!A9),",","'RowDynamic':",ROW(BCTaiSan_06027!A9),",","'Format':'numberic'",",'Value':'",SUBSTITUTE(BCTaiSan_06027!A12,"'","\'"),"','TargetCode':''}")</f>
        <v>{'SheetId':'0e67e680-b807-4d33-99c0-7b78881f5ae3','UId':'ba2b6807-d3cf-4e7e-ae45-89e2239b81be','Col':1,'Row':12,'ColDynamic':1,'RowDynamic':9,'Format':'numberic','Value':'','TargetCode':''}</v>
      </c>
    </row>
    <row r="23" spans="1:1" x14ac:dyDescent="0.2">
      <c r="A23" t="str">
        <f>CONCATENATE("{'SheetId':'0e67e680-b807-4d33-99c0-7b78881f5ae3'",",","'UId':'80fabe68-3c28-49f8-84cd-635610bc3cfb'",",'Col':",COLUMN(BCTaiSan_06027!B12),",'Row':",ROW(BCTaiSan_06027!B12),",","'ColDynamic':",COLUMN(BCTaiSan_06027!B9),",","'RowDynamic':",ROW(BCTaiSan_06027!B9),",","'Format':'string'",",'Value':'",SUBSTITUTE(BCTaiSan_06027!B12,"'","\'"),"','TargetCode':''}")</f>
        <v>{'SheetId':'0e67e680-b807-4d33-99c0-7b78881f5ae3','UId':'80fabe68-3c28-49f8-84cd-635610bc3cfb','Col':2,'Row':12,'ColDynamic':2,'RowDynamic':9,'Format':'string','Value':'Hợp đồng tiền gửi có kỳ hạn trên ba (03) tháng
Term deposit more than 3 months','TargetCode':''}</v>
      </c>
    </row>
    <row r="24" spans="1:1" x14ac:dyDescent="0.2">
      <c r="A24" t="str">
        <f>CONCATENATE("{'SheetId':'0e67e680-b807-4d33-99c0-7b78881f5ae3'",",","'UId':'14b822e4-b397-46cc-ae75-1870f955de3d'",",'Col':",COLUMN(BCTaiSan_06027!C12),",'Row':",ROW(BCTaiSan_06027!C12),",","'ColDynamic':",COLUMN(BCTaiSan_06027!C9),",","'RowDynamic':",ROW(BCTaiSan_06027!C9),",","'Format':'numberic'",",'Value':'",SUBSTITUTE(BCTaiSan_06027!C12,"'","\'"),"','TargetCode':''}")</f>
        <v>{'SheetId':'0e67e680-b807-4d33-99c0-7b78881f5ae3','UId':'14b822e4-b397-46cc-ae75-1870f955de3d','Col':3,'Row':12,'ColDynamic':3,'RowDynamic':9,'Format':'numberic','Value':'2205.03','TargetCode':''}</v>
      </c>
    </row>
    <row r="25" spans="1:1" x14ac:dyDescent="0.2">
      <c r="A25" t="str">
        <f>CONCATENATE("{'SheetId':'0e67e680-b807-4d33-99c0-7b78881f5ae3'",",","'UId':'b8149440-102f-40c1-888b-ecbcac315c2f'",",'Col':",COLUMN(BCTaiSan_06027!D12),",'Row':",ROW(BCTaiSan_06027!D12),",","'ColDynamic':",COLUMN(BCTaiSan_06027!D9),",","'RowDynamic':",ROW(BCTaiSan_06027!D9),",","'Format':'numberic'",",'Value':'",SUBSTITUTE(BCTaiSan_06027!D12,"'","\'"),"','TargetCode':''}")</f>
        <v>{'SheetId':'0e67e680-b807-4d33-99c0-7b78881f5ae3','UId':'b8149440-102f-40c1-888b-ecbcac315c2f','Col':4,'Row':12,'ColDynamic':4,'RowDynamic':9,'Format':'numberic','Value':'82500000000','TargetCode':''}</v>
      </c>
    </row>
    <row r="26" spans="1:1" x14ac:dyDescent="0.2">
      <c r="A26" t="str">
        <f>CONCATENATE("{'SheetId':'0e67e680-b807-4d33-99c0-7b78881f5ae3'",",","'UId':'c07f2502-4acc-490f-ac11-f416fd5d4af2'",",'Col':",COLUMN(BCTaiSan_06027!E12),",'Row':",ROW(BCTaiSan_06027!E12),",","'ColDynamic':",COLUMN(BCTaiSan_06027!E9),",","'RowDynamic':",ROW(BCTaiSan_06027!E9),",","'Format':'numberic'",",'Value':'",SUBSTITUTE(BCTaiSan_06027!E12,"'","\'"),"','TargetCode':''}")</f>
        <v>{'SheetId':'0e67e680-b807-4d33-99c0-7b78881f5ae3','UId':'c07f2502-4acc-490f-ac11-f416fd5d4af2','Col':5,'Row':12,'ColDynamic':5,'RowDynamic':9,'Format':'numberic','Value':'82500000000','TargetCode':''}</v>
      </c>
    </row>
    <row r="27" spans="1:1" x14ac:dyDescent="0.2">
      <c r="A27" t="str">
        <f>CONCATENATE("{'SheetId':'0e67e680-b807-4d33-99c0-7b78881f5ae3'",",","'UId':'1f2e67f4-aa74-416d-b513-cc35fc47fc89'",",'Col':",COLUMN(BCTaiSan_06027!F12),",'Row':",ROW(BCTaiSan_06027!F12),",","'ColDynamic':",COLUMN(BCTaiSan_06027!F9),",","'RowDynamic':",ROW(BCTaiSan_06027!F9),",","'Format':'numberic'",",'Value':'",SUBSTITUTE(BCTaiSan_06027!F12,"'","\'"),"','TargetCode':''}")</f>
        <v>{'SheetId':'0e67e680-b807-4d33-99c0-7b78881f5ae3','UId':'1f2e67f4-aa74-416d-b513-cc35fc47fc89','Col':6,'Row':12,'ColDynamic':6,'RowDynamic':9,'Format':'numberic','Value':'84.0122199592668','TargetCode':''}</v>
      </c>
    </row>
    <row r="28" spans="1:1" x14ac:dyDescent="0.2">
      <c r="A28" t="str">
        <f>CONCATENATE("{'SheetId':'0e67e680-b807-4d33-99c0-7b78881f5ae3'",",","'UId':'19fdf401-8f84-4529-8406-9bf3720c81ee'",",'Col':",COLUMN(BCTaiSan_06027!D13),",'Row':",ROW(BCTaiSan_06027!D13),",","'Format':'numberic'",",'Value':'",SUBSTITUTE(BCTaiSan_06027!D13,"'","\'"),"','TargetCode':''}")</f>
        <v>{'SheetId':'0e67e680-b807-4d33-99c0-7b78881f5ae3','UId':'19fdf401-8f84-4529-8406-9bf3720c81ee','Col':4,'Row':13,'Format':'numberic','Value':'','TargetCode':''}</v>
      </c>
    </row>
    <row r="29" spans="1:1" x14ac:dyDescent="0.2">
      <c r="A29" t="str">
        <f>CONCATENATE("{'SheetId':'0e67e680-b807-4d33-99c0-7b78881f5ae3'",",","'UId':'23400615-8c2c-4ac4-ad17-e281f9ea4ede'",",'Col':",COLUMN(BCTaiSan_06027!E13),",'Row':",ROW(BCTaiSan_06027!E13),",","'Format':'numberic'",",'Value':'",SUBSTITUTE(BCTaiSan_06027!E13,"'","\'"),"','TargetCode':''}")</f>
        <v>{'SheetId':'0e67e680-b807-4d33-99c0-7b78881f5ae3','UId':'23400615-8c2c-4ac4-ad17-e281f9ea4ede','Col':5,'Row':13,'Format':'numberic','Value':'','TargetCode':''}</v>
      </c>
    </row>
    <row r="30" spans="1:1" x14ac:dyDescent="0.2">
      <c r="A30" t="str">
        <f>CONCATENATE("{'SheetId':'0e67e680-b807-4d33-99c0-7b78881f5ae3'",",","'UId':'81f9c1fb-a190-42a2-964f-1f7790423cc5'",",'Col':",COLUMN(BCTaiSan_06027!F13),",'Row':",ROW(BCTaiSan_06027!F13),",","'Format':'numberic'",",'Value':'",SUBSTITUTE(BCTaiSan_06027!F13,"'","\'"),"','TargetCode':''}")</f>
        <v>{'SheetId':'0e67e680-b807-4d33-99c0-7b78881f5ae3','UId':'81f9c1fb-a190-42a2-964f-1f7790423cc5','Col':6,'Row':13,'Format':'numberic','Value':'','TargetCode':''}</v>
      </c>
    </row>
    <row r="31" spans="1:1" x14ac:dyDescent="0.2">
      <c r="A31" t="str">
        <f>CONCATENATE("{'SheetId':'0e67e680-b807-4d33-99c0-7b78881f5ae3'",",","'UId':'b4c0ee30-dd77-4ee0-8b84-0eca9c6aef84'",",'Col':",COLUMN(BCTaiSan_06027!A15),",'Row':",ROW(BCTaiSan_06027!A15),",","'ColDynamic':",COLUMN(BCTaiSan_06027!A14),",","'RowDynamic':",ROW(BCTaiSan_06027!A14),",","'Format':'string'",",'Value':'",SUBSTITUTE(BCTaiSan_06027!A15,"'","\'"),"','TargetCode':''}")</f>
        <v>{'SheetId':'0e67e680-b807-4d33-99c0-7b78881f5ae3','UId':'b4c0ee30-dd77-4ee0-8b84-0eca9c6aef84','Col':1,'Row':15,'ColDynamic':1,'RowDynamic':14,'Format':'string','Value':'I.4','TargetCode':''}</v>
      </c>
    </row>
    <row r="32" spans="1:1" x14ac:dyDescent="0.2">
      <c r="A32" t="str">
        <f>CONCATENATE("{'SheetId':'0e67e680-b807-4d33-99c0-7b78881f5ae3'",",","'UId':'55c7b2c2-f5f8-4a72-8e4a-040eb2c74cf1'",",'Col':",COLUMN(BCTaiSan_06027!B15),",'Row':",ROW(BCTaiSan_06027!B15),",","'ColDynamic':",COLUMN(BCTaiSan_06027!B14),",","'RowDynamic':",ROW(BCTaiSan_06027!B14),",","'Format':'string'",",'Value':'",SUBSTITUTE(BCTaiSan_06027!B15,"'","\'"),"','TargetCode':''}")</f>
        <v>{'SheetId':'0e67e680-b807-4d33-99c0-7b78881f5ae3','UId':'55c7b2c2-f5f8-4a72-8e4a-040eb2c74cf1','Col':2,'Row':15,'ColDynamic':2,'RowDynamic':14,'Format':'string','Value':'Cổ tức, trái tức được nhận
Accrual dividend, coupon','TargetCode':''}</v>
      </c>
    </row>
    <row r="33" spans="1:1" x14ac:dyDescent="0.2">
      <c r="A33" t="str">
        <f>CONCATENATE("{'SheetId':'0e67e680-b807-4d33-99c0-7b78881f5ae3'",",","'UId':'353bc353-1898-4fe5-b702-b1e9dbee7e4d'",",'Col':",COLUMN(BCTaiSan_06027!C15),",'Row':",ROW(BCTaiSan_06027!C15),",","'ColDynamic':",COLUMN(BCTaiSan_06027!C14),",","'RowDynamic':",ROW(BCTaiSan_06027!C14),",","'Format':'string'",",'Value':'",SUBSTITUTE(BCTaiSan_06027!C15,"'","\'"),"','TargetCode':''}")</f>
        <v>{'SheetId':'0e67e680-b807-4d33-99c0-7b78881f5ae3','UId':'353bc353-1898-4fe5-b702-b1e9dbee7e4d','Col':3,'Row':15,'ColDynamic':3,'RowDynamic':14,'Format':'string','Value':'2206','TargetCode':''}</v>
      </c>
    </row>
    <row r="34" spans="1:1" x14ac:dyDescent="0.2">
      <c r="A34" t="str">
        <f>CONCATENATE("{'SheetId':'0e67e680-b807-4d33-99c0-7b78881f5ae3'",",","'UId':'aaa47aee-de9e-4a72-aaac-e89970beaace'",",'Col':",COLUMN(BCTaiSan_06027!D15),",'Row':",ROW(BCTaiSan_06027!D15),",","'ColDynamic':",COLUMN(BCTaiSan_06027!D14),",","'RowDynamic':",ROW(BCTaiSan_06027!D14),",","'Format':'numberic'",",'Value':'",SUBSTITUTE(BCTaiSan_06027!D15,"'","\'"),"','TargetCode':''}")</f>
        <v>{'SheetId':'0e67e680-b807-4d33-99c0-7b78881f5ae3','UId':'aaa47aee-de9e-4a72-aaac-e89970beaace','Col':4,'Row':15,'ColDynamic':4,'RowDynamic':14,'Format':'numberic','Value':'2617653425','TargetCode':''}</v>
      </c>
    </row>
    <row r="35" spans="1:1" x14ac:dyDescent="0.2">
      <c r="A35" t="str">
        <f>CONCATENATE("{'SheetId':'0e67e680-b807-4d33-99c0-7b78881f5ae3'",",","'UId':'c31cdabe-83ce-456c-8300-7b06d46f81cc'",",'Col':",COLUMN(BCTaiSan_06027!E15),",'Row':",ROW(BCTaiSan_06027!E15),",","'ColDynamic':",COLUMN(BCTaiSan_06027!E14),",","'RowDynamic':",ROW(BCTaiSan_06027!E14),",","'Format':'numberic'",",'Value':'",SUBSTITUTE(BCTaiSan_06027!E15,"'","\'"),"','TargetCode':''}")</f>
        <v>{'SheetId':'0e67e680-b807-4d33-99c0-7b78881f5ae3','UId':'c31cdabe-83ce-456c-8300-7b06d46f81cc','Col':5,'Row':15,'ColDynamic':5,'RowDynamic':14,'Format':'numberic','Value':'2113797260','TargetCode':''}</v>
      </c>
    </row>
    <row r="36" spans="1:1" x14ac:dyDescent="0.2">
      <c r="A36" t="str">
        <f>CONCATENATE("{'SheetId':'0e67e680-b807-4d33-99c0-7b78881f5ae3'",",","'UId':'df064eb2-539c-42cd-9667-ecd8effb04f7'",",'Col':",COLUMN(BCTaiSan_06027!F15),",'Row':",ROW(BCTaiSan_06027!F15),",","'ColDynamic':",COLUMN(BCTaiSan_06027!F14),",","'RowDynamic':",ROW(BCTaiSan_06027!F14),",","'Format':'numberic'",",'Value':'",SUBSTITUTE(BCTaiSan_06027!F15,"'","\'"),"','TargetCode':''}")</f>
        <v>{'SheetId':'0e67e680-b807-4d33-99c0-7b78881f5ae3','UId':'df064eb2-539c-42cd-9667-ecd8effb04f7','Col':6,'Row':15,'ColDynamic':6,'RowDynamic':14,'Format':'numberic','Value':'132.740584800707','TargetCode':''}</v>
      </c>
    </row>
    <row r="37" spans="1:1" x14ac:dyDescent="0.2">
      <c r="A37" t="str">
        <f>CONCATENATE("{'SheetId':'0e67e680-b807-4d33-99c0-7b78881f5ae3'",",","'UId':'ebf03302-905f-4429-bd11-8a0e8477bdcc'",",'Col':",COLUMN(BCTaiSan_06027!A17),",'Row':",ROW(BCTaiSan_06027!A17),",","'ColDynamic':",COLUMN(BCTaiSan_06027!A13),",","'RowDynamic':",ROW(BCTaiSan_06027!A13),",","'Format':'numberic'",",'Value':'",SUBSTITUTE(BCTaiSan_06027!A17,"'","\'"),"','TargetCode':''}")</f>
        <v>{'SheetId':'0e67e680-b807-4d33-99c0-7b78881f5ae3','UId':'ebf03302-905f-4429-bd11-8a0e8477bdcc','Col':1,'Row':17,'ColDynamic':1,'RowDynamic':13,'Format':'numberic','Value':'','TargetCode':''}</v>
      </c>
    </row>
    <row r="38" spans="1:1" x14ac:dyDescent="0.2">
      <c r="A38" t="str">
        <f>CONCATENATE("{'SheetId':'0e67e680-b807-4d33-99c0-7b78881f5ae3'",",","'UId':'3de36bfb-b19c-4de9-bf25-827f3b8027bf'",",'Col':",COLUMN(BCTaiSan_06027!B17),",'Row':",ROW(BCTaiSan_06027!B17),",","'ColDynamic':",COLUMN(BCTaiSan_06027!B13),",","'RowDynamic':",ROW(BCTaiSan_06027!B13),",","'Format':'string'",",'Value':'",SUBSTITUTE(BCTaiSan_06027!B17,"'","\'"),"','TargetCode':''}")</f>
        <v>{'SheetId':'0e67e680-b807-4d33-99c0-7b78881f5ae3','UId':'3de36bfb-b19c-4de9-bf25-827f3b8027bf','Col':2,'Row':17,'ColDynamic':2,'RowDynamic':13,'Format':'string','Value':'','TargetCode':''}</v>
      </c>
    </row>
    <row r="39" spans="1:1" x14ac:dyDescent="0.2">
      <c r="A39" t="str">
        <f>CONCATENATE("{'SheetId':'0e67e680-b807-4d33-99c0-7b78881f5ae3'",",","'UId':'ca7cc9ff-75c2-4a73-a531-b206f65419ec'",",'Col':",COLUMN(BCTaiSan_06027!C17),",'Row':",ROW(BCTaiSan_06027!C17),",","'ColDynamic':",COLUMN(BCTaiSan_06027!C13),",","'RowDynamic':",ROW(BCTaiSan_06027!C13),",","'Format':'numberic'",",'Value':'",SUBSTITUTE(BCTaiSan_06027!C17,"'","\'"),"','TargetCode':''}")</f>
        <v>{'SheetId':'0e67e680-b807-4d33-99c0-7b78881f5ae3','UId':'ca7cc9ff-75c2-4a73-a531-b206f65419ec','Col':3,'Row':17,'ColDynamic':3,'RowDynamic':13,'Format':'numberic','Value':'','TargetCode':''}</v>
      </c>
    </row>
    <row r="40" spans="1:1" x14ac:dyDescent="0.2">
      <c r="A40" t="str">
        <f>CONCATENATE("{'SheetId':'0e67e680-b807-4d33-99c0-7b78881f5ae3'",",","'UId':'85258d35-57c4-470f-8e91-0e5eb1b5f98e'",",'Col':",COLUMN(BCTaiSan_06027!D17),",'Row':",ROW(BCTaiSan_06027!D17),",","'ColDynamic':",COLUMN(BCTaiSan_06027!D13),",","'RowDynamic':",ROW(BCTaiSan_06027!D13),",","'Format':'numberic'",",'Value':'",SUBSTITUTE(BCTaiSan_06027!D17,"'","\'"),"','TargetCode':''}")</f>
        <v>{'SheetId':'0e67e680-b807-4d33-99c0-7b78881f5ae3','UId':'85258d35-57c4-470f-8e91-0e5eb1b5f98e','Col':4,'Row':17,'ColDynamic':4,'RowDynamic':13,'Format':'numberic','Value':'','TargetCode':''}</v>
      </c>
    </row>
    <row r="41" spans="1:1" x14ac:dyDescent="0.2">
      <c r="A41" t="str">
        <f>CONCATENATE("{'SheetId':'0e67e680-b807-4d33-99c0-7b78881f5ae3'",",","'UId':'b7831eb0-d957-42e3-b024-b595e932c4c4'",",'Col':",COLUMN(BCTaiSan_06027!E17),",'Row':",ROW(BCTaiSan_06027!E17),",","'ColDynamic':",COLUMN(BCTaiSan_06027!E13),",","'RowDynamic':",ROW(BCTaiSan_06027!E13),",","'Format':'numberic'",",'Value':'",SUBSTITUTE(BCTaiSan_06027!E17,"'","\'"),"','TargetCode':''}")</f>
        <v>{'SheetId':'0e67e680-b807-4d33-99c0-7b78881f5ae3','UId':'b7831eb0-d957-42e3-b024-b595e932c4c4','Col':5,'Row':17,'ColDynamic':5,'RowDynamic':13,'Format':'numberic','Value':'','TargetCode':''}</v>
      </c>
    </row>
    <row r="42" spans="1:1" x14ac:dyDescent="0.2">
      <c r="A42" t="str">
        <f>CONCATENATE("{'SheetId':'0e67e680-b807-4d33-99c0-7b78881f5ae3'",",","'UId':'159c2c62-ad7f-4978-87f5-48256ed29f55'",",'Col':",COLUMN(BCTaiSan_06027!F17),",'Row':",ROW(BCTaiSan_06027!F17),",","'ColDynamic':",COLUMN(BCTaiSan_06027!F13),",","'RowDynamic':",ROW(BCTaiSan_06027!F13),",","'Format':'numberic'",",'Value':'",SUBSTITUTE(BCTaiSan_06027!F17,"'","\'"),"','TargetCode':''}")</f>
        <v>{'SheetId':'0e67e680-b807-4d33-99c0-7b78881f5ae3','UId':'159c2c62-ad7f-4978-87f5-48256ed29f55','Col':6,'Row':17,'ColDynamic':6,'RowDynamic':13,'Format':'numberic','Value':'','TargetCode':''}</v>
      </c>
    </row>
    <row r="43" spans="1:1" x14ac:dyDescent="0.2">
      <c r="A43" t="str">
        <f>CONCATENATE("{'SheetId':'0e67e680-b807-4d33-99c0-7b78881f5ae3'",",","'UId':'4db3253d-9c46-4d6e-918f-a429377ea210'",",'Col':",COLUMN(BCTaiSan_06027!D18),",'Row':",ROW(BCTaiSan_06027!D18),",","'Format':'numberic'",",'Value':'",SUBSTITUTE(BCTaiSan_06027!D18,"'","\'"),"','TargetCode':''}")</f>
        <v>{'SheetId':'0e67e680-b807-4d33-99c0-7b78881f5ae3','UId':'4db3253d-9c46-4d6e-918f-a429377ea210','Col':4,'Row':18,'Format':'numberic','Value':'4142580822','TargetCode':''}</v>
      </c>
    </row>
    <row r="44" spans="1:1" x14ac:dyDescent="0.2">
      <c r="A44" t="str">
        <f>CONCATENATE("{'SheetId':'0e67e680-b807-4d33-99c0-7b78881f5ae3'",",","'UId':'1b5619ce-07bd-4f38-b89d-ff10d4440cfc'",",'Col':",COLUMN(BCTaiSan_06027!E18),",'Row':",ROW(BCTaiSan_06027!E18),",","'Format':'numberic'",",'Value':'",SUBSTITUTE(BCTaiSan_06027!E18,"'","\'"),"','TargetCode':''}")</f>
        <v>{'SheetId':'0e67e680-b807-4d33-99c0-7b78881f5ae3','UId':'1b5619ce-07bd-4f38-b89d-ff10d4440cfc','Col':5,'Row':18,'Format':'numberic','Value':'3599401369','TargetCode':''}</v>
      </c>
    </row>
    <row r="45" spans="1:1" x14ac:dyDescent="0.2">
      <c r="A45" t="str">
        <f>CONCATENATE("{'SheetId':'0e67e680-b807-4d33-99c0-7b78881f5ae3'",",","'UId':'e662b89a-1c2d-4d21-94c4-5d786440cb11'",",'Col':",COLUMN(BCTaiSan_06027!F18),",'Row':",ROW(BCTaiSan_06027!F18),",","'Format':'numberic'",",'Value':'",SUBSTITUTE(BCTaiSan_06027!F18,"'","\'"),"','TargetCode':''}")</f>
        <v>{'SheetId':'0e67e680-b807-4d33-99c0-7b78881f5ae3','UId':'e662b89a-1c2d-4d21-94c4-5d786440cb11','Col':6,'Row':18,'Format':'numberic','Value':'159.120860573325','TargetCode':''}</v>
      </c>
    </row>
    <row r="46" spans="1:1" x14ac:dyDescent="0.2">
      <c r="A46" t="str">
        <f>CONCATENATE("{'SheetId':'0e67e680-b807-4d33-99c0-7b78881f5ae3'",",","'UId':'f1ed2509-c4ff-4ae9-b430-d4f9ddcf73ac'",",'Col':",COLUMN(BCTaiSan_06027!A20),",'Row':",ROW(BCTaiSan_06027!A20),",","'ColDynamic':",COLUMN(BCTaiSan_06027!A16),",","'RowDynamic':",ROW(BCTaiSan_06027!A16),",","'Format':'numberic'",",'Value':'",SUBSTITUTE(BCTaiSan_06027!A20,"'","\'"),"','TargetCode':''}")</f>
        <v>{'SheetId':'0e67e680-b807-4d33-99c0-7b78881f5ae3','UId':'f1ed2509-c4ff-4ae9-b430-d4f9ddcf73ac','Col':1,'Row':20,'ColDynamic':1,'RowDynamic':16,'Format':'numberic','Value':'','TargetCode':''}</v>
      </c>
    </row>
    <row r="47" spans="1:1" x14ac:dyDescent="0.2">
      <c r="A47" t="str">
        <f>CONCATENATE("{'SheetId':'0e67e680-b807-4d33-99c0-7b78881f5ae3'",",","'UId':'a0aac484-78db-4dea-8f00-f980c5366deb'",",'Col':",COLUMN(BCTaiSan_06027!B20),",'Row':",ROW(BCTaiSan_06027!B20),",","'ColDynamic':",COLUMN(BCTaiSan_06027!B16),",","'RowDynamic':",ROW(BCTaiSan_06027!B16),",","'Format':'string'",",'Value':'",SUBSTITUTE(BCTaiSan_06027!B20,"'","\'"),"','TargetCode':''}")</f>
        <v>{'SheetId':'0e67e680-b807-4d33-99c0-7b78881f5ae3','UId':'a0aac484-78db-4dea-8f00-f980c5366deb','Col':2,'Row':20,'ColDynamic':2,'RowDynamic':16,'Format':'string','Value':'','TargetCode':''}</v>
      </c>
    </row>
    <row r="48" spans="1:1" x14ac:dyDescent="0.2">
      <c r="A48" t="str">
        <f>CONCATENATE("{'SheetId':'0e67e680-b807-4d33-99c0-7b78881f5ae3'",",","'UId':'57124953-4b8d-461b-9e2b-2d368273b709'",",'Col':",COLUMN(BCTaiSan_06027!C20),",'Row':",ROW(BCTaiSan_06027!C20),",","'ColDynamic':",COLUMN(BCTaiSan_06027!C16),",","'RowDynamic':",ROW(BCTaiSan_06027!C16),",","'Format':'numberic'",",'Value':'",SUBSTITUTE(BCTaiSan_06027!C20,"'","\'"),"','TargetCode':''}")</f>
        <v>{'SheetId':'0e67e680-b807-4d33-99c0-7b78881f5ae3','UId':'57124953-4b8d-461b-9e2b-2d368273b709','Col':3,'Row':20,'ColDynamic':3,'RowDynamic':16,'Format':'numberic','Value':'','TargetCode':''}</v>
      </c>
    </row>
    <row r="49" spans="1:1" x14ac:dyDescent="0.2">
      <c r="A49" t="str">
        <f>CONCATENATE("{'SheetId':'0e67e680-b807-4d33-99c0-7b78881f5ae3'",",","'UId':'2cc09d96-6086-4dda-b944-4d886ecbb0d8'",",'Col':",COLUMN(BCTaiSan_06027!D20),",'Row':",ROW(BCTaiSan_06027!D20),",","'ColDynamic':",COLUMN(BCTaiSan_06027!D16),",","'RowDynamic':",ROW(BCTaiSan_06027!D16),",","'Format':'numberic'",",'Value':'",SUBSTITUTE(BCTaiSan_06027!D20,"'","\'"),"','TargetCode':''}")</f>
        <v>{'SheetId':'0e67e680-b807-4d33-99c0-7b78881f5ae3','UId':'2cc09d96-6086-4dda-b944-4d886ecbb0d8','Col':4,'Row':20,'ColDynamic':4,'RowDynamic':16,'Format':'numberic','Value':'','TargetCode':''}</v>
      </c>
    </row>
    <row r="50" spans="1:1" x14ac:dyDescent="0.2">
      <c r="A50" t="str">
        <f>CONCATENATE("{'SheetId':'0e67e680-b807-4d33-99c0-7b78881f5ae3'",",","'UId':'7b7d0fb3-4da0-4490-a267-504a23e39de9'",",'Col':",COLUMN(BCTaiSan_06027!E20),",'Row':",ROW(BCTaiSan_06027!E20),",","'ColDynamic':",COLUMN(BCTaiSan_06027!E16),",","'RowDynamic':",ROW(BCTaiSan_06027!E16),",","'Format':'numberic'",",'Value':'",SUBSTITUTE(BCTaiSan_06027!E20,"'","\'"),"','TargetCode':''}")</f>
        <v>{'SheetId':'0e67e680-b807-4d33-99c0-7b78881f5ae3','UId':'7b7d0fb3-4da0-4490-a267-504a23e39de9','Col':5,'Row':20,'ColDynamic':5,'RowDynamic':16,'Format':'numberic','Value':'','TargetCode':''}</v>
      </c>
    </row>
    <row r="51" spans="1:1" x14ac:dyDescent="0.2">
      <c r="A51" t="str">
        <f>CONCATENATE("{'SheetId':'0e67e680-b807-4d33-99c0-7b78881f5ae3'",",","'UId':'528d14e8-1a6c-45f0-97ec-807048f5c747'",",'Col':",COLUMN(BCTaiSan_06027!F20),",'Row':",ROW(BCTaiSan_06027!F20),",","'ColDynamic':",COLUMN(BCTaiSan_06027!F16),",","'RowDynamic':",ROW(BCTaiSan_06027!F16),",","'Format':'numberic'",",'Value':'",SUBSTITUTE(BCTaiSan_06027!F20,"'","\'"),"','TargetCode':''}")</f>
        <v>{'SheetId':'0e67e680-b807-4d33-99c0-7b78881f5ae3','UId':'528d14e8-1a6c-45f0-97ec-807048f5c747','Col':6,'Row':20,'ColDynamic':6,'RowDynamic':16,'Format':'numberic','Value':'','TargetCode':''}</v>
      </c>
    </row>
    <row r="52" spans="1:1" x14ac:dyDescent="0.2">
      <c r="A52" t="str">
        <f>CONCATENATE("{'SheetId':'0e67e680-b807-4d33-99c0-7b78881f5ae3'",",","'UId':'2955d8e1-bb85-470d-810e-e670e4ee9763'",",'Col':",COLUMN(BCTaiSan_06027!D21),",'Row':",ROW(BCTaiSan_06027!D21),",","'Format':'numberic'",",'Value':'",SUBSTITUTE(BCTaiSan_06027!D21,"'","\'"),"','TargetCode':''}")</f>
        <v>{'SheetId':'0e67e680-b807-4d33-99c0-7b78881f5ae3','UId':'2955d8e1-bb85-470d-810e-e670e4ee9763','Col':4,'Row':21,'Format':'numberic','Value':'','TargetCode':''}</v>
      </c>
    </row>
    <row r="53" spans="1:1" x14ac:dyDescent="0.2">
      <c r="A53" t="str">
        <f>CONCATENATE("{'SheetId':'0e67e680-b807-4d33-99c0-7b78881f5ae3'",",","'UId':'54c4f244-7feb-4326-af72-7b2f8cf16a37'",",'Col':",COLUMN(BCTaiSan_06027!E21),",'Row':",ROW(BCTaiSan_06027!E21),",","'Format':'numberic'",",'Value':'",SUBSTITUTE(BCTaiSan_06027!E21,"'","\'"),"','TargetCode':''}")</f>
        <v>{'SheetId':'0e67e680-b807-4d33-99c0-7b78881f5ae3','UId':'54c4f244-7feb-4326-af72-7b2f8cf16a37','Col':5,'Row':21,'Format':'numberic','Value':'','TargetCode':''}</v>
      </c>
    </row>
    <row r="54" spans="1:1" x14ac:dyDescent="0.2">
      <c r="A54" t="str">
        <f>CONCATENATE("{'SheetId':'0e67e680-b807-4d33-99c0-7b78881f5ae3'",",","'UId':'9670a190-b315-4332-be4b-7bd49a951b82'",",'Col':",COLUMN(BCTaiSan_06027!F21),",'Row':",ROW(BCTaiSan_06027!F21),",","'Format':'numberic'",",'Value':'",SUBSTITUTE(BCTaiSan_06027!F21,"'","\'"),"','TargetCode':''}")</f>
        <v>{'SheetId':'0e67e680-b807-4d33-99c0-7b78881f5ae3','UId':'9670a190-b315-4332-be4b-7bd49a951b82','Col':6,'Row':21,'Format':'numberic','Value':'','TargetCode':''}</v>
      </c>
    </row>
    <row r="55" spans="1:1" x14ac:dyDescent="0.2">
      <c r="A55" t="str">
        <f>CONCATENATE("{'SheetId':'0e67e680-b807-4d33-99c0-7b78881f5ae3'",",","'UId':'f6e8f96a-7d1a-40c6-83bc-7f810f0d4bca'",",'Col':",COLUMN(BCTaiSan_06027!A23),",'Row':",ROW(BCTaiSan_06027!A23),",","'ColDynamic':",COLUMN(BCTaiSan_06027!A22),",","'RowDynamic':",ROW(BCTaiSan_06027!A22),",","'Format':'string'",",'Value':'",SUBSTITUTE(BCTaiSan_06027!A23,"'","\'"),"','TargetCode':''}")</f>
        <v>{'SheetId':'0e67e680-b807-4d33-99c0-7b78881f5ae3','UId':'f6e8f96a-7d1a-40c6-83bc-7f810f0d4bca','Col':1,'Row':23,'ColDynamic':1,'RowDynamic':22,'Format':'string','Value':'I.7','TargetCode':''}</v>
      </c>
    </row>
    <row r="56" spans="1:1" x14ac:dyDescent="0.2">
      <c r="A56" t="str">
        <f>CONCATENATE("{'SheetId':'0e67e680-b807-4d33-99c0-7b78881f5ae3'",",","'UId':'7c64f929-b467-4787-9955-f41bc6936b40'",",'Col':",COLUMN(BCTaiSan_06027!B23),",'Row':",ROW(BCTaiSan_06027!B23),",","'ColDynamic':",COLUMN(BCTaiSan_06027!B22),",","'RowDynamic':",ROW(BCTaiSan_06027!B22),",","'Format':'string'",",'Value':'",SUBSTITUTE(BCTaiSan_06027!B23,"'","\'"),"','TargetCode':''}")</f>
        <v>{'SheetId':'0e67e680-b807-4d33-99c0-7b78881f5ae3','UId':'7c64f929-b467-4787-9955-f41bc6936b40','Col':2,'Row':23,'ColDynamic':2,'RowDynamic':22,'Format':'string','Value':'Tiền bán chứng khoán chờ thu (kê chi tiết)
Receivables from investments sold but not yet settle','TargetCode':''}</v>
      </c>
    </row>
    <row r="57" spans="1:1" x14ac:dyDescent="0.2">
      <c r="A57" t="str">
        <f>CONCATENATE("{'SheetId':'0e67e680-b807-4d33-99c0-7b78881f5ae3'",",","'UId':'730f40b2-130a-4097-88f9-f009a3862b90'",",'Col':",COLUMN(BCTaiSan_06027!C23),",'Row':",ROW(BCTaiSan_06027!C23),",","'ColDynamic':",COLUMN(BCTaiSan_06027!C22),",","'RowDynamic':",ROW(BCTaiSan_06027!C22),",","'Format':'string'",",'Value':'",SUBSTITUTE(BCTaiSan_06027!C23,"'","\'"),"','TargetCode':''}")</f>
        <v>{'SheetId':'0e67e680-b807-4d33-99c0-7b78881f5ae3','UId':'730f40b2-130a-4097-88f9-f009a3862b90','Col':3,'Row':23,'ColDynamic':3,'RowDynamic':22,'Format':'string','Value':'2208','TargetCode':''}</v>
      </c>
    </row>
    <row r="58" spans="1:1" x14ac:dyDescent="0.2">
      <c r="A58" t="str">
        <f>CONCATENATE("{'SheetId':'0e67e680-b807-4d33-99c0-7b78881f5ae3'",",","'UId':'fd93a4a0-c67a-4490-8678-85ab28c59627'",",'Col':",COLUMN(BCTaiSan_06027!D23),",'Row':",ROW(BCTaiSan_06027!D23),",","'ColDynamic':",COLUMN(BCTaiSan_06027!D22),",","'RowDynamic':",ROW(BCTaiSan_06027!D22),",","'Format':'numberic'",",'Value':'",SUBSTITUTE(BCTaiSan_06027!D23,"'","\'"),"','TargetCode':''}")</f>
        <v>{'SheetId':'0e67e680-b807-4d33-99c0-7b78881f5ae3','UId':'fd93a4a0-c67a-4490-8678-85ab28c59627','Col':4,'Row':23,'ColDynamic':4,'RowDynamic':22,'Format':'numberic','Value':'','TargetCode':''}</v>
      </c>
    </row>
    <row r="59" spans="1:1" x14ac:dyDescent="0.2">
      <c r="A59" t="str">
        <f>CONCATENATE("{'SheetId':'0e67e680-b807-4d33-99c0-7b78881f5ae3'",",","'UId':'fcf911ca-e231-4e37-ba04-31a4d132b264'",",'Col':",COLUMN(BCTaiSan_06027!E23),",'Row':",ROW(BCTaiSan_06027!E23),",","'ColDynamic':",COLUMN(BCTaiSan_06027!E22),",","'RowDynamic':",ROW(BCTaiSan_06027!E22),",","'Format':'numberic'",",'Value':'",SUBSTITUTE(BCTaiSan_06027!E23,"'","\'"),"','TargetCode':''}")</f>
        <v>{'SheetId':'0e67e680-b807-4d33-99c0-7b78881f5ae3','UId':'fcf911ca-e231-4e37-ba04-31a4d132b264','Col':5,'Row':23,'ColDynamic':5,'RowDynamic':22,'Format':'numberic','Value':'','TargetCode':''}</v>
      </c>
    </row>
    <row r="60" spans="1:1" x14ac:dyDescent="0.2">
      <c r="A60" t="str">
        <f>CONCATENATE("{'SheetId':'0e67e680-b807-4d33-99c0-7b78881f5ae3'",",","'UId':'2d289968-fbe5-4b0a-bf5f-8a6df071d197'",",'Col':",COLUMN(BCTaiSan_06027!F23),",'Row':",ROW(BCTaiSan_06027!F23),",","'ColDynamic':",COLUMN(BCTaiSan_06027!F22),",","'RowDynamic':",ROW(BCTaiSan_06027!F22),",","'Format':'numberic'",",'Value':'",SUBSTITUTE(BCTaiSan_06027!F23,"'","\'"),"','TargetCode':''}")</f>
        <v>{'SheetId':'0e67e680-b807-4d33-99c0-7b78881f5ae3','UId':'2d289968-fbe5-4b0a-bf5f-8a6df071d197','Col':6,'Row':23,'ColDynamic':6,'RowDynamic':22,'Format':'numberic','Value':'','TargetCode':''}</v>
      </c>
    </row>
    <row r="61" spans="1:1" x14ac:dyDescent="0.2">
      <c r="A61" t="str">
        <f>CONCATENATE("{'SheetId':'0e67e680-b807-4d33-99c0-7b78881f5ae3'",",","'UId':'429113b4-21c3-4d2d-a49e-e54b8fa3448b'",",'Col':",COLUMN(BCTaiSan_06027!A25),",'Row':",ROW(BCTaiSan_06027!A25),",","'ColDynamic':",COLUMN(BCTaiSan_06027!A15),",","'RowDynamic':",ROW(BCTaiSan_06027!A15),",","'Format':'numberic'",",'Value':'",SUBSTITUTE(BCTaiSan_06027!A25,"'","\'"),"','TargetCode':''}")</f>
        <v>{'SheetId':'0e67e680-b807-4d33-99c0-7b78881f5ae3','UId':'429113b4-21c3-4d2d-a49e-e54b8fa3448b','Col':1,'Row':25,'ColDynamic':1,'RowDynamic':15,'Format':'numberic','Value':'','TargetCode':''}</v>
      </c>
    </row>
    <row r="62" spans="1:1" x14ac:dyDescent="0.2">
      <c r="A62" t="str">
        <f>CONCATENATE("{'SheetId':'0e67e680-b807-4d33-99c0-7b78881f5ae3'",",","'UId':'b0d4f040-e48a-49a4-89cb-82ab4377326b'",",'Col':",COLUMN(BCTaiSan_06027!B25),",'Row':",ROW(BCTaiSan_06027!B25),",","'ColDynamic':",COLUMN(BCTaiSan_06027!B15),",","'RowDynamic':",ROW(BCTaiSan_06027!B15),",","'Format':'string'",",'Value':'",SUBSTITUTE(BCTaiSan_06027!B25,"'","\'"),"','TargetCode':''}")</f>
        <v>{'SheetId':'0e67e680-b807-4d33-99c0-7b78881f5ae3','UId':'b0d4f040-e48a-49a4-89cb-82ab4377326b','Col':2,'Row':25,'ColDynamic':2,'RowDynamic':15,'Format':'string','Value':'','TargetCode':''}</v>
      </c>
    </row>
    <row r="63" spans="1:1" x14ac:dyDescent="0.2">
      <c r="A63" t="str">
        <f>CONCATENATE("{'SheetId':'0e67e680-b807-4d33-99c0-7b78881f5ae3'",",","'UId':'065408bc-53bc-4b2d-a05d-d6b3cb7b5141'",",'Col':",COLUMN(BCTaiSan_06027!C25),",'Row':",ROW(BCTaiSan_06027!C25),",","'ColDynamic':",COLUMN(BCTaiSan_06027!C15),",","'RowDynamic':",ROW(BCTaiSan_06027!C15),",","'Format':'numberic'",",'Value':'",SUBSTITUTE(BCTaiSan_06027!C25,"'","\'"),"','TargetCode':''}")</f>
        <v>{'SheetId':'0e67e680-b807-4d33-99c0-7b78881f5ae3','UId':'065408bc-53bc-4b2d-a05d-d6b3cb7b5141','Col':3,'Row':25,'ColDynamic':3,'RowDynamic':15,'Format':'numberic','Value':'','TargetCode':''}</v>
      </c>
    </row>
    <row r="64" spans="1:1" x14ac:dyDescent="0.2">
      <c r="A64" t="str">
        <f>CONCATENATE("{'SheetId':'0e67e680-b807-4d33-99c0-7b78881f5ae3'",",","'UId':'4a94e658-4312-4209-a152-e798cc810997'",",'Col':",COLUMN(BCTaiSan_06027!D25),",'Row':",ROW(BCTaiSan_06027!D25),",","'ColDynamic':",COLUMN(BCTaiSan_06027!D15),",","'RowDynamic':",ROW(BCTaiSan_06027!D15),",","'Format':'numberic'",",'Value':'",SUBSTITUTE(BCTaiSan_06027!D25,"'","\'"),"','TargetCode':''}")</f>
        <v>{'SheetId':'0e67e680-b807-4d33-99c0-7b78881f5ae3','UId':'4a94e658-4312-4209-a152-e798cc810997','Col':4,'Row':25,'ColDynamic':4,'RowDynamic':15,'Format':'numberic','Value':'','TargetCode':''}</v>
      </c>
    </row>
    <row r="65" spans="1:1" x14ac:dyDescent="0.2">
      <c r="A65" t="str">
        <f>CONCATENATE("{'SheetId':'0e67e680-b807-4d33-99c0-7b78881f5ae3'",",","'UId':'54ea434c-4c89-49f6-ac6c-9e1d3d39c54a'",",'Col':",COLUMN(BCTaiSan_06027!E25),",'Row':",ROW(BCTaiSan_06027!E25),",","'ColDynamic':",COLUMN(BCTaiSan_06027!E15),",","'RowDynamic':",ROW(BCTaiSan_06027!E15),",","'Format':'numberic'",",'Value':'",SUBSTITUTE(BCTaiSan_06027!E25,"'","\'"),"','TargetCode':''}")</f>
        <v>{'SheetId':'0e67e680-b807-4d33-99c0-7b78881f5ae3','UId':'54ea434c-4c89-49f6-ac6c-9e1d3d39c54a','Col':5,'Row':25,'ColDynamic':5,'RowDynamic':15,'Format':'numberic','Value':'','TargetCode':''}</v>
      </c>
    </row>
    <row r="66" spans="1:1" x14ac:dyDescent="0.2">
      <c r="A66" t="str">
        <f>CONCATENATE("{'SheetId':'0e67e680-b807-4d33-99c0-7b78881f5ae3'",",","'UId':'2b49fc55-ee6e-4a25-8087-c14005ea648d'",",'Col':",COLUMN(BCTaiSan_06027!F25),",'Row':",ROW(BCTaiSan_06027!F25),",","'ColDynamic':",COLUMN(BCTaiSan_06027!F15),",","'RowDynamic':",ROW(BCTaiSan_06027!F15),",","'Format':'numberic'",",'Value':'",SUBSTITUTE(BCTaiSan_06027!F25,"'","\'"),"','TargetCode':''}")</f>
        <v>{'SheetId':'0e67e680-b807-4d33-99c0-7b78881f5ae3','UId':'2b49fc55-ee6e-4a25-8087-c14005ea648d','Col':6,'Row':25,'ColDynamic':6,'RowDynamic':15,'Format':'numberic','Value':'','TargetCode':''}</v>
      </c>
    </row>
    <row r="67" spans="1:1" x14ac:dyDescent="0.2">
      <c r="A67" t="str">
        <f>CONCATENATE("{'SheetId':'0e67e680-b807-4d33-99c0-7b78881f5ae3'",",","'UId':'d3087115-98ed-4310-8087-526a699f72e1'",",'Col':",COLUMN(BCTaiSan_06027!D26),",'Row':",ROW(BCTaiSan_06027!D26),",","'Format':'numberic'",",'Value':'",SUBSTITUTE(BCTaiSan_06027!D26,"'","\'"),"','TargetCode':''}")</f>
        <v>{'SheetId':'0e67e680-b807-4d33-99c0-7b78881f5ae3','UId':'d3087115-98ed-4310-8087-526a699f72e1','Col':4,'Row':26,'Format':'numberic','Value':'','TargetCode':''}</v>
      </c>
    </row>
    <row r="68" spans="1:1" x14ac:dyDescent="0.2">
      <c r="A68" t="str">
        <f>CONCATENATE("{'SheetId':'0e67e680-b807-4d33-99c0-7b78881f5ae3'",",","'UId':'01d5d912-b3c4-471a-9f5e-e1ac15c1dcc9'",",'Col':",COLUMN(BCTaiSan_06027!E26),",'Row':",ROW(BCTaiSan_06027!E26),",","'Format':'numberic'",",'Value':'",SUBSTITUTE(BCTaiSan_06027!E26,"'","\'"),"','TargetCode':''}")</f>
        <v>{'SheetId':'0e67e680-b807-4d33-99c0-7b78881f5ae3','UId':'01d5d912-b3c4-471a-9f5e-e1ac15c1dcc9','Col':5,'Row':26,'Format':'numberic','Value':'','TargetCode':''}</v>
      </c>
    </row>
    <row r="69" spans="1:1" x14ac:dyDescent="0.2">
      <c r="A69" t="str">
        <f>CONCATENATE("{'SheetId':'0e67e680-b807-4d33-99c0-7b78881f5ae3'",",","'UId':'3fc92fd1-c570-4931-b42c-dff4adb06154'",",'Col':",COLUMN(BCTaiSan_06027!F26),",'Row':",ROW(BCTaiSan_06027!F26),",","'Format':'numberic'",",'Value':'",SUBSTITUTE(BCTaiSan_06027!F26,"'","\'"),"','TargetCode':''}")</f>
        <v>{'SheetId':'0e67e680-b807-4d33-99c0-7b78881f5ae3','UId':'3fc92fd1-c570-4931-b42c-dff4adb06154','Col':6,'Row':26,'Format':'numberic','Value':'','TargetCode':''}</v>
      </c>
    </row>
    <row r="70" spans="1:1" x14ac:dyDescent="0.2">
      <c r="A70" t="str">
        <f>CONCATENATE("{'SheetId':'0e67e680-b807-4d33-99c0-7b78881f5ae3'",",","'UId':'516c7b79-1864-4901-93fb-d328425136ec'",",'Col':",COLUMN(BCTaiSan_06027!A28),",'Row':",ROW(BCTaiSan_06027!A28),",","'ColDynamic':",COLUMN(BCTaiSan_06027!A22),",","'RowDynamic':",ROW(BCTaiSan_06027!A22),",","'Format':'numberic'",",'Value':'",SUBSTITUTE(BCTaiSan_06027!A28,"'","\'"),"','TargetCode':''}")</f>
        <v>{'SheetId':'0e67e680-b807-4d33-99c0-7b78881f5ae3','UId':'516c7b79-1864-4901-93fb-d328425136ec','Col':1,'Row':28,'ColDynamic':1,'RowDynamic':22,'Format':'numberic','Value':'','TargetCode':''}</v>
      </c>
    </row>
    <row r="71" spans="1:1" x14ac:dyDescent="0.2">
      <c r="A71" t="str">
        <f>CONCATENATE("{'SheetId':'0e67e680-b807-4d33-99c0-7b78881f5ae3'",",","'UId':'f4caa67e-a524-4fd0-9a25-b21fdc9cb36b'",",'Col':",COLUMN(BCTaiSan_06027!B28),",'Row':",ROW(BCTaiSan_06027!B28),",","'ColDynamic':",COLUMN(BCTaiSan_06027!B22),",","'RowDynamic':",ROW(BCTaiSan_06027!B22),",","'Format':'string'",",'Value':'",SUBSTITUTE(BCTaiSan_06027!B28,"'","\'"),"','TargetCode':''}")</f>
        <v>{'SheetId':'0e67e680-b807-4d33-99c0-7b78881f5ae3','UId':'f4caa67e-a524-4fd0-9a25-b21fdc9cb36b','Col':2,'Row':28,'ColDynamic':2,'RowDynamic':22,'Format':'string','Value':'','TargetCode':''}</v>
      </c>
    </row>
    <row r="72" spans="1:1" x14ac:dyDescent="0.2">
      <c r="A72" t="str">
        <f>CONCATENATE("{'SheetId':'0e67e680-b807-4d33-99c0-7b78881f5ae3'",",","'UId':'e34073a1-acc4-4210-a0b8-cd92a1be1de1'",",'Col':",COLUMN(BCTaiSan_06027!C28),",'Row':",ROW(BCTaiSan_06027!C28),",","'ColDynamic':",COLUMN(BCTaiSan_06027!C22),",","'RowDynamic':",ROW(BCTaiSan_06027!C22),",","'Format':'numberic'",",'Value':'",SUBSTITUTE(BCTaiSan_06027!C28,"'","\'"),"','TargetCode':''}")</f>
        <v>{'SheetId':'0e67e680-b807-4d33-99c0-7b78881f5ae3','UId':'e34073a1-acc4-4210-a0b8-cd92a1be1de1','Col':3,'Row':28,'ColDynamic':3,'RowDynamic':22,'Format':'numberic','Value':'','TargetCode':''}</v>
      </c>
    </row>
    <row r="73" spans="1:1" x14ac:dyDescent="0.2">
      <c r="A73" t="str">
        <f>CONCATENATE("{'SheetId':'0e67e680-b807-4d33-99c0-7b78881f5ae3'",",","'UId':'cb4e2b8d-2714-4d59-b5f7-5af0c9fc0af8'",",'Col':",COLUMN(BCTaiSan_06027!D28),",'Row':",ROW(BCTaiSan_06027!D28),",","'ColDynamic':",COLUMN(BCTaiSan_06027!D22),",","'RowDynamic':",ROW(BCTaiSan_06027!D22),",","'Format':'numberic'",",'Value':'",SUBSTITUTE(BCTaiSan_06027!D28,"'","\'"),"','TargetCode':''}")</f>
        <v>{'SheetId':'0e67e680-b807-4d33-99c0-7b78881f5ae3','UId':'cb4e2b8d-2714-4d59-b5f7-5af0c9fc0af8','Col':4,'Row':28,'ColDynamic':4,'RowDynamic':22,'Format':'numberic','Value':'','TargetCode':''}</v>
      </c>
    </row>
    <row r="74" spans="1:1" x14ac:dyDescent="0.2">
      <c r="A74" t="str">
        <f>CONCATENATE("{'SheetId':'0e67e680-b807-4d33-99c0-7b78881f5ae3'",",","'UId':'ef81c1d8-21d8-44f1-bbab-d85522915c87'",",'Col':",COLUMN(BCTaiSan_06027!E28),",'Row':",ROW(BCTaiSan_06027!E28),",","'ColDynamic':",COLUMN(BCTaiSan_06027!E22),",","'RowDynamic':",ROW(BCTaiSan_06027!E22),",","'Format':'numberic'",",'Value':'",SUBSTITUTE(BCTaiSan_06027!E28,"'","\'"),"','TargetCode':''}")</f>
        <v>{'SheetId':'0e67e680-b807-4d33-99c0-7b78881f5ae3','UId':'ef81c1d8-21d8-44f1-bbab-d85522915c87','Col':5,'Row':28,'ColDynamic':5,'RowDynamic':22,'Format':'numberic','Value':'','TargetCode':''}</v>
      </c>
    </row>
    <row r="75" spans="1:1" x14ac:dyDescent="0.2">
      <c r="A75" t="str">
        <f>CONCATENATE("{'SheetId':'0e67e680-b807-4d33-99c0-7b78881f5ae3'",",","'UId':'6a8f95a0-636c-4268-a3c5-fb501f5e64f5'",",'Col':",COLUMN(BCTaiSan_06027!F28),",'Row':",ROW(BCTaiSan_06027!F28),",","'ColDynamic':",COLUMN(BCTaiSan_06027!F22),",","'RowDynamic':",ROW(BCTaiSan_06027!F22),",","'Format':'numberic'",",'Value':'",SUBSTITUTE(BCTaiSan_06027!F28,"'","\'"),"','TargetCode':''}")</f>
        <v>{'SheetId':'0e67e680-b807-4d33-99c0-7b78881f5ae3','UId':'6a8f95a0-636c-4268-a3c5-fb501f5e64f5','Col':6,'Row':28,'ColDynamic':6,'RowDynamic':22,'Format':'numberic','Value':'','TargetCode':''}</v>
      </c>
    </row>
    <row r="76" spans="1:1" x14ac:dyDescent="0.2">
      <c r="A76" t="str">
        <f>CONCATENATE("{'SheetId':'0e67e680-b807-4d33-99c0-7b78881f5ae3'",",","'UId':'022fb1e6-6ae9-4fad-b071-b4b8f748fc24'",",'Col':",COLUMN(BCTaiSan_06027!D29),",'Row':",ROW(BCTaiSan_06027!D29),",","'Format':'numberic'",",'Value':'",SUBSTITUTE(BCTaiSan_06027!D29,"'","\'"),"','TargetCode':''}")</f>
        <v>{'SheetId':'0e67e680-b807-4d33-99c0-7b78881f5ae3','UId':'022fb1e6-6ae9-4fad-b071-b4b8f748fc24','Col':4,'Row':29,'Format':'numberic','Value':'','TargetCode':''}</v>
      </c>
    </row>
    <row r="77" spans="1:1" x14ac:dyDescent="0.2">
      <c r="A77" t="str">
        <f>CONCATENATE("{'SheetId':'0e67e680-b807-4d33-99c0-7b78881f5ae3'",",","'UId':'f7a91119-2d9c-4b1a-9f30-9b37a89d8586'",",'Col':",COLUMN(BCTaiSan_06027!E29),",'Row':",ROW(BCTaiSan_06027!E29),",","'Format':'numberic'",",'Value':'",SUBSTITUTE(BCTaiSan_06027!E29,"'","\'"),"','TargetCode':''}")</f>
        <v>{'SheetId':'0e67e680-b807-4d33-99c0-7b78881f5ae3','UId':'f7a91119-2d9c-4b1a-9f30-9b37a89d8586','Col':5,'Row':29,'Format':'numberic','Value':'','TargetCode':''}</v>
      </c>
    </row>
    <row r="78" spans="1:1" x14ac:dyDescent="0.2">
      <c r="A78" t="str">
        <f>CONCATENATE("{'SheetId':'0e67e680-b807-4d33-99c0-7b78881f5ae3'",",","'UId':'20b22da0-50b8-43d3-8775-3e42bfc7ac25'",",'Col':",COLUMN(BCTaiSan_06027!F29),",'Row':",ROW(BCTaiSan_06027!F29),",","'Format':'numberic'",",'Value':'",SUBSTITUTE(BCTaiSan_06027!F29,"'","\'"),"','TargetCode':''}")</f>
        <v>{'SheetId':'0e67e680-b807-4d33-99c0-7b78881f5ae3','UId':'20b22da0-50b8-43d3-8775-3e42bfc7ac25','Col':6,'Row':29,'Format':'numberic','Value':'','TargetCode':''}</v>
      </c>
    </row>
    <row r="79" spans="1:1" x14ac:dyDescent="0.2">
      <c r="A79" t="str">
        <f>CONCATENATE("{'SheetId':'0e67e680-b807-4d33-99c0-7b78881f5ae3'",",","'UId':'3e54e722-f72d-4af5-8c32-1442783e14cb'",",'Col':",COLUMN(BCTaiSan_06027!A31),",'Row':",ROW(BCTaiSan_06027!A31),",","'ColDynamic':",COLUMN(BCTaiSan_06027!A25),",","'RowDynamic':",ROW(BCTaiSan_06027!A25),",","'Format':'numberic'",",'Value':'",SUBSTITUTE(BCTaiSan_06027!A31,"'","\'"),"','TargetCode':''}")</f>
        <v>{'SheetId':'0e67e680-b807-4d33-99c0-7b78881f5ae3','UId':'3e54e722-f72d-4af5-8c32-1442783e14cb','Col':1,'Row':31,'ColDynamic':1,'RowDynamic':25,'Format':'numberic','Value':'','TargetCode':''}</v>
      </c>
    </row>
    <row r="80" spans="1:1" x14ac:dyDescent="0.2">
      <c r="A80" t="str">
        <f>CONCATENATE("{'SheetId':'0e67e680-b807-4d33-99c0-7b78881f5ae3'",",","'UId':'3f96d766-9a48-4f2e-9fbb-96483be5a37b'",",'Col':",COLUMN(BCTaiSan_06027!B31),",'Row':",ROW(BCTaiSan_06027!B31),",","'ColDynamic':",COLUMN(BCTaiSan_06027!B25),",","'RowDynamic':",ROW(BCTaiSan_06027!B25),",","'Format':'string'",",'Value':'",SUBSTITUTE(BCTaiSan_06027!B31,"'","\'"),"','TargetCode':''}")</f>
        <v>{'SheetId':'0e67e680-b807-4d33-99c0-7b78881f5ae3','UId':'3f96d766-9a48-4f2e-9fbb-96483be5a37b','Col':2,'Row':31,'ColDynamic':2,'RowDynamic':25,'Format':'string','Value':'','TargetCode':''}</v>
      </c>
    </row>
    <row r="81" spans="1:1" x14ac:dyDescent="0.2">
      <c r="A81" t="str">
        <f>CONCATENATE("{'SheetId':'0e67e680-b807-4d33-99c0-7b78881f5ae3'",",","'UId':'a6a52ad7-d9e3-4e8c-8379-6be9e58cd9c4'",",'Col':",COLUMN(BCTaiSan_06027!C31),",'Row':",ROW(BCTaiSan_06027!C31),",","'ColDynamic':",COLUMN(BCTaiSan_06027!C25),",","'RowDynamic':",ROW(BCTaiSan_06027!C25),",","'Format':'numberic'",",'Value':'",SUBSTITUTE(BCTaiSan_06027!C31,"'","\'"),"','TargetCode':''}")</f>
        <v>{'SheetId':'0e67e680-b807-4d33-99c0-7b78881f5ae3','UId':'a6a52ad7-d9e3-4e8c-8379-6be9e58cd9c4','Col':3,'Row':31,'ColDynamic':3,'RowDynamic':25,'Format':'numberic','Value':'','TargetCode':''}</v>
      </c>
    </row>
    <row r="82" spans="1:1" x14ac:dyDescent="0.2">
      <c r="A82" t="str">
        <f>CONCATENATE("{'SheetId':'0e67e680-b807-4d33-99c0-7b78881f5ae3'",",","'UId':'55d255b4-7d80-40f2-9833-cf8c6ce53f06'",",'Col':",COLUMN(BCTaiSan_06027!D31),",'Row':",ROW(BCTaiSan_06027!D31),",","'ColDynamic':",COLUMN(BCTaiSan_06027!D25),",","'RowDynamic':",ROW(BCTaiSan_06027!D25),",","'Format':'numberic'",",'Value':'",SUBSTITUTE(BCTaiSan_06027!D31,"'","\'"),"','TargetCode':''}")</f>
        <v>{'SheetId':'0e67e680-b807-4d33-99c0-7b78881f5ae3','UId':'55d255b4-7d80-40f2-9833-cf8c6ce53f06','Col':4,'Row':31,'ColDynamic':4,'RowDynamic':25,'Format':'numberic','Value':'','TargetCode':''}</v>
      </c>
    </row>
    <row r="83" spans="1:1" x14ac:dyDescent="0.2">
      <c r="A83" t="str">
        <f>CONCATENATE("{'SheetId':'0e67e680-b807-4d33-99c0-7b78881f5ae3'",",","'UId':'d5fb38c5-6523-43de-ac0b-ba97356659f4'",",'Col':",COLUMN(BCTaiSan_06027!E31),",'Row':",ROW(BCTaiSan_06027!E31),",","'ColDynamic':",COLUMN(BCTaiSan_06027!E25),",","'RowDynamic':",ROW(BCTaiSan_06027!E25),",","'Format':'numberic'",",'Value':'",SUBSTITUTE(BCTaiSan_06027!E31,"'","\'"),"','TargetCode':''}")</f>
        <v>{'SheetId':'0e67e680-b807-4d33-99c0-7b78881f5ae3','UId':'d5fb38c5-6523-43de-ac0b-ba97356659f4','Col':5,'Row':31,'ColDynamic':5,'RowDynamic':25,'Format':'numberic','Value':'','TargetCode':''}</v>
      </c>
    </row>
    <row r="84" spans="1:1" x14ac:dyDescent="0.2">
      <c r="A84" t="str">
        <f>CONCATENATE("{'SheetId':'0e67e680-b807-4d33-99c0-7b78881f5ae3'",",","'UId':'94220f49-c77d-4bed-9bb1-05d3a31d7f99'",",'Col':",COLUMN(BCTaiSan_06027!F31),",'Row':",ROW(BCTaiSan_06027!F31),",","'ColDynamic':",COLUMN(BCTaiSan_06027!F25),",","'RowDynamic':",ROW(BCTaiSan_06027!F25),",","'Format':'numberic'",",'Value':'",SUBSTITUTE(BCTaiSan_06027!F31,"'","\'"),"','TargetCode':''}")</f>
        <v>{'SheetId':'0e67e680-b807-4d33-99c0-7b78881f5ae3','UId':'94220f49-c77d-4bed-9bb1-05d3a31d7f99','Col':6,'Row':31,'ColDynamic':6,'RowDynamic':25,'Format':'numberic','Value':'','TargetCode':''}</v>
      </c>
    </row>
    <row r="85" spans="1:1" x14ac:dyDescent="0.2">
      <c r="A85" t="str">
        <f>CONCATENATE("{'SheetId':'0e67e680-b807-4d33-99c0-7b78881f5ae3'",",","'UId':'9165401c-9eab-437b-81ae-d4feb80e4e2f'",",'Col':",COLUMN(BCTaiSan_06027!D32),",'Row':",ROW(BCTaiSan_06027!D32),",","'Format':'numberic'",",'Value':'",SUBSTITUTE(BCTaiSan_06027!D32,"'","\'"),"','TargetCode':''}")</f>
        <v>{'SheetId':'0e67e680-b807-4d33-99c0-7b78881f5ae3','UId':'9165401c-9eab-437b-81ae-d4feb80e4e2f','Col':4,'Row':32,'Format':'numberic','Value':'149920208897','TargetCode':''}</v>
      </c>
    </row>
    <row r="86" spans="1:1" x14ac:dyDescent="0.2">
      <c r="A86" t="str">
        <f>CONCATENATE("{'SheetId':'0e67e680-b807-4d33-99c0-7b78881f5ae3'",",","'UId':'a439d206-4c67-47d4-afcd-d4f8e627acf1'",",'Col':",COLUMN(BCTaiSan_06027!E32),",'Row':",ROW(BCTaiSan_06027!E32),",","'Format':'numberic'",",'Value':'",SUBSTITUTE(BCTaiSan_06027!E32,"'","\'"),"','TargetCode':''}")</f>
        <v>{'SheetId':'0e67e680-b807-4d33-99c0-7b78881f5ae3','UId':'a439d206-4c67-47d4-afcd-d4f8e627acf1','Col':5,'Row':32,'Format':'numberic','Value':'148828406111','TargetCode':''}</v>
      </c>
    </row>
    <row r="87" spans="1:1" x14ac:dyDescent="0.2">
      <c r="A87" t="str">
        <f>CONCATENATE("{'SheetId':'0e67e680-b807-4d33-99c0-7b78881f5ae3'",",","'UId':'8906c8be-ac8d-4de9-aebb-1de6b88d0a22'",",'Col':",COLUMN(BCTaiSan_06027!F32),",'Row':",ROW(BCTaiSan_06027!F32),",","'Format':'numberic'",",'Value':'",SUBSTITUTE(BCTaiSan_06027!F32,"'","\'"),"','TargetCode':''}")</f>
        <v>{'SheetId':'0e67e680-b807-4d33-99c0-7b78881f5ae3','UId':'8906c8be-ac8d-4de9-aebb-1de6b88d0a22','Col':6,'Row':32,'Format':'numberic','Value':'92.3132102828713','TargetCode':''}</v>
      </c>
    </row>
    <row r="88" spans="1:1" x14ac:dyDescent="0.2">
      <c r="A88" t="str">
        <f>CONCATENATE("{'SheetId':'0e67e680-b807-4d33-99c0-7b78881f5ae3'",",","'UId':'fcc35a7f-f6b8-4bb3-8ca7-ebe672f71784'",",'Col':",COLUMN(BCTaiSan_06027!D33),",'Row':",ROW(BCTaiSan_06027!D33),",","'Format':'numberic'",",'Value':'",SUBSTITUTE(BCTaiSan_06027!D33,"'","\'"),"','TargetCode':''}")</f>
        <v>{'SheetId':'0e67e680-b807-4d33-99c0-7b78881f5ae3','UId':'fcc35a7f-f6b8-4bb3-8ca7-ebe672f71784','Col':4,'Row':33,'Format':'numberic','Value':'','TargetCode':''}</v>
      </c>
    </row>
    <row r="89" spans="1:1" x14ac:dyDescent="0.2">
      <c r="A89" t="str">
        <f>CONCATENATE("{'SheetId':'0e67e680-b807-4d33-99c0-7b78881f5ae3'",",","'UId':'a136b878-a09a-4ca8-9264-ae97a1f9fec3'",",'Col':",COLUMN(BCTaiSan_06027!E33),",'Row':",ROW(BCTaiSan_06027!E33),",","'Format':'numberic'",",'Value':'",SUBSTITUTE(BCTaiSan_06027!E33,"'","\'"),"','TargetCode':''}")</f>
        <v>{'SheetId':'0e67e680-b807-4d33-99c0-7b78881f5ae3','UId':'a136b878-a09a-4ca8-9264-ae97a1f9fec3','Col':5,'Row':33,'Format':'numberic','Value':'','TargetCode':''}</v>
      </c>
    </row>
    <row r="90" spans="1:1" x14ac:dyDescent="0.2">
      <c r="A90" t="str">
        <f>CONCATENATE("{'SheetId':'0e67e680-b807-4d33-99c0-7b78881f5ae3'",",","'UId':'a8356e2f-9957-4c65-86e7-8c58d3059caa'",",'Col':",COLUMN(BCTaiSan_06027!F33),",'Row':",ROW(BCTaiSan_06027!F33),",","'Format':'numberic'",",'Value':'",SUBSTITUTE(BCTaiSan_06027!F33,"'","\'"),"','TargetCode':''}")</f>
        <v>{'SheetId':'0e67e680-b807-4d33-99c0-7b78881f5ae3','UId':'a8356e2f-9957-4c65-86e7-8c58d3059caa','Col':6,'Row':33,'Format':'numberic','Value':'','TargetCode':''}</v>
      </c>
    </row>
    <row r="91" spans="1:1" x14ac:dyDescent="0.2">
      <c r="A91" t="str">
        <f>CONCATENATE("{'SheetId':'0e67e680-b807-4d33-99c0-7b78881f5ae3'",",","'UId':'d658a5fe-69b7-43dd-b32e-4c1914beb25f'",",'Col':",COLUMN(BCTaiSan_06027!D34),",'Row':",ROW(BCTaiSan_06027!D34),",","'Format':'numberic'",",'Value':'",SUBSTITUTE(BCTaiSan_06027!D34,"'","\'"),"','TargetCode':''}")</f>
        <v>{'SheetId':'0e67e680-b807-4d33-99c0-7b78881f5ae3','UId':'d658a5fe-69b7-43dd-b32e-4c1914beb25f','Col':4,'Row':34,'Format':'numberic','Value':'','TargetCode':''}</v>
      </c>
    </row>
    <row r="92" spans="1:1" x14ac:dyDescent="0.2">
      <c r="A92" t="str">
        <f>CONCATENATE("{'SheetId':'0e67e680-b807-4d33-99c0-7b78881f5ae3'",",","'UId':'d06f90ca-bd66-421a-8cc3-6e3bfb681663'",",'Col':",COLUMN(BCTaiSan_06027!E34),",'Row':",ROW(BCTaiSan_06027!E34),",","'Format':'numberic'",",'Value':'",SUBSTITUTE(BCTaiSan_06027!E34,"'","\'"),"','TargetCode':''}")</f>
        <v>{'SheetId':'0e67e680-b807-4d33-99c0-7b78881f5ae3','UId':'d06f90ca-bd66-421a-8cc3-6e3bfb681663','Col':5,'Row':34,'Format':'numberic','Value':'','TargetCode':''}</v>
      </c>
    </row>
    <row r="93" spans="1:1" x14ac:dyDescent="0.2">
      <c r="A93" t="str">
        <f>CONCATENATE("{'SheetId':'0e67e680-b807-4d33-99c0-7b78881f5ae3'",",","'UId':'3afa0586-8350-4d11-b45e-528e4fb594a3'",",'Col':",COLUMN(BCTaiSan_06027!F34),",'Row':",ROW(BCTaiSan_06027!F34),",","'Format':'numberic'",",'Value':'",SUBSTITUTE(BCTaiSan_06027!F34,"'","\'"),"','TargetCode':''}")</f>
        <v>{'SheetId':'0e67e680-b807-4d33-99c0-7b78881f5ae3','UId':'3afa0586-8350-4d11-b45e-528e4fb594a3','Col':6,'Row':34,'Format':'numberic','Value':'','TargetCode':''}</v>
      </c>
    </row>
    <row r="94" spans="1:1" x14ac:dyDescent="0.2">
      <c r="A94" t="str">
        <f>CONCATENATE("{'SheetId':'0e67e680-b807-4d33-99c0-7b78881f5ae3'",",","'UId':'d548c3e3-1502-45fc-ac84-2e6ed3c0c2b0'",",'Col':",COLUMN(BCTaiSan_06027!A36),",'Row':",ROW(BCTaiSan_06027!A36),",","'ColDynamic':",COLUMN(BCTaiSan_06027!A35),",","'RowDynamic':",ROW(BCTaiSan_06027!A35),",","'Format':'string'",",'Value':'",SUBSTITUTE(BCTaiSan_06027!A36,"'","\'"),"','TargetCode':''}")</f>
        <v>{'SheetId':'0e67e680-b807-4d33-99c0-7b78881f5ae3','UId':'d548c3e3-1502-45fc-ac84-2e6ed3c0c2b0','Col':1,'Row':36,'ColDynamic':1,'RowDynamic':35,'Format':'string','Value':'II.2','TargetCode':''}</v>
      </c>
    </row>
    <row r="95" spans="1:1" x14ac:dyDescent="0.2">
      <c r="A95" t="str">
        <f>CONCATENATE("{'SheetId':'0e67e680-b807-4d33-99c0-7b78881f5ae3'",",","'UId':'a9ae3b70-e29b-4bf1-bbf5-5eb74c091677'",",'Col':",COLUMN(BCTaiSan_06027!B36),",'Row':",ROW(BCTaiSan_06027!B36),",","'ColDynamic':",COLUMN(BCTaiSan_06027!B35),",","'RowDynamic':",ROW(BCTaiSan_06027!B35),",","'Format':'string'",",'Value':'",SUBSTITUTE(BCTaiSan_06027!B36,"'","\'"),"','TargetCode':''}")</f>
        <v>{'SheetId':'0e67e680-b807-4d33-99c0-7b78881f5ae3','UId':'a9ae3b70-e29b-4bf1-bbf5-5eb74c091677','Col':2,'Row':36,'ColDynamic':2,'RowDynamic':35,'Format':'string','Value':'Tiền phải thanh toán mua chứng khoán (kê chi tiết)
Payables for securities bought but not yet settled','TargetCode':''}</v>
      </c>
    </row>
    <row r="96" spans="1:1" x14ac:dyDescent="0.2">
      <c r="A96" t="str">
        <f>CONCATENATE("{'SheetId':'0e67e680-b807-4d33-99c0-7b78881f5ae3'",",","'UId':'097ee258-be00-4608-8dc1-f420aabf1dda'",",'Col':",COLUMN(BCTaiSan_06027!C36),",'Row':",ROW(BCTaiSan_06027!C36),",","'ColDynamic':",COLUMN(BCTaiSan_06027!C35),",","'RowDynamic':",ROW(BCTaiSan_06027!C35),",","'Format':'string'",",'Value':'",SUBSTITUTE(BCTaiSan_06027!C36,"'","\'"),"','TargetCode':''}")</f>
        <v>{'SheetId':'0e67e680-b807-4d33-99c0-7b78881f5ae3','UId':'097ee258-be00-4608-8dc1-f420aabf1dda','Col':3,'Row':36,'ColDynamic':3,'RowDynamic':35,'Format':'string','Value':'2214','TargetCode':''}</v>
      </c>
    </row>
    <row r="97" spans="1:1" x14ac:dyDescent="0.2">
      <c r="A97" t="str">
        <f>CONCATENATE("{'SheetId':'0e67e680-b807-4d33-99c0-7b78881f5ae3'",",","'UId':'c0a5eee6-84a8-4294-82d8-68a2433fd220'",",'Col':",COLUMN(BCTaiSan_06027!D36),",'Row':",ROW(BCTaiSan_06027!D36),",","'ColDynamic':",COLUMN(BCTaiSan_06027!D35),",","'RowDynamic':",ROW(BCTaiSan_06027!D35),",","'Format':'numberic'",",'Value':'",SUBSTITUTE(BCTaiSan_06027!D36,"'","\'"),"','TargetCode':''}")</f>
        <v>{'SheetId':'0e67e680-b807-4d33-99c0-7b78881f5ae3','UId':'c0a5eee6-84a8-4294-82d8-68a2433fd220','Col':4,'Row':36,'ColDynamic':4,'RowDynamic':35,'Format':'numberic','Value':'1235000','TargetCode':''}</v>
      </c>
    </row>
    <row r="98" spans="1:1" x14ac:dyDescent="0.2">
      <c r="A98" t="str">
        <f>CONCATENATE("{'SheetId':'0e67e680-b807-4d33-99c0-7b78881f5ae3'",",","'UId':'a4ede6ba-ec49-4991-9f32-c8e9bcfe31d0'",",'Col':",COLUMN(BCTaiSan_06027!E36),",'Row':",ROW(BCTaiSan_06027!E36),",","'ColDynamic':",COLUMN(BCTaiSan_06027!E35),",","'RowDynamic':",ROW(BCTaiSan_06027!E35),",","'Format':'numberic'",",'Value':'",SUBSTITUTE(BCTaiSan_06027!E36,"'","\'"),"','TargetCode':''}")</f>
        <v>{'SheetId':'0e67e680-b807-4d33-99c0-7b78881f5ae3','UId':'a4ede6ba-ec49-4991-9f32-c8e9bcfe31d0','Col':5,'Row':36,'ColDynamic':5,'RowDynamic':35,'Format':'numberic','Value':'1235000','TargetCode':''}</v>
      </c>
    </row>
    <row r="99" spans="1:1" x14ac:dyDescent="0.2">
      <c r="A99" t="str">
        <f>CONCATENATE("{'SheetId':'0e67e680-b807-4d33-99c0-7b78881f5ae3'",",","'UId':'ebe7f90a-4c76-4d55-af2e-bf84fb789084'",",'Col':",COLUMN(BCTaiSan_06027!F36),",'Row':",ROW(BCTaiSan_06027!F36),",","'ColDynamic':",COLUMN(BCTaiSan_06027!F35),",","'RowDynamic':",ROW(BCTaiSan_06027!F35),",","'Format':'numberic'",",'Value':'",SUBSTITUTE(BCTaiSan_06027!F36,"'","\'"),"','TargetCode':''}")</f>
        <v>{'SheetId':'0e67e680-b807-4d33-99c0-7b78881f5ae3','UId':'ebe7f90a-4c76-4d55-af2e-bf84fb789084','Col':6,'Row':36,'ColDynamic':6,'RowDynamic':35,'Format':'numberic','Value':'100','TargetCode':''}</v>
      </c>
    </row>
    <row r="100" spans="1:1" x14ac:dyDescent="0.2">
      <c r="A100" t="str">
        <f>CONCATENATE("{'SheetId':'0e67e680-b807-4d33-99c0-7b78881f5ae3'",",","'UId':'58e21377-a719-4e89-80fb-23a88c96320b'",",'Col':",COLUMN(BCTaiSan_06027!A40),",'Row':",ROW(BCTaiSan_06027!A40),",","'ColDynamic':",COLUMN(BCTaiSan_06027!A22),",","'RowDynamic':",ROW(BCTaiSan_06027!A22),",","'Format':'numberic'",",'Value':'",SUBSTITUTE(BCTaiSan_06027!A40,"'","\'"),"','TargetCode':''}")</f>
        <v>{'SheetId':'0e67e680-b807-4d33-99c0-7b78881f5ae3','UId':'58e21377-a719-4e89-80fb-23a88c96320b','Col':1,'Row':40,'ColDynamic':1,'RowDynamic':22,'Format':'numberic','Value':'','TargetCode':''}</v>
      </c>
    </row>
    <row r="101" spans="1:1" x14ac:dyDescent="0.2">
      <c r="A101" t="str">
        <f>CONCATENATE("{'SheetId':'0e67e680-b807-4d33-99c0-7b78881f5ae3'",",","'UId':'057ab56e-3793-4727-b4fd-1da089f66590'",",'Col':",COLUMN(BCTaiSan_06027!B40),",'Row':",ROW(BCTaiSan_06027!B40),",","'ColDynamic':",COLUMN(BCTaiSan_06027!B22),",","'RowDynamic':",ROW(BCTaiSan_06027!B22),",","'Format':'string'",",'Value':'",SUBSTITUTE(BCTaiSan_06027!B40,"'","\'"),"','TargetCode':''}")</f>
        <v>{'SheetId':'0e67e680-b807-4d33-99c0-7b78881f5ae3','UId':'057ab56e-3793-4727-b4fd-1da089f66590','Col':2,'Row':40,'ColDynamic':2,'RowDynamic':22,'Format':'string','Value':'','TargetCode':''}</v>
      </c>
    </row>
    <row r="102" spans="1:1" x14ac:dyDescent="0.2">
      <c r="A102" t="str">
        <f>CONCATENATE("{'SheetId':'0e67e680-b807-4d33-99c0-7b78881f5ae3'",",","'UId':'eb909b8e-e707-4882-a3a2-de732a92a8c7'",",'Col':",COLUMN(BCTaiSan_06027!C40),",'Row':",ROW(BCTaiSan_06027!C40),",","'ColDynamic':",COLUMN(BCTaiSan_06027!C22),",","'RowDynamic':",ROW(BCTaiSan_06027!C22),",","'Format':'numberic'",",'Value':'",SUBSTITUTE(BCTaiSan_06027!C40,"'","\'"),"','TargetCode':''}")</f>
        <v>{'SheetId':'0e67e680-b807-4d33-99c0-7b78881f5ae3','UId':'eb909b8e-e707-4882-a3a2-de732a92a8c7','Col':3,'Row':40,'ColDynamic':3,'RowDynamic':22,'Format':'numberic','Value':'','TargetCode':''}</v>
      </c>
    </row>
    <row r="103" spans="1:1" x14ac:dyDescent="0.2">
      <c r="A103" t="str">
        <f>CONCATENATE("{'SheetId':'0e67e680-b807-4d33-99c0-7b78881f5ae3'",",","'UId':'ba96be21-e7d2-468c-94f7-69e2d9c3def9'",",'Col':",COLUMN(BCTaiSan_06027!D40),",'Row':",ROW(BCTaiSan_06027!D40),",","'ColDynamic':",COLUMN(BCTaiSan_06027!D22),",","'RowDynamic':",ROW(BCTaiSan_06027!D22),",","'Format':'numberic'",",'Value':'",SUBSTITUTE(BCTaiSan_06027!D40,"'","\'"),"','TargetCode':''}")</f>
        <v>{'SheetId':'0e67e680-b807-4d33-99c0-7b78881f5ae3','UId':'ba96be21-e7d2-468c-94f7-69e2d9c3def9','Col':4,'Row':40,'ColDynamic':4,'RowDynamic':22,'Format':'numberic','Value':'','TargetCode':''}</v>
      </c>
    </row>
    <row r="104" spans="1:1" x14ac:dyDescent="0.2">
      <c r="A104" t="str">
        <f>CONCATENATE("{'SheetId':'0e67e680-b807-4d33-99c0-7b78881f5ae3'",",","'UId':'4b13ebd4-ed25-4cf3-9c4a-60a73dc646a9'",",'Col':",COLUMN(BCTaiSan_06027!E40),",'Row':",ROW(BCTaiSan_06027!E40),",","'ColDynamic':",COLUMN(BCTaiSan_06027!E22),",","'RowDynamic':",ROW(BCTaiSan_06027!E22),",","'Format':'numberic'",",'Value':'",SUBSTITUTE(BCTaiSan_06027!E40,"'","\'"),"','TargetCode':''}")</f>
        <v>{'SheetId':'0e67e680-b807-4d33-99c0-7b78881f5ae3','UId':'4b13ebd4-ed25-4cf3-9c4a-60a73dc646a9','Col':5,'Row':40,'ColDynamic':5,'RowDynamic':22,'Format':'numberic','Value':'','TargetCode':''}</v>
      </c>
    </row>
    <row r="105" spans="1:1" x14ac:dyDescent="0.2">
      <c r="A105" t="str">
        <f>CONCATENATE("{'SheetId':'0e67e680-b807-4d33-99c0-7b78881f5ae3'",",","'UId':'8b67476d-68af-436e-87a4-0029abbf73d8'",",'Col':",COLUMN(BCTaiSan_06027!F40),",'Row':",ROW(BCTaiSan_06027!F40),",","'ColDynamic':",COLUMN(BCTaiSan_06027!F22),",","'RowDynamic':",ROW(BCTaiSan_06027!F22),",","'Format':'numberic'",",'Value':'",SUBSTITUTE(BCTaiSan_06027!F40,"'","\'"),"','TargetCode':''}")</f>
        <v>{'SheetId':'0e67e680-b807-4d33-99c0-7b78881f5ae3','UId':'8b67476d-68af-436e-87a4-0029abbf73d8','Col':6,'Row':40,'ColDynamic':6,'RowDynamic':22,'Format':'numberic','Value':'','TargetCode':''}</v>
      </c>
    </row>
    <row r="106" spans="1:1" x14ac:dyDescent="0.2">
      <c r="A106" t="str">
        <f>CONCATENATE("{'SheetId':'0e67e680-b807-4d33-99c0-7b78881f5ae3'",",","'UId':'6823b56c-6355-4646-a028-45bac846780f'",",'Col':",COLUMN(BCTaiSan_06027!D41),",'Row':",ROW(BCTaiSan_06027!D41),",","'Format':'numberic'",",'Value':'",SUBSTITUTE(BCTaiSan_06027!D41,"'","\'"),"','TargetCode':''}")</f>
        <v>{'SheetId':'0e67e680-b807-4d33-99c0-7b78881f5ae3','UId':'6823b56c-6355-4646-a028-45bac846780f','Col':4,'Row':41,'Format':'numberic','Value':'291046665','TargetCode':''}</v>
      </c>
    </row>
    <row r="107" spans="1:1" x14ac:dyDescent="0.2">
      <c r="A107" t="str">
        <f>CONCATENATE("{'SheetId':'0e67e680-b807-4d33-99c0-7b78881f5ae3'",",","'UId':'3318279c-387a-4099-bb92-e31c1fe449fe'",",'Col':",COLUMN(BCTaiSan_06027!E41),",'Row':",ROW(BCTaiSan_06027!E41),",","'Format':'numberic'",",'Value':'",SUBSTITUTE(BCTaiSan_06027!E41,"'","\'"),"','TargetCode':''}")</f>
        <v>{'SheetId':'0e67e680-b807-4d33-99c0-7b78881f5ae3','UId':'3318279c-387a-4099-bb92-e31c1fe449fe','Col':5,'Row':41,'Format':'numberic','Value':'274123677','TargetCode':''}</v>
      </c>
    </row>
    <row r="108" spans="1:1" x14ac:dyDescent="0.2">
      <c r="A108" t="str">
        <f>CONCATENATE("{'SheetId':'0e67e680-b807-4d33-99c0-7b78881f5ae3'",",","'UId':'4e4bdcf0-80c6-4aab-a280-ce14045479a2'",",'Col':",COLUMN(BCTaiSan_06027!F41),",'Row':",ROW(BCTaiSan_06027!F41),",","'Format':'numberic'",",'Value':'",SUBSTITUTE(BCTaiSan_06027!F41,"'","\'"),"','TargetCode':''}")</f>
        <v>{'SheetId':'0e67e680-b807-4d33-99c0-7b78881f5ae3','UId':'4e4bdcf0-80c6-4aab-a280-ce14045479a2','Col':6,'Row':41,'Format':'numberic','Value':'31.7341961379888','TargetCode':''}</v>
      </c>
    </row>
    <row r="109" spans="1:1" x14ac:dyDescent="0.2">
      <c r="A109" t="str">
        <f>CONCATENATE("{'SheetId':'0e67e680-b807-4d33-99c0-7b78881f5ae3'",",","'UId':'86156d9a-5419-49e8-80ee-8b1613fb9536'",",'Col':",COLUMN(BCTaiSan_06027!A43),",'Row':",ROW(BCTaiSan_06027!A43),",","'ColDynamic':",COLUMN(BCTaiSan_06027!A33),",","'RowDynamic':",ROW(BCTaiSan_06027!A33),",","'Format':'numberic'",",'Value':'",SUBSTITUTE(BCTaiSan_06027!A43,"'","\'"),"','TargetCode':''}")</f>
        <v>{'SheetId':'0e67e680-b807-4d33-99c0-7b78881f5ae3','UId':'86156d9a-5419-49e8-80ee-8b1613fb9536','Col':1,'Row':43,'ColDynamic':1,'RowDynamic':33,'Format':'numberic','Value':'','TargetCode':''}</v>
      </c>
    </row>
    <row r="110" spans="1:1" x14ac:dyDescent="0.2">
      <c r="A110" t="str">
        <f>CONCATENATE("{'SheetId':'0e67e680-b807-4d33-99c0-7b78881f5ae3'",",","'UId':'c8455213-9e22-4e00-855c-d23497aa3ad3'",",'Col':",COLUMN(BCTaiSan_06027!B43),",'Row':",ROW(BCTaiSan_06027!B43),",","'ColDynamic':",COLUMN(BCTaiSan_06027!B33),",","'RowDynamic':",ROW(BCTaiSan_06027!B33),",","'Format':'string'",",'Value':'",SUBSTITUTE(BCTaiSan_06027!B43,"'","\'"),"','TargetCode':''}")</f>
        <v>{'SheetId':'0e67e680-b807-4d33-99c0-7b78881f5ae3','UId':'c8455213-9e22-4e00-855c-d23497aa3ad3','Col':2,'Row':43,'ColDynamic':2,'RowDynamic':33,'Format':'string','Value':'','TargetCode':''}</v>
      </c>
    </row>
    <row r="111" spans="1:1" x14ac:dyDescent="0.2">
      <c r="A111" t="str">
        <f>CONCATENATE("{'SheetId':'0e67e680-b807-4d33-99c0-7b78881f5ae3'",",","'UId':'d9e7d136-a533-46c2-b197-f22c0d7194d4'",",'Col':",COLUMN(BCTaiSan_06027!C43),",'Row':",ROW(BCTaiSan_06027!C43),",","'ColDynamic':",COLUMN(BCTaiSan_06027!C33),",","'RowDynamic':",ROW(BCTaiSan_06027!C33),",","'Format':'numberic'",",'Value':'",SUBSTITUTE(BCTaiSan_06027!C43,"'","\'"),"','TargetCode':''}")</f>
        <v>{'SheetId':'0e67e680-b807-4d33-99c0-7b78881f5ae3','UId':'d9e7d136-a533-46c2-b197-f22c0d7194d4','Col':3,'Row':43,'ColDynamic':3,'RowDynamic':33,'Format':'numberic','Value':'','TargetCode':''}</v>
      </c>
    </row>
    <row r="112" spans="1:1" x14ac:dyDescent="0.2">
      <c r="A112" t="str">
        <f>CONCATENATE("{'SheetId':'0e67e680-b807-4d33-99c0-7b78881f5ae3'",",","'UId':'8d4f19d9-f5c2-4bf7-96e9-f9107e17baec'",",'Col':",COLUMN(BCTaiSan_06027!D43),",'Row':",ROW(BCTaiSan_06027!D43),",","'ColDynamic':",COLUMN(BCTaiSan_06027!D33),",","'RowDynamic':",ROW(BCTaiSan_06027!D33),",","'Format':'numberic'",",'Value':'",SUBSTITUTE(BCTaiSan_06027!D43,"'","\'"),"','TargetCode':''}")</f>
        <v>{'SheetId':'0e67e680-b807-4d33-99c0-7b78881f5ae3','UId':'8d4f19d9-f5c2-4bf7-96e9-f9107e17baec','Col':4,'Row':43,'ColDynamic':4,'RowDynamic':33,'Format':'numberic','Value':'','TargetCode':''}</v>
      </c>
    </row>
    <row r="113" spans="1:1" x14ac:dyDescent="0.2">
      <c r="A113" t="str">
        <f>CONCATENATE("{'SheetId':'0e67e680-b807-4d33-99c0-7b78881f5ae3'",",","'UId':'599e1d93-b92c-4a4c-b0ed-6b23cc561218'",",'Col':",COLUMN(BCTaiSan_06027!E43),",'Row':",ROW(BCTaiSan_06027!E43),",","'ColDynamic':",COLUMN(BCTaiSan_06027!E33),",","'RowDynamic':",ROW(BCTaiSan_06027!E33),",","'Format':'numberic'",",'Value':'",SUBSTITUTE(BCTaiSan_06027!E43,"'","\'"),"','TargetCode':''}")</f>
        <v>{'SheetId':'0e67e680-b807-4d33-99c0-7b78881f5ae3','UId':'599e1d93-b92c-4a4c-b0ed-6b23cc561218','Col':5,'Row':43,'ColDynamic':5,'RowDynamic':33,'Format':'numberic','Value':'','TargetCode':''}</v>
      </c>
    </row>
    <row r="114" spans="1:1" x14ac:dyDescent="0.2">
      <c r="A114" t="str">
        <f>CONCATENATE("{'SheetId':'0e67e680-b807-4d33-99c0-7b78881f5ae3'",",","'UId':'147436ab-04be-44a5-bbed-cb05e3abc871'",",'Col':",COLUMN(BCTaiSan_06027!F43),",'Row':",ROW(BCTaiSan_06027!F43),",","'ColDynamic':",COLUMN(BCTaiSan_06027!F33),",","'RowDynamic':",ROW(BCTaiSan_06027!F33),",","'Format':'numberic'",",'Value':'",SUBSTITUTE(BCTaiSan_06027!F43,"'","\'"),"','TargetCode':''}")</f>
        <v>{'SheetId':'0e67e680-b807-4d33-99c0-7b78881f5ae3','UId':'147436ab-04be-44a5-bbed-cb05e3abc871','Col':6,'Row':43,'ColDynamic':6,'RowDynamic':33,'Format':'numberic','Value':'','TargetCode':''}</v>
      </c>
    </row>
    <row r="115" spans="1:1" x14ac:dyDescent="0.2">
      <c r="A115" t="str">
        <f>CONCATENATE("{'SheetId':'0e67e680-b807-4d33-99c0-7b78881f5ae3'",",","'UId':'3c70b8a9-b1ec-43c2-876f-82404e71a395'",",'Col':",COLUMN(BCTaiSan_06027!D44),",'Row':",ROW(BCTaiSan_06027!D44),",","'Format':'numberic'",",'Value':'",SUBSTITUTE(BCTaiSan_06027!D44,"'","\'"),"','TargetCode':''}")</f>
        <v>{'SheetId':'0e67e680-b807-4d33-99c0-7b78881f5ae3','UId':'3c70b8a9-b1ec-43c2-876f-82404e71a395','Col':4,'Row':44,'Format':'numberic','Value':'292281665','TargetCode':''}</v>
      </c>
    </row>
    <row r="116" spans="1:1" x14ac:dyDescent="0.2">
      <c r="A116" t="str">
        <f>CONCATENATE("{'SheetId':'0e67e680-b807-4d33-99c0-7b78881f5ae3'",",","'UId':'12d35449-1610-445d-a82a-ca6aa3c24666'",",'Col':",COLUMN(BCTaiSan_06027!E44),",'Row':",ROW(BCTaiSan_06027!E44),",","'Format':'numberic'",",'Value':'",SUBSTITUTE(BCTaiSan_06027!E44,"'","\'"),"','TargetCode':''}")</f>
        <v>{'SheetId':'0e67e680-b807-4d33-99c0-7b78881f5ae3','UId':'12d35449-1610-445d-a82a-ca6aa3c24666','Col':5,'Row':44,'Format':'numberic','Value':'275358677','TargetCode':''}</v>
      </c>
    </row>
    <row r="117" spans="1:1" x14ac:dyDescent="0.2">
      <c r="A117" t="str">
        <f>CONCATENATE("{'SheetId':'0e67e680-b807-4d33-99c0-7b78881f5ae3'",",","'UId':'12315a60-eed3-4b10-a10c-2f67a18ee638'",",'Col':",COLUMN(BCTaiSan_06027!F44),",'Row':",ROW(BCTaiSan_06027!F44),",","'Format':'numberic'",",'Value':'",SUBSTITUTE(BCTaiSan_06027!F44,"'","\'"),"','TargetCode':''}")</f>
        <v>{'SheetId':'0e67e680-b807-4d33-99c0-7b78881f5ae3','UId':'12315a60-eed3-4b10-a10c-2f67a18ee638','Col':6,'Row':44,'Format':'numberic','Value':'31.8259978165495','TargetCode':''}</v>
      </c>
    </row>
    <row r="118" spans="1:1" x14ac:dyDescent="0.2">
      <c r="A118" t="str">
        <f>CONCATENATE("{'SheetId':'0e67e680-b807-4d33-99c0-7b78881f5ae3'",",","'UId':'47fa62ea-4432-4646-9d4f-ee5aab71af85'",",'Col':",COLUMN(BCTaiSan_06027!D45),",'Row':",ROW(BCTaiSan_06027!D45),",","'Format':'numberic'",",'Value':'",SUBSTITUTE(BCTaiSan_06027!D45,"'","\'"),"','TargetCode':''}")</f>
        <v>{'SheetId':'0e67e680-b807-4d33-99c0-7b78881f5ae3','UId':'47fa62ea-4432-4646-9d4f-ee5aab71af85','Col':4,'Row':45,'Format':'numberic','Value':'149627927232','TargetCode':''}</v>
      </c>
    </row>
    <row r="119" spans="1:1" x14ac:dyDescent="0.2">
      <c r="A119" t="str">
        <f>CONCATENATE("{'SheetId':'0e67e680-b807-4d33-99c0-7b78881f5ae3'",",","'UId':'3afb4556-da28-46fc-a2b2-36ba72752042'",",'Col':",COLUMN(BCTaiSan_06027!E45),",'Row':",ROW(BCTaiSan_06027!E45),",","'Format':'numberic'",",'Value':'",SUBSTITUTE(BCTaiSan_06027!E45,"'","\'"),"','TargetCode':''}")</f>
        <v>{'SheetId':'0e67e680-b807-4d33-99c0-7b78881f5ae3','UId':'3afb4556-da28-46fc-a2b2-36ba72752042','Col':5,'Row':45,'Format':'numberic','Value':'148553047434','TargetCode':''}</v>
      </c>
    </row>
    <row r="120" spans="1:1" x14ac:dyDescent="0.2">
      <c r="A120" t="str">
        <f>CONCATENATE("{'SheetId':'0e67e680-b807-4d33-99c0-7b78881f5ae3'",",","'UId':'76b3aaa6-980e-4c01-b289-c500e2a6bc24'",",'Col':",COLUMN(BCTaiSan_06027!F45),",'Row':",ROW(BCTaiSan_06027!F45),",","'Format':'numberic'",",'Value':'",SUBSTITUTE(BCTaiSan_06027!F45,"'","\'"),"','TargetCode':''}")</f>
        <v>{'SheetId':'0e67e680-b807-4d33-99c0-7b78881f5ae3','UId':'76b3aaa6-980e-4c01-b289-c500e2a6bc24','Col':6,'Row':45,'Format':'numberic','Value':'92.6572033125565','TargetCode':''}</v>
      </c>
    </row>
    <row r="121" spans="1:1" x14ac:dyDescent="0.2">
      <c r="A121" t="str">
        <f>CONCATENATE("{'SheetId':'0e67e680-b807-4d33-99c0-7b78881f5ae3'",",","'UId':'7104513d-d6f9-4449-8a07-2e2ffcb96545'",",'Col':",COLUMN(BCTaiSan_06027!D46),",'Row':",ROW(BCTaiSan_06027!D46),",","'Format':'numberic'",",'Value':'",SUBSTITUTE(BCTaiSan_06027!D46,"'","\'"),"','TargetCode':''}")</f>
        <v>{'SheetId':'0e67e680-b807-4d33-99c0-7b78881f5ae3','UId':'7104513d-d6f9-4449-8a07-2e2ffcb96545','Col':4,'Row':46,'Format':'numberic','Value':'8033664.37','TargetCode':''}</v>
      </c>
    </row>
    <row r="122" spans="1:1" x14ac:dyDescent="0.2">
      <c r="A122" t="str">
        <f>CONCATENATE("{'SheetId':'0e67e680-b807-4d33-99c0-7b78881f5ae3'",",","'UId':'3e6dbc06-a87f-42e5-8f05-e55e94914d01'",",'Col':",COLUMN(BCTaiSan_06027!E46),",'Row':",ROW(BCTaiSan_06027!E46),",","'Format':'numberic'",",'Value':'",SUBSTITUTE(BCTaiSan_06027!E46,"'","\'"),"','TargetCode':''}")</f>
        <v>{'SheetId':'0e67e680-b807-4d33-99c0-7b78881f5ae3','UId':'3e6dbc06-a87f-42e5-8f05-e55e94914d01','Col':5,'Row':46,'Format':'numberic','Value':'8048679.47','TargetCode':''}</v>
      </c>
    </row>
    <row r="123" spans="1:1" x14ac:dyDescent="0.2">
      <c r="A123" t="str">
        <f>CONCATENATE("{'SheetId':'0e67e680-b807-4d33-99c0-7b78881f5ae3'",",","'UId':'f428fa58-01e3-47d4-8c5d-1c46168be529'",",'Col':",COLUMN(BCTaiSan_06027!F46),",'Row':",ROW(BCTaiSan_06027!F46),",","'Format':'numberic'",",'Value':'",SUBSTITUTE(BCTaiSan_06027!F46,"'","\'"),"','TargetCode':''}")</f>
        <v>{'SheetId':'0e67e680-b807-4d33-99c0-7b78881f5ae3','UId':'f428fa58-01e3-47d4-8c5d-1c46168be529','Col':6,'Row':46,'Format':'numberic','Value':'87.2397826188729','TargetCode':''}</v>
      </c>
    </row>
    <row r="124" spans="1:1" x14ac:dyDescent="0.2">
      <c r="A124" t="str">
        <f>CONCATENATE("{'SheetId':'0e67e680-b807-4d33-99c0-7b78881f5ae3'",",","'UId':'4e4f6161-da0f-463f-8dd1-39772b1d4eda'",",'Col':",COLUMN(BCTaiSan_06027!D47),",'Row':",ROW(BCTaiSan_06027!D47),",","'Format':'numberic'",",'Value':'",SUBSTITUTE(BCTaiSan_06027!D47,"'","\'"),"','TargetCode':''}")</f>
        <v>{'SheetId':'0e67e680-b807-4d33-99c0-7b78881f5ae3','UId':'4e4f6161-da0f-463f-8dd1-39772b1d4eda','Col':4,'Row':47,'Format':'numberic','Value':'18625','TargetCode':''}</v>
      </c>
    </row>
    <row r="125" spans="1:1" x14ac:dyDescent="0.2">
      <c r="A125" t="str">
        <f>CONCATENATE("{'SheetId':'0e67e680-b807-4d33-99c0-7b78881f5ae3'",",","'UId':'4a847a8c-942e-443a-8eae-7a36b88630ea'",",'Col':",COLUMN(BCTaiSan_06027!E47),",'Row':",ROW(BCTaiSan_06027!E47),",","'Format':'numberic'",",'Value':'",SUBSTITUTE(BCTaiSan_06027!E47,"'","\'"),"','TargetCode':''}")</f>
        <v>{'SheetId':'0e67e680-b807-4d33-99c0-7b78881f5ae3','UId':'4a847a8c-942e-443a-8eae-7a36b88630ea','Col':5,'Row':47,'Format':'numberic','Value':'18456','TargetCode':''}</v>
      </c>
    </row>
    <row r="126" spans="1:1" x14ac:dyDescent="0.2">
      <c r="A126" t="str">
        <f>CONCATENATE("{'SheetId':'0e67e680-b807-4d33-99c0-7b78881f5ae3'",",","'UId':'b1a27640-3dfd-4efe-90b1-884e8ae97752'",",'Col':",COLUMN(BCTaiSan_06027!F47),",'Row':",ROW(BCTaiSan_06027!F47),",","'Format':'numberic'",",'Value':'",SUBSTITUTE(BCTaiSan_06027!F47,"'","\'"),"','TargetCode':''}")</f>
        <v>{'SheetId':'0e67e680-b807-4d33-99c0-7b78881f5ae3','UId':'b1a27640-3dfd-4efe-90b1-884e8ae97752','Col':6,'Row':47,'Format':'numberic','Value':'106.210082116788','TargetCode':''}</v>
      </c>
    </row>
    <row r="127" spans="1:1" x14ac:dyDescent="0.2">
      <c r="A127" t="str">
        <f>CONCATENATE("{'SheetId':'9e57442d-faa2-4732-bfe8-6082c7f4cc3b'",",","'UId':'1ab6082b-49bd-46b5-a368-d8740fb12834'",",'Col':",COLUMN(BCKetQuaHoatDong_06028!D2),",'Row':",ROW(BCKetQuaHoatDong_06028!D2),",","'Format':'numberic'",",'Value':'",SUBSTITUTE(BCKetQuaHoatDong_06028!D2,"'","\'"),"','TargetCode':''}")</f>
        <v>{'SheetId':'9e57442d-faa2-4732-bfe8-6082c7f4cc3b','UId':'1ab6082b-49bd-46b5-a368-d8740fb12834','Col':4,'Row':2,'Format':'numberic','Value':'1047300700','TargetCode':''}</v>
      </c>
    </row>
    <row r="128" spans="1:1" x14ac:dyDescent="0.2">
      <c r="A128" t="str">
        <f>CONCATENATE("{'SheetId':'9e57442d-faa2-4732-bfe8-6082c7f4cc3b'",",","'UId':'220cbdc8-4631-4f07-a522-f901ab9a56b6'",",'Col':",COLUMN(BCKetQuaHoatDong_06028!E2),",'Row':",ROW(BCKetQuaHoatDong_06028!E2),",","'Format':'numberic'",",'Value':'",SUBSTITUTE(BCKetQuaHoatDong_06028!E2,"'","\'"),"','TargetCode':''}")</f>
        <v>{'SheetId':'9e57442d-faa2-4732-bfe8-6082c7f4cc3b','UId':'220cbdc8-4631-4f07-a522-f901ab9a56b6','Col':5,'Row':2,'Format':'numberic','Value':'1009795593','TargetCode':''}</v>
      </c>
    </row>
    <row r="129" spans="1:1" x14ac:dyDescent="0.2">
      <c r="A129" t="str">
        <f>CONCATENATE("{'SheetId':'9e57442d-faa2-4732-bfe8-6082c7f4cc3b'",",","'UId':'44591e3f-5579-49aa-bc70-68808b3d1875'",",'Col':",COLUMN(BCKetQuaHoatDong_06028!F2),",'Row':",ROW(BCKetQuaHoatDong_06028!F2),",","'Format':'numberic'",",'Value':'",SUBSTITUTE(BCKetQuaHoatDong_06028!F2,"'","\'"),"','TargetCode':''}")</f>
        <v>{'SheetId':'9e57442d-faa2-4732-bfe8-6082c7f4cc3b','UId':'44591e3f-5579-49aa-bc70-68808b3d1875','Col':6,'Row':2,'Format':'numberic','Value':'6802360900','TargetCode':''}</v>
      </c>
    </row>
    <row r="130" spans="1:1" x14ac:dyDescent="0.2">
      <c r="A130" t="str">
        <f>CONCATENATE("{'SheetId':'9e57442d-faa2-4732-bfe8-6082c7f4cc3b'",",","'UId':'42e37ca4-1df6-47d1-88e7-e3a38998d78b'",",'Col':",COLUMN(BCKetQuaHoatDong_06028!D3),",'Row':",ROW(BCKetQuaHoatDong_06028!D3),",","'Format':'numberic'",",'Value':'",SUBSTITUTE(BCKetQuaHoatDong_06028!D3,"'","\'"),"','TargetCode':''}")</f>
        <v>{'SheetId':'9e57442d-faa2-4732-bfe8-6082c7f4cc3b','UId':'42e37ca4-1df6-47d1-88e7-e3a38998d78b','Col':4,'Row':3,'Format':'numberic','Value':'','TargetCode':''}</v>
      </c>
    </row>
    <row r="131" spans="1:1" x14ac:dyDescent="0.2">
      <c r="A131" t="str">
        <f>CONCATENATE("{'SheetId':'9e57442d-faa2-4732-bfe8-6082c7f4cc3b'",",","'UId':'934cb8b7-8786-4516-bd81-6283f7ac90a6'",",'Col':",COLUMN(BCKetQuaHoatDong_06028!E3),",'Row':",ROW(BCKetQuaHoatDong_06028!E3),",","'Format':'numberic'",",'Value':'",SUBSTITUTE(BCKetQuaHoatDong_06028!E3,"'","\'"),"','TargetCode':''}")</f>
        <v>{'SheetId':'9e57442d-faa2-4732-bfe8-6082c7f4cc3b','UId':'934cb8b7-8786-4516-bd81-6283f7ac90a6','Col':5,'Row':3,'Format':'numberic','Value':'','TargetCode':''}</v>
      </c>
    </row>
    <row r="132" spans="1:1" x14ac:dyDescent="0.2">
      <c r="A132" t="str">
        <f>CONCATENATE("{'SheetId':'9e57442d-faa2-4732-bfe8-6082c7f4cc3b'",",","'UId':'79227db8-fd6c-4df2-a545-8ec140e79005'",",'Col':",COLUMN(BCKetQuaHoatDong_06028!F3),",'Row':",ROW(BCKetQuaHoatDong_06028!F3),",","'Format':'numberic'",",'Value':'",SUBSTITUTE(BCKetQuaHoatDong_06028!F3,"'","\'"),"','TargetCode':''}")</f>
        <v>{'SheetId':'9e57442d-faa2-4732-bfe8-6082c7f4cc3b','UId':'79227db8-fd6c-4df2-a545-8ec140e79005','Col':6,'Row':3,'Format':'numberic','Value':'','TargetCode':''}</v>
      </c>
    </row>
    <row r="133" spans="1:1" x14ac:dyDescent="0.2">
      <c r="A133" t="str">
        <f>CONCATENATE("{'SheetId':'9e57442d-faa2-4732-bfe8-6082c7f4cc3b'",",","'UId':'dcf0db79-ee60-4344-b0b0-587e1a911a5b'",",'Col':",COLUMN(BCKetQuaHoatDong_06028!A5),",'Row':",ROW(BCKetQuaHoatDong_06028!A5),",","'ColDynamic':",COLUMN(BCKetQuaHoatDong_06028!A4),",","'RowDynamic':",ROW(BCKetQuaHoatDong_06028!A4),",","'Format':'string'",",'Value':'",SUBSTITUTE(BCKetQuaHoatDong_06028!A5,"'","\'"),"','TargetCode':''}")</f>
        <v>{'SheetId':'9e57442d-faa2-4732-bfe8-6082c7f4cc3b','UId':'dcf0db79-ee60-4344-b0b0-587e1a911a5b','Col':1,'Row':5,'ColDynamic':1,'RowDynamic':4,'Format':'string','Value':'2','TargetCode':''}</v>
      </c>
    </row>
    <row r="134" spans="1:1" x14ac:dyDescent="0.2">
      <c r="A134" t="str">
        <f>CONCATENATE("{'SheetId':'9e57442d-faa2-4732-bfe8-6082c7f4cc3b'",",","'UId':'f3295d7c-fd13-4bb1-b281-7ddf558d03c6'",",'Col':",COLUMN(BCKetQuaHoatDong_06028!B5),",'Row':",ROW(BCKetQuaHoatDong_06028!B5),",","'ColDynamic':",COLUMN(BCKetQuaHoatDong_06028!B4),",","'RowDynamic':",ROW(BCKetQuaHoatDong_06028!B4),",","'Format':'string'",",'Value':'",SUBSTITUTE(BCKetQuaHoatDong_06028!B5,"'","\'"),"','TargetCode':''}")</f>
        <v>{'SheetId':'9e57442d-faa2-4732-bfe8-6082c7f4cc3b','UId':'f3295d7c-fd13-4bb1-b281-7ddf558d03c6','Col':2,'Row':5,'ColDynamic':2,'RowDynamic':4,'Format':'string','Value':'Cổ tức, trái tức được nhận
Dividend, Coupon','TargetCode':''}</v>
      </c>
    </row>
    <row r="135" spans="1:1" x14ac:dyDescent="0.2">
      <c r="A135" t="str">
        <f>CONCATENATE("{'SheetId':'9e57442d-faa2-4732-bfe8-6082c7f4cc3b'",",","'UId':'1bac6209-3924-49be-aa16-48d3b6255b76'",",'Col':",COLUMN(BCKetQuaHoatDong_06028!C5),",'Row':",ROW(BCKetQuaHoatDong_06028!C5),",","'ColDynamic':",COLUMN(BCKetQuaHoatDong_06028!C4),",","'RowDynamic':",ROW(BCKetQuaHoatDong_06028!C4),",","'Format':'string'",",'Value':'",SUBSTITUTE(BCKetQuaHoatDong_06028!C5,"'","\'"),"','TargetCode':''}")</f>
        <v>{'SheetId':'9e57442d-faa2-4732-bfe8-6082c7f4cc3b','UId':'1bac6209-3924-49be-aa16-48d3b6255b76','Col':3,'Row':5,'ColDynamic':3,'RowDynamic':4,'Format':'string','Value':'2221','TargetCode':''}</v>
      </c>
    </row>
    <row r="136" spans="1:1" x14ac:dyDescent="0.2">
      <c r="A136" t="str">
        <f>CONCATENATE("{'SheetId':'9e57442d-faa2-4732-bfe8-6082c7f4cc3b'",",","'UId':'469f6a2b-25ef-4e27-93c5-0caee9db4d81'",",'Col':",COLUMN(BCKetQuaHoatDong_06028!D5),",'Row':",ROW(BCKetQuaHoatDong_06028!D5),",","'ColDynamic':",COLUMN(BCKetQuaHoatDong_06028!D4),",","'RowDynamic':",ROW(BCKetQuaHoatDong_06028!D4),",","'Format':'numberic'",",'Value':'",SUBSTITUTE(BCKetQuaHoatDong_06028!D5,"'","\'"),"','TargetCode':''}")</f>
        <v>{'SheetId':'9e57442d-faa2-4732-bfe8-6082c7f4cc3b','UId':'469f6a2b-25ef-4e27-93c5-0caee9db4d81','Col':4,'Row':5,'ColDynamic':4,'RowDynamic':4,'Format':'numberic','Value':'503856165','TargetCode':''}</v>
      </c>
    </row>
    <row r="137" spans="1:1" x14ac:dyDescent="0.2">
      <c r="A137" t="str">
        <f>CONCATENATE("{'SheetId':'9e57442d-faa2-4732-bfe8-6082c7f4cc3b'",",","'UId':'7b8d3f89-6827-40c2-b297-cf7a42237b42'",",'Col':",COLUMN(BCKetQuaHoatDong_06028!E5),",'Row':",ROW(BCKetQuaHoatDong_06028!E5),",","'ColDynamic':",COLUMN(BCKetQuaHoatDong_06028!E4),",","'RowDynamic':",ROW(BCKetQuaHoatDong_06028!E4),",","'Format':'numberic'",",'Value':'",SUBSTITUTE(BCKetQuaHoatDong_06028!E5,"'","\'"),"','TargetCode':''}")</f>
        <v>{'SheetId':'9e57442d-faa2-4732-bfe8-6082c7f4cc3b','UId':'7b8d3f89-6827-40c2-b297-cf7a42237b42','Col':5,'Row':5,'ColDynamic':5,'RowDynamic':4,'Format':'numberic','Value':'487602739','TargetCode':''}</v>
      </c>
    </row>
    <row r="138" spans="1:1" x14ac:dyDescent="0.2">
      <c r="A138" t="str">
        <f>CONCATENATE("{'SheetId':'9e57442d-faa2-4732-bfe8-6082c7f4cc3b'",",","'UId':'4ae5c9f2-f277-4de6-a00c-b59eae1b7410'",",'Col':",COLUMN(BCKetQuaHoatDong_06028!F5),",'Row':",ROW(BCKetQuaHoatDong_06028!F5),",","'ColDynamic':",COLUMN(BCKetQuaHoatDong_06028!F4),",","'RowDynamic':",ROW(BCKetQuaHoatDong_06028!F4),",","'Format':'numberic'",",'Value':'",SUBSTITUTE(BCKetQuaHoatDong_06028!F5,"'","\'"),"','TargetCode':''}")</f>
        <v>{'SheetId':'9e57442d-faa2-4732-bfe8-6082c7f4cc3b','UId':'4ae5c9f2-f277-4de6-a00c-b59eae1b7410','Col':6,'Row':5,'ColDynamic':6,'RowDynamic':4,'Format':'numberic','Value':'3373471228','TargetCode':''}</v>
      </c>
    </row>
    <row r="139" spans="1:1" x14ac:dyDescent="0.2">
      <c r="A139" t="str">
        <f>CONCATENATE("{'SheetId':'9e57442d-faa2-4732-bfe8-6082c7f4cc3b'",",","'UId':'33398b0e-fa8f-4276-9132-ee68f9189fbb'",",'Col':",COLUMN(BCKetQuaHoatDong_06028!A7),",'Row':",ROW(BCKetQuaHoatDong_06028!A7),",","'ColDynamic':",COLUMN(BCKetQuaHoatDong_06028!A4),",","'RowDynamic':",ROW(BCKetQuaHoatDong_06028!A4),",","'Format':'string'",",'Value':'",SUBSTITUTE(BCKetQuaHoatDong_06028!A7,"'","\'"),"','TargetCode':''}")</f>
        <v>{'SheetId':'9e57442d-faa2-4732-bfe8-6082c7f4cc3b','UId':'33398b0e-fa8f-4276-9132-ee68f9189fbb','Col':1,'Row':7,'ColDynamic':1,'RowDynamic':4,'Format':'string','Value':'3','TargetCode':''}</v>
      </c>
    </row>
    <row r="140" spans="1:1" x14ac:dyDescent="0.2">
      <c r="A140" t="str">
        <f>CONCATENATE("{'SheetId':'9e57442d-faa2-4732-bfe8-6082c7f4cc3b'",",","'UId':'86892206-126b-425e-8657-a74c6e9e718f'",",'Col':",COLUMN(BCKetQuaHoatDong_06028!B7),",'Row':",ROW(BCKetQuaHoatDong_06028!B7),",","'ColDynamic':",COLUMN(BCKetQuaHoatDong_06028!B4),",","'RowDynamic':",ROW(BCKetQuaHoatDong_06028!B4),",","'Format':'string'",",'Value':'",SUBSTITUTE(BCKetQuaHoatDong_06028!B7,"'","\'"),"','TargetCode':''}")</f>
        <v>{'SheetId':'9e57442d-faa2-4732-bfe8-6082c7f4cc3b','UId':'86892206-126b-425e-8657-a74c6e9e718f','Col':2,'Row':7,'ColDynamic':2,'RowDynamic':4,'Format':'string','Value':'Lãi được nhận
Income from Interest','TargetCode':''}</v>
      </c>
    </row>
    <row r="141" spans="1:1" x14ac:dyDescent="0.2">
      <c r="A141" t="str">
        <f>CONCATENATE("{'SheetId':'9e57442d-faa2-4732-bfe8-6082c7f4cc3b'",",","'UId':'904c8898-31a2-496b-b4f2-6f526e675dc9'",",'Col':",COLUMN(BCKetQuaHoatDong_06028!C7),",'Row':",ROW(BCKetQuaHoatDong_06028!C7),",","'ColDynamic':",COLUMN(BCKetQuaHoatDong_06028!C4),",","'RowDynamic':",ROW(BCKetQuaHoatDong_06028!C4),",","'Format':'string'",",'Value':'",SUBSTITUTE(BCKetQuaHoatDong_06028!C7,"'","\'"),"','TargetCode':''}")</f>
        <v>{'SheetId':'9e57442d-faa2-4732-bfe8-6082c7f4cc3b','UId':'904c8898-31a2-496b-b4f2-6f526e675dc9','Col':3,'Row':7,'ColDynamic':3,'RowDynamic':4,'Format':'string','Value':'2222','TargetCode':''}</v>
      </c>
    </row>
    <row r="142" spans="1:1" x14ac:dyDescent="0.2">
      <c r="A142" t="str">
        <f>CONCATENATE("{'SheetId':'9e57442d-faa2-4732-bfe8-6082c7f4cc3b'",",","'UId':'5cf117a3-96d2-4aaf-916d-02b16ba83420'",",'Col':",COLUMN(BCKetQuaHoatDong_06028!D7),",'Row':",ROW(BCKetQuaHoatDong_06028!D7),",","'ColDynamic':",COLUMN(BCKetQuaHoatDong_06028!D4),",","'RowDynamic':",ROW(BCKetQuaHoatDong_06028!D4),",","'Format':'numberic'",",'Value':'",SUBSTITUTE(BCKetQuaHoatDong_06028!D7,"'","\'"),"','TargetCode':''}")</f>
        <v>{'SheetId':'9e57442d-faa2-4732-bfe8-6082c7f4cc3b','UId':'5cf117a3-96d2-4aaf-916d-02b16ba83420','Col':4,'Row':7,'ColDynamic':4,'RowDynamic':4,'Format':'numberic','Value':'543444535','TargetCode':''}</v>
      </c>
    </row>
    <row r="143" spans="1:1" x14ac:dyDescent="0.2">
      <c r="A143" t="str">
        <f>CONCATENATE("{'SheetId':'9e57442d-faa2-4732-bfe8-6082c7f4cc3b'",",","'UId':'89c23fea-c054-41d5-9d1e-0958d45c7a95'",",'Col':",COLUMN(BCKetQuaHoatDong_06028!E7),",'Row':",ROW(BCKetQuaHoatDong_06028!E7),",","'ColDynamic':",COLUMN(BCKetQuaHoatDong_06028!E4),",","'RowDynamic':",ROW(BCKetQuaHoatDong_06028!E4),",","'Format':'numberic'",",'Value':'",SUBSTITUTE(BCKetQuaHoatDong_06028!E7,"'","\'"),"','TargetCode':''}")</f>
        <v>{'SheetId':'9e57442d-faa2-4732-bfe8-6082c7f4cc3b','UId':'89c23fea-c054-41d5-9d1e-0958d45c7a95','Col':5,'Row':7,'ColDynamic':5,'RowDynamic':4,'Format':'numberic','Value':'522192854','TargetCode':''}</v>
      </c>
    </row>
    <row r="144" spans="1:1" x14ac:dyDescent="0.2">
      <c r="A144" t="str">
        <f>CONCATENATE("{'SheetId':'9e57442d-faa2-4732-bfe8-6082c7f4cc3b'",",","'UId':'d5829e20-95a8-4535-904c-7e09f2cdc9f2'",",'Col':",COLUMN(BCKetQuaHoatDong_06028!F7),",'Row':",ROW(BCKetQuaHoatDong_06028!F7),",","'ColDynamic':",COLUMN(BCKetQuaHoatDong_06028!F4),",","'RowDynamic':",ROW(BCKetQuaHoatDong_06028!F4),",","'Format':'numberic'",",'Value':'",SUBSTITUTE(BCKetQuaHoatDong_06028!F7,"'","\'"),"','TargetCode':''}")</f>
        <v>{'SheetId':'9e57442d-faa2-4732-bfe8-6082c7f4cc3b','UId':'d5829e20-95a8-4535-904c-7e09f2cdc9f2','Col':6,'Row':7,'ColDynamic':6,'RowDynamic':4,'Format':'numberic','Value':'3428889672','TargetCode':''}</v>
      </c>
    </row>
    <row r="145" spans="1:1" x14ac:dyDescent="0.2">
      <c r="A145" t="str">
        <f>CONCATENATE("{'SheetId':'9e57442d-faa2-4732-bfe8-6082c7f4cc3b'",",","'UId':'b5848dfe-5cbf-47b7-aa30-afa203edc318'",",'Col':",COLUMN(BCKetQuaHoatDong_06028!A9),",'Row':",ROW(BCKetQuaHoatDong_06028!A9),",","'ColDynamic':",COLUMN(BCKetQuaHoatDong_06028!A6),",","'RowDynamic':",ROW(BCKetQuaHoatDong_06028!A6),",","'Format':'string'",",'Value':'",SUBSTITUTE(BCKetQuaHoatDong_06028!A9,"'","\'"),"','TargetCode':''}")</f>
        <v>{'SheetId':'9e57442d-faa2-4732-bfe8-6082c7f4cc3b','UId':'b5848dfe-5cbf-47b7-aa30-afa203edc318','Col':1,'Row':9,'ColDynamic':1,'RowDynamic':6,'Format':'string','Value':'4','TargetCode':''}</v>
      </c>
    </row>
    <row r="146" spans="1:1" x14ac:dyDescent="0.2">
      <c r="A146" t="str">
        <f>CONCATENATE("{'SheetId':'9e57442d-faa2-4732-bfe8-6082c7f4cc3b'",",","'UId':'6b73200d-b9d1-4dac-9fae-a612e3c3babe'",",'Col':",COLUMN(BCKetQuaHoatDong_06028!B9),",'Row':",ROW(BCKetQuaHoatDong_06028!B9),",","'ColDynamic':",COLUMN(BCKetQuaHoatDong_06028!B6),",","'RowDynamic':",ROW(BCKetQuaHoatDong_06028!B6),",","'Format':'string'",",'Value':'",SUBSTITUTE(BCKetQuaHoatDong_06028!B9,"'","\'"),"','TargetCode':''}")</f>
        <v>{'SheetId':'9e57442d-faa2-4732-bfe8-6082c7f4cc3b','UId':'6b73200d-b9d1-4dac-9fae-a612e3c3babe','Col':2,'Row':9,'ColDynamic':2,'RowDynamic':6,'Format':'string','Value':'Các khoản thu nhập khác
Other incomes','TargetCode':''}</v>
      </c>
    </row>
    <row r="147" spans="1:1" x14ac:dyDescent="0.2">
      <c r="A147" t="str">
        <f>CONCATENATE("{'SheetId':'9e57442d-faa2-4732-bfe8-6082c7f4cc3b'",",","'UId':'5421c502-37d0-4685-8721-da97bc1647cd'",",'Col':",COLUMN(BCKetQuaHoatDong_06028!C9),",'Row':",ROW(BCKetQuaHoatDong_06028!C9),",","'ColDynamic':",COLUMN(BCKetQuaHoatDong_06028!C6),",","'RowDynamic':",ROW(BCKetQuaHoatDong_06028!C6),",","'Format':'string'",",'Value':'",SUBSTITUTE(BCKetQuaHoatDong_06028!C9,"'","\'"),"','TargetCode':''}")</f>
        <v>{'SheetId':'9e57442d-faa2-4732-bfe8-6082c7f4cc3b','UId':'5421c502-37d0-4685-8721-da97bc1647cd','Col':3,'Row':9,'ColDynamic':3,'RowDynamic':6,'Format':'string','Value':'2223','TargetCode':''}</v>
      </c>
    </row>
    <row r="148" spans="1:1" x14ac:dyDescent="0.2">
      <c r="A148" t="str">
        <f>CONCATENATE("{'SheetId':'9e57442d-faa2-4732-bfe8-6082c7f4cc3b'",",","'UId':'5812b1e0-8cc5-403a-8aa2-76f62122285a'",",'Col':",COLUMN(BCKetQuaHoatDong_06028!D9),",'Row':",ROW(BCKetQuaHoatDong_06028!D9),",","'ColDynamic':",COLUMN(BCKetQuaHoatDong_06028!D6),",","'RowDynamic':",ROW(BCKetQuaHoatDong_06028!D6),",","'Format':'numberic'",",'Value':'",SUBSTITUTE(BCKetQuaHoatDong_06028!D9,"'","\'"),"','TargetCode':''}")</f>
        <v>{'SheetId':'9e57442d-faa2-4732-bfe8-6082c7f4cc3b','UId':'5812b1e0-8cc5-403a-8aa2-76f62122285a','Col':4,'Row':9,'ColDynamic':4,'RowDynamic':6,'Format':'numberic','Value':'','TargetCode':''}</v>
      </c>
    </row>
    <row r="149" spans="1:1" x14ac:dyDescent="0.2">
      <c r="A149" t="str">
        <f>CONCATENATE("{'SheetId':'9e57442d-faa2-4732-bfe8-6082c7f4cc3b'",",","'UId':'74c4adba-f2e2-47ba-b1d9-c81333e7b81b'",",'Col':",COLUMN(BCKetQuaHoatDong_06028!E9),",'Row':",ROW(BCKetQuaHoatDong_06028!E9),",","'ColDynamic':",COLUMN(BCKetQuaHoatDong_06028!E6),",","'RowDynamic':",ROW(BCKetQuaHoatDong_06028!E6),",","'Format':'numberic'",",'Value':'",SUBSTITUTE(BCKetQuaHoatDong_06028!E9,"'","\'"),"','TargetCode':''}")</f>
        <v>{'SheetId':'9e57442d-faa2-4732-bfe8-6082c7f4cc3b','UId':'74c4adba-f2e2-47ba-b1d9-c81333e7b81b','Col':5,'Row':9,'ColDynamic':5,'RowDynamic':6,'Format':'numberic','Value':'','TargetCode':''}</v>
      </c>
    </row>
    <row r="150" spans="1:1" x14ac:dyDescent="0.2">
      <c r="A150" t="str">
        <f>CONCATENATE("{'SheetId':'9e57442d-faa2-4732-bfe8-6082c7f4cc3b'",",","'UId':'96392593-7625-4eca-bcc3-a745f1640122'",",'Col':",COLUMN(BCKetQuaHoatDong_06028!F9),",'Row':",ROW(BCKetQuaHoatDong_06028!F9),",","'ColDynamic':",COLUMN(BCKetQuaHoatDong_06028!F6),",","'RowDynamic':",ROW(BCKetQuaHoatDong_06028!F6),",","'Format':'numberic'",",'Value':'",SUBSTITUTE(BCKetQuaHoatDong_06028!F9,"'","\'"),"','TargetCode':''}")</f>
        <v>{'SheetId':'9e57442d-faa2-4732-bfe8-6082c7f4cc3b','UId':'96392593-7625-4eca-bcc3-a745f1640122','Col':6,'Row':9,'ColDynamic':6,'RowDynamic':6,'Format':'numberic','Value':'','TargetCode':''}</v>
      </c>
    </row>
    <row r="151" spans="1:1" x14ac:dyDescent="0.2">
      <c r="A151" t="str">
        <f>CONCATENATE("{'SheetId':'9e57442d-faa2-4732-bfe8-6082c7f4cc3b'",",","'UId':'1684b44f-5a47-49dd-9524-9d25562eb837'",",'Col':",COLUMN(BCKetQuaHoatDong_06028!A11),",'Row':",ROW(BCKetQuaHoatDong_06028!A11),",","'ColDynamic':",COLUMN(BCKetQuaHoatDong_06028!A8),",","'RowDynamic':",ROW(BCKetQuaHoatDong_06028!A8),",","'Format':'string'",",'Value':'",SUBSTITUTE(BCKetQuaHoatDong_06028!A11,"'","\'"),"','TargetCode':''}")</f>
        <v>{'SheetId':'9e57442d-faa2-4732-bfe8-6082c7f4cc3b','UId':'1684b44f-5a47-49dd-9524-9d25562eb837','Col':1,'Row':11,'ColDynamic':1,'RowDynamic':8,'Format':'string','Value':'II','TargetCode':''}</v>
      </c>
    </row>
    <row r="152" spans="1:1" x14ac:dyDescent="0.2">
      <c r="A152" t="str">
        <f>CONCATENATE("{'SheetId':'9e57442d-faa2-4732-bfe8-6082c7f4cc3b'",",","'UId':'1d822683-1c46-4696-93da-97875e9e5ba2'",",'Col':",COLUMN(BCKetQuaHoatDong_06028!B11),",'Row':",ROW(BCKetQuaHoatDong_06028!B11),",","'ColDynamic':",COLUMN(BCKetQuaHoatDong_06028!B8),",","'RowDynamic':",ROW(BCKetQuaHoatDong_06028!B8),",","'Format':'string'",",'Value':'",SUBSTITUTE(BCKetQuaHoatDong_06028!B11,"'","\'"),"','TargetCode':''}")</f>
        <v>{'SheetId':'9e57442d-faa2-4732-bfe8-6082c7f4cc3b','UId':'1d822683-1c46-4696-93da-97875e9e5ba2','Col':2,'Row':11,'ColDynamic':2,'RowDynamic':8,'Format':'string','Value':'Chi phí
Expense','TargetCode':''}</v>
      </c>
    </row>
    <row r="153" spans="1:1" x14ac:dyDescent="0.2">
      <c r="A153" t="str">
        <f>CONCATENATE("{'SheetId':'9e57442d-faa2-4732-bfe8-6082c7f4cc3b'",",","'UId':'288cde5c-bf89-4e1e-ba21-22a93634f760'",",'Col':",COLUMN(BCKetQuaHoatDong_06028!C11),",'Row':",ROW(BCKetQuaHoatDong_06028!C11),",","'ColDynamic':",COLUMN(BCKetQuaHoatDong_06028!C8),",","'RowDynamic':",ROW(BCKetQuaHoatDong_06028!C8),",","'Format':'string'",",'Value':'",SUBSTITUTE(BCKetQuaHoatDong_06028!C11,"'","\'"),"','TargetCode':''}")</f>
        <v>{'SheetId':'9e57442d-faa2-4732-bfe8-6082c7f4cc3b','UId':'288cde5c-bf89-4e1e-ba21-22a93634f760','Col':3,'Row':11,'ColDynamic':3,'RowDynamic':8,'Format':'string','Value':'2224','TargetCode':''}</v>
      </c>
    </row>
    <row r="154" spans="1:1" x14ac:dyDescent="0.2">
      <c r="A154" t="str">
        <f>CONCATENATE("{'SheetId':'9e57442d-faa2-4732-bfe8-6082c7f4cc3b'",",","'UId':'21f3c77c-886e-43f3-9ba5-fdc740bf45a7'",",'Col':",COLUMN(BCKetQuaHoatDong_06028!D11),",'Row':",ROW(BCKetQuaHoatDong_06028!D11),",","'ColDynamic':",COLUMN(BCKetQuaHoatDong_06028!D8),",","'RowDynamic':",ROW(BCKetQuaHoatDong_06028!D8),",","'Format':'numberic'",",'Value':'",SUBSTITUTE(BCKetQuaHoatDong_06028!D11,"'","\'"),"','TargetCode':''}")</f>
        <v>{'SheetId':'9e57442d-faa2-4732-bfe8-6082c7f4cc3b','UId':'21f3c77c-886e-43f3-9ba5-fdc740bf45a7','Col':4,'Row':11,'ColDynamic':4,'RowDynamic':8,'Format':'numberic','Value':'102089206','TargetCode':''}</v>
      </c>
    </row>
    <row r="155" spans="1:1" x14ac:dyDescent="0.2">
      <c r="A155" t="str">
        <f>CONCATENATE("{'SheetId':'9e57442d-faa2-4732-bfe8-6082c7f4cc3b'",",","'UId':'fff53ed1-05e1-4ac8-8249-2f48edf9fa14'",",'Col':",COLUMN(BCKetQuaHoatDong_06028!E11),",'Row':",ROW(BCKetQuaHoatDong_06028!E11),",","'ColDynamic':",COLUMN(BCKetQuaHoatDong_06028!E8),",","'RowDynamic':",ROW(BCKetQuaHoatDong_06028!E8),",","'Format':'numberic'",",'Value':'",SUBSTITUTE(BCKetQuaHoatDong_06028!E11,"'","\'"),"','TargetCode':''}")</f>
        <v>{'SheetId':'9e57442d-faa2-4732-bfe8-6082c7f4cc3b','UId':'fff53ed1-05e1-4ac8-8249-2f48edf9fa14','Col':5,'Row':11,'ColDynamic':5,'RowDynamic':8,'Format':'numberic','Value':'128743097','TargetCode':''}</v>
      </c>
    </row>
    <row r="156" spans="1:1" x14ac:dyDescent="0.2">
      <c r="A156" t="str">
        <f>CONCATENATE("{'SheetId':'9e57442d-faa2-4732-bfe8-6082c7f4cc3b'",",","'UId':'c1a4252e-e2cb-4233-bed1-d3afc836ccc8'",",'Col':",COLUMN(BCKetQuaHoatDong_06028!F11),",'Row':",ROW(BCKetQuaHoatDong_06028!F11),",","'ColDynamic':",COLUMN(BCKetQuaHoatDong_06028!F8),",","'RowDynamic':",ROW(BCKetQuaHoatDong_06028!F8),",","'Format':'numberic'",",'Value':'",SUBSTITUTE(BCKetQuaHoatDong_06028!F11,"'","\'"),"','TargetCode':''}")</f>
        <v>{'SheetId':'9e57442d-faa2-4732-bfe8-6082c7f4cc3b','UId':'c1a4252e-e2cb-4233-bed1-d3afc836ccc8','Col':6,'Row':11,'ColDynamic':6,'RowDynamic':8,'Format':'numberic','Value':'732992234','TargetCode':''}</v>
      </c>
    </row>
    <row r="157" spans="1:1" x14ac:dyDescent="0.2">
      <c r="A157" t="str">
        <f>CONCATENATE("{'SheetId':'9e57442d-faa2-4732-bfe8-6082c7f4cc3b'",",","'UId':'2b4c7218-ef2f-452d-80ea-cb1d29493e04'",",'Col':",COLUMN(BCKetQuaHoatDong_06028!D12),",'Row':",ROW(BCKetQuaHoatDong_06028!D12),",","'Format':'numberic'",",'Value':'",SUBSTITUTE(BCKetQuaHoatDong_06028!D12,"'","\'"),"','TargetCode':''}")</f>
        <v>{'SheetId':'9e57442d-faa2-4732-bfe8-6082c7f4cc3b','UId':'2b4c7218-ef2f-452d-80ea-cb1d29493e04','Col':4,'Row':12,'Format':'numberic','Value':'63448958','TargetCode':''}</v>
      </c>
    </row>
    <row r="158" spans="1:1" x14ac:dyDescent="0.2">
      <c r="A158" t="str">
        <f>CONCATENATE("{'SheetId':'9e57442d-faa2-4732-bfe8-6082c7f4cc3b'",",","'UId':'2916fb19-bceb-454d-ad42-4fc7a299a2a3'",",'Col':",COLUMN(BCKetQuaHoatDong_06028!E12),",'Row':",ROW(BCKetQuaHoatDong_06028!E12),",","'Format':'numberic'",",'Value':'",SUBSTITUTE(BCKetQuaHoatDong_06028!E12,"'","\'"),"','TargetCode':''}")</f>
        <v>{'SheetId':'9e57442d-faa2-4732-bfe8-6082c7f4cc3b','UId':'2916fb19-bceb-454d-ad42-4fc7a299a2a3','Col':5,'Row':12,'Format':'numberic','Value':'60883677','TargetCode':''}</v>
      </c>
    </row>
    <row r="159" spans="1:1" x14ac:dyDescent="0.2">
      <c r="A159" t="str">
        <f>CONCATENATE("{'SheetId':'9e57442d-faa2-4732-bfe8-6082c7f4cc3b'",",","'UId':'4e500903-fadf-4a73-8849-257ec68842d0'",",'Col':",COLUMN(BCKetQuaHoatDong_06028!F12),",'Row':",ROW(BCKetQuaHoatDong_06028!F12),",","'Format':'numberic'",",'Value':'",SUBSTITUTE(BCKetQuaHoatDong_06028!F12,"'","\'"),"','TargetCode':''}")</f>
        <v>{'SheetId':'9e57442d-faa2-4732-bfe8-6082c7f4cc3b','UId':'4e500903-fadf-4a73-8849-257ec68842d0','Col':6,'Row':12,'Format':'numberic','Value':'427893677','TargetCode':''}</v>
      </c>
    </row>
    <row r="160" spans="1:1" x14ac:dyDescent="0.2">
      <c r="A160" t="str">
        <f>CONCATENATE("{'SheetId':'9e57442d-faa2-4732-bfe8-6082c7f4cc3b'",",","'UId':'3375f1ae-cbff-4701-a3da-4e0587c3ba19'",",'Col':",COLUMN(BCKetQuaHoatDong_06028!A14),",'Row':",ROW(BCKetQuaHoatDong_06028!A14),",","'ColDynamic':",COLUMN(BCKetQuaHoatDong_06028!A11),",","'RowDynamic':",ROW(BCKetQuaHoatDong_06028!A11),",","'Format':'string'",",'Value':'",SUBSTITUTE(BCKetQuaHoatDong_06028!A14,"'","\'"),"','TargetCode':''}")</f>
        <v>{'SheetId':'9e57442d-faa2-4732-bfe8-6082c7f4cc3b','UId':'3375f1ae-cbff-4701-a3da-4e0587c3ba19','Col':1,'Row':14,'ColDynamic':1,'RowDynamic':11,'Format':'string','Value':'2','TargetCode':''}</v>
      </c>
    </row>
    <row r="161" spans="1:1" x14ac:dyDescent="0.2">
      <c r="A161" t="str">
        <f>CONCATENATE("{'SheetId':'9e57442d-faa2-4732-bfe8-6082c7f4cc3b'",",","'UId':'9a5c00dd-f0ae-4f6b-899c-c62fb6b0e055'",",'Col':",COLUMN(BCKetQuaHoatDong_06028!B14),",'Row':",ROW(BCKetQuaHoatDong_06028!B14),",","'ColDynamic':",COLUMN(BCKetQuaHoatDong_06028!B11),",","'RowDynamic':",ROW(BCKetQuaHoatDong_06028!B11),",","'Format':'string'",",'Value':'",SUBSTITUTE(BCKetQuaHoatDong_06028!B14,"'","\'"),"','TargetCode':''}")</f>
        <v>{'SheetId':'9e57442d-faa2-4732-bfe8-6082c7f4cc3b','UId':'9a5c00dd-f0ae-4f6b-899c-c62fb6b0e055','Col':2,'Row':14,'ColDynamic':2,'RowDynamic':11,'Format':'string','Value':'Phí lưu ký, giám sát trả cho Ngân hàng Giám sát/ VSD
Custody, Supervising Fees paid to Supervising Bank/VSD','TargetCode':''}</v>
      </c>
    </row>
    <row r="162" spans="1:1" x14ac:dyDescent="0.2">
      <c r="A162" t="str">
        <f>CONCATENATE("{'SheetId':'9e57442d-faa2-4732-bfe8-6082c7f4cc3b'",",","'UId':'e529f3ef-4bc5-4a54-8507-f5a7546bd31b'",",'Col':",COLUMN(BCKetQuaHoatDong_06028!C14),",'Row':",ROW(BCKetQuaHoatDong_06028!C14),",","'ColDynamic':",COLUMN(BCKetQuaHoatDong_06028!C11),",","'RowDynamic':",ROW(BCKetQuaHoatDong_06028!C11),",","'Format':'string'",",'Value':'",SUBSTITUTE(BCKetQuaHoatDong_06028!C14,"'","\'"),"','TargetCode':''}")</f>
        <v>{'SheetId':'9e57442d-faa2-4732-bfe8-6082c7f4cc3b','UId':'e529f3ef-4bc5-4a54-8507-f5a7546bd31b','Col':3,'Row':14,'ColDynamic':3,'RowDynamic':11,'Format':'string','Value':'2226','TargetCode':''}</v>
      </c>
    </row>
    <row r="163" spans="1:1" x14ac:dyDescent="0.2">
      <c r="A163" t="str">
        <f>CONCATENATE("{'SheetId':'9e57442d-faa2-4732-bfe8-6082c7f4cc3b'",",","'UId':'157e5771-4dd4-4ed6-838c-69dd228515cd'",",'Col':",COLUMN(BCKetQuaHoatDong_06028!D14),",'Row':",ROW(BCKetQuaHoatDong_06028!D14),",","'ColDynamic':",COLUMN(BCKetQuaHoatDong_06028!D11),",","'RowDynamic':",ROW(BCKetQuaHoatDong_06028!D11),",","'Format':'numberic'",",'Value':'",SUBSTITUTE(BCKetQuaHoatDong_06028!D14,"'","\'"),"','TargetCode':''}")</f>
        <v>{'SheetId':'9e57442d-faa2-4732-bfe8-6082c7f4cc3b','UId':'157e5771-4dd4-4ed6-838c-69dd228515cd','Col':4,'Row':14,'ColDynamic':4,'RowDynamic':11,'Format':'numberic','Value':'20613460','TargetCode':''}</v>
      </c>
    </row>
    <row r="164" spans="1:1" x14ac:dyDescent="0.2">
      <c r="A164" t="str">
        <f>CONCATENATE("{'SheetId':'9e57442d-faa2-4732-bfe8-6082c7f4cc3b'",",","'UId':'1e7708d3-6d2b-4639-8d85-59b3c9bf16f5'",",'Col':",COLUMN(BCKetQuaHoatDong_06028!E14),",'Row':",ROW(BCKetQuaHoatDong_06028!E14),",","'ColDynamic':",COLUMN(BCKetQuaHoatDong_06028!E11),",","'RowDynamic':",ROW(BCKetQuaHoatDong_06028!E11),",","'Format':'numberic'",",'Value':'",SUBSTITUTE(BCKetQuaHoatDong_06028!E14,"'","\'"),"','TargetCode':''}")</f>
        <v>{'SheetId':'9e57442d-faa2-4732-bfe8-6082c7f4cc3b','UId':'1e7708d3-6d2b-4639-8d85-59b3c9bf16f5','Col':5,'Row':14,'ColDynamic':5,'RowDynamic':11,'Format':'numberic','Value':'20609800','TargetCode':''}</v>
      </c>
    </row>
    <row r="165" spans="1:1" x14ac:dyDescent="0.2">
      <c r="A165" t="str">
        <f>CONCATENATE("{'SheetId':'9e57442d-faa2-4732-bfe8-6082c7f4cc3b'",",","'UId':'18031c0a-5fc4-4a35-8331-a60cef3972fd'",",'Col':",COLUMN(BCKetQuaHoatDong_06028!F14),",'Row':",ROW(BCKetQuaHoatDong_06028!F14),",","'ColDynamic':",COLUMN(BCKetQuaHoatDong_06028!F11),",","'RowDynamic':",ROW(BCKetQuaHoatDong_06028!F11),",","'Format':'numberic'",",'Value':'",SUBSTITUTE(BCKetQuaHoatDong_06028!F14,"'","\'"),"','TargetCode':''}")</f>
        <v>{'SheetId':'9e57442d-faa2-4732-bfe8-6082c7f4cc3b','UId':'18031c0a-5fc4-4a35-8331-a60cef3972fd','Col':6,'Row':14,'ColDynamic':6,'RowDynamic':11,'Format':'numberic','Value':'144275920','TargetCode':''}</v>
      </c>
    </row>
    <row r="166" spans="1:1" x14ac:dyDescent="0.2">
      <c r="A166" t="str">
        <f>CONCATENATE("{'SheetId':'9e57442d-faa2-4732-bfe8-6082c7f4cc3b'",",","'UId':'e9ca383c-5709-4691-85b7-b057e6160cd1'",",'Col':",COLUMN(BCKetQuaHoatDong_06028!A16),",'Row':",ROW(BCKetQuaHoatDong_06028!A16),",","'ColDynamic':",COLUMN(BCKetQuaHoatDong_06028!A9),",","'RowDynamic':",ROW(BCKetQuaHoatDong_06028!A9),",","'Format':'numberic'",",'Value':'",SUBSTITUTE(BCKetQuaHoatDong_06028!A16,"'","\'"),"','TargetCode':''}")</f>
        <v>{'SheetId':'9e57442d-faa2-4732-bfe8-6082c7f4cc3b','UId':'e9ca383c-5709-4691-85b7-b057e6160cd1','Col':1,'Row':16,'ColDynamic':1,'RowDynamic':9,'Format':'numberic','Value':'','TargetCode':''}</v>
      </c>
    </row>
    <row r="167" spans="1:1" x14ac:dyDescent="0.2">
      <c r="A167" t="str">
        <f>CONCATENATE("{'SheetId':'9e57442d-faa2-4732-bfe8-6082c7f4cc3b'",",","'UId':'bb4c4e63-9ff1-4c7f-9c20-cbf1eb834411'",",'Col':",COLUMN(BCKetQuaHoatDong_06028!B16),",'Row':",ROW(BCKetQuaHoatDong_06028!B16),",","'ColDynamic':",COLUMN(BCKetQuaHoatDong_06028!B9),",","'RowDynamic':",ROW(BCKetQuaHoatDong_06028!B9),",","'Format':'string'",",'Value':'",SUBSTITUTE(BCKetQuaHoatDong_06028!B16,"'","\'"),"','TargetCode':''}")</f>
        <v>{'SheetId':'9e57442d-faa2-4732-bfe8-6082c7f4cc3b','UId':'bb4c4e63-9ff1-4c7f-9c20-cbf1eb834411','Col':2,'Row':16,'ColDynamic':2,'RowDynamic':9,'Format':'string','Value':'','TargetCode':''}</v>
      </c>
    </row>
    <row r="168" spans="1:1" x14ac:dyDescent="0.2">
      <c r="A168" t="str">
        <f>CONCATENATE("{'SheetId':'9e57442d-faa2-4732-bfe8-6082c7f4cc3b'",",","'UId':'cf469b2e-604b-4b36-a962-51a2cb87d71b'",",'Col':",COLUMN(BCKetQuaHoatDong_06028!C16),",'Row':",ROW(BCKetQuaHoatDong_06028!C16),",","'ColDynamic':",COLUMN(BCKetQuaHoatDong_06028!C9),",","'RowDynamic':",ROW(BCKetQuaHoatDong_06028!C9),",","'Format':'numberic'",",'Value':'",SUBSTITUTE(BCKetQuaHoatDong_06028!C16,"'","\'"),"','TargetCode':''}")</f>
        <v>{'SheetId':'9e57442d-faa2-4732-bfe8-6082c7f4cc3b','UId':'cf469b2e-604b-4b36-a962-51a2cb87d71b','Col':3,'Row':16,'ColDynamic':3,'RowDynamic':9,'Format':'numberic','Value':'','TargetCode':''}</v>
      </c>
    </row>
    <row r="169" spans="1:1" x14ac:dyDescent="0.2">
      <c r="A169" t="str">
        <f>CONCATENATE("{'SheetId':'9e57442d-faa2-4732-bfe8-6082c7f4cc3b'",",","'UId':'7236a2f7-3d85-4186-bd79-f815a5305bc0'",",'Col':",COLUMN(BCKetQuaHoatDong_06028!D16),",'Row':",ROW(BCKetQuaHoatDong_06028!D16),",","'ColDynamic':",COLUMN(BCKetQuaHoatDong_06028!D9),",","'RowDynamic':",ROW(BCKetQuaHoatDong_06028!D9),",","'Format':'numberic'",",'Value':'",SUBSTITUTE(BCKetQuaHoatDong_06028!D16,"'","\'"),"','TargetCode':''}")</f>
        <v>{'SheetId':'9e57442d-faa2-4732-bfe8-6082c7f4cc3b','UId':'7236a2f7-3d85-4186-bd79-f815a5305bc0','Col':4,'Row':16,'ColDynamic':4,'RowDynamic':9,'Format':'numberic','Value':'','TargetCode':''}</v>
      </c>
    </row>
    <row r="170" spans="1:1" x14ac:dyDescent="0.2">
      <c r="A170" t="str">
        <f>CONCATENATE("{'SheetId':'9e57442d-faa2-4732-bfe8-6082c7f4cc3b'",",","'UId':'41d51be1-826a-424b-a1c3-9f433e0fa1e0'",",'Col':",COLUMN(BCKetQuaHoatDong_06028!E16),",'Row':",ROW(BCKetQuaHoatDong_06028!E16),",","'ColDynamic':",COLUMN(BCKetQuaHoatDong_06028!E9),",","'RowDynamic':",ROW(BCKetQuaHoatDong_06028!E9),",","'Format':'numberic'",",'Value':'",SUBSTITUTE(BCKetQuaHoatDong_06028!E16,"'","\'"),"','TargetCode':''}")</f>
        <v>{'SheetId':'9e57442d-faa2-4732-bfe8-6082c7f4cc3b','UId':'41d51be1-826a-424b-a1c3-9f433e0fa1e0','Col':5,'Row':16,'ColDynamic':5,'RowDynamic':9,'Format':'numberic','Value':'','TargetCode':''}</v>
      </c>
    </row>
    <row r="171" spans="1:1" x14ac:dyDescent="0.2">
      <c r="A171" t="str">
        <f>CONCATENATE("{'SheetId':'9e57442d-faa2-4732-bfe8-6082c7f4cc3b'",",","'UId':'99b24644-99ee-4236-97d6-f31a397db047'",",'Col':",COLUMN(BCKetQuaHoatDong_06028!F16),",'Row':",ROW(BCKetQuaHoatDong_06028!F16),",","'ColDynamic':",COLUMN(BCKetQuaHoatDong_06028!F9),",","'RowDynamic':",ROW(BCKetQuaHoatDong_06028!F9),",","'Format':'numberic'",",'Value':'",SUBSTITUTE(BCKetQuaHoatDong_06028!F16,"'","\'"),"','TargetCode':''}")</f>
        <v>{'SheetId':'9e57442d-faa2-4732-bfe8-6082c7f4cc3b','UId':'99b24644-99ee-4236-97d6-f31a397db047','Col':6,'Row':16,'ColDynamic':6,'RowDynamic':9,'Format':'numberic','Value':'','TargetCode':''}</v>
      </c>
    </row>
    <row r="172" spans="1:1" x14ac:dyDescent="0.2">
      <c r="A172" t="str">
        <f>CONCATENATE("{'SheetId':'9e57442d-faa2-4732-bfe8-6082c7f4cc3b'",",","'UId':'963cdae6-2163-4975-9a2a-f08497c7292d'",",'Col':",COLUMN(BCKetQuaHoatDong_06028!D17),",'Row':",ROW(BCKetQuaHoatDong_06028!D17),",","'Format':'numberic'",",'Value':'",SUBSTITUTE(BCKetQuaHoatDong_06028!D17,"'","\'"),"','TargetCode':''}")</f>
        <v>{'SheetId':'9e57442d-faa2-4732-bfe8-6082c7f4cc3b','UId':'963cdae6-2163-4975-9a2a-f08497c7292d','Col':4,'Row':17,'Format':'numberic','Value':'11000000','TargetCode':''}</v>
      </c>
    </row>
    <row r="173" spans="1:1" x14ac:dyDescent="0.2">
      <c r="A173" t="str">
        <f>CONCATENATE("{'SheetId':'9e57442d-faa2-4732-bfe8-6082c7f4cc3b'",",","'UId':'85eed99f-bfdc-4be7-9967-72d9b1d67a5b'",",'Col':",COLUMN(BCKetQuaHoatDong_06028!E17),",'Row':",ROW(BCKetQuaHoatDong_06028!E17),",","'Format':'numberic'",",'Value':'",SUBSTITUTE(BCKetQuaHoatDong_06028!E17,"'","\'"),"','TargetCode':''}")</f>
        <v>{'SheetId':'9e57442d-faa2-4732-bfe8-6082c7f4cc3b','UId':'85eed99f-bfdc-4be7-9967-72d9b1d67a5b','Col':5,'Row':17,'Format':'numberic','Value':'11000000','TargetCode':''}</v>
      </c>
    </row>
    <row r="174" spans="1:1" x14ac:dyDescent="0.2">
      <c r="A174" t="str">
        <f>CONCATENATE("{'SheetId':'9e57442d-faa2-4732-bfe8-6082c7f4cc3b'",",","'UId':'a66486eb-4505-4714-830d-ba2c3c0c6cd7'",",'Col':",COLUMN(BCKetQuaHoatDong_06028!F17),",'Row':",ROW(BCKetQuaHoatDong_06028!F17),",","'Format':'numberic'",",'Value':'",SUBSTITUTE(BCKetQuaHoatDong_06028!F17,"'","\'"),"','TargetCode':''}")</f>
        <v>{'SheetId':'9e57442d-faa2-4732-bfe8-6082c7f4cc3b','UId':'a66486eb-4505-4714-830d-ba2c3c0c6cd7','Col':6,'Row':17,'Format':'numberic','Value':'78100000','TargetCode':''}</v>
      </c>
    </row>
    <row r="175" spans="1:1" x14ac:dyDescent="0.2">
      <c r="A175" t="str">
        <f>CONCATENATE("{'SheetId':'9e57442d-faa2-4732-bfe8-6082c7f4cc3b'",",","'UId':'c4d597d3-d405-427b-a1fc-b787dad001d1'",",'Col':",COLUMN(BCKetQuaHoatDong_06028!A19),",'Row':",ROW(BCKetQuaHoatDong_06028!A19),",","'ColDynamic':",COLUMN(BCKetQuaHoatDong_06028!A14),",","'RowDynamic':",ROW(BCKetQuaHoatDong_06028!A14),",","'Format':'numberic'",",'Value':'",SUBSTITUTE(BCKetQuaHoatDong_06028!A19,"'","\'"),"','TargetCode':''}")</f>
        <v>{'SheetId':'9e57442d-faa2-4732-bfe8-6082c7f4cc3b','UId':'c4d597d3-d405-427b-a1fc-b787dad001d1','Col':1,'Row':19,'ColDynamic':1,'RowDynamic':14,'Format':'numberic','Value':'','TargetCode':''}</v>
      </c>
    </row>
    <row r="176" spans="1:1" x14ac:dyDescent="0.2">
      <c r="A176" t="str">
        <f>CONCATENATE("{'SheetId':'9e57442d-faa2-4732-bfe8-6082c7f4cc3b'",",","'UId':'34322b3d-66d9-48e2-a6ed-41ab46e75c3a'",",'Col':",COLUMN(BCKetQuaHoatDong_06028!B19),",'Row':",ROW(BCKetQuaHoatDong_06028!B19),",","'ColDynamic':",COLUMN(BCKetQuaHoatDong_06028!B14),",","'RowDynamic':",ROW(BCKetQuaHoatDong_06028!B14),",","'Format':'string'",",'Value':'",SUBSTITUTE(BCKetQuaHoatDong_06028!B19,"'","\'"),"','TargetCode':''}")</f>
        <v>{'SheetId':'9e57442d-faa2-4732-bfe8-6082c7f4cc3b','UId':'34322b3d-66d9-48e2-a6ed-41ab46e75c3a','Col':2,'Row':19,'ColDynamic':2,'RowDynamic':14,'Format':'string','Value':'','TargetCode':''}</v>
      </c>
    </row>
    <row r="177" spans="1:1" x14ac:dyDescent="0.2">
      <c r="A177" t="str">
        <f>CONCATENATE("{'SheetId':'9e57442d-faa2-4732-bfe8-6082c7f4cc3b'",",","'UId':'aa871a8e-d54f-4ec3-8934-b4c5c8c253ff'",",'Col':",COLUMN(BCKetQuaHoatDong_06028!C19),",'Row':",ROW(BCKetQuaHoatDong_06028!C19),",","'ColDynamic':",COLUMN(BCKetQuaHoatDong_06028!C14),",","'RowDynamic':",ROW(BCKetQuaHoatDong_06028!C14),",","'Format':'numberic'",",'Value':'",SUBSTITUTE(BCKetQuaHoatDong_06028!C19,"'","\'"),"','TargetCode':''}")</f>
        <v>{'SheetId':'9e57442d-faa2-4732-bfe8-6082c7f4cc3b','UId':'aa871a8e-d54f-4ec3-8934-b4c5c8c253ff','Col':3,'Row':19,'ColDynamic':3,'RowDynamic':14,'Format':'numberic','Value':'','TargetCode':''}</v>
      </c>
    </row>
    <row r="178" spans="1:1" x14ac:dyDescent="0.2">
      <c r="A178" t="str">
        <f>CONCATENATE("{'SheetId':'9e57442d-faa2-4732-bfe8-6082c7f4cc3b'",",","'UId':'5e304af1-37e8-46ce-b68f-96ac1c745279'",",'Col':",COLUMN(BCKetQuaHoatDong_06028!D19),",'Row':",ROW(BCKetQuaHoatDong_06028!D19),",","'ColDynamic':",COLUMN(BCKetQuaHoatDong_06028!D14),",","'RowDynamic':",ROW(BCKetQuaHoatDong_06028!D14),",","'Format':'numberic'",",'Value':'",SUBSTITUTE(BCKetQuaHoatDong_06028!D19,"'","\'"),"','TargetCode':''}")</f>
        <v>{'SheetId':'9e57442d-faa2-4732-bfe8-6082c7f4cc3b','UId':'5e304af1-37e8-46ce-b68f-96ac1c745279','Col':4,'Row':19,'ColDynamic':4,'RowDynamic':14,'Format':'numberic','Value':'','TargetCode':''}</v>
      </c>
    </row>
    <row r="179" spans="1:1" x14ac:dyDescent="0.2">
      <c r="A179" t="str">
        <f>CONCATENATE("{'SheetId':'9e57442d-faa2-4732-bfe8-6082c7f4cc3b'",",","'UId':'02dcd5d3-3a5e-4c36-9978-8477f2721b9f'",",'Col':",COLUMN(BCKetQuaHoatDong_06028!E19),",'Row':",ROW(BCKetQuaHoatDong_06028!E19),",","'ColDynamic':",COLUMN(BCKetQuaHoatDong_06028!E14),",","'RowDynamic':",ROW(BCKetQuaHoatDong_06028!E14),",","'Format':'numberic'",",'Value':'",SUBSTITUTE(BCKetQuaHoatDong_06028!E19,"'","\'"),"','TargetCode':''}")</f>
        <v>{'SheetId':'9e57442d-faa2-4732-bfe8-6082c7f4cc3b','UId':'02dcd5d3-3a5e-4c36-9978-8477f2721b9f','Col':5,'Row':19,'ColDynamic':5,'RowDynamic':14,'Format':'numberic','Value':'','TargetCode':''}</v>
      </c>
    </row>
    <row r="180" spans="1:1" x14ac:dyDescent="0.2">
      <c r="A180" t="str">
        <f>CONCATENATE("{'SheetId':'9e57442d-faa2-4732-bfe8-6082c7f4cc3b'",",","'UId':'73293ce3-f1c4-49bf-9519-202708440388'",",'Col':",COLUMN(BCKetQuaHoatDong_06028!F19),",'Row':",ROW(BCKetQuaHoatDong_06028!F19),",","'ColDynamic':",COLUMN(BCKetQuaHoatDong_06028!F14),",","'RowDynamic':",ROW(BCKetQuaHoatDong_06028!F14),",","'Format':'numberic'",",'Value':'",SUBSTITUTE(BCKetQuaHoatDong_06028!F19,"'","\'"),"','TargetCode':''}")</f>
        <v>{'SheetId':'9e57442d-faa2-4732-bfe8-6082c7f4cc3b','UId':'73293ce3-f1c4-49bf-9519-202708440388','Col':6,'Row':19,'ColDynamic':6,'RowDynamic':14,'Format':'numberic','Value':'','TargetCode':''}</v>
      </c>
    </row>
    <row r="181" spans="1:1" x14ac:dyDescent="0.2">
      <c r="A181" t="str">
        <f>CONCATENATE("{'SheetId':'9e57442d-faa2-4732-bfe8-6082c7f4cc3b'",",","'UId':'88d7b788-924c-41b1-9024-06cb828a057d'",",'Col':",COLUMN(BCKetQuaHoatDong_06028!D20),",'Row':",ROW(BCKetQuaHoatDong_06028!D20),",","'Format':'numberic'",",'Value':'",SUBSTITUTE(BCKetQuaHoatDong_06028!D20,"'","\'"),"','TargetCode':''}")</f>
        <v>{'SheetId':'9e57442d-faa2-4732-bfe8-6082c7f4cc3b','UId':'88d7b788-924c-41b1-9024-06cb828a057d','Col':4,'Row':20,'Format':'numberic','Value':'','TargetCode':''}</v>
      </c>
    </row>
    <row r="182" spans="1:1" x14ac:dyDescent="0.2">
      <c r="A182" t="str">
        <f>CONCATENATE("{'SheetId':'9e57442d-faa2-4732-bfe8-6082c7f4cc3b'",",","'UId':'56c81444-141c-4f3e-b219-ef50489aa3e6'",",'Col':",COLUMN(BCKetQuaHoatDong_06028!E20),",'Row':",ROW(BCKetQuaHoatDong_06028!E20),",","'Format':'numberic'",",'Value':'",SUBSTITUTE(BCKetQuaHoatDong_06028!E20,"'","\'"),"','TargetCode':''}")</f>
        <v>{'SheetId':'9e57442d-faa2-4732-bfe8-6082c7f4cc3b','UId':'56c81444-141c-4f3e-b219-ef50489aa3e6','Col':5,'Row':20,'Format':'numberic','Value':'','TargetCode':''}</v>
      </c>
    </row>
    <row r="183" spans="1:1" x14ac:dyDescent="0.2">
      <c r="A183" t="str">
        <f>CONCATENATE("{'SheetId':'9e57442d-faa2-4732-bfe8-6082c7f4cc3b'",",","'UId':'54ce9134-61e6-447d-89c5-0f14962d3277'",",'Col':",COLUMN(BCKetQuaHoatDong_06028!F20),",'Row':",ROW(BCKetQuaHoatDong_06028!F20),",","'Format':'numberic'",",'Value':'",SUBSTITUTE(BCKetQuaHoatDong_06028!F20,"'","\'"),"','TargetCode':''}")</f>
        <v>{'SheetId':'9e57442d-faa2-4732-bfe8-6082c7f4cc3b','UId':'54ce9134-61e6-447d-89c5-0f14962d3277','Col':6,'Row':20,'Format':'numberic','Value':'','TargetCode':''}</v>
      </c>
    </row>
    <row r="184" spans="1:1" x14ac:dyDescent="0.2">
      <c r="A184" t="str">
        <f>CONCATENATE("{'SheetId':'9e57442d-faa2-4732-bfe8-6082c7f4cc3b'",",","'UId':'d3cedd3c-516c-40e4-9090-8f026ffcdbb4'",",'Col':",COLUMN(BCKetQuaHoatDong_06028!A22),",'Row':",ROW(BCKetQuaHoatDong_06028!A22),",","'ColDynamic':",COLUMN(BCKetQuaHoatDong_06028!A21),",","'RowDynamic':",ROW(BCKetQuaHoatDong_06028!A21),",","'Format':'string'",",'Value':'",SUBSTITUTE(BCKetQuaHoatDong_06028!A22,"'","\'"),"','TargetCode':''}")</f>
        <v>{'SheetId':'9e57442d-faa2-4732-bfe8-6082c7f4cc3b','UId':'d3cedd3c-516c-40e4-9090-8f026ffcdbb4','Col':1,'Row':22,'ColDynamic':1,'RowDynamic':21,'Format':'string','Value':'5','TargetCode':''}</v>
      </c>
    </row>
    <row r="185" spans="1:1" x14ac:dyDescent="0.2">
      <c r="A185" t="str">
        <f>CONCATENATE("{'SheetId':'9e57442d-faa2-4732-bfe8-6082c7f4cc3b'",",","'UId':'fd9e1759-2314-441b-99e2-496ec3bce44d'",",'Col':",COLUMN(BCKetQuaHoatDong_06028!B22),",'Row':",ROW(BCKetQuaHoatDong_06028!B22),",","'ColDynamic':",COLUMN(BCKetQuaHoatDong_06028!B21),",","'RowDynamic':",ROW(BCKetQuaHoatDong_06028!B21),",","'Format':'string'",",'Value':'",SUBSTITUTE(BCKetQuaHoatDong_06028!B22,"'","\'"),"','TargetCode':''}")</f>
        <v>{'SheetId':'9e57442d-faa2-4732-bfe8-6082c7f4cc3b','UId':'fd9e1759-2314-441b-99e2-496ec3bce44d','Col':2,'Row':22,'ColDynamic':2,'RowDynamic':21,'Format':'string','Value':'Chi phí dịch vụ định giá bất động sản (áp dụng đối với các quỹ được phép đầu tư bất động sản)
Real estate valuation service fee (applicable to real estate investment fund)','TargetCode':''}</v>
      </c>
    </row>
    <row r="186" spans="1:1" x14ac:dyDescent="0.2">
      <c r="A186" t="str">
        <f>CONCATENATE("{'SheetId':'9e57442d-faa2-4732-bfe8-6082c7f4cc3b'",",","'UId':'b2af877d-5bdc-45cb-ab99-97d8cb5e9a21'",",'Col':",COLUMN(BCKetQuaHoatDong_06028!C22),",'Row':",ROW(BCKetQuaHoatDong_06028!C22),",","'ColDynamic':",COLUMN(BCKetQuaHoatDong_06028!C21),",","'RowDynamic':",ROW(BCKetQuaHoatDong_06028!C21),",","'Format':'string'",",'Value':'",SUBSTITUTE(BCKetQuaHoatDong_06028!C22,"'","\'"),"','TargetCode':''}")</f>
        <v>{'SheetId':'9e57442d-faa2-4732-bfe8-6082c7f4cc3b','UId':'b2af877d-5bdc-45cb-ab99-97d8cb5e9a21','Col':3,'Row':22,'ColDynamic':3,'RowDynamic':21,'Format':'string','Value':'2232','TargetCode':''}</v>
      </c>
    </row>
    <row r="187" spans="1:1" x14ac:dyDescent="0.2">
      <c r="A187" t="str">
        <f>CONCATENATE("{'SheetId':'9e57442d-faa2-4732-bfe8-6082c7f4cc3b'",",","'UId':'6055e573-b541-4e55-beea-404337a11df2'",",'Col':",COLUMN(BCKetQuaHoatDong_06028!D22),",'Row':",ROW(BCKetQuaHoatDong_06028!D22),",","'ColDynamic':",COLUMN(BCKetQuaHoatDong_06028!D21),",","'RowDynamic':",ROW(BCKetQuaHoatDong_06028!D21),",","'Format':'numberic'",",'Value':'",SUBSTITUTE(BCKetQuaHoatDong_06028!D22,"'","\'"),"','TargetCode':''}")</f>
        <v>{'SheetId':'9e57442d-faa2-4732-bfe8-6082c7f4cc3b','UId':'6055e573-b541-4e55-beea-404337a11df2','Col':4,'Row':22,'ColDynamic':4,'RowDynamic':21,'Format':'numberic','Value':'','TargetCode':''}</v>
      </c>
    </row>
    <row r="188" spans="1:1" x14ac:dyDescent="0.2">
      <c r="A188" t="str">
        <f>CONCATENATE("{'SheetId':'9e57442d-faa2-4732-bfe8-6082c7f4cc3b'",",","'UId':'df594e12-6bc1-400d-8d36-4adbfe7ab6dc'",",'Col':",COLUMN(BCKetQuaHoatDong_06028!E22),",'Row':",ROW(BCKetQuaHoatDong_06028!E22),",","'ColDynamic':",COLUMN(BCKetQuaHoatDong_06028!E21),",","'RowDynamic':",ROW(BCKetQuaHoatDong_06028!E21),",","'Format':'numberic'",",'Value':'",SUBSTITUTE(BCKetQuaHoatDong_06028!E22,"'","\'"),"','TargetCode':''}")</f>
        <v>{'SheetId':'9e57442d-faa2-4732-bfe8-6082c7f4cc3b','UId':'df594e12-6bc1-400d-8d36-4adbfe7ab6dc','Col':5,'Row':22,'ColDynamic':5,'RowDynamic':21,'Format':'numberic','Value':'','TargetCode':''}</v>
      </c>
    </row>
    <row r="189" spans="1:1" x14ac:dyDescent="0.2">
      <c r="A189" t="str">
        <f>CONCATENATE("{'SheetId':'9e57442d-faa2-4732-bfe8-6082c7f4cc3b'",",","'UId':'c9faeb9c-ebb7-482f-b552-2ddd9e5785fb'",",'Col':",COLUMN(BCKetQuaHoatDong_06028!F22),",'Row':",ROW(BCKetQuaHoatDong_06028!F22),",","'ColDynamic':",COLUMN(BCKetQuaHoatDong_06028!F21),",","'RowDynamic':",ROW(BCKetQuaHoatDong_06028!F21),",","'Format':'numberic'",",'Value':'",SUBSTITUTE(BCKetQuaHoatDong_06028!F22,"'","\'"),"','TargetCode':''}")</f>
        <v>{'SheetId':'9e57442d-faa2-4732-bfe8-6082c7f4cc3b','UId':'c9faeb9c-ebb7-482f-b552-2ddd9e5785fb','Col':6,'Row':22,'ColDynamic':6,'RowDynamic':21,'Format':'numberic','Value':'','TargetCode':''}</v>
      </c>
    </row>
    <row r="190" spans="1:1" x14ac:dyDescent="0.2">
      <c r="A190" t="str">
        <f>CONCATENATE("{'SheetId':'9e57442d-faa2-4732-bfe8-6082c7f4cc3b'",",","'UId':'86daf83b-4be9-4f49-9d86-743676c0a3ca'",",'Col':",COLUMN(BCKetQuaHoatDong_06028!A24),",'Row':",ROW(BCKetQuaHoatDong_06028!A24),",","'ColDynamic':",COLUMN(BCKetQuaHoatDong_06028!A23),",","'RowDynamic':",ROW(BCKetQuaHoatDong_06028!A23),",","'Format':'string'",",'Value':'",SUBSTITUTE(BCKetQuaHoatDong_06028!A24,"'","\'"),"','TargetCode':''}")</f>
        <v>{'SheetId':'9e57442d-faa2-4732-bfe8-6082c7f4cc3b','UId':'86daf83b-4be9-4f49-9d86-743676c0a3ca','Col':1,'Row':24,'ColDynamic':1,'RowDynamic':23,'Format':'string','Value':'6','TargetCode':''}</v>
      </c>
    </row>
    <row r="191" spans="1:1" x14ac:dyDescent="0.2">
      <c r="A191" t="str">
        <f>CONCATENATE("{'SheetId':'9e57442d-faa2-4732-bfe8-6082c7f4cc3b'",",","'UId':'42a9a354-81a5-4cba-969a-2260ca48b201'",",'Col':",COLUMN(BCKetQuaHoatDong_06028!B24),",'Row':",ROW(BCKetQuaHoatDong_06028!B24),",","'ColDynamic':",COLUMN(BCKetQuaHoatDong_06028!B23),",","'RowDynamic':",ROW(BCKetQuaHoatDong_06028!B23),",","'Format':'string'",",'Value':'",SUBSTITUTE(BCKetQuaHoatDong_06028!B24,"'","\'"),"','TargetCode':''}")</f>
        <v>{'SheetId':'9e57442d-faa2-4732-bfe8-6082c7f4cc3b','UId':'42a9a354-81a5-4cba-969a-2260ca48b201','Col':2,'Row':24,'ColDynamic':2,'RowDynamic':23,'Format':'string','Value':'Chi phí kiểm toán trả cho tổ chức kiểm toán
Audit fee','TargetCode':''}</v>
      </c>
    </row>
    <row r="192" spans="1:1" x14ac:dyDescent="0.2">
      <c r="A192" t="str">
        <f>CONCATENATE("{'SheetId':'9e57442d-faa2-4732-bfe8-6082c7f4cc3b'",",","'UId':'7248306d-423b-4b61-8f1b-e35d71b323f3'",",'Col':",COLUMN(BCKetQuaHoatDong_06028!C24),",'Row':",ROW(BCKetQuaHoatDong_06028!C24),",","'ColDynamic':",COLUMN(BCKetQuaHoatDong_06028!C23),",","'RowDynamic':",ROW(BCKetQuaHoatDong_06028!C23),",","'Format':'string'",",'Value':'",SUBSTITUTE(BCKetQuaHoatDong_06028!C24,"'","\'"),"','TargetCode':''}")</f>
        <v>{'SheetId':'9e57442d-faa2-4732-bfe8-6082c7f4cc3b','UId':'7248306d-423b-4b61-8f1b-e35d71b323f3','Col':3,'Row':24,'ColDynamic':3,'RowDynamic':23,'Format':'string','Value':'2228','TargetCode':''}</v>
      </c>
    </row>
    <row r="193" spans="1:1" x14ac:dyDescent="0.2">
      <c r="A193" t="str">
        <f>CONCATENATE("{'SheetId':'9e57442d-faa2-4732-bfe8-6082c7f4cc3b'",",","'UId':'35799ba3-fea0-48d2-b27f-56054b206bd2'",",'Col':",COLUMN(BCKetQuaHoatDong_06028!D24),",'Row':",ROW(BCKetQuaHoatDong_06028!D24),",","'ColDynamic':",COLUMN(BCKetQuaHoatDong_06028!D23),",","'RowDynamic':",ROW(BCKetQuaHoatDong_06028!D23),",","'Format':'numberic'",",'Value':'",SUBSTITUTE(BCKetQuaHoatDong_06028!D24,"'","\'"),"','TargetCode':''}")</f>
        <v>{'SheetId':'9e57442d-faa2-4732-bfe8-6082c7f4cc3b','UId':'35799ba3-fea0-48d2-b27f-56054b206bd2','Col':4,'Row':24,'ColDynamic':4,'RowDynamic':23,'Format':'numberic','Value':'','TargetCode':''}</v>
      </c>
    </row>
    <row r="194" spans="1:1" x14ac:dyDescent="0.2">
      <c r="A194" t="str">
        <f>CONCATENATE("{'SheetId':'9e57442d-faa2-4732-bfe8-6082c7f4cc3b'",",","'UId':'1863aaae-65a9-4f9f-9c5d-b3b2a95e519b'",",'Col':",COLUMN(BCKetQuaHoatDong_06028!E24),",'Row':",ROW(BCKetQuaHoatDong_06028!E24),",","'ColDynamic':",COLUMN(BCKetQuaHoatDong_06028!E23),",","'RowDynamic':",ROW(BCKetQuaHoatDong_06028!E23),",","'Format':'numberic'",",'Value':'",SUBSTITUTE(BCKetQuaHoatDong_06028!E24,"'","\'"),"','TargetCode':''}")</f>
        <v>{'SheetId':'9e57442d-faa2-4732-bfe8-6082c7f4cc3b','UId':'1863aaae-65a9-4f9f-9c5d-b3b2a95e519b','Col':5,'Row':24,'ColDynamic':5,'RowDynamic':23,'Format':'numberic','Value':'27000000','TargetCode':''}</v>
      </c>
    </row>
    <row r="195" spans="1:1" x14ac:dyDescent="0.2">
      <c r="A195" t="str">
        <f>CONCATENATE("{'SheetId':'9e57442d-faa2-4732-bfe8-6082c7f4cc3b'",",","'UId':'45a838e8-921d-463e-8daa-a5c771a772aa'",",'Col':",COLUMN(BCKetQuaHoatDong_06028!F24),",'Row':",ROW(BCKetQuaHoatDong_06028!F24),",","'ColDynamic':",COLUMN(BCKetQuaHoatDong_06028!F23),",","'RowDynamic':",ROW(BCKetQuaHoatDong_06028!F23),",","'Format':'numberic'",",'Value':'",SUBSTITUTE(BCKetQuaHoatDong_06028!F24,"'","\'"),"','TargetCode':''}")</f>
        <v>{'SheetId':'9e57442d-faa2-4732-bfe8-6082c7f4cc3b','UId':'45a838e8-921d-463e-8daa-a5c771a772aa','Col':6,'Row':24,'ColDynamic':6,'RowDynamic':23,'Format':'numberic','Value':'27000000','TargetCode':''}</v>
      </c>
    </row>
    <row r="196" spans="1:1" x14ac:dyDescent="0.2">
      <c r="A196" t="str">
        <f>CONCATENATE("{'SheetId':'9e57442d-faa2-4732-bfe8-6082c7f4cc3b'",",","'UId':'92637f9d-bdc5-457b-88b2-aff969e13803'",",'Col':",COLUMN(BCKetQuaHoatDong_06028!A26),",'Row':",ROW(BCKetQuaHoatDong_06028!A26),",","'ColDynamic':",COLUMN(BCKetQuaHoatDong_06028!A19),",","'RowDynamic':",ROW(BCKetQuaHoatDong_06028!A19),",","'Format':'string'",",'Value':'",SUBSTITUTE(BCKetQuaHoatDong_06028!A26,"'","\'"),"','TargetCode':''}")</f>
        <v>{'SheetId':'9e57442d-faa2-4732-bfe8-6082c7f4cc3b','UId':'92637f9d-bdc5-457b-88b2-aff969e13803','Col':1,'Row':26,'ColDynamic':1,'RowDynamic':19,'Format':'string','Value':'7','TargetCode':''}</v>
      </c>
    </row>
    <row r="197" spans="1:1" x14ac:dyDescent="0.2">
      <c r="A197" t="str">
        <f>CONCATENATE("{'SheetId':'9e57442d-faa2-4732-bfe8-6082c7f4cc3b'",",","'UId':'9324259d-0980-483f-b763-35d2a940c493'",",'Col':",COLUMN(BCKetQuaHoatDong_06028!B26),",'Row':",ROW(BCKetQuaHoatDong_06028!B26),",","'ColDynamic':",COLUMN(BCKetQuaHoatDong_06028!B19),",","'RowDynamic':",ROW(BCKetQuaHoatDong_06028!B19),",","'Format':'string'",",'Value':'",SUBSTITUTE(BCKetQuaHoatDong_06028!B26,"'","\'"),"','TargetCode':''}")</f>
        <v>{'SheetId':'9e57442d-faa2-4732-bfe8-6082c7f4cc3b','UId':'9324259d-0980-483f-b763-35d2a940c493','Col':2,'Row':26,'ColDynamic':2,'RowDynamic':19,'Format':'string','Value':'Chi phí dịch vụ tư vấn pháp lý, dịch vụ báo giá và các dịch vụ hợp lý khác, thù lao trả cho ban đại diện quỹ
Legal consultancy expenses, price quotation fee, other valid expenses, remuneration payable to fund representative board','TargetCode':''}</v>
      </c>
    </row>
    <row r="198" spans="1:1" x14ac:dyDescent="0.2">
      <c r="A198" t="str">
        <f>CONCATENATE("{'SheetId':'9e57442d-faa2-4732-bfe8-6082c7f4cc3b'",",","'UId':'67c26905-bf35-4a04-be60-4f96f03e26a6'",",'Col':",COLUMN(BCKetQuaHoatDong_06028!C26),",'Row':",ROW(BCKetQuaHoatDong_06028!C26),",","'ColDynamic':",COLUMN(BCKetQuaHoatDong_06028!C19),",","'RowDynamic':",ROW(BCKetQuaHoatDong_06028!C19),",","'Format':'string'",",'Value':'",SUBSTITUTE(BCKetQuaHoatDong_06028!C26,"'","\'"),"','TargetCode':''}")</f>
        <v>{'SheetId':'9e57442d-faa2-4732-bfe8-6082c7f4cc3b','UId':'67c26905-bf35-4a04-be60-4f96f03e26a6','Col':3,'Row':26,'ColDynamic':3,'RowDynamic':19,'Format':'string','Value':'2229','TargetCode':''}</v>
      </c>
    </row>
    <row r="199" spans="1:1" x14ac:dyDescent="0.2">
      <c r="A199" t="str">
        <f>CONCATENATE("{'SheetId':'9e57442d-faa2-4732-bfe8-6082c7f4cc3b'",",","'UId':'1fe83977-2f78-4ce9-aa52-80fb62c52ad7'",",'Col':",COLUMN(BCKetQuaHoatDong_06028!D26),",'Row':",ROW(BCKetQuaHoatDong_06028!D26),",","'ColDynamic':",COLUMN(BCKetQuaHoatDong_06028!D19),",","'RowDynamic':",ROW(BCKetQuaHoatDong_06028!D19),",","'Format':'numberic'",",'Value':'",SUBSTITUTE(BCKetQuaHoatDong_06028!D26,"'","\'"),"','TargetCode':''}")</f>
        <v>{'SheetId':'9e57442d-faa2-4732-bfe8-6082c7f4cc3b','UId':'1fe83977-2f78-4ce9-aa52-80fb62c52ad7','Col':4,'Row':26,'ColDynamic':4,'RowDynamic':19,'Format':'numberic','Value':'7000000','TargetCode':''}</v>
      </c>
    </row>
    <row r="200" spans="1:1" x14ac:dyDescent="0.2">
      <c r="A200" t="str">
        <f>CONCATENATE("{'SheetId':'9e57442d-faa2-4732-bfe8-6082c7f4cc3b'",",","'UId':'3e45938a-8b15-4a28-8d4e-6889d6469db5'",",'Col':",COLUMN(BCKetQuaHoatDong_06028!E26),",'Row':",ROW(BCKetQuaHoatDong_06028!E26),",","'ColDynamic':",COLUMN(BCKetQuaHoatDong_06028!E19),",","'RowDynamic':",ROW(BCKetQuaHoatDong_06028!E19),",","'Format':'numberic'",",'Value':'",SUBSTITUTE(BCKetQuaHoatDong_06028!E26,"'","\'"),"','TargetCode':''}")</f>
        <v>{'SheetId':'9e57442d-faa2-4732-bfe8-6082c7f4cc3b','UId':'3e45938a-8b15-4a28-8d4e-6889d6469db5','Col':5,'Row':26,'ColDynamic':5,'RowDynamic':19,'Format':'numberic','Value':'7000000','TargetCode':''}</v>
      </c>
    </row>
    <row r="201" spans="1:1" x14ac:dyDescent="0.2">
      <c r="A201" t="str">
        <f>CONCATENATE("{'SheetId':'9e57442d-faa2-4732-bfe8-6082c7f4cc3b'",",","'UId':'3873886c-5e1c-44a4-ba3a-dae5f5accc8b'",",'Col':",COLUMN(BCKetQuaHoatDong_06028!F26),",'Row':",ROW(BCKetQuaHoatDong_06028!F26),",","'ColDynamic':",COLUMN(BCKetQuaHoatDong_06028!F19),",","'RowDynamic':",ROW(BCKetQuaHoatDong_06028!F19),",","'Format':'numberic'",",'Value':'",SUBSTITUTE(BCKetQuaHoatDong_06028!F26,"'","\'"),"','TargetCode':''}")</f>
        <v>{'SheetId':'9e57442d-faa2-4732-bfe8-6082c7f4cc3b','UId':'3873886c-5e1c-44a4-ba3a-dae5f5accc8b','Col':6,'Row':26,'ColDynamic':6,'RowDynamic':19,'Format':'numberic','Value':'49000000','TargetCode':''}</v>
      </c>
    </row>
    <row r="202" spans="1:1" x14ac:dyDescent="0.2">
      <c r="A202" t="str">
        <f>CONCATENATE("{'SheetId':'9e57442d-faa2-4732-bfe8-6082c7f4cc3b'",",","'UId':'15e86dda-a54b-4326-8eb7-afbb7929b116'",",'Col':",COLUMN(BCKetQuaHoatDong_06028!A28),",'Row':",ROW(BCKetQuaHoatDong_06028!A28),",","'ColDynamic':",COLUMN(BCKetQuaHoatDong_06028!A18),",","'RowDynamic':",ROW(BCKetQuaHoatDong_06028!A18),",","'Format':'numberic'",",'Value':'",SUBSTITUTE(BCKetQuaHoatDong_06028!A28,"'","\'"),"','TargetCode':''}")</f>
        <v>{'SheetId':'9e57442d-faa2-4732-bfe8-6082c7f4cc3b','UId':'15e86dda-a54b-4326-8eb7-afbb7929b116','Col':1,'Row':28,'ColDynamic':1,'RowDynamic':18,'Format':'numberic','Value':'','TargetCode':''}</v>
      </c>
    </row>
    <row r="203" spans="1:1" x14ac:dyDescent="0.2">
      <c r="A203" t="str">
        <f>CONCATENATE("{'SheetId':'9e57442d-faa2-4732-bfe8-6082c7f4cc3b'",",","'UId':'73810421-b7f7-40d7-95d6-b4923d77dc4e'",",'Col':",COLUMN(BCKetQuaHoatDong_06028!B28),",'Row':",ROW(BCKetQuaHoatDong_06028!B28),",","'ColDynamic':",COLUMN(BCKetQuaHoatDong_06028!B18),",","'RowDynamic':",ROW(BCKetQuaHoatDong_06028!B18),",","'Format':'string'",",'Value':'",SUBSTITUTE(BCKetQuaHoatDong_06028!B28,"'","\'"),"','TargetCode':''}")</f>
        <v>{'SheetId':'9e57442d-faa2-4732-bfe8-6082c7f4cc3b','UId':'73810421-b7f7-40d7-95d6-b4923d77dc4e','Col':2,'Row':28,'ColDynamic':2,'RowDynamic':18,'Format':'string','Value':'','TargetCode':''}</v>
      </c>
    </row>
    <row r="204" spans="1:1" x14ac:dyDescent="0.2">
      <c r="A204" t="str">
        <f>CONCATENATE("{'SheetId':'9e57442d-faa2-4732-bfe8-6082c7f4cc3b'",",","'UId':'fa8bdb68-7be0-411f-9202-332d6807316c'",",'Col':",COLUMN(BCKetQuaHoatDong_06028!C28),",'Row':",ROW(BCKetQuaHoatDong_06028!C28),",","'ColDynamic':",COLUMN(BCKetQuaHoatDong_06028!C18),",","'RowDynamic':",ROW(BCKetQuaHoatDong_06028!C18),",","'Format':'numberic'",",'Value':'",SUBSTITUTE(BCKetQuaHoatDong_06028!C28,"'","\'"),"','TargetCode':''}")</f>
        <v>{'SheetId':'9e57442d-faa2-4732-bfe8-6082c7f4cc3b','UId':'fa8bdb68-7be0-411f-9202-332d6807316c','Col':3,'Row':28,'ColDynamic':3,'RowDynamic':18,'Format':'numberic','Value':'','TargetCode':''}</v>
      </c>
    </row>
    <row r="205" spans="1:1" x14ac:dyDescent="0.2">
      <c r="A205" t="str">
        <f>CONCATENATE("{'SheetId':'9e57442d-faa2-4732-bfe8-6082c7f4cc3b'",",","'UId':'6e89f4c2-e229-478a-a50a-9e0592742b95'",",'Col':",COLUMN(BCKetQuaHoatDong_06028!D28),",'Row':",ROW(BCKetQuaHoatDong_06028!D28),",","'ColDynamic':",COLUMN(BCKetQuaHoatDong_06028!D18),",","'RowDynamic':",ROW(BCKetQuaHoatDong_06028!D18),",","'Format':'numberic'",",'Value':'",SUBSTITUTE(BCKetQuaHoatDong_06028!D28,"'","\'"),"','TargetCode':''}")</f>
        <v>{'SheetId':'9e57442d-faa2-4732-bfe8-6082c7f4cc3b','UId':'6e89f4c2-e229-478a-a50a-9e0592742b95','Col':4,'Row':28,'ColDynamic':4,'RowDynamic':18,'Format':'numberic','Value':'','TargetCode':''}</v>
      </c>
    </row>
    <row r="206" spans="1:1" x14ac:dyDescent="0.2">
      <c r="A206" t="str">
        <f>CONCATENATE("{'SheetId':'9e57442d-faa2-4732-bfe8-6082c7f4cc3b'",",","'UId':'8eb70317-0c52-43e4-a50d-f13250c186b6'",",'Col':",COLUMN(BCKetQuaHoatDong_06028!E28),",'Row':",ROW(BCKetQuaHoatDong_06028!E28),",","'ColDynamic':",COLUMN(BCKetQuaHoatDong_06028!E18),",","'RowDynamic':",ROW(BCKetQuaHoatDong_06028!E18),",","'Format':'numberic'",",'Value':'",SUBSTITUTE(BCKetQuaHoatDong_06028!E28,"'","\'"),"','TargetCode':''}")</f>
        <v>{'SheetId':'9e57442d-faa2-4732-bfe8-6082c7f4cc3b','UId':'8eb70317-0c52-43e4-a50d-f13250c186b6','Col':5,'Row':28,'ColDynamic':5,'RowDynamic':18,'Format':'numberic','Value':'','TargetCode':''}</v>
      </c>
    </row>
    <row r="207" spans="1:1" x14ac:dyDescent="0.2">
      <c r="A207" t="str">
        <f>CONCATENATE("{'SheetId':'9e57442d-faa2-4732-bfe8-6082c7f4cc3b'",",","'UId':'e790d9d2-07c7-4410-a57b-aa8d373644f1'",",'Col':",COLUMN(BCKetQuaHoatDong_06028!F28),",'Row':",ROW(BCKetQuaHoatDong_06028!F28),",","'ColDynamic':",COLUMN(BCKetQuaHoatDong_06028!F18),",","'RowDynamic':",ROW(BCKetQuaHoatDong_06028!F18),",","'Format':'numberic'",",'Value':'",SUBSTITUTE(BCKetQuaHoatDong_06028!F28,"'","\'"),"','TargetCode':''}")</f>
        <v>{'SheetId':'9e57442d-faa2-4732-bfe8-6082c7f4cc3b','UId':'e790d9d2-07c7-4410-a57b-aa8d373644f1','Col':6,'Row':28,'ColDynamic':6,'RowDynamic':18,'Format':'numberic','Value':'','TargetCode':''}</v>
      </c>
    </row>
    <row r="208" spans="1:1" x14ac:dyDescent="0.2">
      <c r="A208" t="str">
        <f>CONCATENATE("{'SheetId':'9e57442d-faa2-4732-bfe8-6082c7f4cc3b'",",","'UId':'581705f2-b558-44e2-8b63-817b7dd987f8'",",'Col':",COLUMN(BCKetQuaHoatDong_06028!D29),",'Row':",ROW(BCKetQuaHoatDong_06028!D29),",","'Format':'numberic'",",'Value':'",SUBSTITUTE(BCKetQuaHoatDong_06028!D29,"'","\'"),"','TargetCode':''}")</f>
        <v>{'SheetId':'9e57442d-faa2-4732-bfe8-6082c7f4cc3b','UId':'581705f2-b558-44e2-8b63-817b7dd987f8','Col':4,'Row':29,'Format':'numberic','Value':'','TargetCode':''}</v>
      </c>
    </row>
    <row r="209" spans="1:1" x14ac:dyDescent="0.2">
      <c r="A209" t="str">
        <f>CONCATENATE("{'SheetId':'9e57442d-faa2-4732-bfe8-6082c7f4cc3b'",",","'UId':'a342e52b-1996-43bd-aad7-3f3a098098b1'",",'Col':",COLUMN(BCKetQuaHoatDong_06028!E29),",'Row':",ROW(BCKetQuaHoatDong_06028!E29),",","'Format':'numberic'",",'Value':'",SUBSTITUTE(BCKetQuaHoatDong_06028!E29,"'","\'"),"','TargetCode':''}")</f>
        <v>{'SheetId':'9e57442d-faa2-4732-bfe8-6082c7f4cc3b','UId':'a342e52b-1996-43bd-aad7-3f3a098098b1','Col':5,'Row':29,'Format':'numberic','Value':'','TargetCode':''}</v>
      </c>
    </row>
    <row r="210" spans="1:1" x14ac:dyDescent="0.2">
      <c r="A210" t="str">
        <f>CONCATENATE("{'SheetId':'9e57442d-faa2-4732-bfe8-6082c7f4cc3b'",",","'UId':'ae6443cc-5c55-4f1a-a361-ff2dd22018a3'",",'Col':",COLUMN(BCKetQuaHoatDong_06028!F29),",'Row':",ROW(BCKetQuaHoatDong_06028!F29),",","'Format':'numberic'",",'Value':'",SUBSTITUTE(BCKetQuaHoatDong_06028!F29,"'","\'"),"','TargetCode':''}")</f>
        <v>{'SheetId':'9e57442d-faa2-4732-bfe8-6082c7f4cc3b','UId':'ae6443cc-5c55-4f1a-a361-ff2dd22018a3','Col':6,'Row':29,'Format':'numberic','Value':'','TargetCode':''}</v>
      </c>
    </row>
    <row r="211" spans="1:1" x14ac:dyDescent="0.2">
      <c r="A211" t="str">
        <f>CONCATENATE("{'SheetId':'9e57442d-faa2-4732-bfe8-6082c7f4cc3b'",",","'UId':'bcb48df1-b7bd-4f2c-bf76-37ec4b6cf56f'",",'Col':",COLUMN(BCKetQuaHoatDong_06028!A31),",'Row':",ROW(BCKetQuaHoatDong_06028!A31),",","'ColDynamic':",COLUMN(BCKetQuaHoatDong_06028!A21),",","'RowDynamic':",ROW(BCKetQuaHoatDong_06028!A21),",","'Format':'numberic'",",'Value':'",SUBSTITUTE(BCKetQuaHoatDong_06028!A31,"'","\'"),"','TargetCode':''}")</f>
        <v>{'SheetId':'9e57442d-faa2-4732-bfe8-6082c7f4cc3b','UId':'bcb48df1-b7bd-4f2c-bf76-37ec4b6cf56f','Col':1,'Row':31,'ColDynamic':1,'RowDynamic':21,'Format':'numberic','Value':'','TargetCode':''}</v>
      </c>
    </row>
    <row r="212" spans="1:1" x14ac:dyDescent="0.2">
      <c r="A212" t="str">
        <f>CONCATENATE("{'SheetId':'9e57442d-faa2-4732-bfe8-6082c7f4cc3b'",",","'UId':'24de0f49-0a19-489f-940f-75cb0b19d5bd'",",'Col':",COLUMN(BCKetQuaHoatDong_06028!B31),",'Row':",ROW(BCKetQuaHoatDong_06028!B31),",","'ColDynamic':",COLUMN(BCKetQuaHoatDong_06028!B21),",","'RowDynamic':",ROW(BCKetQuaHoatDong_06028!B21),",","'Format':'string'",",'Value':'",SUBSTITUTE(BCKetQuaHoatDong_06028!B31,"'","\'"),"','TargetCode':''}")</f>
        <v>{'SheetId':'9e57442d-faa2-4732-bfe8-6082c7f4cc3b','UId':'24de0f49-0a19-489f-940f-75cb0b19d5bd','Col':2,'Row':31,'ColDynamic':2,'RowDynamic':21,'Format':'string','Value':'','TargetCode':''}</v>
      </c>
    </row>
    <row r="213" spans="1:1" x14ac:dyDescent="0.2">
      <c r="A213" t="str">
        <f>CONCATENATE("{'SheetId':'9e57442d-faa2-4732-bfe8-6082c7f4cc3b'",",","'UId':'3edb652c-0c08-4cc3-a08e-49f67f5ed250'",",'Col':",COLUMN(BCKetQuaHoatDong_06028!C31),",'Row':",ROW(BCKetQuaHoatDong_06028!C31),",","'ColDynamic':",COLUMN(BCKetQuaHoatDong_06028!C21),",","'RowDynamic':",ROW(BCKetQuaHoatDong_06028!C21),",","'Format':'numberic'",",'Value':'",SUBSTITUTE(BCKetQuaHoatDong_06028!C31,"'","\'"),"','TargetCode':''}")</f>
        <v>{'SheetId':'9e57442d-faa2-4732-bfe8-6082c7f4cc3b','UId':'3edb652c-0c08-4cc3-a08e-49f67f5ed250','Col':3,'Row':31,'ColDynamic':3,'RowDynamic':21,'Format':'numberic','Value':'','TargetCode':''}</v>
      </c>
    </row>
    <row r="214" spans="1:1" x14ac:dyDescent="0.2">
      <c r="A214" t="str">
        <f>CONCATENATE("{'SheetId':'9e57442d-faa2-4732-bfe8-6082c7f4cc3b'",",","'UId':'1553eca9-03d8-4552-8ef0-e6d8e0d3318c'",",'Col':",COLUMN(BCKetQuaHoatDong_06028!D31),",'Row':",ROW(BCKetQuaHoatDong_06028!D31),",","'ColDynamic':",COLUMN(BCKetQuaHoatDong_06028!D21),",","'RowDynamic':",ROW(BCKetQuaHoatDong_06028!D21),",","'Format':'numberic'",",'Value':'",SUBSTITUTE(BCKetQuaHoatDong_06028!D31,"'","\'"),"','TargetCode':''}")</f>
        <v>{'SheetId':'9e57442d-faa2-4732-bfe8-6082c7f4cc3b','UId':'1553eca9-03d8-4552-8ef0-e6d8e0d3318c','Col':4,'Row':31,'ColDynamic':4,'RowDynamic':21,'Format':'numberic','Value':'','TargetCode':''}</v>
      </c>
    </row>
    <row r="215" spans="1:1" x14ac:dyDescent="0.2">
      <c r="A215" t="str">
        <f>CONCATENATE("{'SheetId':'9e57442d-faa2-4732-bfe8-6082c7f4cc3b'",",","'UId':'17c4f79a-fc43-4be8-9d15-bb9c3616d000'",",'Col':",COLUMN(BCKetQuaHoatDong_06028!E31),",'Row':",ROW(BCKetQuaHoatDong_06028!E31),",","'ColDynamic':",COLUMN(BCKetQuaHoatDong_06028!E21),",","'RowDynamic':",ROW(BCKetQuaHoatDong_06028!E21),",","'Format':'numberic'",",'Value':'",SUBSTITUTE(BCKetQuaHoatDong_06028!E31,"'","\'"),"','TargetCode':''}")</f>
        <v>{'SheetId':'9e57442d-faa2-4732-bfe8-6082c7f4cc3b','UId':'17c4f79a-fc43-4be8-9d15-bb9c3616d000','Col':5,'Row':31,'ColDynamic':5,'RowDynamic':21,'Format':'numberic','Value':'','TargetCode':''}</v>
      </c>
    </row>
    <row r="216" spans="1:1" x14ac:dyDescent="0.2">
      <c r="A216" t="str">
        <f>CONCATENATE("{'SheetId':'9e57442d-faa2-4732-bfe8-6082c7f4cc3b'",",","'UId':'a89698fd-f0c3-4ca9-8d66-bdcc696fc670'",",'Col':",COLUMN(BCKetQuaHoatDong_06028!F31),",'Row':",ROW(BCKetQuaHoatDong_06028!F31),",","'ColDynamic':",COLUMN(BCKetQuaHoatDong_06028!F21),",","'RowDynamic':",ROW(BCKetQuaHoatDong_06028!F21),",","'Format':'numberic'",",'Value':'",SUBSTITUTE(BCKetQuaHoatDong_06028!F31,"'","\'"),"','TargetCode':''}")</f>
        <v>{'SheetId':'9e57442d-faa2-4732-bfe8-6082c7f4cc3b','UId':'a89698fd-f0c3-4ca9-8d66-bdcc696fc670','Col':6,'Row':31,'ColDynamic':6,'RowDynamic':21,'Format':'numberic','Value':'','TargetCode':''}</v>
      </c>
    </row>
    <row r="217" spans="1:1" x14ac:dyDescent="0.2">
      <c r="A217" t="str">
        <f>CONCATENATE("{'SheetId':'9e57442d-faa2-4732-bfe8-6082c7f4cc3b'",",","'UId':'22eae942-46a3-4663-8bad-854ee399b27a'",",'Col':",COLUMN(BCKetQuaHoatDong_06028!D32),",'Row':",ROW(BCKetQuaHoatDong_06028!D32),",","'Format':'numberic'",",'Value':'",SUBSTITUTE(BCKetQuaHoatDong_06028!D32,"'","\'"),"','TargetCode':''}")</f>
        <v>{'SheetId':'9e57442d-faa2-4732-bfe8-6082c7f4cc3b','UId':'22eae942-46a3-4663-8bad-854ee399b27a','Col':4,'Row':32,'Format':'numberic','Value':'','TargetCode':''}</v>
      </c>
    </row>
    <row r="218" spans="1:1" x14ac:dyDescent="0.2">
      <c r="A218" t="str">
        <f>CONCATENATE("{'SheetId':'9e57442d-faa2-4732-bfe8-6082c7f4cc3b'",",","'UId':'e86bd792-47df-41d4-b178-07deae52a1d3'",",'Col':",COLUMN(BCKetQuaHoatDong_06028!E32),",'Row':",ROW(BCKetQuaHoatDong_06028!E32),",","'Format':'numberic'",",'Value':'",SUBSTITUTE(BCKetQuaHoatDong_06028!E32,"'","\'"),"','TargetCode':''}")</f>
        <v>{'SheetId':'9e57442d-faa2-4732-bfe8-6082c7f4cc3b','UId':'e86bd792-47df-41d4-b178-07deae52a1d3','Col':5,'Row':32,'Format':'numberic','Value':'','TargetCode':''}</v>
      </c>
    </row>
    <row r="219" spans="1:1" x14ac:dyDescent="0.2">
      <c r="A219" t="str">
        <f>CONCATENATE("{'SheetId':'9e57442d-faa2-4732-bfe8-6082c7f4cc3b'",",","'UId':'38ae0936-1d1f-43c1-92bd-8403ec08cfeb'",",'Col':",COLUMN(BCKetQuaHoatDong_06028!F32),",'Row':",ROW(BCKetQuaHoatDong_06028!F32),",","'Format':'numberic'",",'Value':'",SUBSTITUTE(BCKetQuaHoatDong_06028!F32,"'","\'"),"','TargetCode':''}")</f>
        <v>{'SheetId':'9e57442d-faa2-4732-bfe8-6082c7f4cc3b','UId':'38ae0936-1d1f-43c1-92bd-8403ec08cfeb','Col':6,'Row':32,'Format':'numberic','Value':'','TargetCode':''}</v>
      </c>
    </row>
    <row r="220" spans="1:1" x14ac:dyDescent="0.2">
      <c r="A220" t="str">
        <f>CONCATENATE("{'SheetId':'9e57442d-faa2-4732-bfe8-6082c7f4cc3b'",",","'UId':'ecb4026f-1a26-45ab-9660-b78f43ce41ce'",",'Col':",COLUMN(BCKetQuaHoatDong_06028!A34),",'Row':",ROW(BCKetQuaHoatDong_06028!A34),",","'ColDynamic':",COLUMN(BCKetQuaHoatDong_06028!A24),",","'RowDynamic':",ROW(BCKetQuaHoatDong_06028!A24),",","'Format':'numberic'",",'Value':'",SUBSTITUTE(BCKetQuaHoatDong_06028!A34,"'","\'"),"','TargetCode':''}")</f>
        <v>{'SheetId':'9e57442d-faa2-4732-bfe8-6082c7f4cc3b','UId':'ecb4026f-1a26-45ab-9660-b78f43ce41ce','Col':1,'Row':34,'ColDynamic':1,'RowDynamic':24,'Format':'numberic','Value':'','TargetCode':''}</v>
      </c>
    </row>
    <row r="221" spans="1:1" x14ac:dyDescent="0.2">
      <c r="A221" t="str">
        <f>CONCATENATE("{'SheetId':'9e57442d-faa2-4732-bfe8-6082c7f4cc3b'",",","'UId':'91eaa931-c442-4276-b12a-9dda3acbc478'",",'Col':",COLUMN(BCKetQuaHoatDong_06028!B34),",'Row':",ROW(BCKetQuaHoatDong_06028!B34),",","'ColDynamic':",COLUMN(BCKetQuaHoatDong_06028!B24),",","'RowDynamic':",ROW(BCKetQuaHoatDong_06028!B24),",","'Format':'string'",",'Value':'",SUBSTITUTE(BCKetQuaHoatDong_06028!B34,"'","\'"),"','TargetCode':''}")</f>
        <v>{'SheetId':'9e57442d-faa2-4732-bfe8-6082c7f4cc3b','UId':'91eaa931-c442-4276-b12a-9dda3acbc478','Col':2,'Row':34,'ColDynamic':2,'RowDynamic':24,'Format':'string','Value':'','TargetCode':''}</v>
      </c>
    </row>
    <row r="222" spans="1:1" x14ac:dyDescent="0.2">
      <c r="A222" t="str">
        <f>CONCATENATE("{'SheetId':'9e57442d-faa2-4732-bfe8-6082c7f4cc3b'",",","'UId':'f9950487-005d-4640-aa21-0cc2a775f31c'",",'Col':",COLUMN(BCKetQuaHoatDong_06028!C34),",'Row':",ROW(BCKetQuaHoatDong_06028!C34),",","'ColDynamic':",COLUMN(BCKetQuaHoatDong_06028!C24),",","'RowDynamic':",ROW(BCKetQuaHoatDong_06028!C24),",","'Format':'numberic'",",'Value':'",SUBSTITUTE(BCKetQuaHoatDong_06028!C34,"'","\'"),"','TargetCode':''}")</f>
        <v>{'SheetId':'9e57442d-faa2-4732-bfe8-6082c7f4cc3b','UId':'f9950487-005d-4640-aa21-0cc2a775f31c','Col':3,'Row':34,'ColDynamic':3,'RowDynamic':24,'Format':'numberic','Value':'','TargetCode':''}</v>
      </c>
    </row>
    <row r="223" spans="1:1" x14ac:dyDescent="0.2">
      <c r="A223" t="str">
        <f>CONCATENATE("{'SheetId':'9e57442d-faa2-4732-bfe8-6082c7f4cc3b'",",","'UId':'bfe9ffac-8ec1-40e3-88fa-42f3638e20c8'",",'Col':",COLUMN(BCKetQuaHoatDong_06028!D34),",'Row':",ROW(BCKetQuaHoatDong_06028!D34),",","'ColDynamic':",COLUMN(BCKetQuaHoatDong_06028!D24),",","'RowDynamic':",ROW(BCKetQuaHoatDong_06028!D24),",","'Format':'numberic'",",'Value':'",SUBSTITUTE(BCKetQuaHoatDong_06028!D34,"'","\'"),"','TargetCode':''}")</f>
        <v>{'SheetId':'9e57442d-faa2-4732-bfe8-6082c7f4cc3b','UId':'bfe9ffac-8ec1-40e3-88fa-42f3638e20c8','Col':4,'Row':34,'ColDynamic':4,'RowDynamic':24,'Format':'numberic','Value':'','TargetCode':''}</v>
      </c>
    </row>
    <row r="224" spans="1:1" x14ac:dyDescent="0.2">
      <c r="A224" t="str">
        <f>CONCATENATE("{'SheetId':'9e57442d-faa2-4732-bfe8-6082c7f4cc3b'",",","'UId':'11038476-613e-43a0-89c3-f961b68ecf32'",",'Col':",COLUMN(BCKetQuaHoatDong_06028!E34),",'Row':",ROW(BCKetQuaHoatDong_06028!E34),",","'ColDynamic':",COLUMN(BCKetQuaHoatDong_06028!E24),",","'RowDynamic':",ROW(BCKetQuaHoatDong_06028!E24),",","'Format':'numberic'",",'Value':'",SUBSTITUTE(BCKetQuaHoatDong_06028!E34,"'","\'"),"','TargetCode':''}")</f>
        <v>{'SheetId':'9e57442d-faa2-4732-bfe8-6082c7f4cc3b','UId':'11038476-613e-43a0-89c3-f961b68ecf32','Col':5,'Row':34,'ColDynamic':5,'RowDynamic':24,'Format':'numberic','Value':'','TargetCode':''}</v>
      </c>
    </row>
    <row r="225" spans="1:1" x14ac:dyDescent="0.2">
      <c r="A225" t="str">
        <f>CONCATENATE("{'SheetId':'9e57442d-faa2-4732-bfe8-6082c7f4cc3b'",",","'UId':'be7b669c-6e76-4b2f-a0fb-92dcbf45e626'",",'Col':",COLUMN(BCKetQuaHoatDong_06028!F34),",'Row':",ROW(BCKetQuaHoatDong_06028!F34),",","'ColDynamic':",COLUMN(BCKetQuaHoatDong_06028!F24),",","'RowDynamic':",ROW(BCKetQuaHoatDong_06028!F24),",","'Format':'numberic'",",'Value':'",SUBSTITUTE(BCKetQuaHoatDong_06028!F34,"'","\'"),"','TargetCode':''}")</f>
        <v>{'SheetId':'9e57442d-faa2-4732-bfe8-6082c7f4cc3b','UId':'be7b669c-6e76-4b2f-a0fb-92dcbf45e626','Col':6,'Row':34,'ColDynamic':6,'RowDynamic':24,'Format':'numberic','Value':'','TargetCode':''}</v>
      </c>
    </row>
    <row r="226" spans="1:1" x14ac:dyDescent="0.2">
      <c r="A226" t="str">
        <f>CONCATENATE("{'SheetId':'9e57442d-faa2-4732-bfe8-6082c7f4cc3b'",",","'UId':'a2f958ce-55fd-4741-a0a1-bdcf0dd1c8ec'",",'Col':",COLUMN(BCKetQuaHoatDong_06028!D35),",'Row':",ROW(BCKetQuaHoatDong_06028!D35),",","'Format':'numberic'",",'Value':'",SUBSTITUTE(BCKetQuaHoatDong_06028!D35,"'","\'"),"','TargetCode':''}")</f>
        <v>{'SheetId':'9e57442d-faa2-4732-bfe8-6082c7f4cc3b','UId':'a2f958ce-55fd-4741-a0a1-bdcf0dd1c8ec','Col':4,'Row':35,'Format':'numberic','Value':'26788','TargetCode':''}</v>
      </c>
    </row>
    <row r="227" spans="1:1" x14ac:dyDescent="0.2">
      <c r="A227" t="str">
        <f>CONCATENATE("{'SheetId':'9e57442d-faa2-4732-bfe8-6082c7f4cc3b'",",","'UId':'393bdfde-2176-402e-9b16-331c74ac5995'",",'Col':",COLUMN(BCKetQuaHoatDong_06028!E35),",'Row':",ROW(BCKetQuaHoatDong_06028!E35),",","'Format':'numberic'",",'Value':'",SUBSTITUTE(BCKetQuaHoatDong_06028!E35,"'","\'"),"','TargetCode':''}")</f>
        <v>{'SheetId':'9e57442d-faa2-4732-bfe8-6082c7f4cc3b','UId':'393bdfde-2176-402e-9b16-331c74ac5995','Col':5,'Row':35,'Format':'numberic','Value':'2249620','TargetCode':''}</v>
      </c>
    </row>
    <row r="228" spans="1:1" x14ac:dyDescent="0.2">
      <c r="A228" t="str">
        <f>CONCATENATE("{'SheetId':'9e57442d-faa2-4732-bfe8-6082c7f4cc3b'",",","'UId':'61a21fd4-9c85-4c00-b1f5-a006461b16c9'",",'Col':",COLUMN(BCKetQuaHoatDong_06028!F35),",'Row':",ROW(BCKetQuaHoatDong_06028!F35),",","'Format':'numberic'",",'Value':'",SUBSTITUTE(BCKetQuaHoatDong_06028!F35,"'","\'"),"','TargetCode':''}")</f>
        <v>{'SheetId':'9e57442d-faa2-4732-bfe8-6082c7f4cc3b','UId':'61a21fd4-9c85-4c00-b1f5-a006461b16c9','Col':6,'Row':35,'Format':'numberic','Value':'6722637','TargetCode':''}</v>
      </c>
    </row>
    <row r="229" spans="1:1" x14ac:dyDescent="0.2">
      <c r="A229" t="str">
        <f>CONCATENATE("{'SheetId':'9e57442d-faa2-4732-bfe8-6082c7f4cc3b'",",","'UId':'b0668875-2953-4f6b-9456-7589822bd4fe'",",'Col':",COLUMN(BCKetQuaHoatDong_06028!A37),",'Row':",ROW(BCKetQuaHoatDong_06028!A37),",","'ColDynamic':",COLUMN(BCKetQuaHoatDong_06028!A15),",","'RowDynamic':",ROW(BCKetQuaHoatDong_06028!A15),",","'Format':'numberic'",",'Value':'",SUBSTITUTE(BCKetQuaHoatDong_06028!A37,"'","\'"),"','TargetCode':''}")</f>
        <v>{'SheetId':'9e57442d-faa2-4732-bfe8-6082c7f4cc3b','UId':'b0668875-2953-4f6b-9456-7589822bd4fe','Col':1,'Row':37,'ColDynamic':1,'RowDynamic':15,'Format':'numberic','Value':'','TargetCode':''}</v>
      </c>
    </row>
    <row r="230" spans="1:1" x14ac:dyDescent="0.2">
      <c r="A230" t="str">
        <f>CONCATENATE("{'SheetId':'9e57442d-faa2-4732-bfe8-6082c7f4cc3b'",",","'UId':'61456a65-5569-4084-b598-c739d0fdc8a5'",",'Col':",COLUMN(BCKetQuaHoatDong_06028!B37),",'Row':",ROW(BCKetQuaHoatDong_06028!B37),",","'ColDynamic':",COLUMN(BCKetQuaHoatDong_06028!B15),",","'RowDynamic':",ROW(BCKetQuaHoatDong_06028!B15),",","'Format':'string'",",'Value':'",SUBSTITUTE(BCKetQuaHoatDong_06028!B37,"'","\'"),"','TargetCode':''}")</f>
        <v>{'SheetId':'9e57442d-faa2-4732-bfe8-6082c7f4cc3b','UId':'61456a65-5569-4084-b598-c739d0fdc8a5','Col':2,'Row':37,'ColDynamic':2,'RowDynamic':15,'Format':'string','Value':'Phí repo phân bổ
Repo expenses','TargetCode':''}</v>
      </c>
    </row>
    <row r="231" spans="1:1" x14ac:dyDescent="0.2">
      <c r="A231" t="str">
        <f>CONCATENATE("{'SheetId':'9e57442d-faa2-4732-bfe8-6082c7f4cc3b'",",","'UId':'6c51844e-8fc8-4ebd-89c8-c19634d8f6d9'",",'Col':",COLUMN(BCKetQuaHoatDong_06028!C37),",'Row':",ROW(BCKetQuaHoatDong_06028!C37),",","'ColDynamic':",COLUMN(BCKetQuaHoatDong_06028!C15),",","'RowDynamic':",ROW(BCKetQuaHoatDong_06028!C15),",","'Format':'numberic'",",'Value':'",SUBSTITUTE(BCKetQuaHoatDong_06028!C37,"'","\'"),"','TargetCode':''}")</f>
        <v>{'SheetId':'9e57442d-faa2-4732-bfe8-6082c7f4cc3b','UId':'6c51844e-8fc8-4ebd-89c8-c19634d8f6d9','Col':3,'Row':37,'ColDynamic':3,'RowDynamic':15,'Format':'numberic','Value':'2232.02','TargetCode':''}</v>
      </c>
    </row>
    <row r="232" spans="1:1" x14ac:dyDescent="0.2">
      <c r="A232" t="str">
        <f>CONCATENATE("{'SheetId':'9e57442d-faa2-4732-bfe8-6082c7f4cc3b'",",","'UId':'0e840f2a-55e8-472f-90c2-7a2142459c27'",",'Col':",COLUMN(BCKetQuaHoatDong_06028!D37),",'Row':",ROW(BCKetQuaHoatDong_06028!D37),",","'ColDynamic':",COLUMN(BCKetQuaHoatDong_06028!D15),",","'RowDynamic':",ROW(BCKetQuaHoatDong_06028!D15),",","'Format':'numberic'",",'Value':'",SUBSTITUTE(BCKetQuaHoatDong_06028!D37,"'","\'"),"','TargetCode':''}")</f>
        <v>{'SheetId':'9e57442d-faa2-4732-bfe8-6082c7f4cc3b','UId':'0e840f2a-55e8-472f-90c2-7a2142459c27','Col':4,'Row':37,'ColDynamic':4,'RowDynamic':15,'Format':'numberic','Value':'','TargetCode':''}</v>
      </c>
    </row>
    <row r="233" spans="1:1" x14ac:dyDescent="0.2">
      <c r="A233" t="str">
        <f>CONCATENATE("{'SheetId':'9e57442d-faa2-4732-bfe8-6082c7f4cc3b'",",","'UId':'102a2de3-8caa-495e-9317-436f7a11d50b'",",'Col':",COLUMN(BCKetQuaHoatDong_06028!E37),",'Row':",ROW(BCKetQuaHoatDong_06028!E37),",","'ColDynamic':",COLUMN(BCKetQuaHoatDong_06028!E15),",","'RowDynamic':",ROW(BCKetQuaHoatDong_06028!E15),",","'Format':'numberic'",",'Value':'",SUBSTITUTE(BCKetQuaHoatDong_06028!E37,"'","\'"),"','TargetCode':''}")</f>
        <v>{'SheetId':'9e57442d-faa2-4732-bfe8-6082c7f4cc3b','UId':'102a2de3-8caa-495e-9317-436f7a11d50b','Col':5,'Row':37,'ColDynamic':5,'RowDynamic':15,'Format':'numberic','Value':'','TargetCode':''}</v>
      </c>
    </row>
    <row r="234" spans="1:1" x14ac:dyDescent="0.2">
      <c r="A234" t="str">
        <f>CONCATENATE("{'SheetId':'9e57442d-faa2-4732-bfe8-6082c7f4cc3b'",",","'UId':'35f3ea0a-83d0-4be4-b861-05d6ff252f97'",",'Col':",COLUMN(BCKetQuaHoatDong_06028!F37),",'Row':",ROW(BCKetQuaHoatDong_06028!F37),",","'ColDynamic':",COLUMN(BCKetQuaHoatDong_06028!F15),",","'RowDynamic':",ROW(BCKetQuaHoatDong_06028!F15),",","'Format':'numberic'",",'Value':'",SUBSTITUTE(BCKetQuaHoatDong_06028!F37,"'","\'"),"','TargetCode':''}")</f>
        <v>{'SheetId':'9e57442d-faa2-4732-bfe8-6082c7f4cc3b','UId':'35f3ea0a-83d0-4be4-b861-05d6ff252f97','Col':6,'Row':37,'ColDynamic':6,'RowDynamic':15,'Format':'numberic','Value':'','TargetCode':''}</v>
      </c>
    </row>
    <row r="235" spans="1:1" x14ac:dyDescent="0.2">
      <c r="A235" t="str">
        <f>CONCATENATE("{'SheetId':'9e57442d-faa2-4732-bfe8-6082c7f4cc3b'",",","'UId':'c95f90f6-640a-4331-b0e8-54422c753940'",",'Col':",COLUMN(BCKetQuaHoatDong_06028!D38),",'Row':",ROW(BCKetQuaHoatDong_06028!D38),",","'Format':'numberic'",",'Value':'",SUBSTITUTE(BCKetQuaHoatDong_06028!D38,"'","\'"),"','TargetCode':''}")</f>
        <v>{'SheetId':'9e57442d-faa2-4732-bfe8-6082c7f4cc3b','UId':'c95f90f6-640a-4331-b0e8-54422c753940','Col':4,'Row':38,'Format':'numberic','Value':'945211494','TargetCode':''}</v>
      </c>
    </row>
    <row r="236" spans="1:1" x14ac:dyDescent="0.2">
      <c r="A236" t="str">
        <f>CONCATENATE("{'SheetId':'9e57442d-faa2-4732-bfe8-6082c7f4cc3b'",",","'UId':'19caeda8-1e5a-4518-8250-4c15acb82c48'",",'Col':",COLUMN(BCKetQuaHoatDong_06028!E38),",'Row':",ROW(BCKetQuaHoatDong_06028!E38),",","'Format':'numberic'",",'Value':'",SUBSTITUTE(BCKetQuaHoatDong_06028!E38,"'","\'"),"','TargetCode':''}")</f>
        <v>{'SheetId':'9e57442d-faa2-4732-bfe8-6082c7f4cc3b','UId':'19caeda8-1e5a-4518-8250-4c15acb82c48','Col':5,'Row':38,'Format':'numberic','Value':'881052496','TargetCode':''}</v>
      </c>
    </row>
    <row r="237" spans="1:1" x14ac:dyDescent="0.2">
      <c r="A237" t="str">
        <f>CONCATENATE("{'SheetId':'9e57442d-faa2-4732-bfe8-6082c7f4cc3b'",",","'UId':'d743182c-5853-46f3-8604-ad3aa58840b8'",",'Col':",COLUMN(BCKetQuaHoatDong_06028!F38),",'Row':",ROW(BCKetQuaHoatDong_06028!F38),",","'Format':'numberic'",",'Value':'",SUBSTITUTE(BCKetQuaHoatDong_06028!F38,"'","\'"),"','TargetCode':''}")</f>
        <v>{'SheetId':'9e57442d-faa2-4732-bfe8-6082c7f4cc3b','UId':'d743182c-5853-46f3-8604-ad3aa58840b8','Col':6,'Row':38,'Format':'numberic','Value':'6069368666','TargetCode':''}</v>
      </c>
    </row>
    <row r="238" spans="1:1" x14ac:dyDescent="0.2">
      <c r="A238" t="str">
        <f>CONCATENATE("{'SheetId':'9e57442d-faa2-4732-bfe8-6082c7f4cc3b'",",","'UId':'5fb4cc84-0a90-4cae-ba19-392c839af798'",",'Col':",COLUMN(BCKetQuaHoatDong_06028!D39),",'Row':",ROW(BCKetQuaHoatDong_06028!D39),",","'Format':'numberic'",",'Value':'",SUBSTITUTE(BCKetQuaHoatDong_06028!D39,"'","\'"),"','TargetCode':''}")</f>
        <v>{'SheetId':'9e57442d-faa2-4732-bfe8-6082c7f4cc3b','UId':'5fb4cc84-0a90-4cae-ba19-392c839af798','Col':4,'Row':39,'Format':'numberic','Value':'407728313','TargetCode':''}</v>
      </c>
    </row>
    <row r="239" spans="1:1" x14ac:dyDescent="0.2">
      <c r="A239" t="str">
        <f>CONCATENATE("{'SheetId':'9e57442d-faa2-4732-bfe8-6082c7f4cc3b'",",","'UId':'c14dbefc-c01b-44b0-a577-6f17c0396290'",",'Col':",COLUMN(BCKetQuaHoatDong_06028!E39),",'Row':",ROW(BCKetQuaHoatDong_06028!E39),",","'Format':'numberic'",",'Value':'",SUBSTITUTE(BCKetQuaHoatDong_06028!E39,"'","\'"),"','TargetCode':''}")</f>
        <v>{'SheetId':'9e57442d-faa2-4732-bfe8-6082c7f4cc3b','UId':'c14dbefc-c01b-44b0-a577-6f17c0396290','Col':5,'Row':39,'Format':'numberic','Value':'912854976','TargetCode':''}</v>
      </c>
    </row>
    <row r="240" spans="1:1" x14ac:dyDescent="0.2">
      <c r="A240" t="str">
        <f>CONCATENATE("{'SheetId':'9e57442d-faa2-4732-bfe8-6082c7f4cc3b'",",","'UId':'d1eb0ab7-7a60-49c8-b8aa-39c894436edb'",",'Col':",COLUMN(BCKetQuaHoatDong_06028!F39),",'Row':",ROW(BCKetQuaHoatDong_06028!F39),",","'Format':'numberic'",",'Value':'",SUBSTITUTE(BCKetQuaHoatDong_06028!F39,"'","\'"),"','TargetCode':''}")</f>
        <v>{'SheetId':'9e57442d-faa2-4732-bfe8-6082c7f4cc3b','UId':'d1eb0ab7-7a60-49c8-b8aa-39c894436edb','Col':6,'Row':39,'Format':'numberic','Value':'844753465','TargetCode':''}</v>
      </c>
    </row>
    <row r="241" spans="1:1" x14ac:dyDescent="0.2">
      <c r="A241" t="str">
        <f>CONCATENATE("{'SheetId':'9e57442d-faa2-4732-bfe8-6082c7f4cc3b'",",","'UId':'7dc5398f-c841-400c-850b-875a5c468e05'",",'Col':",COLUMN(BCKetQuaHoatDong_06028!D40),",'Row':",ROW(BCKetQuaHoatDong_06028!D40),",","'Format':'numberic'",",'Value':'",SUBSTITUTE(BCKetQuaHoatDong_06028!D40,"'","\'"),"','TargetCode':''}")</f>
        <v>{'SheetId':'9e57442d-faa2-4732-bfe8-6082c7f4cc3b','UId':'7dc5398f-c841-400c-850b-875a5c468e05','Col':4,'Row':40,'Format':'numberic','Value':'','TargetCode':''}</v>
      </c>
    </row>
    <row r="242" spans="1:1" x14ac:dyDescent="0.2">
      <c r="A242" t="str">
        <f>CONCATENATE("{'SheetId':'9e57442d-faa2-4732-bfe8-6082c7f4cc3b'",",","'UId':'fa4fb11d-bd81-48b0-9ef6-a4ff2cd9d48a'",",'Col':",COLUMN(BCKetQuaHoatDong_06028!E40),",'Row':",ROW(BCKetQuaHoatDong_06028!E40),",","'Format':'numberic'",",'Value':'",SUBSTITUTE(BCKetQuaHoatDong_06028!E40,"'","\'"),"','TargetCode':''}")</f>
        <v>{'SheetId':'9e57442d-faa2-4732-bfe8-6082c7f4cc3b','UId':'fa4fb11d-bd81-48b0-9ef6-a4ff2cd9d48a','Col':5,'Row':40,'Format':'numberic','Value':'','TargetCode':''}</v>
      </c>
    </row>
    <row r="243" spans="1:1" x14ac:dyDescent="0.2">
      <c r="A243" t="str">
        <f>CONCATENATE("{'SheetId':'9e57442d-faa2-4732-bfe8-6082c7f4cc3b'",",","'UId':'73bb9d14-e1ea-4394-a083-b8a649641cf9'",",'Col':",COLUMN(BCKetQuaHoatDong_06028!F40),",'Row':",ROW(BCKetQuaHoatDong_06028!F40),",","'Format':'numberic'",",'Value':'",SUBSTITUTE(BCKetQuaHoatDong_06028!F40,"'","\'"),"','TargetCode':''}")</f>
        <v>{'SheetId':'9e57442d-faa2-4732-bfe8-6082c7f4cc3b','UId':'73bb9d14-e1ea-4394-a083-b8a649641cf9','Col':6,'Row':40,'Format':'numberic','Value':'','TargetCode':''}</v>
      </c>
    </row>
    <row r="244" spans="1:1" x14ac:dyDescent="0.2">
      <c r="A244" t="str">
        <f>CONCATENATE("{'SheetId':'9e57442d-faa2-4732-bfe8-6082c7f4cc3b'",",","'UId':'bab2e1a7-20d5-41fd-881b-9a21514bfc4f'",",'Col':",COLUMN(BCKetQuaHoatDong_06028!D41),",'Row':",ROW(BCKetQuaHoatDong_06028!D41),",","'Format':'numberic'",",'Value':'",SUBSTITUTE(BCKetQuaHoatDong_06028!D41,"'","\'"),"','TargetCode':''}")</f>
        <v>{'SheetId':'9e57442d-faa2-4732-bfe8-6082c7f4cc3b','UId':'bab2e1a7-20d5-41fd-881b-9a21514bfc4f','Col':4,'Row':41,'Format':'numberic','Value':'407728313','TargetCode':''}</v>
      </c>
    </row>
    <row r="245" spans="1:1" x14ac:dyDescent="0.2">
      <c r="A245" t="str">
        <f>CONCATENATE("{'SheetId':'9e57442d-faa2-4732-bfe8-6082c7f4cc3b'",",","'UId':'128100c2-b671-4904-a5a9-41069ed12784'",",'Col':",COLUMN(BCKetQuaHoatDong_06028!E41),",'Row':",ROW(BCKetQuaHoatDong_06028!E41),",","'Format':'numberic'",",'Value':'",SUBSTITUTE(BCKetQuaHoatDong_06028!E41,"'","\'"),"','TargetCode':''}")</f>
        <v>{'SheetId':'9e57442d-faa2-4732-bfe8-6082c7f4cc3b','UId':'128100c2-b671-4904-a5a9-41069ed12784','Col':5,'Row':41,'Format':'numberic','Value':'912854976','TargetCode':''}</v>
      </c>
    </row>
    <row r="246" spans="1:1" x14ac:dyDescent="0.2">
      <c r="A246" t="str">
        <f>CONCATENATE("{'SheetId':'9e57442d-faa2-4732-bfe8-6082c7f4cc3b'",",","'UId':'04b06e65-b2eb-4858-bb0b-d72c0270f1f6'",",'Col':",COLUMN(BCKetQuaHoatDong_06028!F41),",'Row':",ROW(BCKetQuaHoatDong_06028!F41),",","'Format':'numberic'",",'Value':'",SUBSTITUTE(BCKetQuaHoatDong_06028!F41,"'","\'"),"','TargetCode':''}")</f>
        <v>{'SheetId':'9e57442d-faa2-4732-bfe8-6082c7f4cc3b','UId':'04b06e65-b2eb-4858-bb0b-d72c0270f1f6','Col':6,'Row':41,'Format':'numberic','Value':'844753465','TargetCode':''}</v>
      </c>
    </row>
    <row r="247" spans="1:1" x14ac:dyDescent="0.2">
      <c r="A247" t="str">
        <f>CONCATENATE("{'SheetId':'9e57442d-faa2-4732-bfe8-6082c7f4cc3b'",",","'UId':'0c34f541-ad2d-4bff-9fce-284295e89335'",",'Col':",COLUMN(BCKetQuaHoatDong_06028!D42),",'Row':",ROW(BCKetQuaHoatDong_06028!D42),",","'Format':'numberic'",",'Value':'",SUBSTITUTE(BCKetQuaHoatDong_06028!D42,"'","\'"),"','TargetCode':''}")</f>
        <v>{'SheetId':'9e57442d-faa2-4732-bfe8-6082c7f4cc3b','UId':'0c34f541-ad2d-4bff-9fce-284295e89335','Col':4,'Row':42,'Format':'numberic','Value':'1352939807','TargetCode':''}</v>
      </c>
    </row>
    <row r="248" spans="1:1" x14ac:dyDescent="0.2">
      <c r="A248" t="str">
        <f>CONCATENATE("{'SheetId':'9e57442d-faa2-4732-bfe8-6082c7f4cc3b'",",","'UId':'a1069390-e9a5-41a9-8d0c-f5931f68451d'",",'Col':",COLUMN(BCKetQuaHoatDong_06028!E42),",'Row':",ROW(BCKetQuaHoatDong_06028!E42),",","'Format':'numberic'",",'Value':'",SUBSTITUTE(BCKetQuaHoatDong_06028!E42,"'","\'"),"','TargetCode':''}")</f>
        <v>{'SheetId':'9e57442d-faa2-4732-bfe8-6082c7f4cc3b','UId':'a1069390-e9a5-41a9-8d0c-f5931f68451d','Col':5,'Row':42,'Format':'numberic','Value':'1793907472','TargetCode':''}</v>
      </c>
    </row>
    <row r="249" spans="1:1" x14ac:dyDescent="0.2">
      <c r="A249" t="str">
        <f>CONCATENATE("{'SheetId':'9e57442d-faa2-4732-bfe8-6082c7f4cc3b'",",","'UId':'943a903f-8f0c-48d3-9a7d-d0f797c51f06'",",'Col':",COLUMN(BCKetQuaHoatDong_06028!F42),",'Row':",ROW(BCKetQuaHoatDong_06028!F42),",","'Format':'numberic'",",'Value':'",SUBSTITUTE(BCKetQuaHoatDong_06028!F42,"'","\'"),"','TargetCode':''}")</f>
        <v>{'SheetId':'9e57442d-faa2-4732-bfe8-6082c7f4cc3b','UId':'943a903f-8f0c-48d3-9a7d-d0f797c51f06','Col':6,'Row':42,'Format':'numberic','Value':'6914122131','TargetCode':''}</v>
      </c>
    </row>
    <row r="250" spans="1:1" x14ac:dyDescent="0.2">
      <c r="A250" t="str">
        <f>CONCATENATE("{'SheetId':'9e57442d-faa2-4732-bfe8-6082c7f4cc3b'",",","'UId':'14ba2d4e-fc98-469f-8702-009a93d663bf'",",'Col':",COLUMN(BCKetQuaHoatDong_06028!D43),",'Row':",ROW(BCKetQuaHoatDong_06028!D43),",","'Format':'numberic'",",'Value':'",SUBSTITUTE(BCKetQuaHoatDong_06028!D43,"'","\'"),"','TargetCode':''}")</f>
        <v>{'SheetId':'9e57442d-faa2-4732-bfe8-6082c7f4cc3b','UId':'14ba2d4e-fc98-469f-8702-009a93d663bf','Col':4,'Row':43,'Format':'numberic','Value':'148553047434','TargetCode':''}</v>
      </c>
    </row>
    <row r="251" spans="1:1" x14ac:dyDescent="0.2">
      <c r="A251" t="str">
        <f>CONCATENATE("{'SheetId':'9e57442d-faa2-4732-bfe8-6082c7f4cc3b'",",","'UId':'46dc8404-c63b-42c5-af20-35a421a3b5ab'",",'Col':",COLUMN(BCKetQuaHoatDong_06028!E43),",'Row':",ROW(BCKetQuaHoatDong_06028!E43),",","'Format':'numberic'",",'Value':'",SUBSTITUTE(BCKetQuaHoatDong_06028!E43,"'","\'"),"','TargetCode':''}")</f>
        <v>{'SheetId':'9e57442d-faa2-4732-bfe8-6082c7f4cc3b','UId':'46dc8404-c63b-42c5-af20-35a421a3b5ab','Col':5,'Row':43,'Format':'numberic','Value':'147098344280','TargetCode':''}</v>
      </c>
    </row>
    <row r="252" spans="1:1" x14ac:dyDescent="0.2">
      <c r="A252" t="str">
        <f>CONCATENATE("{'SheetId':'9e57442d-faa2-4732-bfe8-6082c7f4cc3b'",",","'UId':'a1137c7a-72fe-4907-952f-0a4daf353a5c'",",'Col':",COLUMN(BCKetQuaHoatDong_06028!F43),",'Row':",ROW(BCKetQuaHoatDong_06028!F43),",","'Format':'numberic'",",'Value':'",SUBSTITUTE(BCKetQuaHoatDong_06028!F43,"'","\'"),"','TargetCode':''}")</f>
        <v>{'SheetId':'9e57442d-faa2-4732-bfe8-6082c7f4cc3b','UId':'a1137c7a-72fe-4907-952f-0a4daf353a5c','Col':6,'Row':43,'Format':'numberic','Value':'145894909313','TargetCode':''}</v>
      </c>
    </row>
    <row r="253" spans="1:1" x14ac:dyDescent="0.2">
      <c r="A253" t="str">
        <f>CONCATENATE("{'SheetId':'9e57442d-faa2-4732-bfe8-6082c7f4cc3b'",",","'UId':'ae182ae4-ecb8-4b3e-87b1-02fe2b8c8c6e'",",'Col':",COLUMN(BCKetQuaHoatDong_06028!D44),",'Row':",ROW(BCKetQuaHoatDong_06028!D44),",","'Format':'numberic'",",'Value':'",SUBSTITUTE(BCKetQuaHoatDong_06028!D44,"'","\'"),"','TargetCode':''}")</f>
        <v>{'SheetId':'9e57442d-faa2-4732-bfe8-6082c7f4cc3b','UId':'ae182ae4-ecb8-4b3e-87b1-02fe2b8c8c6e','Col':4,'Row':44,'Format':'numberic','Value':'1074879798','TargetCode':''}</v>
      </c>
    </row>
    <row r="254" spans="1:1" x14ac:dyDescent="0.2">
      <c r="A254" t="str">
        <f>CONCATENATE("{'SheetId':'9e57442d-faa2-4732-bfe8-6082c7f4cc3b'",",","'UId':'c7c70708-3a08-4a71-8b5b-958036d28d83'",",'Col':",COLUMN(BCKetQuaHoatDong_06028!E44),",'Row':",ROW(BCKetQuaHoatDong_06028!E44),",","'Format':'numberic'",",'Value':'",SUBSTITUTE(BCKetQuaHoatDong_06028!E44,"'","\'"),"','TargetCode':''}")</f>
        <v>{'SheetId':'9e57442d-faa2-4732-bfe8-6082c7f4cc3b','UId':'c7c70708-3a08-4a71-8b5b-958036d28d83','Col':5,'Row':44,'Format':'numberic','Value':'1454703154','TargetCode':''}</v>
      </c>
    </row>
    <row r="255" spans="1:1" x14ac:dyDescent="0.2">
      <c r="A255" t="str">
        <f>CONCATENATE("{'SheetId':'9e57442d-faa2-4732-bfe8-6082c7f4cc3b'",",","'UId':'b56d1f06-ac4a-4581-bd76-0a7116bb9601'",",'Col':",COLUMN(BCKetQuaHoatDong_06028!F44),",'Row':",ROW(BCKetQuaHoatDong_06028!F44),",","'Format':'numberic'",",'Value':'",SUBSTITUTE(BCKetQuaHoatDong_06028!F44,"'","\'"),"','TargetCode':''}")</f>
        <v>{'SheetId':'9e57442d-faa2-4732-bfe8-6082c7f4cc3b','UId':'b56d1f06-ac4a-4581-bd76-0a7116bb9601','Col':6,'Row':44,'Format':'numberic','Value':'3733017919','TargetCode':''}</v>
      </c>
    </row>
    <row r="256" spans="1:1" x14ac:dyDescent="0.2">
      <c r="A256" t="str">
        <f>CONCATENATE("{'SheetId':'9e57442d-faa2-4732-bfe8-6082c7f4cc3b'",",","'UId':'071f8b6b-411a-4479-a1e0-68ae4989d4d4'",",'Col':",COLUMN(BCKetQuaHoatDong_06028!D45),",'Row':",ROW(BCKetQuaHoatDong_06028!D45),",","'Format':'numberic'",",'Value':'",SUBSTITUTE(BCKetQuaHoatDong_06028!D45,"'","\'"),"','TargetCode':''}")</f>
        <v>{'SheetId':'9e57442d-faa2-4732-bfe8-6082c7f4cc3b','UId':'071f8b6b-411a-4479-a1e0-68ae4989d4d4','Col':4,'Row':45,'Format':'numberic','Value':'1352939807','TargetCode':''}</v>
      </c>
    </row>
    <row r="257" spans="1:1" x14ac:dyDescent="0.2">
      <c r="A257" t="str">
        <f>CONCATENATE("{'SheetId':'9e57442d-faa2-4732-bfe8-6082c7f4cc3b'",",","'UId':'649fe867-7540-4d27-809f-914ad09af55e'",",'Col':",COLUMN(BCKetQuaHoatDong_06028!E45),",'Row':",ROW(BCKetQuaHoatDong_06028!E45),",","'Format':'numberic'",",'Value':'",SUBSTITUTE(BCKetQuaHoatDong_06028!E45,"'","\'"),"','TargetCode':''}")</f>
        <v>{'SheetId':'9e57442d-faa2-4732-bfe8-6082c7f4cc3b','UId':'649fe867-7540-4d27-809f-914ad09af55e','Col':5,'Row':45,'Format':'numberic','Value':'1793907472','TargetCode':''}</v>
      </c>
    </row>
    <row r="258" spans="1:1" x14ac:dyDescent="0.2">
      <c r="A258" t="str">
        <f>CONCATENATE("{'SheetId':'9e57442d-faa2-4732-bfe8-6082c7f4cc3b'",",","'UId':'ce2f8942-9d48-4663-bc86-864ddeb2e9fb'",",'Col':",COLUMN(BCKetQuaHoatDong_06028!F45),",'Row':",ROW(BCKetQuaHoatDong_06028!F45),",","'Format':'numberic'",",'Value':'",SUBSTITUTE(BCKetQuaHoatDong_06028!F45,"'","\'"),"','TargetCode':''}")</f>
        <v>{'SheetId':'9e57442d-faa2-4732-bfe8-6082c7f4cc3b','UId':'ce2f8942-9d48-4663-bc86-864ddeb2e9fb','Col':6,'Row':45,'Format':'numberic','Value':'6914122131','TargetCode':''}</v>
      </c>
    </row>
    <row r="259" spans="1:1" x14ac:dyDescent="0.2">
      <c r="A259" t="str">
        <f>CONCATENATE("{'SheetId':'9e57442d-faa2-4732-bfe8-6082c7f4cc3b'",",","'UId':'da1428fc-0129-48bd-9cae-bcdc3527e7ff'",",'Col':",COLUMN(BCKetQuaHoatDong_06028!D46),",'Row':",ROW(BCKetQuaHoatDong_06028!D46),",","'Format':'numberic'",",'Value':'",SUBSTITUTE(BCKetQuaHoatDong_06028!D46,"'","\'"),"','TargetCode':''}")</f>
        <v>{'SheetId':'9e57442d-faa2-4732-bfe8-6082c7f4cc3b','UId':'da1428fc-0129-48bd-9cae-bcdc3527e7ff','Col':4,'Row':46,'Format':'numberic','Value':'','TargetCode':''}</v>
      </c>
    </row>
    <row r="260" spans="1:1" x14ac:dyDescent="0.2">
      <c r="A260" t="str">
        <f>CONCATENATE("{'SheetId':'9e57442d-faa2-4732-bfe8-6082c7f4cc3b'",",","'UId':'e59bf9b3-105f-46b2-a4c4-386837875fff'",",'Col':",COLUMN(BCKetQuaHoatDong_06028!E46),",'Row':",ROW(BCKetQuaHoatDong_06028!E46),",","'Format':'numberic'",",'Value':'",SUBSTITUTE(BCKetQuaHoatDong_06028!E46,"'","\'"),"','TargetCode':''}")</f>
        <v>{'SheetId':'9e57442d-faa2-4732-bfe8-6082c7f4cc3b','UId':'e59bf9b3-105f-46b2-a4c4-386837875fff','Col':5,'Row':46,'Format':'numberic','Value':'','TargetCode':''}</v>
      </c>
    </row>
    <row r="261" spans="1:1" x14ac:dyDescent="0.2">
      <c r="A261" t="str">
        <f>CONCATENATE("{'SheetId':'9e57442d-faa2-4732-bfe8-6082c7f4cc3b'",",","'UId':'190b7595-8f9e-458d-8990-f4ff2e021104'",",'Col':",COLUMN(BCKetQuaHoatDong_06028!F46),",'Row':",ROW(BCKetQuaHoatDong_06028!F46),",","'Format':'numberic'",",'Value':'",SUBSTITUTE(BCKetQuaHoatDong_06028!F46,"'","\'"),"','TargetCode':''}")</f>
        <v>{'SheetId':'9e57442d-faa2-4732-bfe8-6082c7f4cc3b','UId':'190b7595-8f9e-458d-8990-f4ff2e021104','Col':6,'Row':46,'Format':'numberic','Value':'','TargetCode':''}</v>
      </c>
    </row>
    <row r="262" spans="1:1" x14ac:dyDescent="0.2">
      <c r="A262" t="str">
        <f>CONCATENATE("{'SheetId':'9e57442d-faa2-4732-bfe8-6082c7f4cc3b'",",","'UId':'26da4aec-6928-4f66-88a5-fdfd0ee643e5'",",'Col':",COLUMN(BCKetQuaHoatDong_06028!D47),",'Row':",ROW(BCKetQuaHoatDong_06028!D47),",","'Format':'numberic'",",'Value':'",SUBSTITUTE(BCKetQuaHoatDong_06028!D47,"'","\'"),"','TargetCode':''}")</f>
        <v>{'SheetId':'9e57442d-faa2-4732-bfe8-6082c7f4cc3b','UId':'26da4aec-6928-4f66-88a5-fdfd0ee643e5','Col':4,'Row':47,'Format':'numberic','Value':'-278060009','TargetCode':''}</v>
      </c>
    </row>
    <row r="263" spans="1:1" x14ac:dyDescent="0.2">
      <c r="A263" t="str">
        <f>CONCATENATE("{'SheetId':'9e57442d-faa2-4732-bfe8-6082c7f4cc3b'",",","'UId':'9b98b4cd-1dc6-4f10-9fcd-3b02154fc346'",",'Col':",COLUMN(BCKetQuaHoatDong_06028!E47),",'Row':",ROW(BCKetQuaHoatDong_06028!E47),",","'Format':'numberic'",",'Value':'",SUBSTITUTE(BCKetQuaHoatDong_06028!E47,"'","\'"),"','TargetCode':''}")</f>
        <v>{'SheetId':'9e57442d-faa2-4732-bfe8-6082c7f4cc3b','UId':'9b98b4cd-1dc6-4f10-9fcd-3b02154fc346','Col':5,'Row':47,'Format':'numberic','Value':'-339204318','TargetCode':''}</v>
      </c>
    </row>
    <row r="264" spans="1:1" x14ac:dyDescent="0.2">
      <c r="A264" t="str">
        <f>CONCATENATE("{'SheetId':'9e57442d-faa2-4732-bfe8-6082c7f4cc3b'",",","'UId':'ab589e24-1208-4602-83e1-3b0d9a9ddac2'",",'Col':",COLUMN(BCKetQuaHoatDong_06028!F47),",'Row':",ROW(BCKetQuaHoatDong_06028!F47),",","'Format':'numberic'",",'Value':'",SUBSTITUTE(BCKetQuaHoatDong_06028!F47,"'","\'"),"','TargetCode':''}")</f>
        <v>{'SheetId':'9e57442d-faa2-4732-bfe8-6082c7f4cc3b','UId':'ab589e24-1208-4602-83e1-3b0d9a9ddac2','Col':6,'Row':47,'Format':'numberic','Value':'-3181104212','TargetCode':''}</v>
      </c>
    </row>
    <row r="265" spans="1:1" x14ac:dyDescent="0.2">
      <c r="A265" t="str">
        <f>CONCATENATE("{'SheetId':'9e57442d-faa2-4732-bfe8-6082c7f4cc3b'",",","'UId':'a1e12271-7d9c-46e1-be1f-d3831e97dba6'",",'Col':",COLUMN(BCKetQuaHoatDong_06028!D48),",'Row':",ROW(BCKetQuaHoatDong_06028!D48),",","'Format':'numberic'",",'Value':'",SUBSTITUTE(BCKetQuaHoatDong_06028!D48,"'","\'"),"','TargetCode':''}")</f>
        <v>{'SheetId':'9e57442d-faa2-4732-bfe8-6082c7f4cc3b','UId':'a1e12271-7d9c-46e1-be1f-d3831e97dba6','Col':4,'Row':48,'Format':'numberic','Value':'149627927232','TargetCode':''}</v>
      </c>
    </row>
    <row r="266" spans="1:1" x14ac:dyDescent="0.2">
      <c r="A266" t="str">
        <f>CONCATENATE("{'SheetId':'9e57442d-faa2-4732-bfe8-6082c7f4cc3b'",",","'UId':'85d94755-db4c-439e-8336-6cbb28df62be'",",'Col':",COLUMN(BCKetQuaHoatDong_06028!E48),",'Row':",ROW(BCKetQuaHoatDong_06028!E48),",","'Format':'numberic'",",'Value':'",SUBSTITUTE(BCKetQuaHoatDong_06028!E48,"'","\'"),"','TargetCode':''}")</f>
        <v>{'SheetId':'9e57442d-faa2-4732-bfe8-6082c7f4cc3b','UId':'85d94755-db4c-439e-8336-6cbb28df62be','Col':5,'Row':48,'Format':'numberic','Value':'148553047434','TargetCode':''}</v>
      </c>
    </row>
    <row r="267" spans="1:1" x14ac:dyDescent="0.2">
      <c r="A267" t="str">
        <f>CONCATENATE("{'SheetId':'9e57442d-faa2-4732-bfe8-6082c7f4cc3b'",",","'UId':'d8a625ed-973b-4579-990b-8dd486f640c5'",",'Col':",COLUMN(BCKetQuaHoatDong_06028!F48),",'Row':",ROW(BCKetQuaHoatDong_06028!F48),",","'Format':'numberic'",",'Value':'",SUBSTITUTE(BCKetQuaHoatDong_06028!F48,"'","\'"),"','TargetCode':''}")</f>
        <v>{'SheetId':'9e57442d-faa2-4732-bfe8-6082c7f4cc3b','UId':'d8a625ed-973b-4579-990b-8dd486f640c5','Col':6,'Row':48,'Format':'numberic','Value':'149627927232','TargetCode':''}</v>
      </c>
    </row>
    <row r="268" spans="1:1" x14ac:dyDescent="0.2">
      <c r="A268" t="str">
        <f>CONCATENATE("{'SheetId':'9e57442d-faa2-4732-bfe8-6082c7f4cc3b'",",","'UId':'913a97b8-0f0a-4141-8c25-d538ceaee879'",",'Col':",COLUMN(BCKetQuaHoatDong_06028!D49),",'Row':",ROW(BCKetQuaHoatDong_06028!D49),",","'Format':'numberic'",",'Value':'",SUBSTITUTE(BCKetQuaHoatDong_06028!D49,"'","\'"),"','TargetCode':''}")</f>
        <v>{'SheetId':'9e57442d-faa2-4732-bfe8-6082c7f4cc3b','UId':'913a97b8-0f0a-4141-8c25-d538ceaee879','Col':4,'Row':49,'Format':'numberic','Value':'','TargetCode':''}</v>
      </c>
    </row>
    <row r="269" spans="1:1" x14ac:dyDescent="0.2">
      <c r="A269" t="str">
        <f>CONCATENATE("{'SheetId':'9e57442d-faa2-4732-bfe8-6082c7f4cc3b'",",","'UId':'e496ef7d-483e-4b9a-88df-8925231821da'",",'Col':",COLUMN(BCKetQuaHoatDong_06028!E49),",'Row':",ROW(BCKetQuaHoatDong_06028!E49),",","'Format':'numberic'",",'Value':'",SUBSTITUTE(BCKetQuaHoatDong_06028!E49,"'","\'"),"','TargetCode':''}")</f>
        <v>{'SheetId':'9e57442d-faa2-4732-bfe8-6082c7f4cc3b','UId':'e496ef7d-483e-4b9a-88df-8925231821da','Col':5,'Row':49,'Format':'numberic','Value':'','TargetCode':''}</v>
      </c>
    </row>
    <row r="270" spans="1:1" x14ac:dyDescent="0.2">
      <c r="A270" t="str">
        <f>CONCATENATE("{'SheetId':'9e57442d-faa2-4732-bfe8-6082c7f4cc3b'",",","'UId':'3412402c-2226-4951-a761-60259d131db2'",",'Col':",COLUMN(BCKetQuaHoatDong_06028!F49),",'Row':",ROW(BCKetQuaHoatDong_06028!F49),",","'Format':'numberic'",",'Value':'",SUBSTITUTE(BCKetQuaHoatDong_06028!F49,"'","\'"),"','TargetCode':''}")</f>
        <v>{'SheetId':'9e57442d-faa2-4732-bfe8-6082c7f4cc3b','UId':'3412402c-2226-4951-a761-60259d131db2','Col':6,'Row':49,'Format':'numberic','Value':'','TargetCode':''}</v>
      </c>
    </row>
    <row r="271" spans="1:1" x14ac:dyDescent="0.2">
      <c r="A271" t="str">
        <f>CONCATENATE("{'SheetId':'9e57442d-faa2-4732-bfe8-6082c7f4cc3b'",",","'UId':'60a8eff8-ff29-4438-9df1-7fcd50284081'",",'Col':",COLUMN(BCKetQuaHoatDong_06028!D50),",'Row':",ROW(BCKetQuaHoatDong_06028!D50),",","'Format':'numberic'",",'Value':'",SUBSTITUTE(BCKetQuaHoatDong_06028!D50,"'","\'"),"','TargetCode':''}")</f>
        <v>{'SheetId':'9e57442d-faa2-4732-bfe8-6082c7f4cc3b','UId':'60a8eff8-ff29-4438-9df1-7fcd50284081','Col':4,'Row':50,'Format':'numberic','Value':'','TargetCode':''}</v>
      </c>
    </row>
    <row r="272" spans="1:1" x14ac:dyDescent="0.2">
      <c r="A272" t="str">
        <f>CONCATENATE("{'SheetId':'9e57442d-faa2-4732-bfe8-6082c7f4cc3b'",",","'UId':'e5334a5f-5783-46c1-8b37-fe7861d211a0'",",'Col':",COLUMN(BCKetQuaHoatDong_06028!E50),",'Row':",ROW(BCKetQuaHoatDong_06028!E50),",","'Format':'numberic'",",'Value':'",SUBSTITUTE(BCKetQuaHoatDong_06028!E50,"'","\'"),"','TargetCode':''}")</f>
        <v>{'SheetId':'9e57442d-faa2-4732-bfe8-6082c7f4cc3b','UId':'e5334a5f-5783-46c1-8b37-fe7861d211a0','Col':5,'Row':50,'Format':'numberic','Value':'','TargetCode':''}</v>
      </c>
    </row>
    <row r="273" spans="1:1" x14ac:dyDescent="0.2">
      <c r="A273" t="str">
        <f>CONCATENATE("{'SheetId':'9e57442d-faa2-4732-bfe8-6082c7f4cc3b'",",","'UId':'320effb9-3358-4bf4-91c8-6de1f9e55f08'",",'Col':",COLUMN(BCKetQuaHoatDong_06028!F50),",'Row':",ROW(BCKetQuaHoatDong_06028!F50),",","'Format':'numberic'",",'Value':'",SUBSTITUTE(BCKetQuaHoatDong_06028!F50,"'","\'"),"','TargetCode':''}")</f>
        <v>{'SheetId':'9e57442d-faa2-4732-bfe8-6082c7f4cc3b','UId':'320effb9-3358-4bf4-91c8-6de1f9e55f08','Col':6,'Row':50,'Format':'numberic','Value':'','TargetCode':''}</v>
      </c>
    </row>
    <row r="274" spans="1:1" x14ac:dyDescent="0.2">
      <c r="A274" t="str">
        <f>CONCATENATE("{'SheetId':'1deb9a6e-dc5a-4908-87cc-034ee9747e20'",",","'UId':'d662ebdc-77a2-4ae7-87c9-b775bb22e4ed'",",'Col':",COLUMN(BCDanhMucDauTu_06029!A4),",'Row':",ROW(BCDanhMucDauTu_06029!A4),",","'ColDynamic':",COLUMN(BCDanhMucDauTu_06029!A3),",","'RowDynamic':",ROW(BCDanhMucDauTu_06029!A3),",","'Format':'string'",",'Value':'",SUBSTITUTE(BCDanhMucDauTu_06029!A4,"'","\'"),"','TargetCode':''}")</f>
        <v>{'SheetId':'1deb9a6e-dc5a-4908-87cc-034ee9747e20','UId':'d662ebdc-77a2-4ae7-87c9-b775bb22e4ed','Col':1,'Row':4,'ColDynamic':1,'RowDynamic':3,'Format':'string','Value':'','TargetCode':''}</v>
      </c>
    </row>
    <row r="275" spans="1:1" x14ac:dyDescent="0.2">
      <c r="A275" t="str">
        <f>CONCATENATE("{'SheetId':'1deb9a6e-dc5a-4908-87cc-034ee9747e20'",",","'UId':'f2511281-2688-4070-be79-1d36cd04479b'",",'Col':",COLUMN(BCDanhMucDauTu_06029!B4),",'Row':",ROW(BCDanhMucDauTu_06029!B4),",","'ColDynamic':",COLUMN(BCDanhMucDauTu_06029!B3),",","'RowDynamic':",ROW(BCDanhMucDauTu_06029!B3),",","'Format':'string'",",'Value':'",SUBSTITUTE(BCDanhMucDauTu_06029!B4,"'","\'"),"','TargetCode':''}")</f>
        <v>{'SheetId':'1deb9a6e-dc5a-4908-87cc-034ee9747e20','UId':'f2511281-2688-4070-be79-1d36cd04479b','Col':2,'Row':4,'ColDynamic':2,'RowDynamic':3,'Format':'string','Value':'Tổng
Total','TargetCode':''}</v>
      </c>
    </row>
    <row r="276" spans="1:1" x14ac:dyDescent="0.2">
      <c r="A276" t="str">
        <f>CONCATENATE("{'SheetId':'1deb9a6e-dc5a-4908-87cc-034ee9747e20'",",","'UId':'97f24634-5714-4012-9fe2-ba2cbed7eeaa'",",'Col':",COLUMN(BCDanhMucDauTu_06029!C4),",'Row':",ROW(BCDanhMucDauTu_06029!C4),",","'ColDynamic':",COLUMN(BCDanhMucDauTu_06029!C3),",","'RowDynamic':",ROW(BCDanhMucDauTu_06029!C3),",","'Format':'string'",",'Value':'",SUBSTITUTE(BCDanhMucDauTu_06029!C4,"'","\'"),"','TargetCode':''}")</f>
        <v>{'SheetId':'1deb9a6e-dc5a-4908-87cc-034ee9747e20','UId':'97f24634-5714-4012-9fe2-ba2cbed7eeaa','Col':3,'Row':4,'ColDynamic':3,'RowDynamic':3,'Format':'string','Value':'2264','TargetCode':''}</v>
      </c>
    </row>
    <row r="277" spans="1:1" x14ac:dyDescent="0.2">
      <c r="A277" t="str">
        <f>CONCATENATE("{'SheetId':'1deb9a6e-dc5a-4908-87cc-034ee9747e20'",",","'UId':'7cf7a541-c1af-443f-b187-3cc623bb9abd'",",'Col':",COLUMN(BCDanhMucDauTu_06029!D4),",'Row':",ROW(BCDanhMucDauTu_06029!D4),",","'ColDynamic':",COLUMN(BCDanhMucDauTu_06029!D3),",","'RowDynamic':",ROW(BCDanhMucDauTu_06029!D3),",","'Format':'numberic'",",'Value':'",SUBSTITUTE(BCDanhMucDauTu_06029!D4,"'","\'"),"','TargetCode':''}")</f>
        <v>{'SheetId':'1deb9a6e-dc5a-4908-87cc-034ee9747e20','UId':'7cf7a541-c1af-443f-b187-3cc623bb9abd','Col':4,'Row':4,'ColDynamic':4,'RowDynamic':3,'Format':'numberic','Value':'','TargetCode':''}</v>
      </c>
    </row>
    <row r="278" spans="1:1" x14ac:dyDescent="0.2">
      <c r="A278" t="str">
        <f>CONCATENATE("{'SheetId':'1deb9a6e-dc5a-4908-87cc-034ee9747e20'",",","'UId':'c91a2ba4-4e3c-4b10-8f13-26606ae81908'",",'Col':",COLUMN(BCDanhMucDauTu_06029!E4),",'Row':",ROW(BCDanhMucDauTu_06029!E4),",","'ColDynamic':",COLUMN(BCDanhMucDauTu_06029!E3),",","'RowDynamic':",ROW(BCDanhMucDauTu_06029!E3),",","'Format':'numberic'",",'Value':'",SUBSTITUTE(BCDanhMucDauTu_06029!E4,"'","\'"),"','TargetCode':''}")</f>
        <v>{'SheetId':'1deb9a6e-dc5a-4908-87cc-034ee9747e20','UId':'c91a2ba4-4e3c-4b10-8f13-26606ae81908','Col':5,'Row':4,'ColDynamic':5,'RowDynamic':3,'Format':'numberic','Value':'','TargetCode':''}</v>
      </c>
    </row>
    <row r="279" spans="1:1" x14ac:dyDescent="0.2">
      <c r="A279" t="str">
        <f>CONCATENATE("{'SheetId':'1deb9a6e-dc5a-4908-87cc-034ee9747e20'",",","'UId':'d702a5f4-7749-4e0e-a839-6c9408e37d18'",",'Col':",COLUMN(BCDanhMucDauTu_06029!F4),",'Row':",ROW(BCDanhMucDauTu_06029!F4),",","'ColDynamic':",COLUMN(BCDanhMucDauTu_06029!F3),",","'RowDynamic':",ROW(BCDanhMucDauTu_06029!F3),",","'Format':'numberic'",",'Value':'",SUBSTITUTE(BCDanhMucDauTu_06029!F4,"'","\'"),"','TargetCode':''}")</f>
        <v>{'SheetId':'1deb9a6e-dc5a-4908-87cc-034ee9747e20','UId':'d702a5f4-7749-4e0e-a839-6c9408e37d18','Col':6,'Row':4,'ColDynamic':6,'RowDynamic':3,'Format':'numberic','Value':'','TargetCode':''}</v>
      </c>
    </row>
    <row r="280" spans="1:1" x14ac:dyDescent="0.2">
      <c r="A280" t="str">
        <f>CONCATENATE("{'SheetId':'1deb9a6e-dc5a-4908-87cc-034ee9747e20'",",","'UId':'6bffd512-931b-47bb-8be2-63d441dd5920'",",'Col':",COLUMN(BCDanhMucDauTu_06029!G4),",'Row':",ROW(BCDanhMucDauTu_06029!G4),",","'ColDynamic':",COLUMN(BCDanhMucDauTu_06029!G3),",","'RowDynamic':",ROW(BCDanhMucDauTu_06029!G3),",","'Format':'numberic'",",'Value':'",SUBSTITUTE(BCDanhMucDauTu_06029!G4,"'","\'"),"','TargetCode':''}")</f>
        <v>{'SheetId':'1deb9a6e-dc5a-4908-87cc-034ee9747e20','UId':'6bffd512-931b-47bb-8be2-63d441dd5920','Col':7,'Row':4,'ColDynamic':7,'RowDynamic':3,'Format':'numberic','Value':'','TargetCode':''}</v>
      </c>
    </row>
    <row r="281" spans="1:1" x14ac:dyDescent="0.2">
      <c r="A281" t="str">
        <f>CONCATENATE("{'SheetId':'1deb9a6e-dc5a-4908-87cc-034ee9747e20'",",","'UId':'508a0525-a3f2-4bfe-9e2e-9eefd2d0f393'",",'Col':",COLUMN(BCDanhMucDauTu_06029!D5),",'Row':",ROW(BCDanhMucDauTu_06029!D5),",","'Format':'numberic'",",'Value':'",SUBSTITUTE(BCDanhMucDauTu_06029!D5,"'","\'"),"','TargetCode':''}")</f>
        <v>{'SheetId':'1deb9a6e-dc5a-4908-87cc-034ee9747e20','UId':'508a0525-a3f2-4bfe-9e2e-9eefd2d0f393','Col':4,'Row':5,'Format':'numberic','Value':'','TargetCode':''}</v>
      </c>
    </row>
    <row r="282" spans="1:1" x14ac:dyDescent="0.2">
      <c r="A282" t="str">
        <f>CONCATENATE("{'SheetId':'1deb9a6e-dc5a-4908-87cc-034ee9747e20'",",","'UId':'593fc040-0bb3-4550-8d38-c05ecb047431'",",'Col':",COLUMN(BCDanhMucDauTu_06029!E5),",'Row':",ROW(BCDanhMucDauTu_06029!E5),",","'Format':'numberic'",",'Value':'",SUBSTITUTE(BCDanhMucDauTu_06029!E5,"'","\'"),"','TargetCode':''}")</f>
        <v>{'SheetId':'1deb9a6e-dc5a-4908-87cc-034ee9747e20','UId':'593fc040-0bb3-4550-8d38-c05ecb047431','Col':5,'Row':5,'Format':'numberic','Value':'','TargetCode':''}</v>
      </c>
    </row>
    <row r="283" spans="1:1" x14ac:dyDescent="0.2">
      <c r="A283" t="str">
        <f>CONCATENATE("{'SheetId':'1deb9a6e-dc5a-4908-87cc-034ee9747e20'",",","'UId':'539fc2ef-6579-4392-865c-3191779dc7ff'",",'Col':",COLUMN(BCDanhMucDauTu_06029!F5),",'Row':",ROW(BCDanhMucDauTu_06029!F5),",","'Format':'numberic'",",'Value':'",SUBSTITUTE(BCDanhMucDauTu_06029!F5,"'","\'"),"','TargetCode':''}")</f>
        <v>{'SheetId':'1deb9a6e-dc5a-4908-87cc-034ee9747e20','UId':'539fc2ef-6579-4392-865c-3191779dc7ff','Col':6,'Row':5,'Format':'numberic','Value':'','TargetCode':''}</v>
      </c>
    </row>
    <row r="284" spans="1:1" x14ac:dyDescent="0.2">
      <c r="A284" t="str">
        <f>CONCATENATE("{'SheetId':'1deb9a6e-dc5a-4908-87cc-034ee9747e20'",",","'UId':'d845e489-1201-4608-bf4a-4ed272602642'",",'Col':",COLUMN(BCDanhMucDauTu_06029!G5),",'Row':",ROW(BCDanhMucDauTu_06029!G5),",","'Format':'numberic'",",'Value':'",SUBSTITUTE(BCDanhMucDauTu_06029!G5,"'","\'"),"','TargetCode':''}")</f>
        <v>{'SheetId':'1deb9a6e-dc5a-4908-87cc-034ee9747e20','UId':'d845e489-1201-4608-bf4a-4ed272602642','Col':7,'Row':5,'Format':'numberic','Value':'','TargetCode':''}</v>
      </c>
    </row>
    <row r="285" spans="1:1" x14ac:dyDescent="0.2">
      <c r="A285" t="str">
        <f>CONCATENATE("{'SheetId':'1deb9a6e-dc5a-4908-87cc-034ee9747e20'",",","'UId':'1e992cf2-7118-4214-a559-0195c8884aea'",",'Col':",COLUMN(BCDanhMucDauTu_06029!A7),",'Row':",ROW(BCDanhMucDauTu_06029!A7),",","'ColDynamic':",COLUMN(BCDanhMucDauTu_06029!A3),",","'RowDynamic':",ROW(BCDanhMucDauTu_06029!A3),",","'Format':'numberic'",",'Value':'",SUBSTITUTE(BCDanhMucDauTu_06029!A7,"'","\'"),"','TargetCode':''}")</f>
        <v>{'SheetId':'1deb9a6e-dc5a-4908-87cc-034ee9747e20','UId':'1e992cf2-7118-4214-a559-0195c8884aea','Col':1,'Row':7,'ColDynamic':1,'RowDynamic':3,'Format':'numberic','Value':' ','TargetCode':''}</v>
      </c>
    </row>
    <row r="286" spans="1:1" x14ac:dyDescent="0.2">
      <c r="A286" t="str">
        <f>CONCATENATE("{'SheetId':'1deb9a6e-dc5a-4908-87cc-034ee9747e20'",",","'UId':'4f882b80-9e4d-4d19-8537-405badf59571'",",'Col':",COLUMN(BCDanhMucDauTu_06029!B7),",'Row':",ROW(BCDanhMucDauTu_06029!B7),",","'ColDynamic':",COLUMN(BCDanhMucDauTu_06029!B3),",","'RowDynamic':",ROW(BCDanhMucDauTu_06029!B3),",","'Format':'string'",",'Value':'",SUBSTITUTE(BCDanhMucDauTu_06029!B7,"'","\'"),"','TargetCode':''}")</f>
        <v>{'SheetId':'1deb9a6e-dc5a-4908-87cc-034ee9747e20','UId':'4f882b80-9e4d-4d19-8537-405badf59571','Col':2,'Row':7,'ColDynamic':2,'RowDynamic':3,'Format':'string','Value':'Tổng
Total','TargetCode':''}</v>
      </c>
    </row>
    <row r="287" spans="1:1" x14ac:dyDescent="0.2">
      <c r="A287" t="str">
        <f>CONCATENATE("{'SheetId':'1deb9a6e-dc5a-4908-87cc-034ee9747e20'",",","'UId':'5250f607-5010-4670-bb67-dda35efb42cd'",",'Col':",COLUMN(BCDanhMucDauTu_06029!C7),",'Row':",ROW(BCDanhMucDauTu_06029!C7),",","'ColDynamic':",COLUMN(BCDanhMucDauTu_06029!C3),",","'RowDynamic':",ROW(BCDanhMucDauTu_06029!C3),",","'Format':'numberic'",",'Value':'",SUBSTITUTE(BCDanhMucDauTu_06029!C7,"'","\'"),"','TargetCode':''}")</f>
        <v>{'SheetId':'1deb9a6e-dc5a-4908-87cc-034ee9747e20','UId':'5250f607-5010-4670-bb67-dda35efb42cd','Col':3,'Row':7,'ColDynamic':3,'RowDynamic':3,'Format':'numberic','Value':'2247','TargetCode':''}</v>
      </c>
    </row>
    <row r="288" spans="1:1" x14ac:dyDescent="0.2">
      <c r="A288" t="str">
        <f>CONCATENATE("{'SheetId':'1deb9a6e-dc5a-4908-87cc-034ee9747e20'",",","'UId':'428c865a-7282-4f58-bc89-20f1b0217190'",",'Col':",COLUMN(BCDanhMucDauTu_06029!D7),",'Row':",ROW(BCDanhMucDauTu_06029!D7),",","'ColDynamic':",COLUMN(BCDanhMucDauTu_06029!D3),",","'RowDynamic':",ROW(BCDanhMucDauTu_06029!D3),",","'Format':'numberic'",",'Value':'",SUBSTITUTE(BCDanhMucDauTu_06029!D7,"'","\'"),"','TargetCode':''}")</f>
        <v>{'SheetId':'1deb9a6e-dc5a-4908-87cc-034ee9747e20','UId':'428c865a-7282-4f58-bc89-20f1b0217190','Col':4,'Row':7,'ColDynamic':4,'RowDynamic':3,'Format':'numberic','Value':'','TargetCode':''}</v>
      </c>
    </row>
    <row r="289" spans="1:1" x14ac:dyDescent="0.2">
      <c r="A289" t="str">
        <f>CONCATENATE("{'SheetId':'1deb9a6e-dc5a-4908-87cc-034ee9747e20'",",","'UId':'9592905c-7577-459a-bf73-e7d1733cf17a'",",'Col':",COLUMN(BCDanhMucDauTu_06029!E7),",'Row':",ROW(BCDanhMucDauTu_06029!E7),",","'ColDynamic':",COLUMN(BCDanhMucDauTu_06029!E3),",","'RowDynamic':",ROW(BCDanhMucDauTu_06029!E3),",","'Format':'numberic'",",'Value':'",SUBSTITUTE(BCDanhMucDauTu_06029!E7,"'","\'"),"','TargetCode':''}")</f>
        <v>{'SheetId':'1deb9a6e-dc5a-4908-87cc-034ee9747e20','UId':'9592905c-7577-459a-bf73-e7d1733cf17a','Col':5,'Row':7,'ColDynamic':5,'RowDynamic':3,'Format':'numberic','Value':'','TargetCode':''}</v>
      </c>
    </row>
    <row r="290" spans="1:1" x14ac:dyDescent="0.2">
      <c r="A290" t="str">
        <f>CONCATENATE("{'SheetId':'1deb9a6e-dc5a-4908-87cc-034ee9747e20'",",","'UId':'a9e4466a-def7-4534-a075-0e61b1888eec'",",'Col':",COLUMN(BCDanhMucDauTu_06029!F7),",'Row':",ROW(BCDanhMucDauTu_06029!F7),",","'ColDynamic':",COLUMN(BCDanhMucDauTu_06029!F3),",","'RowDynamic':",ROW(BCDanhMucDauTu_06029!F3),",","'Format':'numberic'",",'Value':'",SUBSTITUTE(BCDanhMucDauTu_06029!F7,"'","\'"),"','TargetCode':''}")</f>
        <v>{'SheetId':'1deb9a6e-dc5a-4908-87cc-034ee9747e20','UId':'a9e4466a-def7-4534-a075-0e61b1888eec','Col':6,'Row':7,'ColDynamic':6,'RowDynamic':3,'Format':'numberic','Value':'','TargetCode':''}</v>
      </c>
    </row>
    <row r="291" spans="1:1" x14ac:dyDescent="0.2">
      <c r="A291" t="str">
        <f>CONCATENATE("{'SheetId':'1deb9a6e-dc5a-4908-87cc-034ee9747e20'",",","'UId':'13379930-3d0b-4576-86a6-aee55aa73fef'",",'Col':",COLUMN(BCDanhMucDauTu_06029!G7),",'Row':",ROW(BCDanhMucDauTu_06029!G7),",","'ColDynamic':",COLUMN(BCDanhMucDauTu_06029!G3),",","'RowDynamic':",ROW(BCDanhMucDauTu_06029!G3),",","'Format':'numberic'",",'Value':'",SUBSTITUTE(BCDanhMucDauTu_06029!G7,"'","\'"),"','TargetCode':''}")</f>
        <v>{'SheetId':'1deb9a6e-dc5a-4908-87cc-034ee9747e20','UId':'13379930-3d0b-4576-86a6-aee55aa73fef','Col':7,'Row':7,'ColDynamic':7,'RowDynamic':3,'Format':'numberic','Value':'','TargetCode':''}</v>
      </c>
    </row>
    <row r="292" spans="1:1" x14ac:dyDescent="0.2">
      <c r="A292" t="str">
        <f>CONCATENATE("{'SheetId':'1deb9a6e-dc5a-4908-87cc-034ee9747e20'",",","'UId':'17931870-911c-4fad-afd5-7ec649ba087b'",",'Col':",COLUMN(BCDanhMucDauTu_06029!D8),",'Row':",ROW(BCDanhMucDauTu_06029!D8),",","'Format':'numberic'",",'Value':'",SUBSTITUTE(BCDanhMucDauTu_06029!D8,"'","\'"),"','TargetCode':''}")</f>
        <v>{'SheetId':'1deb9a6e-dc5a-4908-87cc-034ee9747e20','UId':'17931870-911c-4fad-afd5-7ec649ba087b','Col':4,'Row':8,'Format':'numberic','Value':'','TargetCode':''}</v>
      </c>
    </row>
    <row r="293" spans="1:1" x14ac:dyDescent="0.2">
      <c r="A293" t="str">
        <f>CONCATENATE("{'SheetId':'1deb9a6e-dc5a-4908-87cc-034ee9747e20'",",","'UId':'8e29656a-72a1-4698-a2d4-ab43c77220a4'",",'Col':",COLUMN(BCDanhMucDauTu_06029!E8),",'Row':",ROW(BCDanhMucDauTu_06029!E8),",","'Format':'numberic'",",'Value':'",SUBSTITUTE(BCDanhMucDauTu_06029!E8,"'","\'"),"','TargetCode':''}")</f>
        <v>{'SheetId':'1deb9a6e-dc5a-4908-87cc-034ee9747e20','UId':'8e29656a-72a1-4698-a2d4-ab43c77220a4','Col':5,'Row':8,'Format':'numberic','Value':'','TargetCode':''}</v>
      </c>
    </row>
    <row r="294" spans="1:1" x14ac:dyDescent="0.2">
      <c r="A294" t="str">
        <f>CONCATENATE("{'SheetId':'1deb9a6e-dc5a-4908-87cc-034ee9747e20'",",","'UId':'5fe96b01-5f18-4f07-ac34-11fa669457a4'",",'Col':",COLUMN(BCDanhMucDauTu_06029!F8),",'Row':",ROW(BCDanhMucDauTu_06029!F8),",","'Format':'numberic'",",'Value':'",SUBSTITUTE(BCDanhMucDauTu_06029!F8,"'","\'"),"','TargetCode':''}")</f>
        <v>{'SheetId':'1deb9a6e-dc5a-4908-87cc-034ee9747e20','UId':'5fe96b01-5f18-4f07-ac34-11fa669457a4','Col':6,'Row':8,'Format':'numberic','Value':'','TargetCode':''}</v>
      </c>
    </row>
    <row r="295" spans="1:1" x14ac:dyDescent="0.2">
      <c r="A295" t="str">
        <f>CONCATENATE("{'SheetId':'1deb9a6e-dc5a-4908-87cc-034ee9747e20'",",","'UId':'9d206dcc-b016-47b5-a344-791067be02d5'",",'Col':",COLUMN(BCDanhMucDauTu_06029!G8),",'Row':",ROW(BCDanhMucDauTu_06029!G8),",","'Format':'numberic'",",'Value':'",SUBSTITUTE(BCDanhMucDauTu_06029!G8,"'","\'"),"','TargetCode':''}")</f>
        <v>{'SheetId':'1deb9a6e-dc5a-4908-87cc-034ee9747e20','UId':'9d206dcc-b016-47b5-a344-791067be02d5','Col':7,'Row':8,'Format':'numberic','Value':'','TargetCode':''}</v>
      </c>
    </row>
    <row r="296" spans="1:1" x14ac:dyDescent="0.2">
      <c r="A296" t="str">
        <f>CONCATENATE("{'SheetId':'1deb9a6e-dc5a-4908-87cc-034ee9747e20'",",","'UId':'d149d88b-77fb-4541-8798-63154426abc2'",",'Col':",COLUMN(BCDanhMucDauTu_06029!A10),",'Row':",ROW(BCDanhMucDauTu_06029!A10),",","'ColDynamic':",COLUMN(BCDanhMucDauTu_06029!A8),",","'RowDynamic':",ROW(BCDanhMucDauTu_06029!A8),",","'Format':'numberic'",",'Value':'",SUBSTITUTE(BCDanhMucDauTu_06029!A10,"'","\'"),"','TargetCode':''}")</f>
        <v>{'SheetId':'1deb9a6e-dc5a-4908-87cc-034ee9747e20','UId':'d149d88b-77fb-4541-8798-63154426abc2','Col':1,'Row':10,'ColDynamic':1,'RowDynamic':8,'Format':'numberic','Value':' ','TargetCode':''}</v>
      </c>
    </row>
    <row r="297" spans="1:1" x14ac:dyDescent="0.2">
      <c r="A297" t="str">
        <f>CONCATENATE("{'SheetId':'1deb9a6e-dc5a-4908-87cc-034ee9747e20'",",","'UId':'63355adb-73ff-4fd6-a4ee-6353f3830628'",",'Col':",COLUMN(BCDanhMucDauTu_06029!B10),",'Row':",ROW(BCDanhMucDauTu_06029!B10),",","'ColDynamic':",COLUMN(BCDanhMucDauTu_06029!B8),",","'RowDynamic':",ROW(BCDanhMucDauTu_06029!B8),",","'Format':'string'",",'Value':'",SUBSTITUTE(BCDanhMucDauTu_06029!B10,"'","\'"),"','TargetCode':''}")</f>
        <v>{'SheetId':'1deb9a6e-dc5a-4908-87cc-034ee9747e20','UId':'63355adb-73ff-4fd6-a4ee-6353f3830628','Col':2,'Row':10,'ColDynamic':2,'RowDynamic':8,'Format':'string','Value':'Tổng
Total','TargetCode':''}</v>
      </c>
    </row>
    <row r="298" spans="1:1" x14ac:dyDescent="0.2">
      <c r="A298" t="str">
        <f>CONCATENATE("{'SheetId':'1deb9a6e-dc5a-4908-87cc-034ee9747e20'",",","'UId':'34e26121-8d4b-46bb-836d-3cc1913c6909'",",'Col':",COLUMN(BCDanhMucDauTu_06029!C10),",'Row':",ROW(BCDanhMucDauTu_06029!C10),",","'ColDynamic':",COLUMN(BCDanhMucDauTu_06029!C8),",","'RowDynamic':",ROW(BCDanhMucDauTu_06029!C8),",","'Format':'numberic'",",'Value':'",SUBSTITUTE(BCDanhMucDauTu_06029!C10,"'","\'"),"','TargetCode':''}")</f>
        <v>{'SheetId':'1deb9a6e-dc5a-4908-87cc-034ee9747e20','UId':'34e26121-8d4b-46bb-836d-3cc1913c6909','Col':3,'Row':10,'ColDynamic':3,'RowDynamic':8,'Format':'numberic','Value':'2249','TargetCode':''}</v>
      </c>
    </row>
    <row r="299" spans="1:1" x14ac:dyDescent="0.2">
      <c r="A299" t="str">
        <f>CONCATENATE("{'SheetId':'1deb9a6e-dc5a-4908-87cc-034ee9747e20'",",","'UId':'dcb7503a-9941-4910-9dba-c04cd291c91d'",",'Col':",COLUMN(BCDanhMucDauTu_06029!D10),",'Row':",ROW(BCDanhMucDauTu_06029!D10),",","'ColDynamic':",COLUMN(BCDanhMucDauTu_06029!D8),",","'RowDynamic':",ROW(BCDanhMucDauTu_06029!D8),",","'Format':'numberic'",",'Value':'",SUBSTITUTE(BCDanhMucDauTu_06029!D10,"'","\'"),"','TargetCode':''}")</f>
        <v>{'SheetId':'1deb9a6e-dc5a-4908-87cc-034ee9747e20','UId':'dcb7503a-9941-4910-9dba-c04cd291c91d','Col':4,'Row':10,'ColDynamic':4,'RowDynamic':8,'Format':'numberic','Value':'','TargetCode':''}</v>
      </c>
    </row>
    <row r="300" spans="1:1" x14ac:dyDescent="0.2">
      <c r="A300" t="str">
        <f>CONCATENATE("{'SheetId':'1deb9a6e-dc5a-4908-87cc-034ee9747e20'",",","'UId':'9ff33d6c-3426-46f5-98c3-f1cc3c6c563e'",",'Col':",COLUMN(BCDanhMucDauTu_06029!E10),",'Row':",ROW(BCDanhMucDauTu_06029!E10),",","'ColDynamic':",COLUMN(BCDanhMucDauTu_06029!E8),",","'RowDynamic':",ROW(BCDanhMucDauTu_06029!E8),",","'Format':'numberic'",",'Value':'",SUBSTITUTE(BCDanhMucDauTu_06029!E10,"'","\'"),"','TargetCode':''}")</f>
        <v>{'SheetId':'1deb9a6e-dc5a-4908-87cc-034ee9747e20','UId':'9ff33d6c-3426-46f5-98c3-f1cc3c6c563e','Col':5,'Row':10,'ColDynamic':5,'RowDynamic':8,'Format':'numberic','Value':'','TargetCode':''}</v>
      </c>
    </row>
    <row r="301" spans="1:1" x14ac:dyDescent="0.2">
      <c r="A301" t="str">
        <f>CONCATENATE("{'SheetId':'1deb9a6e-dc5a-4908-87cc-034ee9747e20'",",","'UId':'196bc559-44ca-4c84-bc88-37e0b2b7c0ca'",",'Col':",COLUMN(BCDanhMucDauTu_06029!F10),",'Row':",ROW(BCDanhMucDauTu_06029!F10),",","'ColDynamic':",COLUMN(BCDanhMucDauTu_06029!F8),",","'RowDynamic':",ROW(BCDanhMucDauTu_06029!F8),",","'Format':'numberic'",",'Value':'",SUBSTITUTE(BCDanhMucDauTu_06029!F10,"'","\'"),"','TargetCode':''}")</f>
        <v>{'SheetId':'1deb9a6e-dc5a-4908-87cc-034ee9747e20','UId':'196bc559-44ca-4c84-bc88-37e0b2b7c0ca','Col':6,'Row':10,'ColDynamic':6,'RowDynamic':8,'Format':'numberic','Value':'','TargetCode':''}</v>
      </c>
    </row>
    <row r="302" spans="1:1" x14ac:dyDescent="0.2">
      <c r="A302" t="str">
        <f>CONCATENATE("{'SheetId':'1deb9a6e-dc5a-4908-87cc-034ee9747e20'",",","'UId':'76830a4a-49b3-4200-8f4c-2ccbb1a8164a'",",'Col':",COLUMN(BCDanhMucDauTu_06029!G10),",'Row':",ROW(BCDanhMucDauTu_06029!G10),",","'ColDynamic':",COLUMN(BCDanhMucDauTu_06029!G8),",","'RowDynamic':",ROW(BCDanhMucDauTu_06029!G8),",","'Format':'numberic'",",'Value':'",SUBSTITUTE(BCDanhMucDauTu_06029!G10,"'","\'"),"','TargetCode':''}")</f>
        <v>{'SheetId':'1deb9a6e-dc5a-4908-87cc-034ee9747e20','UId':'76830a4a-49b3-4200-8f4c-2ccbb1a8164a','Col':7,'Row':10,'ColDynamic':7,'RowDynamic':8,'Format':'numberic','Value':'','TargetCode':''}</v>
      </c>
    </row>
    <row r="303" spans="1:1" x14ac:dyDescent="0.2">
      <c r="A303" t="str">
        <f>CONCATENATE("{'SheetId':'1deb9a6e-dc5a-4908-87cc-034ee9747e20'",",","'UId':'c5e58da8-6303-4f4b-8cfb-be632ed7700b'",",'Col':",COLUMN(BCDanhMucDauTu_06029!D11),",'Row':",ROW(BCDanhMucDauTu_06029!D11),",","'Format':'numberic'",",'Value':'",SUBSTITUTE(BCDanhMucDauTu_06029!D11,"'","\'"),"','TargetCode':''}")</f>
        <v>{'SheetId':'1deb9a6e-dc5a-4908-87cc-034ee9747e20','UId':'c5e58da8-6303-4f4b-8cfb-be632ed7700b','Col':4,'Row':11,'Format':'numberic','Value':'','TargetCode':''}</v>
      </c>
    </row>
    <row r="304" spans="1:1" x14ac:dyDescent="0.2">
      <c r="A304" t="str">
        <f>CONCATENATE("{'SheetId':'1deb9a6e-dc5a-4908-87cc-034ee9747e20'",",","'UId':'00ea0783-aace-414b-8975-b7b78127300d'",",'Col':",COLUMN(BCDanhMucDauTu_06029!E11),",'Row':",ROW(BCDanhMucDauTu_06029!E11),",","'Format':'numberic'",",'Value':'",SUBSTITUTE(BCDanhMucDauTu_06029!E11,"'","\'"),"','TargetCode':''}")</f>
        <v>{'SheetId':'1deb9a6e-dc5a-4908-87cc-034ee9747e20','UId':'00ea0783-aace-414b-8975-b7b78127300d','Col':5,'Row':11,'Format':'numberic','Value':'','TargetCode':''}</v>
      </c>
    </row>
    <row r="305" spans="1:1" x14ac:dyDescent="0.2">
      <c r="A305" t="str">
        <f>CONCATENATE("{'SheetId':'1deb9a6e-dc5a-4908-87cc-034ee9747e20'",",","'UId':'399d8c6f-4901-44ca-8111-9e12f616c487'",",'Col':",COLUMN(BCDanhMucDauTu_06029!F11),",'Row':",ROW(BCDanhMucDauTu_06029!F11),",","'Format':'numberic'",",'Value':'",SUBSTITUTE(BCDanhMucDauTu_06029!F11,"'","\'"),"','TargetCode':''}")</f>
        <v>{'SheetId':'1deb9a6e-dc5a-4908-87cc-034ee9747e20','UId':'399d8c6f-4901-44ca-8111-9e12f616c487','Col':6,'Row':11,'Format':'numberic','Value':'','TargetCode':''}</v>
      </c>
    </row>
    <row r="306" spans="1:1" x14ac:dyDescent="0.2">
      <c r="A306" t="str">
        <f>CONCATENATE("{'SheetId':'1deb9a6e-dc5a-4908-87cc-034ee9747e20'",",","'UId':'2cdda7fd-cb87-47da-8e30-06a3709bd609'",",'Col':",COLUMN(BCDanhMucDauTu_06029!G11),",'Row':",ROW(BCDanhMucDauTu_06029!G11),",","'Format':'numberic'",",'Value':'",SUBSTITUTE(BCDanhMucDauTu_06029!G11,"'","\'"),"','TargetCode':''}")</f>
        <v>{'SheetId':'1deb9a6e-dc5a-4908-87cc-034ee9747e20','UId':'2cdda7fd-cb87-47da-8e30-06a3709bd609','Col':7,'Row':11,'Format':'numberic','Value':'','TargetCode':''}</v>
      </c>
    </row>
    <row r="307" spans="1:1" x14ac:dyDescent="0.2">
      <c r="A307" t="str">
        <f>CONCATENATE("{'SheetId':'1deb9a6e-dc5a-4908-87cc-034ee9747e20'",",","'UId':'b8c20cc2-e76a-461c-ace9-e83abfcc1775'",",'Col':",COLUMN(BCDanhMucDauTu_06029!A15),",'Row':",ROW(BCDanhMucDauTu_06029!A15),",","'ColDynamic':",COLUMN(BCDanhMucDauTu_06029!A16),",","'RowDynamic':",ROW(BCDanhMucDauTu_06029!A16),",","'Format':'numberic'",",'Value':'",SUBSTITUTE(BCDanhMucDauTu_06029!A15,"'","\'"),"','TargetCode':''}")</f>
        <v>{'SheetId':'1deb9a6e-dc5a-4908-87cc-034ee9747e20','UId':'b8c20cc2-e76a-461c-ace9-e83abfcc1775','Col':1,'Row':15,'ColDynamic':1,'RowDynamic':16,'Format':'numberic','Value':' ','TargetCode':''}</v>
      </c>
    </row>
    <row r="308" spans="1:1" x14ac:dyDescent="0.2">
      <c r="A308" t="str">
        <f>CONCATENATE("{'SheetId':'1deb9a6e-dc5a-4908-87cc-034ee9747e20'",",","'UId':'e6fa0887-9c0a-49b1-a5d5-d55f5bee7d17'",",'Col':",COLUMN(BCDanhMucDauTu_06029!B15),",'Row':",ROW(BCDanhMucDauTu_06029!B15),",","'ColDynamic':",COLUMN(BCDanhMucDauTu_06029!B16),",","'RowDynamic':",ROW(BCDanhMucDauTu_06029!B16),",","'Format':'string'",",'Value':'",SUBSTITUTE(BCDanhMucDauTu_06029!B15,"'","\'"),"','TargetCode':''}")</f>
        <v>{'SheetId':'1deb9a6e-dc5a-4908-87cc-034ee9747e20','UId':'e6fa0887-9c0a-49b1-a5d5-d55f5bee7d17','Col':2,'Row':15,'ColDynamic':2,'RowDynamic':16,'Format':'string','Value':'Tổng
Total','TargetCode':''}</v>
      </c>
    </row>
    <row r="309" spans="1:1" x14ac:dyDescent="0.2">
      <c r="A309" t="str">
        <f>CONCATENATE("{'SheetId':'1deb9a6e-dc5a-4908-87cc-034ee9747e20'",",","'UId':'6a029111-438c-4c2c-a425-15433a16ea47'",",'Col':",COLUMN(BCDanhMucDauTu_06029!C15),",'Row':",ROW(BCDanhMucDauTu_06029!C15),",","'ColDynamic':",COLUMN(BCDanhMucDauTu_06029!C16),",","'RowDynamic':",ROW(BCDanhMucDauTu_06029!C16),",","'Format':'numberic'",",'Value':'",SUBSTITUTE(BCDanhMucDauTu_06029!C15,"'","\'"),"','TargetCode':''}")</f>
        <v>{'SheetId':'1deb9a6e-dc5a-4908-87cc-034ee9747e20','UId':'6a029111-438c-4c2c-a425-15433a16ea47','Col':3,'Row':15,'ColDynamic':3,'RowDynamic':16,'Format':'numberic','Value':'2252','TargetCode':''}</v>
      </c>
    </row>
    <row r="310" spans="1:1" x14ac:dyDescent="0.2">
      <c r="A310" t="str">
        <f>CONCATENATE("{'SheetId':'1deb9a6e-dc5a-4908-87cc-034ee9747e20'",",","'UId':'2af5b400-8abe-46e3-8b64-7efb4d13db84'",",'Col':",COLUMN(BCDanhMucDauTu_06029!D15),",'Row':",ROW(BCDanhMucDauTu_06029!D15),",","'ColDynamic':",COLUMN(BCDanhMucDauTu_06029!D16),",","'RowDynamic':",ROW(BCDanhMucDauTu_06029!D16),",","'Format':'numberic'",",'Value':'",SUBSTITUTE(BCDanhMucDauTu_06029!D15,"'","\'"),"','TargetCode':''}")</f>
        <v>{'SheetId':'1deb9a6e-dc5a-4908-87cc-034ee9747e20','UId':'2af5b400-8abe-46e3-8b64-7efb4d13db84','Col':4,'Row':15,'ColDynamic':4,'RowDynamic':16,'Format':'numberic','Value':'610000','TargetCode':''}</v>
      </c>
    </row>
    <row r="311" spans="1:1" x14ac:dyDescent="0.2">
      <c r="A311" t="str">
        <f>CONCATENATE("{'SheetId':'1deb9a6e-dc5a-4908-87cc-034ee9747e20'",",","'UId':'142640d6-6a87-400c-bc3e-fd34124b8a95'",",'Col':",COLUMN(BCDanhMucDauTu_06029!E15),",'Row':",ROW(BCDanhMucDauTu_06029!E15),",","'ColDynamic':",COLUMN(BCDanhMucDauTu_06029!E16),",","'RowDynamic':",ROW(BCDanhMucDauTu_06029!E16),",","'Format':'numberic'",",'Value':'",SUBSTITUTE(BCDanhMucDauTu_06029!E15,"'","\'"),"','TargetCode':''}")</f>
        <v>{'SheetId':'1deb9a6e-dc5a-4908-87cc-034ee9747e20','UId':'142640d6-6a87-400c-bc3e-fd34124b8a95','Col':5,'Row':15,'ColDynamic':5,'RowDynamic':16,'Format':'numberic','Value':' ','TargetCode':''}</v>
      </c>
    </row>
    <row r="312" spans="1:1" x14ac:dyDescent="0.2">
      <c r="A312" t="str">
        <f>CONCATENATE("{'SheetId':'1deb9a6e-dc5a-4908-87cc-034ee9747e20'",",","'UId':'a4748164-33b9-46bd-8561-e8b3f76700ee'",",'Col':",COLUMN(BCDanhMucDauTu_06029!F15),",'Row':",ROW(BCDanhMucDauTu_06029!F15),",","'ColDynamic':",COLUMN(BCDanhMucDauTu_06029!F16),",","'RowDynamic':",ROW(BCDanhMucDauTu_06029!F16),",","'Format':'numberic'",",'Value':'",SUBSTITUTE(BCDanhMucDauTu_06029!F15,"'","\'"),"','TargetCode':''}")</f>
        <v>{'SheetId':'1deb9a6e-dc5a-4908-87cc-034ee9747e20','UId':'a4748164-33b9-46bd-8561-e8b3f76700ee','Col':6,'Row':15,'ColDynamic':6,'RowDynamic':16,'Format':'numberic','Value':'60291644338','TargetCode':''}</v>
      </c>
    </row>
    <row r="313" spans="1:1" x14ac:dyDescent="0.2">
      <c r="A313" t="str">
        <f>CONCATENATE("{'SheetId':'1deb9a6e-dc5a-4908-87cc-034ee9747e20'",",","'UId':'8b15b2dd-95b7-4075-8cb9-63831db4f74a'",",'Col':",COLUMN(BCDanhMucDauTu_06029!G15),",'Row':",ROW(BCDanhMucDauTu_06029!G15),",","'ColDynamic':",COLUMN(BCDanhMucDauTu_06029!G16),",","'RowDynamic':",ROW(BCDanhMucDauTu_06029!G16),",","'Format':'numberic'",",'Value':'",SUBSTITUTE(BCDanhMucDauTu_06029!G15,"'","\'"),"','TargetCode':''}")</f>
        <v>{'SheetId':'1deb9a6e-dc5a-4908-87cc-034ee9747e20','UId':'8b15b2dd-95b7-4075-8cb9-63831db4f74a','Col':7,'Row':15,'ColDynamic':7,'RowDynamic':16,'Format':'numberic','Value':'40.2158219906312','TargetCode':''}</v>
      </c>
    </row>
    <row r="314" spans="1:1" x14ac:dyDescent="0.2">
      <c r="A314" t="str">
        <f>CONCATENATE("{'SheetId':'1deb9a6e-dc5a-4908-87cc-034ee9747e20'",",","'UId':'fe496e11-6071-47ac-9042-fb59341ce9d3'",",'Col':",COLUMN(BCDanhMucDauTu_06029!D16),",'Row':",ROW(BCDanhMucDauTu_06029!D16),",","'Format':'numberic'",",'Value':'",SUBSTITUTE(BCDanhMucDauTu_06029!D16,"'","\'"),"','TargetCode':''}")</f>
        <v>{'SheetId':'1deb9a6e-dc5a-4908-87cc-034ee9747e20','UId':'fe496e11-6071-47ac-9042-fb59341ce9d3','Col':4,'Row':16,'Format':'numberic','Value':' ','TargetCode':''}</v>
      </c>
    </row>
    <row r="315" spans="1:1" x14ac:dyDescent="0.2">
      <c r="A315" t="str">
        <f>CONCATENATE("{'SheetId':'1deb9a6e-dc5a-4908-87cc-034ee9747e20'",",","'UId':'8f08a933-d633-4287-845a-9819dc196996'",",'Col':",COLUMN(BCDanhMucDauTu_06029!E16),",'Row':",ROW(BCDanhMucDauTu_06029!E16),",","'Format':'numberic'",",'Value':'",SUBSTITUTE(BCDanhMucDauTu_06029!E16,"'","\'"),"','TargetCode':''}")</f>
        <v>{'SheetId':'1deb9a6e-dc5a-4908-87cc-034ee9747e20','UId':'8f08a933-d633-4287-845a-9819dc196996','Col':5,'Row':16,'Format':'numberic','Value':' ','TargetCode':''}</v>
      </c>
    </row>
    <row r="316" spans="1:1" x14ac:dyDescent="0.2">
      <c r="A316" t="str">
        <f>CONCATENATE("{'SheetId':'1deb9a6e-dc5a-4908-87cc-034ee9747e20'",",","'UId':'dad551f4-82a6-49f9-9019-06cb4c328a89'",",'Col':",COLUMN(BCDanhMucDauTu_06029!F16),",'Row':",ROW(BCDanhMucDauTu_06029!F16),",","'Format':'numberic'",",'Value':'",SUBSTITUTE(BCDanhMucDauTu_06029!F16,"'","\'"),"','TargetCode':''}")</f>
        <v>{'SheetId':'1deb9a6e-dc5a-4908-87cc-034ee9747e20','UId':'dad551f4-82a6-49f9-9019-06cb4c328a89','Col':6,'Row':16,'Format':'numberic','Value':' ','TargetCode':''}</v>
      </c>
    </row>
    <row r="317" spans="1:1" x14ac:dyDescent="0.2">
      <c r="A317" t="str">
        <f>CONCATENATE("{'SheetId':'1deb9a6e-dc5a-4908-87cc-034ee9747e20'",",","'UId':'7bf94847-0bfe-4d96-ab7a-1ce79d9343f5'",",'Col':",COLUMN(BCDanhMucDauTu_06029!G16),",'Row':",ROW(BCDanhMucDauTu_06029!G16),",","'Format':'numberic'",",'Value':'",SUBSTITUTE(BCDanhMucDauTu_06029!G16,"'","\'"),"','TargetCode':''}")</f>
        <v>{'SheetId':'1deb9a6e-dc5a-4908-87cc-034ee9747e20','UId':'7bf94847-0bfe-4d96-ab7a-1ce79d9343f5','Col':7,'Row':16,'Format':'numberic','Value':' ','TargetCode':''}</v>
      </c>
    </row>
    <row r="318" spans="1:1" x14ac:dyDescent="0.2">
      <c r="A318" t="str">
        <f>CONCATENATE("{'SheetId':'1deb9a6e-dc5a-4908-87cc-034ee9747e20'",",","'UId':'55eed474-1147-4da3-9086-9e821874c0a4'",",'Col':",COLUMN(BCDanhMucDauTu_06029!A18),",'Row':",ROW(BCDanhMucDauTu_06029!A18),",","'ColDynamic':",COLUMN(BCDanhMucDauTu_06029!A21),",","'RowDynamic':",ROW(BCDanhMucDauTu_06029!A21),",","'Format':'numberic'",",'Value':'",SUBSTITUTE(BCDanhMucDauTu_06029!A18,"'","\'"),"','TargetCode':''}")</f>
        <v>{'SheetId':'1deb9a6e-dc5a-4908-87cc-034ee9747e20','UId':'55eed474-1147-4da3-9086-9e821874c0a4','Col':1,'Row':18,'ColDynamic':1,'RowDynamic':21,'Format':'numberic','Value':' ','TargetCode':''}</v>
      </c>
    </row>
    <row r="319" spans="1:1" x14ac:dyDescent="0.2">
      <c r="A319" t="str">
        <f>CONCATENATE("{'SheetId':'1deb9a6e-dc5a-4908-87cc-034ee9747e20'",",","'UId':'1c32b7bf-2ca1-44a0-8279-a8f01d6b7249'",",'Col':",COLUMN(BCDanhMucDauTu_06029!B18),",'Row':",ROW(BCDanhMucDauTu_06029!B18),",","'ColDynamic':",COLUMN(BCDanhMucDauTu_06029!B21),",","'RowDynamic':",ROW(BCDanhMucDauTu_06029!B21),",","'Format':'string'",",'Value':'",SUBSTITUTE(BCDanhMucDauTu_06029!B18,"'","\'"),"','TargetCode':''}")</f>
        <v>{'SheetId':'1deb9a6e-dc5a-4908-87cc-034ee9747e20','UId':'1c32b7bf-2ca1-44a0-8279-a8f01d6b7249','Col':2,'Row':18,'ColDynamic':2,'RowDynamic':21,'Format':'string','Value':'Tổng
Total','TargetCode':''}</v>
      </c>
    </row>
    <row r="320" spans="1:1" x14ac:dyDescent="0.2">
      <c r="A320" t="str">
        <f>CONCATENATE("{'SheetId':'1deb9a6e-dc5a-4908-87cc-034ee9747e20'",",","'UId':'f6a0865a-7cc4-4bd5-9c41-171ccfbe8908'",",'Col':",COLUMN(BCDanhMucDauTu_06029!C18),",'Row':",ROW(BCDanhMucDauTu_06029!C18),",","'ColDynamic':",COLUMN(BCDanhMucDauTu_06029!C21),",","'RowDynamic':",ROW(BCDanhMucDauTu_06029!C21),",","'Format':'numberic'",",'Value':'",SUBSTITUTE(BCDanhMucDauTu_06029!C18,"'","\'"),"','TargetCode':''}")</f>
        <v>{'SheetId':'1deb9a6e-dc5a-4908-87cc-034ee9747e20','UId':'f6a0865a-7cc4-4bd5-9c41-171ccfbe8908','Col':3,'Row':18,'ColDynamic':3,'RowDynamic':21,'Format':'numberic','Value':'2254','TargetCode':''}</v>
      </c>
    </row>
    <row r="321" spans="1:1" x14ac:dyDescent="0.2">
      <c r="A321" t="str">
        <f>CONCATENATE("{'SheetId':'1deb9a6e-dc5a-4908-87cc-034ee9747e20'",",","'UId':'26677bc1-4784-4b02-a8da-eb1a17958c29'",",'Col':",COLUMN(BCDanhMucDauTu_06029!D18),",'Row':",ROW(BCDanhMucDauTu_06029!D18),",","'ColDynamic':",COLUMN(BCDanhMucDauTu_06029!D21),",","'RowDynamic':",ROW(BCDanhMucDauTu_06029!D21),",","'Format':'numberic'",",'Value':'",SUBSTITUTE(BCDanhMucDauTu_06029!D18,"'","\'"),"','TargetCode':''}")</f>
        <v>{'SheetId':'1deb9a6e-dc5a-4908-87cc-034ee9747e20','UId':'26677bc1-4784-4b02-a8da-eb1a17958c29','Col':4,'Row':18,'ColDynamic':4,'RowDynamic':21,'Format':'numberic','Value':' ','TargetCode':''}</v>
      </c>
    </row>
    <row r="322" spans="1:1" x14ac:dyDescent="0.2">
      <c r="A322" t="str">
        <f>CONCATENATE("{'SheetId':'1deb9a6e-dc5a-4908-87cc-034ee9747e20'",",","'UId':'8088aec8-68fc-443f-8fce-4f1788e831ff'",",'Col':",COLUMN(BCDanhMucDauTu_06029!E18),",'Row':",ROW(BCDanhMucDauTu_06029!E18),",","'ColDynamic':",COLUMN(BCDanhMucDauTu_06029!E21),",","'RowDynamic':",ROW(BCDanhMucDauTu_06029!E21),",","'Format':'numberic'",",'Value':'",SUBSTITUTE(BCDanhMucDauTu_06029!E18,"'","\'"),"','TargetCode':''}")</f>
        <v>{'SheetId':'1deb9a6e-dc5a-4908-87cc-034ee9747e20','UId':'8088aec8-68fc-443f-8fce-4f1788e831ff','Col':5,'Row':18,'ColDynamic':5,'RowDynamic':21,'Format':'numberic','Value':' ','TargetCode':''}</v>
      </c>
    </row>
    <row r="323" spans="1:1" x14ac:dyDescent="0.2">
      <c r="A323" t="str">
        <f>CONCATENATE("{'SheetId':'1deb9a6e-dc5a-4908-87cc-034ee9747e20'",",","'UId':'109895da-3858-4d8d-ab90-543bcf58b23e'",",'Col':",COLUMN(BCDanhMucDauTu_06029!F18),",'Row':",ROW(BCDanhMucDauTu_06029!F18),",","'ColDynamic':",COLUMN(BCDanhMucDauTu_06029!F21),",","'RowDynamic':",ROW(BCDanhMucDauTu_06029!F21),",","'Format':'numberic'",",'Value':'",SUBSTITUTE(BCDanhMucDauTu_06029!F18,"'","\'"),"','TargetCode':''}")</f>
        <v>{'SheetId':'1deb9a6e-dc5a-4908-87cc-034ee9747e20','UId':'109895da-3858-4d8d-ab90-543bcf58b23e','Col':6,'Row':18,'ColDynamic':6,'RowDynamic':21,'Format':'numberic','Value':'','TargetCode':''}</v>
      </c>
    </row>
    <row r="324" spans="1:1" x14ac:dyDescent="0.2">
      <c r="A324" t="str">
        <f>CONCATENATE("{'SheetId':'1deb9a6e-dc5a-4908-87cc-034ee9747e20'",",","'UId':'b12319f9-b486-4e3c-968f-635c2693280b'",",'Col':",COLUMN(BCDanhMucDauTu_06029!G18),",'Row':",ROW(BCDanhMucDauTu_06029!G18),",","'ColDynamic':",COLUMN(BCDanhMucDauTu_06029!G21),",","'RowDynamic':",ROW(BCDanhMucDauTu_06029!G21),",","'Format':'numberic'",",'Value':'",SUBSTITUTE(BCDanhMucDauTu_06029!G18,"'","\'"),"','TargetCode':''}")</f>
        <v>{'SheetId':'1deb9a6e-dc5a-4908-87cc-034ee9747e20','UId':'b12319f9-b486-4e3c-968f-635c2693280b','Col':7,'Row':18,'ColDynamic':7,'RowDynamic':21,'Format':'numberic','Value':'','TargetCode':''}</v>
      </c>
    </row>
    <row r="325" spans="1:1" x14ac:dyDescent="0.2">
      <c r="A325" t="str">
        <f>CONCATENATE("{'SheetId':'1deb9a6e-dc5a-4908-87cc-034ee9747e20'",",","'UId':'740ad2fc-8f8c-4571-bfbb-d73a204a23fa'",",'Col':",COLUMN(BCDanhMucDauTu_06029!D19),",'Row':",ROW(BCDanhMucDauTu_06029!D19),",","'Format':'numberic'",",'Value':'",SUBSTITUTE(BCDanhMucDauTu_06029!D19,"'","\'"),"','TargetCode':''}")</f>
        <v>{'SheetId':'1deb9a6e-dc5a-4908-87cc-034ee9747e20','UId':'740ad2fc-8f8c-4571-bfbb-d73a204a23fa','Col':4,'Row':19,'Format':'numberic','Value':'610000','TargetCode':''}</v>
      </c>
    </row>
    <row r="326" spans="1:1" x14ac:dyDescent="0.2">
      <c r="A326" t="str">
        <f>CONCATENATE("{'SheetId':'1deb9a6e-dc5a-4908-87cc-034ee9747e20'",",","'UId':'41643327-c3cb-4259-acbc-d10c8c939580'",",'Col':",COLUMN(BCDanhMucDauTu_06029!E19),",'Row':",ROW(BCDanhMucDauTu_06029!E19),",","'Format':'numberic'",",'Value':'",SUBSTITUTE(BCDanhMucDauTu_06029!E19,"'","\'"),"','TargetCode':''}")</f>
        <v>{'SheetId':'1deb9a6e-dc5a-4908-87cc-034ee9747e20','UId':'41643327-c3cb-4259-acbc-d10c8c939580','Col':5,'Row':19,'Format':'numberic','Value':' ','TargetCode':''}</v>
      </c>
    </row>
    <row r="327" spans="1:1" x14ac:dyDescent="0.2">
      <c r="A327" t="str">
        <f>CONCATENATE("{'SheetId':'1deb9a6e-dc5a-4908-87cc-034ee9747e20'",",","'UId':'d007d564-0a98-45f4-94c4-a2e4056245bc'",",'Col':",COLUMN(BCDanhMucDauTu_06029!F19),",'Row':",ROW(BCDanhMucDauTu_06029!F19),",","'Format':'numberic'",",'Value':'",SUBSTITUTE(BCDanhMucDauTu_06029!F19,"'","\'"),"','TargetCode':''}")</f>
        <v>{'SheetId':'1deb9a6e-dc5a-4908-87cc-034ee9747e20','UId':'d007d564-0a98-45f4-94c4-a2e4056245bc','Col':6,'Row':19,'Format':'numberic','Value':'60291644338','TargetCode':''}</v>
      </c>
    </row>
    <row r="328" spans="1:1" x14ac:dyDescent="0.2">
      <c r="A328" t="str">
        <f>CONCATENATE("{'SheetId':'1deb9a6e-dc5a-4908-87cc-034ee9747e20'",",","'UId':'87b8e950-d5f9-45b4-8cfb-d8108dd16f8f'",",'Col':",COLUMN(BCDanhMucDauTu_06029!G19),",'Row':",ROW(BCDanhMucDauTu_06029!G19),",","'Format':'numberic'",",'Value':'",SUBSTITUTE(BCDanhMucDauTu_06029!G19,"'","\'"),"','TargetCode':''}")</f>
        <v>{'SheetId':'1deb9a6e-dc5a-4908-87cc-034ee9747e20','UId':'87b8e950-d5f9-45b4-8cfb-d8108dd16f8f','Col':7,'Row':19,'Format':'numberic','Value':'40.2158219906312','TargetCode':''}</v>
      </c>
    </row>
    <row r="329" spans="1:1" x14ac:dyDescent="0.2">
      <c r="A329" t="str">
        <f>CONCATENATE("{'SheetId':'1deb9a6e-dc5a-4908-87cc-034ee9747e20'",",","'UId':'70e2406f-94eb-466f-8d09-837ad44a449c'",",'Col':",COLUMN(BCDanhMucDauTu_06029!D20),",'Row':",ROW(BCDanhMucDauTu_06029!D20),",","'Format':'numberic'",",'Value':'",SUBSTITUTE(BCDanhMucDauTu_06029!D20,"'","\'"),"','TargetCode':''}")</f>
        <v>{'SheetId':'1deb9a6e-dc5a-4908-87cc-034ee9747e20','UId':'70e2406f-94eb-466f-8d09-837ad44a449c','Col':4,'Row':20,'Format':'numberic','Value':' ','TargetCode':''}</v>
      </c>
    </row>
    <row r="330" spans="1:1" x14ac:dyDescent="0.2">
      <c r="A330" t="str">
        <f>CONCATENATE("{'SheetId':'1deb9a6e-dc5a-4908-87cc-034ee9747e20'",",","'UId':'d0c68994-6723-45f4-a51b-ec4a1f1cb761'",",'Col':",COLUMN(BCDanhMucDauTu_06029!E20),",'Row':",ROW(BCDanhMucDauTu_06029!E20),",","'Format':'numberic'",",'Value':'",SUBSTITUTE(BCDanhMucDauTu_06029!E20,"'","\'"),"','TargetCode':''}")</f>
        <v>{'SheetId':'1deb9a6e-dc5a-4908-87cc-034ee9747e20','UId':'d0c68994-6723-45f4-a51b-ec4a1f1cb761','Col':5,'Row':20,'Format':'numberic','Value':' ','TargetCode':''}</v>
      </c>
    </row>
    <row r="331" spans="1:1" x14ac:dyDescent="0.2">
      <c r="A331" t="str">
        <f>CONCATENATE("{'SheetId':'1deb9a6e-dc5a-4908-87cc-034ee9747e20'",",","'UId':'6c78638c-c601-49bf-a9e5-d48c4258eadd'",",'Col':",COLUMN(BCDanhMucDauTu_06029!F20),",'Row':",ROW(BCDanhMucDauTu_06029!F20),",","'Format':'numberic'",",'Value':'",SUBSTITUTE(BCDanhMucDauTu_06029!F20,"'","\'"),"','TargetCode':''}")</f>
        <v>{'SheetId':'1deb9a6e-dc5a-4908-87cc-034ee9747e20','UId':'6c78638c-c601-49bf-a9e5-d48c4258eadd','Col':6,'Row':20,'Format':'numberic','Value':'','TargetCode':''}</v>
      </c>
    </row>
    <row r="332" spans="1:1" x14ac:dyDescent="0.2">
      <c r="A332" t="str">
        <f>CONCATENATE("{'SheetId':'1deb9a6e-dc5a-4908-87cc-034ee9747e20'",",","'UId':'bb82eed3-a7c3-4954-be20-20a9717d4026'",",'Col':",COLUMN(BCDanhMucDauTu_06029!G20),",'Row':",ROW(BCDanhMucDauTu_06029!G20),",","'Format':'numberic'",",'Value':'",SUBSTITUTE(BCDanhMucDauTu_06029!G20,"'","\'"),"','TargetCode':''}")</f>
        <v>{'SheetId':'1deb9a6e-dc5a-4908-87cc-034ee9747e20','UId':'bb82eed3-a7c3-4954-be20-20a9717d4026','Col':7,'Row':20,'Format':'numberic','Value':'','TargetCode':''}</v>
      </c>
    </row>
    <row r="333" spans="1:1" x14ac:dyDescent="0.2">
      <c r="A333" t="str">
        <f>CONCATENATE("{'SheetId':'1deb9a6e-dc5a-4908-87cc-034ee9747e20'",",","'UId':'4fe6fd2f-049f-4c3b-a78b-58fd08d62d7d'",",'Col':",COLUMN(BCDanhMucDauTu_06029!A26),",'Row':",ROW(BCDanhMucDauTu_06029!A26),",","'ColDynamic':",COLUMN(BCDanhMucDauTu_06029!A29),",","'RowDynamic':",ROW(BCDanhMucDauTu_06029!A29),",","'Format':'numberic'",",'Value':'",SUBSTITUTE(BCDanhMucDauTu_06029!A26,"'","\'"),"','TargetCode':''}")</f>
        <v>{'SheetId':'1deb9a6e-dc5a-4908-87cc-034ee9747e20','UId':'4fe6fd2f-049f-4c3b-a78b-58fd08d62d7d','Col':1,'Row':26,'ColDynamic':1,'RowDynamic':29,'Format':'numberic','Value':' ','TargetCode':''}</v>
      </c>
    </row>
    <row r="334" spans="1:1" x14ac:dyDescent="0.2">
      <c r="A334" t="str">
        <f>CONCATENATE("{'SheetId':'1deb9a6e-dc5a-4908-87cc-034ee9747e20'",",","'UId':'21737fa5-5263-466a-9802-c554ec94ffeb'",",'Col':",COLUMN(BCDanhMucDauTu_06029!B26),",'Row':",ROW(BCDanhMucDauTu_06029!B26),",","'ColDynamic':",COLUMN(BCDanhMucDauTu_06029!B29),",","'RowDynamic':",ROW(BCDanhMucDauTu_06029!B29),",","'Format':'string'",",'Value':'",SUBSTITUTE(BCDanhMucDauTu_06029!B26,"'","\'"),"','TargetCode':''}")</f>
        <v>{'SheetId':'1deb9a6e-dc5a-4908-87cc-034ee9747e20','UId':'21737fa5-5263-466a-9802-c554ec94ffeb','Col':2,'Row':26,'ColDynamic':2,'RowDynamic':29,'Format':'string','Value':'Tổng
Total','TargetCode':''}</v>
      </c>
    </row>
    <row r="335" spans="1:1" x14ac:dyDescent="0.2">
      <c r="A335" t="str">
        <f>CONCATENATE("{'SheetId':'1deb9a6e-dc5a-4908-87cc-034ee9747e20'",",","'UId':'b1780ae8-e3e9-4d68-b8e3-06dc22233b5c'",",'Col':",COLUMN(BCDanhMucDauTu_06029!C26),",'Row':",ROW(BCDanhMucDauTu_06029!C26),",","'ColDynamic':",COLUMN(BCDanhMucDauTu_06029!C29),",","'RowDynamic':",ROW(BCDanhMucDauTu_06029!C29),",","'Format':'numberic'",",'Value':'",SUBSTITUTE(BCDanhMucDauTu_06029!C26,"'","\'"),"','TargetCode':''}")</f>
        <v>{'SheetId':'1deb9a6e-dc5a-4908-87cc-034ee9747e20','UId':'b1780ae8-e3e9-4d68-b8e3-06dc22233b5c','Col':3,'Row':26,'ColDynamic':3,'RowDynamic':29,'Format':'numberic','Value':'2257','TargetCode':''}</v>
      </c>
    </row>
    <row r="336" spans="1:1" x14ac:dyDescent="0.2">
      <c r="A336" t="str">
        <f>CONCATENATE("{'SheetId':'1deb9a6e-dc5a-4908-87cc-034ee9747e20'",",","'UId':'fd0c415a-d2bc-42ee-b389-414f8400dae8'",",'Col':",COLUMN(BCDanhMucDauTu_06029!D26),",'Row':",ROW(BCDanhMucDauTu_06029!D26),",","'ColDynamic':",COLUMN(BCDanhMucDauTu_06029!D29),",","'RowDynamic':",ROW(BCDanhMucDauTu_06029!D29),",","'Format':'numberic'",",'Value':'",SUBSTITUTE(BCDanhMucDauTu_06029!D26,"'","\'"),"','TargetCode':''}")</f>
        <v>{'SheetId':'1deb9a6e-dc5a-4908-87cc-034ee9747e20','UId':'fd0c415a-d2bc-42ee-b389-414f8400dae8','Col':4,'Row':26,'ColDynamic':4,'RowDynamic':29,'Format':'numberic','Value':'','TargetCode':''}</v>
      </c>
    </row>
    <row r="337" spans="1:1" x14ac:dyDescent="0.2">
      <c r="A337" t="str">
        <f>CONCATENATE("{'SheetId':'1deb9a6e-dc5a-4908-87cc-034ee9747e20'",",","'UId':'816243e8-9c85-4ba1-805c-371f6b4844e4'",",'Col':",COLUMN(BCDanhMucDauTu_06029!E26),",'Row':",ROW(BCDanhMucDauTu_06029!E26),",","'ColDynamic':",COLUMN(BCDanhMucDauTu_06029!E29),",","'RowDynamic':",ROW(BCDanhMucDauTu_06029!E29),",","'Format':'numberic'",",'Value':'",SUBSTITUTE(BCDanhMucDauTu_06029!E26,"'","\'"),"','TargetCode':''}")</f>
        <v>{'SheetId':'1deb9a6e-dc5a-4908-87cc-034ee9747e20','UId':'816243e8-9c85-4ba1-805c-371f6b4844e4','Col':5,'Row':26,'ColDynamic':5,'RowDynamic':29,'Format':'numberic','Value':'','TargetCode':''}</v>
      </c>
    </row>
    <row r="338" spans="1:1" x14ac:dyDescent="0.2">
      <c r="A338" t="str">
        <f>CONCATENATE("{'SheetId':'1deb9a6e-dc5a-4908-87cc-034ee9747e20'",",","'UId':'2efa8183-1804-400f-919b-54e0d328e017'",",'Col':",COLUMN(BCDanhMucDauTu_06029!F26),",'Row':",ROW(BCDanhMucDauTu_06029!F26),",","'ColDynamic':",COLUMN(BCDanhMucDauTu_06029!F29),",","'RowDynamic':",ROW(BCDanhMucDauTu_06029!F29),",","'Format':'numberic'",",'Value':'",SUBSTITUTE(BCDanhMucDauTu_06029!F26,"'","\'"),"','TargetCode':''}")</f>
        <v>{'SheetId':'1deb9a6e-dc5a-4908-87cc-034ee9747e20','UId':'2efa8183-1804-400f-919b-54e0d328e017','Col':6,'Row':26,'ColDynamic':6,'RowDynamic':29,'Format':'numberic','Value':'89260234247','TargetCode':''}</v>
      </c>
    </row>
    <row r="339" spans="1:1" x14ac:dyDescent="0.2">
      <c r="A339" t="str">
        <f>CONCATENATE("{'SheetId':'1deb9a6e-dc5a-4908-87cc-034ee9747e20'",",","'UId':'890ca93f-4ffa-4063-bc4e-3ca8427d321f'",",'Col':",COLUMN(BCDanhMucDauTu_06029!G26),",'Row':",ROW(BCDanhMucDauTu_06029!G26),",","'ColDynamic':",COLUMN(BCDanhMucDauTu_06029!G29),",","'RowDynamic':",ROW(BCDanhMucDauTu_06029!G29),",","'Format':'numberic'",",'Value':'",SUBSTITUTE(BCDanhMucDauTu_06029!G26,"'","\'"),"','TargetCode':''}")</f>
        <v>{'SheetId':'1deb9a6e-dc5a-4908-87cc-034ee9747e20','UId':'890ca93f-4ffa-4063-bc4e-3ca8427d321f','Col':7,'Row':26,'ColDynamic':7,'RowDynamic':29,'Format':'numberic','Value':'59.538493778597','TargetCode':''}</v>
      </c>
    </row>
    <row r="340" spans="1:1" x14ac:dyDescent="0.2">
      <c r="A340" t="str">
        <f>CONCATENATE("{'SheetId':'1deb9a6e-dc5a-4908-87cc-034ee9747e20'",",","'UId':'df249e66-a9ea-45a2-9c76-d51aecb2379d'",",'Col':",COLUMN(BCDanhMucDauTu_06029!D27),",'Row':",ROW(BCDanhMucDauTu_06029!D27),",","'Format':'numberic'",",'Value':'",SUBSTITUTE(BCDanhMucDauTu_06029!D27,"'","\'"),"','TargetCode':''}")</f>
        <v>{'SheetId':'1deb9a6e-dc5a-4908-87cc-034ee9747e20','UId':'df249e66-a9ea-45a2-9c76-d51aecb2379d','Col':4,'Row':27,'Format':'numberic','Value':'','TargetCode':''}</v>
      </c>
    </row>
    <row r="341" spans="1:1" x14ac:dyDescent="0.2">
      <c r="A341" t="str">
        <f>CONCATENATE("{'SheetId':'1deb9a6e-dc5a-4908-87cc-034ee9747e20'",",","'UId':'a81df1b4-0c26-4bbd-9a9d-27dc4b538b2c'",",'Col':",COLUMN(BCDanhMucDauTu_06029!E27),",'Row':",ROW(BCDanhMucDauTu_06029!E27),",","'Format':'numberic'",",'Value':'",SUBSTITUTE(BCDanhMucDauTu_06029!E27,"'","\'"),"','TargetCode':''}")</f>
        <v>{'SheetId':'1deb9a6e-dc5a-4908-87cc-034ee9747e20','UId':'a81df1b4-0c26-4bbd-9a9d-27dc4b538b2c','Col':5,'Row':27,'Format':'numberic','Value':'','TargetCode':''}</v>
      </c>
    </row>
    <row r="342" spans="1:1" x14ac:dyDescent="0.2">
      <c r="A342" t="str">
        <f>CONCATENATE("{'SheetId':'1deb9a6e-dc5a-4908-87cc-034ee9747e20'",",","'UId':'4a9e3616-ca24-464d-b5e2-89b07d4dab94'",",'Col':",COLUMN(BCDanhMucDauTu_06029!F27),",'Row':",ROW(BCDanhMucDauTu_06029!F27),",","'Format':'numberic'",",'Value':'",SUBSTITUTE(BCDanhMucDauTu_06029!F27,"'","\'"),"','TargetCode':''}")</f>
        <v>{'SheetId':'1deb9a6e-dc5a-4908-87cc-034ee9747e20','UId':'4a9e3616-ca24-464d-b5e2-89b07d4dab94','Col':6,'Row':27,'Format':'numberic','Value':'','TargetCode':''}</v>
      </c>
    </row>
    <row r="343" spans="1:1" x14ac:dyDescent="0.2">
      <c r="A343" t="str">
        <f>CONCATENATE("{'SheetId':'1deb9a6e-dc5a-4908-87cc-034ee9747e20'",",","'UId':'4cbb5dbb-7a56-4367-b451-172c5d9fc088'",",'Col':",COLUMN(BCDanhMucDauTu_06029!G27),",'Row':",ROW(BCDanhMucDauTu_06029!G27),",","'Format':'numberic'",",'Value':'",SUBSTITUTE(BCDanhMucDauTu_06029!G27,"'","\'"),"','TargetCode':''}")</f>
        <v>{'SheetId':'1deb9a6e-dc5a-4908-87cc-034ee9747e20','UId':'4cbb5dbb-7a56-4367-b451-172c5d9fc088','Col':7,'Row':27,'Format':'numberic','Value':'','TargetCode':''}</v>
      </c>
    </row>
    <row r="344" spans="1:1" x14ac:dyDescent="0.2">
      <c r="A344" t="str">
        <f>CONCATENATE("{'SheetId':'1deb9a6e-dc5a-4908-87cc-034ee9747e20'",",","'UId':'70357de6-0706-48a2-a361-da95bcaa1827'",",'Col':",COLUMN(BCDanhMucDauTu_06029!D28),",'Row':",ROW(BCDanhMucDauTu_06029!D28),",","'Format':'numberic'",",'Value':'",SUBSTITUTE(BCDanhMucDauTu_06029!D28,"'","\'"),"','TargetCode':''}")</f>
        <v>{'SheetId':'1deb9a6e-dc5a-4908-87cc-034ee9747e20','UId':'70357de6-0706-48a2-a361-da95bcaa1827','Col':4,'Row':28,'Format':'numberic','Value':'','TargetCode':''}</v>
      </c>
    </row>
    <row r="345" spans="1:1" x14ac:dyDescent="0.2">
      <c r="A345" t="str">
        <f>CONCATENATE("{'SheetId':'1deb9a6e-dc5a-4908-87cc-034ee9747e20'",",","'UId':'4f148c59-190d-4dad-aff9-126f4ce81c6d'",",'Col':",COLUMN(BCDanhMucDauTu_06029!E28),",'Row':",ROW(BCDanhMucDauTu_06029!E28),",","'Format':'numberic'",",'Value':'",SUBSTITUTE(BCDanhMucDauTu_06029!E28,"'","\'"),"','TargetCode':''}")</f>
        <v>{'SheetId':'1deb9a6e-dc5a-4908-87cc-034ee9747e20','UId':'4f148c59-190d-4dad-aff9-126f4ce81c6d','Col':5,'Row':28,'Format':'numberic','Value':'','TargetCode':''}</v>
      </c>
    </row>
    <row r="346" spans="1:1" x14ac:dyDescent="0.2">
      <c r="A346" t="str">
        <f>CONCATENATE("{'SheetId':'1deb9a6e-dc5a-4908-87cc-034ee9747e20'",",","'UId':'6ba9d2bf-7322-4bb6-be73-05a728f53c5a'",",'Col':",COLUMN(BCDanhMucDauTu_06029!F28),",'Row':",ROW(BCDanhMucDauTu_06029!F28),",","'Format':'numberic'",",'Value':'",SUBSTITUTE(BCDanhMucDauTu_06029!F28,"'","\'"),"','TargetCode':''}")</f>
        <v>{'SheetId':'1deb9a6e-dc5a-4908-87cc-034ee9747e20','UId':'6ba9d2bf-7322-4bb6-be73-05a728f53c5a','Col':6,'Row':28,'Format':'numberic','Value':'','TargetCode':''}</v>
      </c>
    </row>
    <row r="347" spans="1:1" x14ac:dyDescent="0.2">
      <c r="A347" t="str">
        <f>CONCATENATE("{'SheetId':'1deb9a6e-dc5a-4908-87cc-034ee9747e20'",",","'UId':'cad08826-aed0-458d-a3df-563ee1ca2782'",",'Col':",COLUMN(BCDanhMucDauTu_06029!G28),",'Row':",ROW(BCDanhMucDauTu_06029!G28),",","'Format':'numberic'",",'Value':'",SUBSTITUTE(BCDanhMucDauTu_06029!G28,"'","\'"),"','TargetCode':''}")</f>
        <v>{'SheetId':'1deb9a6e-dc5a-4908-87cc-034ee9747e20','UId':'cad08826-aed0-458d-a3df-563ee1ca2782','Col':7,'Row':28,'Format':'numberic','Value':'','TargetCode':''}</v>
      </c>
    </row>
    <row r="348" spans="1:1" x14ac:dyDescent="0.2">
      <c r="A348" t="str">
        <f>CONCATENATE("{'SheetId':'1deb9a6e-dc5a-4908-87cc-034ee9747e20'",",","'UId':'26452794-e0d2-44f2-8c51-7f5465fbf4cf'",",'Col':",COLUMN(BCDanhMucDauTu_06029!A30),",'Row':",ROW(BCDanhMucDauTu_06029!A30),",","'ColDynamic':",COLUMN(BCDanhMucDauTu_06029!A27),",","'RowDynamic':",ROW(BCDanhMucDauTu_06029!A27),",","'Format':'string'",",'Value':'",SUBSTITUTE(BCDanhMucDauTu_06029!A30,"'","\'"),"','TargetCode':''}")</f>
        <v>{'SheetId':'1deb9a6e-dc5a-4908-87cc-034ee9747e20','UId':'26452794-e0d2-44f2-8c51-7f5465fbf4cf','Col':1,'Row':30,'ColDynamic':1,'RowDynamic':27,'Format':'string','Value':' ','TargetCode':''}</v>
      </c>
    </row>
    <row r="349" spans="1:1" x14ac:dyDescent="0.2">
      <c r="A349" t="str">
        <f>CONCATENATE("{'SheetId':'1deb9a6e-dc5a-4908-87cc-034ee9747e20'",",","'UId':'9b14eff9-5e45-4cf1-9494-0604b89ed28b'",",'Col':",COLUMN(BCDanhMucDauTu_06029!B30),",'Row':",ROW(BCDanhMucDauTu_06029!B30),",","'ColDynamic':",COLUMN(BCDanhMucDauTu_06029!B27),",","'RowDynamic':",ROW(BCDanhMucDauTu_06029!B27),",","'Format':'string'",",'Value':'",SUBSTITUTE(BCDanhMucDauTu_06029!B30,"'","\'"),"','TargetCode':''}")</f>
        <v>{'SheetId':'1deb9a6e-dc5a-4908-87cc-034ee9747e20','UId':'9b14eff9-5e45-4cf1-9494-0604b89ed28b','Col':2,'Row':30,'ColDynamic':2,'RowDynamic':27,'Format':'string','Value':'Tiền gửi ngân hàng
Cash at bank ','TargetCode':''}</v>
      </c>
    </row>
    <row r="350" spans="1:1" x14ac:dyDescent="0.2">
      <c r="A350" t="str">
        <f>CONCATENATE("{'SheetId':'1deb9a6e-dc5a-4908-87cc-034ee9747e20'",",","'UId':'8d66f097-23e3-4ef9-8131-e5ac52c6b32f'",",'Col':",COLUMN(BCDanhMucDauTu_06029!C30),",'Row':",ROW(BCDanhMucDauTu_06029!C30),",","'ColDynamic':",COLUMN(BCDanhMucDauTu_06029!C27),",","'RowDynamic':",ROW(BCDanhMucDauTu_06029!C27),",","'Format':'string'",",'Value':'",SUBSTITUTE(BCDanhMucDauTu_06029!C30,"'","\'"),"','TargetCode':''}")</f>
        <v>{'SheetId':'1deb9a6e-dc5a-4908-87cc-034ee9747e20','UId':'8d66f097-23e3-4ef9-8131-e5ac52c6b32f','Col':3,'Row':30,'ColDynamic':3,'RowDynamic':27,'Format':'string','Value':'2260','TargetCode':''}</v>
      </c>
    </row>
    <row r="351" spans="1:1" x14ac:dyDescent="0.2">
      <c r="A351" t="str">
        <f>CONCATENATE("{'SheetId':'1deb9a6e-dc5a-4908-87cc-034ee9747e20'",",","'UId':'ead9614a-658c-4220-bedf-ca1bfba113ca'",",'Col':",COLUMN(BCDanhMucDauTu_06029!D30),",'Row':",ROW(BCDanhMucDauTu_06029!D30),",","'ColDynamic':",COLUMN(BCDanhMucDauTu_06029!D27),",","'RowDynamic':",ROW(BCDanhMucDauTu_06029!D27),",","'Format':'numberic'",",'Value':'",SUBSTITUTE(BCDanhMucDauTu_06029!D30,"'","\'"),"','TargetCode':''}")</f>
        <v>{'SheetId':'1deb9a6e-dc5a-4908-87cc-034ee9747e20','UId':'ead9614a-658c-4220-bedf-ca1bfba113ca','Col':4,'Row':30,'ColDynamic':4,'RowDynamic':27,'Format':'numberic','Value':'','TargetCode':''}</v>
      </c>
    </row>
    <row r="352" spans="1:1" x14ac:dyDescent="0.2">
      <c r="A352" t="str">
        <f>CONCATENATE("{'SheetId':'1deb9a6e-dc5a-4908-87cc-034ee9747e20'",",","'UId':'4fdfc09c-5e5b-40ad-b617-c48d140e6fbc'",",'Col':",COLUMN(BCDanhMucDauTu_06029!E30),",'Row':",ROW(BCDanhMucDauTu_06029!E30),",","'ColDynamic':",COLUMN(BCDanhMucDauTu_06029!E27),",","'RowDynamic':",ROW(BCDanhMucDauTu_06029!E27),",","'Format':'numberic'",",'Value':'",SUBSTITUTE(BCDanhMucDauTu_06029!E30,"'","\'"),"','TargetCode':''}")</f>
        <v>{'SheetId':'1deb9a6e-dc5a-4908-87cc-034ee9747e20','UId':'4fdfc09c-5e5b-40ad-b617-c48d140e6fbc','Col':5,'Row':30,'ColDynamic':5,'RowDynamic':27,'Format':'numberic','Value':'','TargetCode':''}</v>
      </c>
    </row>
    <row r="353" spans="1:1" x14ac:dyDescent="0.2">
      <c r="A353" t="str">
        <f>CONCATENATE("{'SheetId':'1deb9a6e-dc5a-4908-87cc-034ee9747e20'",",","'UId':'ba8351a8-8ef9-4c39-b20c-9e499c7302c4'",",'Col':",COLUMN(BCDanhMucDauTu_06029!F30),",'Row':",ROW(BCDanhMucDauTu_06029!F30),",","'ColDynamic':",COLUMN(BCDanhMucDauTu_06029!F27),",","'RowDynamic':",ROW(BCDanhMucDauTu_06029!F27),",","'Format':'numberic'",",'Value':'",SUBSTITUTE(BCDanhMucDauTu_06029!F30,"'","\'"),"','TargetCode':''}")</f>
        <v>{'SheetId':'1deb9a6e-dc5a-4908-87cc-034ee9747e20','UId':'ba8351a8-8ef9-4c39-b20c-9e499c7302c4','Col':6,'Row':30,'ColDynamic':6,'RowDynamic':27,'Format':'numberic','Value':'368330312','TargetCode':''}</v>
      </c>
    </row>
    <row r="354" spans="1:1" x14ac:dyDescent="0.2">
      <c r="A354" t="str">
        <f>CONCATENATE("{'SheetId':'1deb9a6e-dc5a-4908-87cc-034ee9747e20'",",","'UId':'20aec549-2649-4108-8c50-4ff697541fea'",",'Col':",COLUMN(BCDanhMucDauTu_06029!G30),",'Row':",ROW(BCDanhMucDauTu_06029!G30),",","'ColDynamic':",COLUMN(BCDanhMucDauTu_06029!G27),",","'RowDynamic':",ROW(BCDanhMucDauTu_06029!G27),",","'Format':'numberic'",",'Value':'",SUBSTITUTE(BCDanhMucDauTu_06029!G30,"'","\'"),"','TargetCode':''}")</f>
        <v>{'SheetId':'1deb9a6e-dc5a-4908-87cc-034ee9747e20','UId':'20aec549-2649-4108-8c50-4ff697541fea','Col':7,'Row':30,'ColDynamic':7,'RowDynamic':27,'Format':'numberic','Value':'0.245684230771753','TargetCode':''}</v>
      </c>
    </row>
    <row r="355" spans="1:1" x14ac:dyDescent="0.2">
      <c r="A355" t="str">
        <f>CONCATENATE("{'SheetId':'1deb9a6e-dc5a-4908-87cc-034ee9747e20'",",","'UId':'c94d94d7-01a6-4c24-95e6-4f83c62d0567'",",'Col':",COLUMN(BCDanhMucDauTu_06029!A34),",'Row':",ROW(BCDanhMucDauTu_06029!A34),",","'ColDynamic':",COLUMN(BCDanhMucDauTu_06029!A29),",","'RowDynamic':",ROW(BCDanhMucDauTu_06029!A29),",","'Format':'string'",",'Value':'",SUBSTITUTE(BCDanhMucDauTu_06029!A34,"'","\'"),"','TargetCode':''}")</f>
        <v>{'SheetId':'1deb9a6e-dc5a-4908-87cc-034ee9747e20','UId':'c94d94d7-01a6-4c24-95e6-4f83c62d0567','Col':1,'Row':34,'ColDynamic':1,'RowDynamic':29,'Format':'string','Value':' ','TargetCode':''}</v>
      </c>
    </row>
    <row r="356" spans="1:1" x14ac:dyDescent="0.2">
      <c r="A356" t="str">
        <f>CONCATENATE("{'SheetId':'1deb9a6e-dc5a-4908-87cc-034ee9747e20'",",","'UId':'333b59bf-d7bf-4903-a769-681773c5c1d6'",",'Col':",COLUMN(BCDanhMucDauTu_06029!B34),",'Row':",ROW(BCDanhMucDauTu_06029!B34),",","'ColDynamic':",COLUMN(BCDanhMucDauTu_06029!B29),",","'RowDynamic':",ROW(BCDanhMucDauTu_06029!B29),",","'Format':'string'",",'Value':'",SUBSTITUTE(BCDanhMucDauTu_06029!B34,"'","\'"),"','TargetCode':''}")</f>
        <v>{'SheetId':'1deb9a6e-dc5a-4908-87cc-034ee9747e20','UId':'333b59bf-d7bf-4903-a769-681773c5c1d6','Col':2,'Row':34,'ColDynamic':2,'RowDynamic':29,'Format':'string','Value':'Tiền gửi có kỳ hạn không quá 3 tháng
Term Deposit no more than 3 months','TargetCode':''}</v>
      </c>
    </row>
    <row r="357" spans="1:1" x14ac:dyDescent="0.2">
      <c r="A357" t="str">
        <f>CONCATENATE("{'SheetId':'1deb9a6e-dc5a-4908-87cc-034ee9747e20'",",","'UId':'70dcb08c-d0c0-43e8-87c7-cb83b1736902'",",'Col':",COLUMN(BCDanhMucDauTu_06029!C34),",'Row':",ROW(BCDanhMucDauTu_06029!C34),",","'ColDynamic':",COLUMN(BCDanhMucDauTu_06029!C29),",","'RowDynamic':",ROW(BCDanhMucDauTu_06029!C29),",","'Format':'string'",",'Value':'",SUBSTITUTE(BCDanhMucDauTu_06029!C34,"'","\'"),"','TargetCode':''}")</f>
        <v>{'SheetId':'1deb9a6e-dc5a-4908-87cc-034ee9747e20','UId':'70dcb08c-d0c0-43e8-87c7-cb83b1736902','Col':3,'Row':34,'ColDynamic':3,'RowDynamic':29,'Format':'string','Value':'2260.04','TargetCode':''}</v>
      </c>
    </row>
    <row r="358" spans="1:1" x14ac:dyDescent="0.2">
      <c r="A358" t="str">
        <f>CONCATENATE("{'SheetId':'1deb9a6e-dc5a-4908-87cc-034ee9747e20'",",","'UId':'b98b0710-edbe-464f-91cc-a50943b92e53'",",'Col':",COLUMN(BCDanhMucDauTu_06029!D34),",'Row':",ROW(BCDanhMucDauTu_06029!D34),",","'ColDynamic':",COLUMN(BCDanhMucDauTu_06029!D29),",","'RowDynamic':",ROW(BCDanhMucDauTu_06029!D29),",","'Format':'numberic'",",'Value':'",SUBSTITUTE(BCDanhMucDauTu_06029!D34,"'","\'"),"','TargetCode':''}")</f>
        <v>{'SheetId':'1deb9a6e-dc5a-4908-87cc-034ee9747e20','UId':'b98b0710-edbe-464f-91cc-a50943b92e53','Col':4,'Row':34,'ColDynamic':4,'RowDynamic':29,'Format':'numberic','Value':'','TargetCode':''}</v>
      </c>
    </row>
    <row r="359" spans="1:1" x14ac:dyDescent="0.2">
      <c r="A359" t="str">
        <f>CONCATENATE("{'SheetId':'1deb9a6e-dc5a-4908-87cc-034ee9747e20'",",","'UId':'1e5e338d-e8d3-484c-a931-f154e681f9d1'",",'Col':",COLUMN(BCDanhMucDauTu_06029!E34),",'Row':",ROW(BCDanhMucDauTu_06029!E34),",","'ColDynamic':",COLUMN(BCDanhMucDauTu_06029!E29),",","'RowDynamic':",ROW(BCDanhMucDauTu_06029!E29),",","'Format':'numberic'",",'Value':'",SUBSTITUTE(BCDanhMucDauTu_06029!E34,"'","\'"),"','TargetCode':''}")</f>
        <v>{'SheetId':'1deb9a6e-dc5a-4908-87cc-034ee9747e20','UId':'1e5e338d-e8d3-484c-a931-f154e681f9d1','Col':5,'Row':34,'ColDynamic':5,'RowDynamic':29,'Format':'numberic','Value':'','TargetCode':''}</v>
      </c>
    </row>
    <row r="360" spans="1:1" x14ac:dyDescent="0.2">
      <c r="A360" t="str">
        <f>CONCATENATE("{'SheetId':'1deb9a6e-dc5a-4908-87cc-034ee9747e20'",",","'UId':'f0171a12-b46c-408e-9769-0674783f4494'",",'Col':",COLUMN(BCDanhMucDauTu_06029!F34),",'Row':",ROW(BCDanhMucDauTu_06029!F34),",","'ColDynamic':",COLUMN(BCDanhMucDauTu_06029!F29),",","'RowDynamic':",ROW(BCDanhMucDauTu_06029!F29),",","'Format':'numberic'",",'Value':'",SUBSTITUTE(BCDanhMucDauTu_06029!F34,"'","\'"),"','TargetCode':''}")</f>
        <v>{'SheetId':'1deb9a6e-dc5a-4908-87cc-034ee9747e20','UId':'f0171a12-b46c-408e-9769-0674783f4494','Col':6,'Row':34,'ColDynamic':6,'RowDynamic':29,'Format':'numberic','Value':'','TargetCode':''}</v>
      </c>
    </row>
    <row r="361" spans="1:1" x14ac:dyDescent="0.2">
      <c r="A361" t="str">
        <f>CONCATENATE("{'SheetId':'1deb9a6e-dc5a-4908-87cc-034ee9747e20'",",","'UId':'123dfcbf-9d8f-4865-9abd-67aef0fb2ded'",",'Col':",COLUMN(BCDanhMucDauTu_06029!G34),",'Row':",ROW(BCDanhMucDauTu_06029!G34),",","'ColDynamic':",COLUMN(BCDanhMucDauTu_06029!G29),",","'RowDynamic':",ROW(BCDanhMucDauTu_06029!G29),",","'Format':'numberic'",",'Value':'",SUBSTITUTE(BCDanhMucDauTu_06029!G34,"'","\'"),"','TargetCode':''}")</f>
        <v>{'SheetId':'1deb9a6e-dc5a-4908-87cc-034ee9747e20','UId':'123dfcbf-9d8f-4865-9abd-67aef0fb2ded','Col':7,'Row':34,'ColDynamic':7,'RowDynamic':29,'Format':'numberic','Value':'','TargetCode':''}</v>
      </c>
    </row>
    <row r="362" spans="1:1" x14ac:dyDescent="0.2">
      <c r="A362" t="str">
        <f>CONCATENATE("{'SheetId':'1deb9a6e-dc5a-4908-87cc-034ee9747e20'",",","'UId':'61c7d7e9-4c4a-4062-8012-4877345d4ca2'",",'Col':",COLUMN(BCDanhMucDauTu_06029!D35),",'Row':",ROW(BCDanhMucDauTu_06029!D35),",","'Format':'numberic'",",'Value':'",SUBSTITUTE(BCDanhMucDauTu_06029!D35,"'","\'"),"','TargetCode':''}")</f>
        <v>{'SheetId':'1deb9a6e-dc5a-4908-87cc-034ee9747e20','UId':'61c7d7e9-4c4a-4062-8012-4877345d4ca2','Col':4,'Row':35,'Format':'numberic','Value':'','TargetCode':''}</v>
      </c>
    </row>
    <row r="363" spans="1:1" x14ac:dyDescent="0.2">
      <c r="A363" t="str">
        <f>CONCATENATE("{'SheetId':'1deb9a6e-dc5a-4908-87cc-034ee9747e20'",",","'UId':'55eb1cfc-48db-45d7-badc-9126702dbaca'",",'Col':",COLUMN(BCDanhMucDauTu_06029!E35),",'Row':",ROW(BCDanhMucDauTu_06029!E35),",","'Format':'numberic'",",'Value':'",SUBSTITUTE(BCDanhMucDauTu_06029!E35,"'","\'"),"','TargetCode':''}")</f>
        <v>{'SheetId':'1deb9a6e-dc5a-4908-87cc-034ee9747e20','UId':'55eb1cfc-48db-45d7-badc-9126702dbaca','Col':5,'Row':35,'Format':'numberic','Value':'','TargetCode':''}</v>
      </c>
    </row>
    <row r="364" spans="1:1" x14ac:dyDescent="0.2">
      <c r="A364" t="str">
        <f>CONCATENATE("{'SheetId':'1deb9a6e-dc5a-4908-87cc-034ee9747e20'",",","'UId':'0b0a71cf-8b1c-4a88-a170-2b7251d20ffa'",",'Col':",COLUMN(BCDanhMucDauTu_06029!F35),",'Row':",ROW(BCDanhMucDauTu_06029!F35),",","'Format':'numberic'",",'Value':'",SUBSTITUTE(BCDanhMucDauTu_06029!F35,"'","\'"),"','TargetCode':''}")</f>
        <v>{'SheetId':'1deb9a6e-dc5a-4908-87cc-034ee9747e20','UId':'0b0a71cf-8b1c-4a88-a170-2b7251d20ffa','Col':6,'Row':35,'Format':'numberic','Value':'368330312','TargetCode':''}</v>
      </c>
    </row>
    <row r="365" spans="1:1" x14ac:dyDescent="0.2">
      <c r="A365" t="str">
        <f>CONCATENATE("{'SheetId':'1deb9a6e-dc5a-4908-87cc-034ee9747e20'",",","'UId':'3ec63538-3a98-477e-b957-0e4550274988'",",'Col':",COLUMN(BCDanhMucDauTu_06029!G35),",'Row':",ROW(BCDanhMucDauTu_06029!G35),",","'Format':'numberic'",",'Value':'",SUBSTITUTE(BCDanhMucDauTu_06029!G35,"'","\'"),"','TargetCode':''}")</f>
        <v>{'SheetId':'1deb9a6e-dc5a-4908-87cc-034ee9747e20','UId':'3ec63538-3a98-477e-b957-0e4550274988','Col':7,'Row':35,'Format':'numberic','Value':'0.245684230771753','TargetCode':''}</v>
      </c>
    </row>
    <row r="366" spans="1:1" x14ac:dyDescent="0.2">
      <c r="A366" t="str">
        <f>CONCATENATE("{'SheetId':'1deb9a6e-dc5a-4908-87cc-034ee9747e20'",",","'UId':'b7e2b881-7166-4008-81ef-36fa655ba0d3'",",'Col':",COLUMN(BCDanhMucDauTu_06029!D36),",'Row':",ROW(BCDanhMucDauTu_06029!D36),",","'Format':'numberic'",",'Value':'",SUBSTITUTE(BCDanhMucDauTu_06029!D36,"'","\'"),"','TargetCode':''}")</f>
        <v>{'SheetId':'1deb9a6e-dc5a-4908-87cc-034ee9747e20','UId':'b7e2b881-7166-4008-81ef-36fa655ba0d3','Col':4,'Row':36,'Format':'numberic','Value':'','TargetCode':''}</v>
      </c>
    </row>
    <row r="367" spans="1:1" x14ac:dyDescent="0.2">
      <c r="A367" t="str">
        <f>CONCATENATE("{'SheetId':'1deb9a6e-dc5a-4908-87cc-034ee9747e20'",",","'UId':'b0198f8c-cffe-4d00-9816-22e0fa96124d'",",'Col':",COLUMN(BCDanhMucDauTu_06029!E36),",'Row':",ROW(BCDanhMucDauTu_06029!E36),",","'Format':'numberic'",",'Value':'",SUBSTITUTE(BCDanhMucDauTu_06029!E36,"'","\'"),"','TargetCode':''}")</f>
        <v>{'SheetId':'1deb9a6e-dc5a-4908-87cc-034ee9747e20','UId':'b0198f8c-cffe-4d00-9816-22e0fa96124d','Col':5,'Row':36,'Format':'numberic','Value':'','TargetCode':''}</v>
      </c>
    </row>
    <row r="368" spans="1:1" x14ac:dyDescent="0.2">
      <c r="A368" t="str">
        <f>CONCATENATE("{'SheetId':'1deb9a6e-dc5a-4908-87cc-034ee9747e20'",",","'UId':'2a23d1c5-766a-4746-bd88-93015d1e4053'",",'Col':",COLUMN(BCDanhMucDauTu_06029!F36),",'Row':",ROW(BCDanhMucDauTu_06029!F36),",","'Format':'numberic'",",'Value':'",SUBSTITUTE(BCDanhMucDauTu_06029!F36,"'","\'"),"','TargetCode':''}")</f>
        <v>{'SheetId':'1deb9a6e-dc5a-4908-87cc-034ee9747e20','UId':'2a23d1c5-766a-4746-bd88-93015d1e4053','Col':6,'Row':36,'Format':'numberic','Value':'149920208897','TargetCode':''}</v>
      </c>
    </row>
    <row r="369" spans="1:1" x14ac:dyDescent="0.2">
      <c r="A369" t="str">
        <f>CONCATENATE("{'SheetId':'1deb9a6e-dc5a-4908-87cc-034ee9747e20'",",","'UId':'ca227d64-7ddf-4c5b-94c2-f07049f1a645'",",'Col':",COLUMN(BCDanhMucDauTu_06029!G36),",'Row':",ROW(BCDanhMucDauTu_06029!G36),",","'Format':'numberic'",",'Value':'",SUBSTITUTE(BCDanhMucDauTu_06029!G36,"'","\'"),"','TargetCode':''}")</f>
        <v>{'SheetId':'1deb9a6e-dc5a-4908-87cc-034ee9747e20','UId':'ca227d64-7ddf-4c5b-94c2-f07049f1a645','Col':7,'Row':36,'Format':'numberic','Value':'100','TargetCode':''}</v>
      </c>
    </row>
    <row r="370" spans="1:1" x14ac:dyDescent="0.2">
      <c r="A370" t="str">
        <f>CONCATENATE("{'SheetId':'b8bf6eba-526f-4bd9-9654-e3f3093b752c'",",","'UId':'7cae0d2e-0246-4b80-90c0-dca0d3810480'",",'Col':",COLUMN(BCHoatDongVay_06026!C3),",'Row':",ROW(BCHoatDongVay_06026!C3),",","'Format':'string'",",'Value':'",SUBSTITUTE(BCHoatDongVay_06026!C3,"'","\'"),"','TargetCode':''}")</f>
        <v>{'SheetId':'b8bf6eba-526f-4bd9-9654-e3f3093b752c','UId':'7cae0d2e-0246-4b80-90c0-dca0d3810480','Col':3,'Row':3,'Format':'string','Value':' ','TargetCode':''}</v>
      </c>
    </row>
    <row r="371" spans="1:1" x14ac:dyDescent="0.2">
      <c r="A371" t="str">
        <f>CONCATENATE("{'SheetId':'b8bf6eba-526f-4bd9-9654-e3f3093b752c'",",","'UId':'f00ce651-fd94-47ed-94d3-4011b1c26bc9'",",'Col':",COLUMN(BCHoatDongVay_06026!D3),",'Row':",ROW(BCHoatDongVay_06026!D3),",","'Format':'string'",",'Value':'",SUBSTITUTE(BCHoatDongVay_06026!D3,"'","\'"),"','TargetCode':''}")</f>
        <v>{'SheetId':'b8bf6eba-526f-4bd9-9654-e3f3093b752c','UId':'f00ce651-fd94-47ed-94d3-4011b1c26bc9','Col':4,'Row':3,'Format':'string','Value':' ','TargetCode':''}</v>
      </c>
    </row>
    <row r="372" spans="1:1" x14ac:dyDescent="0.2">
      <c r="A372" t="str">
        <f>CONCATENATE("{'SheetId':'b8bf6eba-526f-4bd9-9654-e3f3093b752c'",",","'UId':'8e071538-b524-470f-be1e-284a4ab0392f'",",'Col':",COLUMN(BCHoatDongVay_06026!E3),",'Row':",ROW(BCHoatDongVay_06026!E3),",","'Format':'string'",",'Value':'",SUBSTITUTE(BCHoatDongVay_06026!E3,"'","\'"),"','TargetCode':''}")</f>
        <v>{'SheetId':'b8bf6eba-526f-4bd9-9654-e3f3093b752c','UId':'8e071538-b524-470f-be1e-284a4ab0392f','Col':5,'Row':3,'Format':'string','Value':' ','TargetCode':''}</v>
      </c>
    </row>
    <row r="373" spans="1:1" x14ac:dyDescent="0.2">
      <c r="A373" t="str">
        <f>CONCATENATE("{'SheetId':'b8bf6eba-526f-4bd9-9654-e3f3093b752c'",",","'UId':'4e03cc8a-4772-4f25-ad1c-1970bf7c8541'",",'Col':",COLUMN(BCHoatDongVay_06026!F3),",'Row':",ROW(BCHoatDongVay_06026!F3),",","'Format':'numberic'",",'Value':'",SUBSTITUTE(BCHoatDongVay_06026!F3,"'","\'"),"','TargetCode':''}")</f>
        <v>{'SheetId':'b8bf6eba-526f-4bd9-9654-e3f3093b752c','UId':'4e03cc8a-4772-4f25-ad1c-1970bf7c8541','Col':6,'Row':3,'Format':'numberic','Value':' ','TargetCode':''}</v>
      </c>
    </row>
    <row r="374" spans="1:1" x14ac:dyDescent="0.2">
      <c r="A374" t="str">
        <f>CONCATENATE("{'SheetId':'b8bf6eba-526f-4bd9-9654-e3f3093b752c'",",","'UId':'797607a2-7c29-41bd-82ac-4762e55e1c82'",",'Col':",COLUMN(BCHoatDongVay_06026!G3),",'Row':",ROW(BCHoatDongVay_06026!G3),",","'Format':'string'",",'Value':'",SUBSTITUTE(BCHoatDongVay_06026!G3,"'","\'"),"','TargetCode':''}")</f>
        <v>{'SheetId':'b8bf6eba-526f-4bd9-9654-e3f3093b752c','UId':'797607a2-7c29-41bd-82ac-4762e55e1c82','Col':7,'Row':3,'Format':'string','Value':' ','TargetCode':''}</v>
      </c>
    </row>
    <row r="375" spans="1:1" x14ac:dyDescent="0.2">
      <c r="A375" t="str">
        <f>CONCATENATE("{'SheetId':'b8bf6eba-526f-4bd9-9654-e3f3093b752c'",",","'UId':'fb6ee109-5373-4cf4-a704-834e739ff937'",",'Col':",COLUMN(BCHoatDongVay_06026!H3),",'Row':",ROW(BCHoatDongVay_06026!H3),",","'Format':'numberic'",",'Value':'",SUBSTITUTE(BCHoatDongVay_06026!H3,"'","\'"),"','TargetCode':''}")</f>
        <v>{'SheetId':'b8bf6eba-526f-4bd9-9654-e3f3093b752c','UId':'fb6ee109-5373-4cf4-a704-834e739ff937','Col':8,'Row':3,'Format':'numberic','Value':' ','TargetCode':''}</v>
      </c>
    </row>
    <row r="376" spans="1:1" x14ac:dyDescent="0.2">
      <c r="A376" t="str">
        <f>CONCATENATE("{'SheetId':'b8bf6eba-526f-4bd9-9654-e3f3093b752c'",",","'UId':'83648671-c0ac-4839-9996-13cecc5cb1c0'",",'Col':",COLUMN(BCHoatDongVay_06026!I3),",'Row':",ROW(BCHoatDongVay_06026!I3),",","'Format':'string'",",'Value':'",SUBSTITUTE(BCHoatDongVay_06026!I3,"'","\'"),"','TargetCode':''}")</f>
        <v>{'SheetId':'b8bf6eba-526f-4bd9-9654-e3f3093b752c','UId':'83648671-c0ac-4839-9996-13cecc5cb1c0','Col':9,'Row':3,'Format':'string','Value':' ','TargetCode':''}</v>
      </c>
    </row>
    <row r="377" spans="1:1" x14ac:dyDescent="0.2">
      <c r="A377" t="str">
        <f>CONCATENATE("{'SheetId':'b8bf6eba-526f-4bd9-9654-e3f3093b752c'",",","'UId':'ea2a6982-a67c-4361-bfee-6d156240d436'",",'Col':",COLUMN(BCHoatDongVay_06026!J3),",'Row':",ROW(BCHoatDongVay_06026!J3),",","'Format':'numberic'",",'Value':'",SUBSTITUTE(BCHoatDongVay_06026!J3,"'","\'"),"','TargetCode':''}")</f>
        <v>{'SheetId':'b8bf6eba-526f-4bd9-9654-e3f3093b752c','UId':'ea2a6982-a67c-4361-bfee-6d156240d436','Col':10,'Row':3,'Format':'numberic','Value':' ','TargetCode':''}</v>
      </c>
    </row>
    <row r="378" spans="1:1" x14ac:dyDescent="0.2">
      <c r="A378" t="str">
        <f>CONCATENATE("{'SheetId':'b8bf6eba-526f-4bd9-9654-e3f3093b752c'",",","'UId':'3a30c625-69d8-48a8-86ec-a29eba44fa65'",",'Col':",COLUMN(BCHoatDongVay_06026!A5),",'Row':",ROW(BCHoatDongVay_06026!A5),",","'ColDynamic':",COLUMN(BCHoatDongVay_06026!A4),",","'RowDynamic':",ROW(BCHoatDongVay_06026!A4),",","'Format':'string'",",'Value':'",SUBSTITUTE(BCHoatDongVay_06026!A5,"'","\'"),"','TargetCode':''}")</f>
        <v>{'SheetId':'b8bf6eba-526f-4bd9-9654-e3f3093b752c','UId':'3a30c625-69d8-48a8-86ec-a29eba44fa65','Col':1,'Row':5,'ColDynamic':1,'RowDynamic':4,'Format':'string','Value':'','TargetCode':''}</v>
      </c>
    </row>
    <row r="379" spans="1:1" x14ac:dyDescent="0.2">
      <c r="A379" t="str">
        <f>CONCATENATE("{'SheetId':'b8bf6eba-526f-4bd9-9654-e3f3093b752c'",",","'UId':'948885f7-6217-4782-9240-b63069e6ed3b'",",'Col':",COLUMN(BCHoatDongVay_06026!B5),",'Row':",ROW(BCHoatDongVay_06026!B5),",","'ColDynamic':",COLUMN(BCHoatDongVay_06026!B4),",","'RowDynamic':",ROW(BCHoatDongVay_06026!B4),",","'Format':'string'",",'Value':'",SUBSTITUTE(BCHoatDongVay_06026!B5,"'","\'"),"','TargetCode':''}")</f>
        <v>{'SheetId':'b8bf6eba-526f-4bd9-9654-e3f3093b752c','UId':'948885f7-6217-4782-9240-b63069e6ed3b','Col':2,'Row':5,'ColDynamic':2,'RowDynamic':4,'Format':'string','Value':'','TargetCode':''}</v>
      </c>
    </row>
    <row r="380" spans="1:1" x14ac:dyDescent="0.2">
      <c r="A380" t="str">
        <f>CONCATENATE("{'SheetId':'b8bf6eba-526f-4bd9-9654-e3f3093b752c'",",","'UId':'433c7192-7bbc-4cb5-bb4b-dccb8b49718e'",",'Col':",COLUMN(BCHoatDongVay_06026!C5),",'Row':",ROW(BCHoatDongVay_06026!C5),",","'ColDynamic':",COLUMN(BCHoatDongVay_06026!C4),",","'RowDynamic':",ROW(BCHoatDongVay_06026!C4),",","'Format':'string'",",'Value':'",SUBSTITUTE(BCHoatDongVay_06026!C5,"'","\'"),"','TargetCode':''}")</f>
        <v>{'SheetId':'b8bf6eba-526f-4bd9-9654-e3f3093b752c','UId':'433c7192-7bbc-4cb5-bb4b-dccb8b49718e','Col':3,'Row':5,'ColDynamic':3,'RowDynamic':4,'Format':'string','Value':' ','TargetCode':''}</v>
      </c>
    </row>
    <row r="381" spans="1:1" x14ac:dyDescent="0.2">
      <c r="A381" t="str">
        <f>CONCATENATE("{'SheetId':'b8bf6eba-526f-4bd9-9654-e3f3093b752c'",",","'UId':'e813806a-945c-4114-9677-cdc52f49fef5'",",'Col':",COLUMN(BCHoatDongVay_06026!D5),",'Row':",ROW(BCHoatDongVay_06026!D5),",","'ColDynamic':",COLUMN(BCHoatDongVay_06026!D4),",","'RowDynamic':",ROW(BCHoatDongVay_06026!D4),",","'Format':'string'",",'Value':'",SUBSTITUTE(BCHoatDongVay_06026!D5,"'","\'"),"','TargetCode':''}")</f>
        <v>{'SheetId':'b8bf6eba-526f-4bd9-9654-e3f3093b752c','UId':'e813806a-945c-4114-9677-cdc52f49fef5','Col':4,'Row':5,'ColDynamic':4,'RowDynamic':4,'Format':'string','Value':' ','TargetCode':''}</v>
      </c>
    </row>
    <row r="382" spans="1:1" x14ac:dyDescent="0.2">
      <c r="A382" t="str">
        <f>CONCATENATE("{'SheetId':'b8bf6eba-526f-4bd9-9654-e3f3093b752c'",",","'UId':'e1d35212-f54d-4ade-b024-b860cff8a822'",",'Col':",COLUMN(BCHoatDongVay_06026!E5),",'Row':",ROW(BCHoatDongVay_06026!E5),",","'ColDynamic':",COLUMN(BCHoatDongVay_06026!E4),",","'RowDynamic':",ROW(BCHoatDongVay_06026!E4),",","'Format':'string'",",'Value':'",SUBSTITUTE(BCHoatDongVay_06026!E5,"'","\'"),"','TargetCode':''}")</f>
        <v>{'SheetId':'b8bf6eba-526f-4bd9-9654-e3f3093b752c','UId':'e1d35212-f54d-4ade-b024-b860cff8a822','Col':5,'Row':5,'ColDynamic':5,'RowDynamic':4,'Format':'string','Value':' ','TargetCode':''}</v>
      </c>
    </row>
    <row r="383" spans="1:1" x14ac:dyDescent="0.2">
      <c r="A383" t="str">
        <f>CONCATENATE("{'SheetId':'b8bf6eba-526f-4bd9-9654-e3f3093b752c'",",","'UId':'0c28605b-61bb-497a-81d9-cdb8a920041f'",",'Col':",COLUMN(BCHoatDongVay_06026!F5),",'Row':",ROW(BCHoatDongVay_06026!F5),",","'ColDynamic':",COLUMN(BCHoatDongVay_06026!F4),",","'RowDynamic':",ROW(BCHoatDongVay_06026!F4),",","'Format':'numberic'",",'Value':'",SUBSTITUTE(BCHoatDongVay_06026!F5,"'","\'"),"','TargetCode':''}")</f>
        <v>{'SheetId':'b8bf6eba-526f-4bd9-9654-e3f3093b752c','UId':'0c28605b-61bb-497a-81d9-cdb8a920041f','Col':6,'Row':5,'ColDynamic':6,'RowDynamic':4,'Format':'numberic','Value':' ','TargetCode':''}</v>
      </c>
    </row>
    <row r="384" spans="1:1" x14ac:dyDescent="0.2">
      <c r="A384" t="str">
        <f>CONCATENATE("{'SheetId':'b8bf6eba-526f-4bd9-9654-e3f3093b752c'",",","'UId':'76a9cd0f-0fda-4a20-b03a-adb6897b3e79'",",'Col':",COLUMN(BCHoatDongVay_06026!G5),",'Row':",ROW(BCHoatDongVay_06026!G5),",","'ColDynamic':",COLUMN(BCHoatDongVay_06026!G4),",","'RowDynamic':",ROW(BCHoatDongVay_06026!G4),",","'Format':'string'",",'Value':'",SUBSTITUTE(BCHoatDongVay_06026!G5,"'","\'"),"','TargetCode':''}")</f>
        <v>{'SheetId':'b8bf6eba-526f-4bd9-9654-e3f3093b752c','UId':'76a9cd0f-0fda-4a20-b03a-adb6897b3e79','Col':7,'Row':5,'ColDynamic':7,'RowDynamic':4,'Format':'string','Value':' ','TargetCode':''}</v>
      </c>
    </row>
    <row r="385" spans="1:1" x14ac:dyDescent="0.2">
      <c r="A385" t="str">
        <f>CONCATENATE("{'SheetId':'b8bf6eba-526f-4bd9-9654-e3f3093b752c'",",","'UId':'5a2071f5-2e0a-4402-93c6-8eade8b897fc'",",'Col':",COLUMN(BCHoatDongVay_06026!H5),",'Row':",ROW(BCHoatDongVay_06026!H5),",","'ColDynamic':",COLUMN(BCHoatDongVay_06026!H4),",","'RowDynamic':",ROW(BCHoatDongVay_06026!H4),",","'Format':'numberic'",",'Value':'",SUBSTITUTE(BCHoatDongVay_06026!H5,"'","\'"),"','TargetCode':''}")</f>
        <v>{'SheetId':'b8bf6eba-526f-4bd9-9654-e3f3093b752c','UId':'5a2071f5-2e0a-4402-93c6-8eade8b897fc','Col':8,'Row':5,'ColDynamic':8,'RowDynamic':4,'Format':'numberic','Value':' ','TargetCode':''}</v>
      </c>
    </row>
    <row r="386" spans="1:1" x14ac:dyDescent="0.2">
      <c r="A386" t="str">
        <f>CONCATENATE("{'SheetId':'b8bf6eba-526f-4bd9-9654-e3f3093b752c'",",","'UId':'9bda40fb-ab49-43b3-9299-476781432b20'",",'Col':",COLUMN(BCHoatDongVay_06026!I5),",'Row':",ROW(BCHoatDongVay_06026!I5),",","'ColDynamic':",COLUMN(BCHoatDongVay_06026!I4),",","'RowDynamic':",ROW(BCHoatDongVay_06026!I4),",","'Format':'string'",",'Value':'",SUBSTITUTE(BCHoatDongVay_06026!I5,"'","\'"),"','TargetCode':''}")</f>
        <v>{'SheetId':'b8bf6eba-526f-4bd9-9654-e3f3093b752c','UId':'9bda40fb-ab49-43b3-9299-476781432b20','Col':9,'Row':5,'ColDynamic':9,'RowDynamic':4,'Format':'string','Value':' ','TargetCode':''}</v>
      </c>
    </row>
    <row r="387" spans="1:1" x14ac:dyDescent="0.2">
      <c r="A387" t="str">
        <f>CONCATENATE("{'SheetId':'b8bf6eba-526f-4bd9-9654-e3f3093b752c'",",","'UId':'16313c39-54e9-40ab-bf81-173d4132e857'",",'Col':",COLUMN(BCHoatDongVay_06026!J5),",'Row':",ROW(BCHoatDongVay_06026!J5),",","'ColDynamic':",COLUMN(BCHoatDongVay_06026!J4),",","'RowDynamic':",ROW(BCHoatDongVay_06026!J4),",","'Format':'numberic'",",'Value':'",SUBSTITUTE(BCHoatDongVay_06026!J5,"'","\'"),"','TargetCode':''}")</f>
        <v>{'SheetId':'b8bf6eba-526f-4bd9-9654-e3f3093b752c','UId':'16313c39-54e9-40ab-bf81-173d4132e857','Col':10,'Row':5,'ColDynamic':10,'RowDynamic':4,'Format':'numberic','Value':' ','TargetCode':''}</v>
      </c>
    </row>
    <row r="388" spans="1:1" x14ac:dyDescent="0.2">
      <c r="A388" t="str">
        <f>CONCATENATE("{'SheetId':'b8bf6eba-526f-4bd9-9654-e3f3093b752c'",",","'UId':'a876f438-6388-4991-bfdb-fd50ee7124c7'",",'Col':",COLUMN(BCHoatDongVay_06026!C6),",'Row':",ROW(BCHoatDongVay_06026!C6),",","'Format':'string'",",'Value':'",SUBSTITUTE(BCHoatDongVay_06026!C6,"'","\'"),"','TargetCode':''}")</f>
        <v>{'SheetId':'b8bf6eba-526f-4bd9-9654-e3f3093b752c','UId':'a876f438-6388-4991-bfdb-fd50ee7124c7','Col':3,'Row':6,'Format':'string','Value':' ','TargetCode':''}</v>
      </c>
    </row>
    <row r="389" spans="1:1" x14ac:dyDescent="0.2">
      <c r="A389" t="str">
        <f>CONCATENATE("{'SheetId':'b8bf6eba-526f-4bd9-9654-e3f3093b752c'",",","'UId':'2ad40a3b-bd24-4772-8715-70869842fb19'",",'Col':",COLUMN(BCHoatDongVay_06026!D6),",'Row':",ROW(BCHoatDongVay_06026!D6),",","'Format':'string'",",'Value':'",SUBSTITUTE(BCHoatDongVay_06026!D6,"'","\'"),"','TargetCode':''}")</f>
        <v>{'SheetId':'b8bf6eba-526f-4bd9-9654-e3f3093b752c','UId':'2ad40a3b-bd24-4772-8715-70869842fb19','Col':4,'Row':6,'Format':'string','Value':' ','TargetCode':''}</v>
      </c>
    </row>
    <row r="390" spans="1:1" x14ac:dyDescent="0.2">
      <c r="A390" t="str">
        <f>CONCATENATE("{'SheetId':'b8bf6eba-526f-4bd9-9654-e3f3093b752c'",",","'UId':'144784c6-10c0-4887-aebd-01c98a934b79'",",'Col':",COLUMN(BCHoatDongVay_06026!E6),",'Row':",ROW(BCHoatDongVay_06026!E6),",","'Format':'string'",",'Value':'",SUBSTITUTE(BCHoatDongVay_06026!E6,"'","\'"),"','TargetCode':''}")</f>
        <v>{'SheetId':'b8bf6eba-526f-4bd9-9654-e3f3093b752c','UId':'144784c6-10c0-4887-aebd-01c98a934b79','Col':5,'Row':6,'Format':'string','Value':' ','TargetCode':''}</v>
      </c>
    </row>
    <row r="391" spans="1:1" x14ac:dyDescent="0.2">
      <c r="A391" t="str">
        <f>CONCATENATE("{'SheetId':'b8bf6eba-526f-4bd9-9654-e3f3093b752c'",",","'UId':'bece8bcf-cec1-4ade-a065-d6ae4c3d5abb'",",'Col':",COLUMN(BCHoatDongVay_06026!F6),",'Row':",ROW(BCHoatDongVay_06026!F6),",","'Format':'numberic'",",'Value':'",SUBSTITUTE(BCHoatDongVay_06026!F6,"'","\'"),"','TargetCode':''}")</f>
        <v>{'SheetId':'b8bf6eba-526f-4bd9-9654-e3f3093b752c','UId':'bece8bcf-cec1-4ade-a065-d6ae4c3d5abb','Col':6,'Row':6,'Format':'numberic','Value':' ','TargetCode':''}</v>
      </c>
    </row>
    <row r="392" spans="1:1" x14ac:dyDescent="0.2">
      <c r="A392" t="str">
        <f>CONCATENATE("{'SheetId':'b8bf6eba-526f-4bd9-9654-e3f3093b752c'",",","'UId':'080b476a-d7ce-46bb-b996-878016b38911'",",'Col':",COLUMN(BCHoatDongVay_06026!G6),",'Row':",ROW(BCHoatDongVay_06026!G6),",","'Format':'string'",",'Value':'",SUBSTITUTE(BCHoatDongVay_06026!G6,"'","\'"),"','TargetCode':''}")</f>
        <v>{'SheetId':'b8bf6eba-526f-4bd9-9654-e3f3093b752c','UId':'080b476a-d7ce-46bb-b996-878016b38911','Col':7,'Row':6,'Format':'string','Value':' ','TargetCode':''}</v>
      </c>
    </row>
    <row r="393" spans="1:1" x14ac:dyDescent="0.2">
      <c r="A393" t="str">
        <f>CONCATENATE("{'SheetId':'b8bf6eba-526f-4bd9-9654-e3f3093b752c'",",","'UId':'1a6cc987-fd67-4603-9848-a612e838f18d'",",'Col':",COLUMN(BCHoatDongVay_06026!H6),",'Row':",ROW(BCHoatDongVay_06026!H6),",","'Format':'numberic'",",'Value':'",SUBSTITUTE(BCHoatDongVay_06026!H6,"'","\'"),"','TargetCode':''}")</f>
        <v>{'SheetId':'b8bf6eba-526f-4bd9-9654-e3f3093b752c','UId':'1a6cc987-fd67-4603-9848-a612e838f18d','Col':8,'Row':6,'Format':'numberic','Value':' ','TargetCode':''}</v>
      </c>
    </row>
    <row r="394" spans="1:1" x14ac:dyDescent="0.2">
      <c r="A394" t="str">
        <f>CONCATENATE("{'SheetId':'b8bf6eba-526f-4bd9-9654-e3f3093b752c'",",","'UId':'6926ccdf-72b8-437e-9e07-e95441c3a3c6'",",'Col':",COLUMN(BCHoatDongVay_06026!I6),",'Row':",ROW(BCHoatDongVay_06026!I6),",","'Format':'string'",",'Value':'",SUBSTITUTE(BCHoatDongVay_06026!I6,"'","\'"),"','TargetCode':''}")</f>
        <v>{'SheetId':'b8bf6eba-526f-4bd9-9654-e3f3093b752c','UId':'6926ccdf-72b8-437e-9e07-e95441c3a3c6','Col':9,'Row':6,'Format':'string','Value':' ','TargetCode':''}</v>
      </c>
    </row>
    <row r="395" spans="1:1" x14ac:dyDescent="0.2">
      <c r="A395" t="str">
        <f>CONCATENATE("{'SheetId':'b8bf6eba-526f-4bd9-9654-e3f3093b752c'",",","'UId':'cc12faaa-cbf7-4de5-801a-1d752c107240'",",'Col':",COLUMN(BCHoatDongVay_06026!J6),",'Row':",ROW(BCHoatDongVay_06026!J6),",","'Format':'numberic'",",'Value':'",SUBSTITUTE(BCHoatDongVay_06026!J6,"'","\'"),"','TargetCode':''}")</f>
        <v>{'SheetId':'b8bf6eba-526f-4bd9-9654-e3f3093b752c','UId':'cc12faaa-cbf7-4de5-801a-1d752c107240','Col':10,'Row':6,'Format':'numberic','Value':' ','TargetCode':''}</v>
      </c>
    </row>
    <row r="396" spans="1:1" x14ac:dyDescent="0.2">
      <c r="A396" t="str">
        <f>CONCATENATE("{'SheetId':'b8bf6eba-526f-4bd9-9654-e3f3093b752c'",",","'UId':'ae8a415c-82a6-4b21-bb7f-5e455f7dd305'",",'Col':",COLUMN(BCHoatDongVay_06026!C7),",'Row':",ROW(BCHoatDongVay_06026!C7),",","'Format':'string'",",'Value':'",SUBSTITUTE(BCHoatDongVay_06026!C7,"'","\'"),"','TargetCode':''}")</f>
        <v>{'SheetId':'b8bf6eba-526f-4bd9-9654-e3f3093b752c','UId':'ae8a415c-82a6-4b21-bb7f-5e455f7dd305','Col':3,'Row':7,'Format':'string','Value':' ','TargetCode':''}</v>
      </c>
    </row>
    <row r="397" spans="1:1" x14ac:dyDescent="0.2">
      <c r="A397" t="str">
        <f>CONCATENATE("{'SheetId':'b8bf6eba-526f-4bd9-9654-e3f3093b752c'",",","'UId':'8e2d405e-38fb-4d5d-82bb-5c0b442e174e'",",'Col':",COLUMN(BCHoatDongVay_06026!D7),",'Row':",ROW(BCHoatDongVay_06026!D7),",","'Format':'string'",",'Value':'",SUBSTITUTE(BCHoatDongVay_06026!D7,"'","\'"),"','TargetCode':''}")</f>
        <v>{'SheetId':'b8bf6eba-526f-4bd9-9654-e3f3093b752c','UId':'8e2d405e-38fb-4d5d-82bb-5c0b442e174e','Col':4,'Row':7,'Format':'string','Value':' ','TargetCode':''}</v>
      </c>
    </row>
    <row r="398" spans="1:1" x14ac:dyDescent="0.2">
      <c r="A398" t="str">
        <f>CONCATENATE("{'SheetId':'b8bf6eba-526f-4bd9-9654-e3f3093b752c'",",","'UId':'171de836-50e6-4333-ac59-e45273725730'",",'Col':",COLUMN(BCHoatDongVay_06026!E7),",'Row':",ROW(BCHoatDongVay_06026!E7),",","'Format':'string'",",'Value':'",SUBSTITUTE(BCHoatDongVay_06026!E7,"'","\'"),"','TargetCode':''}")</f>
        <v>{'SheetId':'b8bf6eba-526f-4bd9-9654-e3f3093b752c','UId':'171de836-50e6-4333-ac59-e45273725730','Col':5,'Row':7,'Format':'string','Value':' ','TargetCode':''}</v>
      </c>
    </row>
    <row r="399" spans="1:1" x14ac:dyDescent="0.2">
      <c r="A399" t="str">
        <f>CONCATENATE("{'SheetId':'b8bf6eba-526f-4bd9-9654-e3f3093b752c'",",","'UId':'bec11393-04b6-447e-b5df-c9a45dde6fcb'",",'Col':",COLUMN(BCHoatDongVay_06026!F7),",'Row':",ROW(BCHoatDongVay_06026!F7),",","'Format':'numberic'",",'Value':'",SUBSTITUTE(BCHoatDongVay_06026!F7,"'","\'"),"','TargetCode':''}")</f>
        <v>{'SheetId':'b8bf6eba-526f-4bd9-9654-e3f3093b752c','UId':'bec11393-04b6-447e-b5df-c9a45dde6fcb','Col':6,'Row':7,'Format':'numberic','Value':' ','TargetCode':''}</v>
      </c>
    </row>
    <row r="400" spans="1:1" x14ac:dyDescent="0.2">
      <c r="A400" t="str">
        <f>CONCATENATE("{'SheetId':'b8bf6eba-526f-4bd9-9654-e3f3093b752c'",",","'UId':'270dfad0-d1c0-4282-93f2-a163c2d713b7'",",'Col':",COLUMN(BCHoatDongVay_06026!G7),",'Row':",ROW(BCHoatDongVay_06026!G7),",","'Format':'string'",",'Value':'",SUBSTITUTE(BCHoatDongVay_06026!G7,"'","\'"),"','TargetCode':''}")</f>
        <v>{'SheetId':'b8bf6eba-526f-4bd9-9654-e3f3093b752c','UId':'270dfad0-d1c0-4282-93f2-a163c2d713b7','Col':7,'Row':7,'Format':'string','Value':' ','TargetCode':''}</v>
      </c>
    </row>
    <row r="401" spans="1:1" x14ac:dyDescent="0.2">
      <c r="A401" t="str">
        <f>CONCATENATE("{'SheetId':'b8bf6eba-526f-4bd9-9654-e3f3093b752c'",",","'UId':'b7407ef3-dc79-4f6c-b410-831c6e5f7e12'",",'Col':",COLUMN(BCHoatDongVay_06026!H7),",'Row':",ROW(BCHoatDongVay_06026!H7),",","'Format':'numberic'",",'Value':'",SUBSTITUTE(BCHoatDongVay_06026!H7,"'","\'"),"','TargetCode':''}")</f>
        <v>{'SheetId':'b8bf6eba-526f-4bd9-9654-e3f3093b752c','UId':'b7407ef3-dc79-4f6c-b410-831c6e5f7e12','Col':8,'Row':7,'Format':'numberic','Value':' ','TargetCode':''}</v>
      </c>
    </row>
    <row r="402" spans="1:1" x14ac:dyDescent="0.2">
      <c r="A402" t="str">
        <f>CONCATENATE("{'SheetId':'b8bf6eba-526f-4bd9-9654-e3f3093b752c'",",","'UId':'8bec3566-6412-4197-8901-b1707e3d0ca6'",",'Col':",COLUMN(BCHoatDongVay_06026!I7),",'Row':",ROW(BCHoatDongVay_06026!I7),",","'Format':'string'",",'Value':'",SUBSTITUTE(BCHoatDongVay_06026!I7,"'","\'"),"','TargetCode':''}")</f>
        <v>{'SheetId':'b8bf6eba-526f-4bd9-9654-e3f3093b752c','UId':'8bec3566-6412-4197-8901-b1707e3d0ca6','Col':9,'Row':7,'Format':'string','Value':' ','TargetCode':''}</v>
      </c>
    </row>
    <row r="403" spans="1:1" x14ac:dyDescent="0.2">
      <c r="A403" t="str">
        <f>CONCATENATE("{'SheetId':'b8bf6eba-526f-4bd9-9654-e3f3093b752c'",",","'UId':'3b12b22d-4236-4835-a88e-7f3d6420cc5d'",",'Col':",COLUMN(BCHoatDongVay_06026!J7),",'Row':",ROW(BCHoatDongVay_06026!J7),",","'Format':'numberic'",",'Value':'",SUBSTITUTE(BCHoatDongVay_06026!J7,"'","\'"),"','TargetCode':''}")</f>
        <v>{'SheetId':'b8bf6eba-526f-4bd9-9654-e3f3093b752c','UId':'3b12b22d-4236-4835-a88e-7f3d6420cc5d','Col':10,'Row':7,'Format':'numberic','Value':' ','TargetCode':''}</v>
      </c>
    </row>
    <row r="404" spans="1:1" x14ac:dyDescent="0.2">
      <c r="A404" t="str">
        <f>CONCATENATE("{'SheetId':'b8bf6eba-526f-4bd9-9654-e3f3093b752c'",",","'UId':'94012038-3688-4246-8500-f3aca12ae73a'",",'Col':",COLUMN(BCHoatDongVay_06026!A9),",'Row':",ROW(BCHoatDongVay_06026!A9),",","'ColDynamic':",COLUMN(BCHoatDongVay_06026!A8),",","'RowDynamic':",ROW(BCHoatDongVay_06026!A8),",","'Format':'string'",",'Value':'",SUBSTITUTE(BCHoatDongVay_06026!A9,"'","\'"),"','TargetCode':''}")</f>
        <v>{'SheetId':'b8bf6eba-526f-4bd9-9654-e3f3093b752c','UId':'94012038-3688-4246-8500-f3aca12ae73a','Col':1,'Row':9,'ColDynamic':1,'RowDynamic':8,'Format':'string','Value':'','TargetCode':''}</v>
      </c>
    </row>
    <row r="405" spans="1:1" x14ac:dyDescent="0.2">
      <c r="A405" t="str">
        <f>CONCATENATE("{'SheetId':'b8bf6eba-526f-4bd9-9654-e3f3093b752c'",",","'UId':'64fe0f18-6dc0-4b04-8da1-70b4421329c6'",",'Col':",COLUMN(BCHoatDongVay_06026!B9),",'Row':",ROW(BCHoatDongVay_06026!B9),",","'ColDynamic':",COLUMN(BCHoatDongVay_06026!B8),",","'RowDynamic':",ROW(BCHoatDongVay_06026!B8),",","'Format':'string'",",'Value':'",SUBSTITUTE(BCHoatDongVay_06026!B9,"'","\'"),"','TargetCode':''}")</f>
        <v>{'SheetId':'b8bf6eba-526f-4bd9-9654-e3f3093b752c','UId':'64fe0f18-6dc0-4b04-8da1-70b4421329c6','Col':2,'Row':9,'ColDynamic':2,'RowDynamic':8,'Format':'string','Value':'','TargetCode':''}</v>
      </c>
    </row>
    <row r="406" spans="1:1" x14ac:dyDescent="0.2">
      <c r="A406" t="str">
        <f>CONCATENATE("{'SheetId':'b8bf6eba-526f-4bd9-9654-e3f3093b752c'",",","'UId':'77156d14-a5e4-4ad7-b43a-041b99cd68ba'",",'Col':",COLUMN(BCHoatDongVay_06026!C9),",'Row':",ROW(BCHoatDongVay_06026!C9),",","'ColDynamic':",COLUMN(BCHoatDongVay_06026!C8),",","'RowDynamic':",ROW(BCHoatDongVay_06026!C8),",","'Format':'string'",",'Value':'",SUBSTITUTE(BCHoatDongVay_06026!C9,"'","\'"),"','TargetCode':''}")</f>
        <v>{'SheetId':'b8bf6eba-526f-4bd9-9654-e3f3093b752c','UId':'77156d14-a5e4-4ad7-b43a-041b99cd68ba','Col':3,'Row':9,'ColDynamic':3,'RowDynamic':8,'Format':'string','Value':' ','TargetCode':''}</v>
      </c>
    </row>
    <row r="407" spans="1:1" x14ac:dyDescent="0.2">
      <c r="A407" t="str">
        <f>CONCATENATE("{'SheetId':'b8bf6eba-526f-4bd9-9654-e3f3093b752c'",",","'UId':'e3509212-fb3e-442f-947b-97a4e5360b71'",",'Col':",COLUMN(BCHoatDongVay_06026!D9),",'Row':",ROW(BCHoatDongVay_06026!D9),",","'ColDynamic':",COLUMN(BCHoatDongVay_06026!D8),",","'RowDynamic':",ROW(BCHoatDongVay_06026!D8),",","'Format':'string'",",'Value':'",SUBSTITUTE(BCHoatDongVay_06026!D9,"'","\'"),"','TargetCode':''}")</f>
        <v>{'SheetId':'b8bf6eba-526f-4bd9-9654-e3f3093b752c','UId':'e3509212-fb3e-442f-947b-97a4e5360b71','Col':4,'Row':9,'ColDynamic':4,'RowDynamic':8,'Format':'string','Value':' ','TargetCode':''}</v>
      </c>
    </row>
    <row r="408" spans="1:1" x14ac:dyDescent="0.2">
      <c r="A408" t="str">
        <f>CONCATENATE("{'SheetId':'b8bf6eba-526f-4bd9-9654-e3f3093b752c'",",","'UId':'e90bcc73-7244-4be1-aed4-234dd30b0b34'",",'Col':",COLUMN(BCHoatDongVay_06026!E9),",'Row':",ROW(BCHoatDongVay_06026!E9),",","'ColDynamic':",COLUMN(BCHoatDongVay_06026!E8),",","'RowDynamic':",ROW(BCHoatDongVay_06026!E8),",","'Format':'string'",",'Value':'",SUBSTITUTE(BCHoatDongVay_06026!E9,"'","\'"),"','TargetCode':''}")</f>
        <v>{'SheetId':'b8bf6eba-526f-4bd9-9654-e3f3093b752c','UId':'e90bcc73-7244-4be1-aed4-234dd30b0b34','Col':5,'Row':9,'ColDynamic':5,'RowDynamic':8,'Format':'string','Value':' ','TargetCode':''}</v>
      </c>
    </row>
    <row r="409" spans="1:1" x14ac:dyDescent="0.2">
      <c r="A409" t="str">
        <f>CONCATENATE("{'SheetId':'b8bf6eba-526f-4bd9-9654-e3f3093b752c'",",","'UId':'83cfb595-5a70-4e46-85c7-b2978220c762'",",'Col':",COLUMN(BCHoatDongVay_06026!F9),",'Row':",ROW(BCHoatDongVay_06026!F9),",","'ColDynamic':",COLUMN(BCHoatDongVay_06026!F8),",","'RowDynamic':",ROW(BCHoatDongVay_06026!F8),",","'Format':'numberic'",",'Value':'",SUBSTITUTE(BCHoatDongVay_06026!F9,"'","\'"),"','TargetCode':''}")</f>
        <v>{'SheetId':'b8bf6eba-526f-4bd9-9654-e3f3093b752c','UId':'83cfb595-5a70-4e46-85c7-b2978220c762','Col':6,'Row':9,'ColDynamic':6,'RowDynamic':8,'Format':'numberic','Value':' ','TargetCode':''}</v>
      </c>
    </row>
    <row r="410" spans="1:1" x14ac:dyDescent="0.2">
      <c r="A410" t="str">
        <f>CONCATENATE("{'SheetId':'b8bf6eba-526f-4bd9-9654-e3f3093b752c'",",","'UId':'82876eb5-7e0d-4790-b3b6-8725aef463b2'",",'Col':",COLUMN(BCHoatDongVay_06026!G9),",'Row':",ROW(BCHoatDongVay_06026!G9),",","'ColDynamic':",COLUMN(BCHoatDongVay_06026!G8),",","'RowDynamic':",ROW(BCHoatDongVay_06026!G8),",","'Format':'string'",",'Value':'",SUBSTITUTE(BCHoatDongVay_06026!G9,"'","\'"),"','TargetCode':''}")</f>
        <v>{'SheetId':'b8bf6eba-526f-4bd9-9654-e3f3093b752c','UId':'82876eb5-7e0d-4790-b3b6-8725aef463b2','Col':7,'Row':9,'ColDynamic':7,'RowDynamic':8,'Format':'string','Value':' ','TargetCode':''}</v>
      </c>
    </row>
    <row r="411" spans="1:1" x14ac:dyDescent="0.2">
      <c r="A411" t="str">
        <f>CONCATENATE("{'SheetId':'b8bf6eba-526f-4bd9-9654-e3f3093b752c'",",","'UId':'771aec5a-9978-4b1b-a58d-6f1aa7a595ca'",",'Col':",COLUMN(BCHoatDongVay_06026!H9),",'Row':",ROW(BCHoatDongVay_06026!H9),",","'ColDynamic':",COLUMN(BCHoatDongVay_06026!H8),",","'RowDynamic':",ROW(BCHoatDongVay_06026!H8),",","'Format':'numberic'",",'Value':'",SUBSTITUTE(BCHoatDongVay_06026!H9,"'","\'"),"','TargetCode':''}")</f>
        <v>{'SheetId':'b8bf6eba-526f-4bd9-9654-e3f3093b752c','UId':'771aec5a-9978-4b1b-a58d-6f1aa7a595ca','Col':8,'Row':9,'ColDynamic':8,'RowDynamic':8,'Format':'numberic','Value':' ','TargetCode':''}</v>
      </c>
    </row>
    <row r="412" spans="1:1" x14ac:dyDescent="0.2">
      <c r="A412" t="str">
        <f>CONCATENATE("{'SheetId':'b8bf6eba-526f-4bd9-9654-e3f3093b752c'",",","'UId':'34a1ddaa-3e6a-46fc-8da0-43045e026c6a'",",'Col':",COLUMN(BCHoatDongVay_06026!I9),",'Row':",ROW(BCHoatDongVay_06026!I9),",","'ColDynamic':",COLUMN(BCHoatDongVay_06026!I8),",","'RowDynamic':",ROW(BCHoatDongVay_06026!I8),",","'Format':'string'",",'Value':'",SUBSTITUTE(BCHoatDongVay_06026!I9,"'","\'"),"','TargetCode':''}")</f>
        <v>{'SheetId':'b8bf6eba-526f-4bd9-9654-e3f3093b752c','UId':'34a1ddaa-3e6a-46fc-8da0-43045e026c6a','Col':9,'Row':9,'ColDynamic':9,'RowDynamic':8,'Format':'string','Value':' ','TargetCode':''}</v>
      </c>
    </row>
    <row r="413" spans="1:1" x14ac:dyDescent="0.2">
      <c r="A413" t="str">
        <f>CONCATENATE("{'SheetId':'b8bf6eba-526f-4bd9-9654-e3f3093b752c'",",","'UId':'18e84f0d-9027-405d-ac02-70220ee76df8'",",'Col':",COLUMN(BCHoatDongVay_06026!J9),",'Row':",ROW(BCHoatDongVay_06026!J9),",","'ColDynamic':",COLUMN(BCHoatDongVay_06026!J8),",","'RowDynamic':",ROW(BCHoatDongVay_06026!J8),",","'Format':'numberic'",",'Value':'",SUBSTITUTE(BCHoatDongVay_06026!J9,"'","\'"),"','TargetCode':''}")</f>
        <v>{'SheetId':'b8bf6eba-526f-4bd9-9654-e3f3093b752c','UId':'18e84f0d-9027-405d-ac02-70220ee76df8','Col':10,'Row':9,'ColDynamic':10,'RowDynamic':8,'Format':'numberic','Value':' ','TargetCode':''}</v>
      </c>
    </row>
    <row r="414" spans="1:1" x14ac:dyDescent="0.2">
      <c r="A414" t="str">
        <f>CONCATENATE("{'SheetId':'b8bf6eba-526f-4bd9-9654-e3f3093b752c'",",","'UId':'00f02f91-8857-422b-9e3f-c8fbb30cce1b'",",'Col':",COLUMN(BCHoatDongVay_06026!C10),",'Row':",ROW(BCHoatDongVay_06026!C10),",","'Format':'string'",",'Value':'",SUBSTITUTE(BCHoatDongVay_06026!C10,"'","\'"),"','TargetCode':''}")</f>
        <v>{'SheetId':'b8bf6eba-526f-4bd9-9654-e3f3093b752c','UId':'00f02f91-8857-422b-9e3f-c8fbb30cce1b','Col':3,'Row':10,'Format':'string','Value':' ','TargetCode':''}</v>
      </c>
    </row>
    <row r="415" spans="1:1" x14ac:dyDescent="0.2">
      <c r="A415" t="str">
        <f>CONCATENATE("{'SheetId':'b8bf6eba-526f-4bd9-9654-e3f3093b752c'",",","'UId':'16a309e2-766b-40e4-a45f-663e8dc943d6'",",'Col':",COLUMN(BCHoatDongVay_06026!D10),",'Row':",ROW(BCHoatDongVay_06026!D10),",","'Format':'string'",",'Value':'",SUBSTITUTE(BCHoatDongVay_06026!D10,"'","\'"),"','TargetCode':''}")</f>
        <v>{'SheetId':'b8bf6eba-526f-4bd9-9654-e3f3093b752c','UId':'16a309e2-766b-40e4-a45f-663e8dc943d6','Col':4,'Row':10,'Format':'string','Value':' ','TargetCode':''}</v>
      </c>
    </row>
    <row r="416" spans="1:1" x14ac:dyDescent="0.2">
      <c r="A416" t="str">
        <f>CONCATENATE("{'SheetId':'b8bf6eba-526f-4bd9-9654-e3f3093b752c'",",","'UId':'4d034d9e-aee4-4fdd-a287-b6cce78c6a25'",",'Col':",COLUMN(BCHoatDongVay_06026!E10),",'Row':",ROW(BCHoatDongVay_06026!E10),",","'Format':'string'",",'Value':'",SUBSTITUTE(BCHoatDongVay_06026!E10,"'","\'"),"','TargetCode':''}")</f>
        <v>{'SheetId':'b8bf6eba-526f-4bd9-9654-e3f3093b752c','UId':'4d034d9e-aee4-4fdd-a287-b6cce78c6a25','Col':5,'Row':10,'Format':'string','Value':' ','TargetCode':''}</v>
      </c>
    </row>
    <row r="417" spans="1:1" x14ac:dyDescent="0.2">
      <c r="A417" t="str">
        <f>CONCATENATE("{'SheetId':'b8bf6eba-526f-4bd9-9654-e3f3093b752c'",",","'UId':'78d852c5-bf1b-44c8-92fb-f1a8804ab519'",",'Col':",COLUMN(BCHoatDongVay_06026!F10),",'Row':",ROW(BCHoatDongVay_06026!F10),",","'Format':'numberic'",",'Value':'",SUBSTITUTE(BCHoatDongVay_06026!F10,"'","\'"),"','TargetCode':''}")</f>
        <v>{'SheetId':'b8bf6eba-526f-4bd9-9654-e3f3093b752c','UId':'78d852c5-bf1b-44c8-92fb-f1a8804ab519','Col':6,'Row':10,'Format':'numberic','Value':' ','TargetCode':''}</v>
      </c>
    </row>
    <row r="418" spans="1:1" x14ac:dyDescent="0.2">
      <c r="A418" t="str">
        <f>CONCATENATE("{'SheetId':'b8bf6eba-526f-4bd9-9654-e3f3093b752c'",",","'UId':'d7196a16-fa7a-42c2-8738-4009aee95f3c'",",'Col':",COLUMN(BCHoatDongVay_06026!G10),",'Row':",ROW(BCHoatDongVay_06026!G10),",","'Format':'string'",",'Value':'",SUBSTITUTE(BCHoatDongVay_06026!G10,"'","\'"),"','TargetCode':''}")</f>
        <v>{'SheetId':'b8bf6eba-526f-4bd9-9654-e3f3093b752c','UId':'d7196a16-fa7a-42c2-8738-4009aee95f3c','Col':7,'Row':10,'Format':'string','Value':' ','TargetCode':''}</v>
      </c>
    </row>
    <row r="419" spans="1:1" x14ac:dyDescent="0.2">
      <c r="A419" t="str">
        <f>CONCATENATE("{'SheetId':'b8bf6eba-526f-4bd9-9654-e3f3093b752c'",",","'UId':'be877984-f8a6-455c-ac6d-c034785a84bb'",",'Col':",COLUMN(BCHoatDongVay_06026!H10),",'Row':",ROW(BCHoatDongVay_06026!H10),",","'Format':'numberic'",",'Value':'",SUBSTITUTE(BCHoatDongVay_06026!H10,"'","\'"),"','TargetCode':''}")</f>
        <v>{'SheetId':'b8bf6eba-526f-4bd9-9654-e3f3093b752c','UId':'be877984-f8a6-455c-ac6d-c034785a84bb','Col':8,'Row':10,'Format':'numberic','Value':' ','TargetCode':''}</v>
      </c>
    </row>
    <row r="420" spans="1:1" x14ac:dyDescent="0.2">
      <c r="A420" t="str">
        <f>CONCATENATE("{'SheetId':'b8bf6eba-526f-4bd9-9654-e3f3093b752c'",",","'UId':'7f3fd85d-d6fc-4566-8b05-9fe080966614'",",'Col':",COLUMN(BCHoatDongVay_06026!I10),",'Row':",ROW(BCHoatDongVay_06026!I10),",","'Format':'string'",",'Value':'",SUBSTITUTE(BCHoatDongVay_06026!I10,"'","\'"),"','TargetCode':''}")</f>
        <v>{'SheetId':'b8bf6eba-526f-4bd9-9654-e3f3093b752c','UId':'7f3fd85d-d6fc-4566-8b05-9fe080966614','Col':9,'Row':10,'Format':'string','Value':' ','TargetCode':''}</v>
      </c>
    </row>
    <row r="421" spans="1:1" x14ac:dyDescent="0.2">
      <c r="A421" t="str">
        <f>CONCATENATE("{'SheetId':'b8bf6eba-526f-4bd9-9654-e3f3093b752c'",",","'UId':'71cc504b-eac1-40e5-8c59-522a05902891'",",'Col':",COLUMN(BCHoatDongVay_06026!J10),",'Row':",ROW(BCHoatDongVay_06026!J10),",","'Format':'numberic'",",'Value':'",SUBSTITUTE(BCHoatDongVay_06026!J10,"'","\'"),"','TargetCode':''}")</f>
        <v>{'SheetId':'b8bf6eba-526f-4bd9-9654-e3f3093b752c','UId':'71cc504b-eac1-40e5-8c59-522a05902891','Col':10,'Row':10,'Format':'numberic','Value':' ','TargetCode':''}</v>
      </c>
    </row>
    <row r="422" spans="1:1" x14ac:dyDescent="0.2">
      <c r="A422" t="str">
        <f>CONCATENATE("{'SheetId':'b8bf6eba-526f-4bd9-9654-e3f3093b752c'",",","'UId':'ad4128e0-de5e-491a-bc88-102ab197db31'",",'Col':",COLUMN(BCHoatDongVay_06026!C11),",'Row':",ROW(BCHoatDongVay_06026!C11),",","'Format':'string'",",'Value':'",SUBSTITUTE(BCHoatDongVay_06026!C11,"'","\'"),"','TargetCode':''}")</f>
        <v>{'SheetId':'b8bf6eba-526f-4bd9-9654-e3f3093b752c','UId':'ad4128e0-de5e-491a-bc88-102ab197db31','Col':3,'Row':11,'Format':'string','Value':' ','TargetCode':''}</v>
      </c>
    </row>
    <row r="423" spans="1:1" x14ac:dyDescent="0.2">
      <c r="A423" t="str">
        <f>CONCATENATE("{'SheetId':'b8bf6eba-526f-4bd9-9654-e3f3093b752c'",",","'UId':'bac2953b-dd0b-4a28-9728-7eae88c1b569'",",'Col':",COLUMN(BCHoatDongVay_06026!D11),",'Row':",ROW(BCHoatDongVay_06026!D11),",","'Format':'string'",",'Value':'",SUBSTITUTE(BCHoatDongVay_06026!D11,"'","\'"),"','TargetCode':''}")</f>
        <v>{'SheetId':'b8bf6eba-526f-4bd9-9654-e3f3093b752c','UId':'bac2953b-dd0b-4a28-9728-7eae88c1b569','Col':4,'Row':11,'Format':'string','Value':' ','TargetCode':''}</v>
      </c>
    </row>
    <row r="424" spans="1:1" x14ac:dyDescent="0.2">
      <c r="A424" t="str">
        <f>CONCATENATE("{'SheetId':'b8bf6eba-526f-4bd9-9654-e3f3093b752c'",",","'UId':'0c84531b-d7b8-4d20-8fdd-6f8a48082ea9'",",'Col':",COLUMN(BCHoatDongVay_06026!E11),",'Row':",ROW(BCHoatDongVay_06026!E11),",","'Format':'string'",",'Value':'",SUBSTITUTE(BCHoatDongVay_06026!E11,"'","\'"),"','TargetCode':''}")</f>
        <v>{'SheetId':'b8bf6eba-526f-4bd9-9654-e3f3093b752c','UId':'0c84531b-d7b8-4d20-8fdd-6f8a48082ea9','Col':5,'Row':11,'Format':'string','Value':' ','TargetCode':''}</v>
      </c>
    </row>
    <row r="425" spans="1:1" x14ac:dyDescent="0.2">
      <c r="A425" t="str">
        <f>CONCATENATE("{'SheetId':'b8bf6eba-526f-4bd9-9654-e3f3093b752c'",",","'UId':'8fe3c7cb-f389-4be2-bbc8-2bfe54a6ae92'",",'Col':",COLUMN(BCHoatDongVay_06026!F11),",'Row':",ROW(BCHoatDongVay_06026!F11),",","'Format':'numberic'",",'Value':'",SUBSTITUTE(BCHoatDongVay_06026!F11,"'","\'"),"','TargetCode':''}")</f>
        <v>{'SheetId':'b8bf6eba-526f-4bd9-9654-e3f3093b752c','UId':'8fe3c7cb-f389-4be2-bbc8-2bfe54a6ae92','Col':6,'Row':11,'Format':'numberic','Value':' ','TargetCode':''}</v>
      </c>
    </row>
    <row r="426" spans="1:1" x14ac:dyDescent="0.2">
      <c r="A426" t="str">
        <f>CONCATENATE("{'SheetId':'b8bf6eba-526f-4bd9-9654-e3f3093b752c'",",","'UId':'f1c69d83-c664-4479-bc38-027809bfc472'",",'Col':",COLUMN(BCHoatDongVay_06026!G11),",'Row':",ROW(BCHoatDongVay_06026!G11),",","'Format':'string'",",'Value':'",SUBSTITUTE(BCHoatDongVay_06026!G11,"'","\'"),"','TargetCode':''}")</f>
        <v>{'SheetId':'b8bf6eba-526f-4bd9-9654-e3f3093b752c','UId':'f1c69d83-c664-4479-bc38-027809bfc472','Col':7,'Row':11,'Format':'string','Value':' ','TargetCode':''}</v>
      </c>
    </row>
    <row r="427" spans="1:1" x14ac:dyDescent="0.2">
      <c r="A427" t="str">
        <f>CONCATENATE("{'SheetId':'b8bf6eba-526f-4bd9-9654-e3f3093b752c'",",","'UId':'79752c91-1fca-424d-9fb6-fd03393d3403'",",'Col':",COLUMN(BCHoatDongVay_06026!H11),",'Row':",ROW(BCHoatDongVay_06026!H11),",","'Format':'numberic'",",'Value':'",SUBSTITUTE(BCHoatDongVay_06026!H11,"'","\'"),"','TargetCode':''}")</f>
        <v>{'SheetId':'b8bf6eba-526f-4bd9-9654-e3f3093b752c','UId':'79752c91-1fca-424d-9fb6-fd03393d3403','Col':8,'Row':11,'Format':'numberic','Value':' ','TargetCode':''}</v>
      </c>
    </row>
    <row r="428" spans="1:1" x14ac:dyDescent="0.2">
      <c r="A428" t="str">
        <f>CONCATENATE("{'SheetId':'b8bf6eba-526f-4bd9-9654-e3f3093b752c'",",","'UId':'436f0470-8322-47f4-9a8f-20399be6e137'",",'Col':",COLUMN(BCHoatDongVay_06026!I11),",'Row':",ROW(BCHoatDongVay_06026!I11),",","'Format':'string'",",'Value':'",SUBSTITUTE(BCHoatDongVay_06026!I11,"'","\'"),"','TargetCode':''}")</f>
        <v>{'SheetId':'b8bf6eba-526f-4bd9-9654-e3f3093b752c','UId':'436f0470-8322-47f4-9a8f-20399be6e137','Col':9,'Row':11,'Format':'string','Value':' ','TargetCode':''}</v>
      </c>
    </row>
    <row r="429" spans="1:1" x14ac:dyDescent="0.2">
      <c r="A429" t="str">
        <f>CONCATENATE("{'SheetId':'b8bf6eba-526f-4bd9-9654-e3f3093b752c'",",","'UId':'fc910f87-07a2-4f10-8844-a6f1acb5974f'",",'Col':",COLUMN(BCHoatDongVay_06026!J11),",'Row':",ROW(BCHoatDongVay_06026!J11),",","'Format':'numberic'",",'Value':'",SUBSTITUTE(BCHoatDongVay_06026!J11,"'","\'"),"','TargetCode':''}")</f>
        <v>{'SheetId':'b8bf6eba-526f-4bd9-9654-e3f3093b752c','UId':'fc910f87-07a2-4f10-8844-a6f1acb5974f','Col':10,'Row':11,'Format':'numberic','Value':' ','TargetCode':''}</v>
      </c>
    </row>
    <row r="430" spans="1:1" x14ac:dyDescent="0.2">
      <c r="A430" t="str">
        <f>CONCATENATE("{'SheetId':'b8bf6eba-526f-4bd9-9654-e3f3093b752c'",",","'UId':'ef502689-c5f7-474c-a7e7-72360a998198'",",'Col':",COLUMN(BCHoatDongVay_06026!C12),",'Row':",ROW(BCHoatDongVay_06026!C12),",","'Format':'string'",",'Value':'",SUBSTITUTE(BCHoatDongVay_06026!C12,"'","\'"),"','TargetCode':''}")</f>
        <v>{'SheetId':'b8bf6eba-526f-4bd9-9654-e3f3093b752c','UId':'ef502689-c5f7-474c-a7e7-72360a998198','Col':3,'Row':12,'Format':'string','Value':' ','TargetCode':''}</v>
      </c>
    </row>
    <row r="431" spans="1:1" x14ac:dyDescent="0.2">
      <c r="A431" t="str">
        <f>CONCATENATE("{'SheetId':'b8bf6eba-526f-4bd9-9654-e3f3093b752c'",",","'UId':'0ececb36-af96-40b4-813c-97912dc013b8'",",'Col':",COLUMN(BCHoatDongVay_06026!D12),",'Row':",ROW(BCHoatDongVay_06026!D12),",","'Format':'string'",",'Value':'",SUBSTITUTE(BCHoatDongVay_06026!D12,"'","\'"),"','TargetCode':''}")</f>
        <v>{'SheetId':'b8bf6eba-526f-4bd9-9654-e3f3093b752c','UId':'0ececb36-af96-40b4-813c-97912dc013b8','Col':4,'Row':12,'Format':'string','Value':' ','TargetCode':''}</v>
      </c>
    </row>
    <row r="432" spans="1:1" x14ac:dyDescent="0.2">
      <c r="A432" t="str">
        <f>CONCATENATE("{'SheetId':'b8bf6eba-526f-4bd9-9654-e3f3093b752c'",",","'UId':'49f59dc8-cfb3-4e4a-9ddd-d8350377dfff'",",'Col':",COLUMN(BCHoatDongVay_06026!E12),",'Row':",ROW(BCHoatDongVay_06026!E12),",","'Format':'string'",",'Value':'",SUBSTITUTE(BCHoatDongVay_06026!E12,"'","\'"),"','TargetCode':''}")</f>
        <v>{'SheetId':'b8bf6eba-526f-4bd9-9654-e3f3093b752c','UId':'49f59dc8-cfb3-4e4a-9ddd-d8350377dfff','Col':5,'Row':12,'Format':'string','Value':' ','TargetCode':''}</v>
      </c>
    </row>
    <row r="433" spans="1:1" x14ac:dyDescent="0.2">
      <c r="A433" t="str">
        <f>CONCATENATE("{'SheetId':'b8bf6eba-526f-4bd9-9654-e3f3093b752c'",",","'UId':'a51bb8f3-42ba-446e-bad6-b171bad34d8f'",",'Col':",COLUMN(BCHoatDongVay_06026!F12),",'Row':",ROW(BCHoatDongVay_06026!F12),",","'Format':'numberic'",",'Value':'",SUBSTITUTE(BCHoatDongVay_06026!F12,"'","\'"),"','TargetCode':''}")</f>
        <v>{'SheetId':'b8bf6eba-526f-4bd9-9654-e3f3093b752c','UId':'a51bb8f3-42ba-446e-bad6-b171bad34d8f','Col':6,'Row':12,'Format':'numberic','Value':' ','TargetCode':''}</v>
      </c>
    </row>
    <row r="434" spans="1:1" x14ac:dyDescent="0.2">
      <c r="A434" t="str">
        <f>CONCATENATE("{'SheetId':'b8bf6eba-526f-4bd9-9654-e3f3093b752c'",",","'UId':'70060442-d7fb-49f7-81fb-1bbd84e2ab4d'",",'Col':",COLUMN(BCHoatDongVay_06026!G12),",'Row':",ROW(BCHoatDongVay_06026!G12),",","'Format':'string'",",'Value':'",SUBSTITUTE(BCHoatDongVay_06026!G12,"'","\'"),"','TargetCode':''}")</f>
        <v>{'SheetId':'b8bf6eba-526f-4bd9-9654-e3f3093b752c','UId':'70060442-d7fb-49f7-81fb-1bbd84e2ab4d','Col':7,'Row':12,'Format':'string','Value':' ','TargetCode':''}</v>
      </c>
    </row>
    <row r="435" spans="1:1" x14ac:dyDescent="0.2">
      <c r="A435" t="str">
        <f>CONCATENATE("{'SheetId':'b8bf6eba-526f-4bd9-9654-e3f3093b752c'",",","'UId':'3e844679-8984-4cf1-8980-0b4bb5fd66a1'",",'Col':",COLUMN(BCHoatDongVay_06026!H12),",'Row':",ROW(BCHoatDongVay_06026!H12),",","'Format':'numberic'",",'Value':'",SUBSTITUTE(BCHoatDongVay_06026!H12,"'","\'"),"','TargetCode':''}")</f>
        <v>{'SheetId':'b8bf6eba-526f-4bd9-9654-e3f3093b752c','UId':'3e844679-8984-4cf1-8980-0b4bb5fd66a1','Col':8,'Row':12,'Format':'numberic','Value':' ','TargetCode':''}</v>
      </c>
    </row>
    <row r="436" spans="1:1" x14ac:dyDescent="0.2">
      <c r="A436" t="str">
        <f>CONCATENATE("{'SheetId':'b8bf6eba-526f-4bd9-9654-e3f3093b752c'",",","'UId':'afe9033c-d964-4021-8bd6-60611a9b5cd1'",",'Col':",COLUMN(BCHoatDongVay_06026!I12),",'Row':",ROW(BCHoatDongVay_06026!I12),",","'Format':'string'",",'Value':'",SUBSTITUTE(BCHoatDongVay_06026!I12,"'","\'"),"','TargetCode':''}")</f>
        <v>{'SheetId':'b8bf6eba-526f-4bd9-9654-e3f3093b752c','UId':'afe9033c-d964-4021-8bd6-60611a9b5cd1','Col':9,'Row':12,'Format':'string','Value':' ','TargetCode':''}</v>
      </c>
    </row>
    <row r="437" spans="1:1" x14ac:dyDescent="0.2">
      <c r="A437" t="str">
        <f>CONCATENATE("{'SheetId':'b8bf6eba-526f-4bd9-9654-e3f3093b752c'",",","'UId':'03d8d5a6-a470-4331-9caf-af7cc89dd53f'",",'Col':",COLUMN(BCHoatDongVay_06026!J12),",'Row':",ROW(BCHoatDongVay_06026!J12),",","'Format':'numberic'",",'Value':'",SUBSTITUTE(BCHoatDongVay_06026!J12,"'","\'"),"','TargetCode':''}")</f>
        <v>{'SheetId':'b8bf6eba-526f-4bd9-9654-e3f3093b752c','UId':'03d8d5a6-a470-4331-9caf-af7cc89dd53f','Col':10,'Row':12,'Format':'numberic','Value':' ','TargetCode':''}</v>
      </c>
    </row>
    <row r="438" spans="1:1" x14ac:dyDescent="0.2">
      <c r="A438" t="str">
        <f>CONCATENATE("{'SheetId':'b8bf6eba-526f-4bd9-9654-e3f3093b752c'",",","'UId':'9e7e21d5-4240-44ff-9806-86a77c7f94f4'",",'Col':",COLUMN(BCHoatDongVay_06026!A14),",'Row':",ROW(BCHoatDongVay_06026!A14),",","'ColDynamic':",COLUMN(BCHoatDongVay_06026!A13),",","'RowDynamic':",ROW(BCHoatDongVay_06026!A13),",","'Format':'string'",",'Value':'",SUBSTITUTE(BCHoatDongVay_06026!A14,"'","\'"),"','TargetCode':''}")</f>
        <v>{'SheetId':'b8bf6eba-526f-4bd9-9654-e3f3093b752c','UId':'9e7e21d5-4240-44ff-9806-86a77c7f94f4','Col':1,'Row':14,'ColDynamic':1,'RowDynamic':13,'Format':'string','Value':'','TargetCode':''}</v>
      </c>
    </row>
    <row r="439" spans="1:1" x14ac:dyDescent="0.2">
      <c r="A439" t="str">
        <f>CONCATENATE("{'SheetId':'b8bf6eba-526f-4bd9-9654-e3f3093b752c'",",","'UId':'364f5318-a2b9-457a-8626-de72c253a0a7'",",'Col':",COLUMN(BCHoatDongVay_06026!B14),",'Row':",ROW(BCHoatDongVay_06026!B14),",","'ColDynamic':",COLUMN(BCHoatDongVay_06026!B13),",","'RowDynamic':",ROW(BCHoatDongVay_06026!B13),",","'Format':'string'",",'Value':'",SUBSTITUTE(BCHoatDongVay_06026!B14,"'","\'"),"','TargetCode':''}")</f>
        <v>{'SheetId':'b8bf6eba-526f-4bd9-9654-e3f3093b752c','UId':'364f5318-a2b9-457a-8626-de72c253a0a7','Col':2,'Row':14,'ColDynamic':2,'RowDynamic':13,'Format':'string','Value':'','TargetCode':''}</v>
      </c>
    </row>
    <row r="440" spans="1:1" x14ac:dyDescent="0.2">
      <c r="A440" t="str">
        <f>CONCATENATE("{'SheetId':'b8bf6eba-526f-4bd9-9654-e3f3093b752c'",",","'UId':'f8c33ab5-378a-48dc-aa51-6e0a608cb69b'",",'Col':",COLUMN(BCHoatDongVay_06026!C14),",'Row':",ROW(BCHoatDongVay_06026!C14),",","'ColDynamic':",COLUMN(BCHoatDongVay_06026!C13),",","'RowDynamic':",ROW(BCHoatDongVay_06026!C13),",","'Format':'string'",",'Value':'",SUBSTITUTE(BCHoatDongVay_06026!C14,"'","\'"),"','TargetCode':''}")</f>
        <v>{'SheetId':'b8bf6eba-526f-4bd9-9654-e3f3093b752c','UId':'f8c33ab5-378a-48dc-aa51-6e0a608cb69b','Col':3,'Row':14,'ColDynamic':3,'RowDynamic':13,'Format':'string','Value':' ','TargetCode':''}</v>
      </c>
    </row>
    <row r="441" spans="1:1" x14ac:dyDescent="0.2">
      <c r="A441" t="str">
        <f>CONCATENATE("{'SheetId':'b8bf6eba-526f-4bd9-9654-e3f3093b752c'",",","'UId':'e7ba6151-f9f8-4701-905d-5de855da936a'",",'Col':",COLUMN(BCHoatDongVay_06026!D14),",'Row':",ROW(BCHoatDongVay_06026!D14),",","'ColDynamic':",COLUMN(BCHoatDongVay_06026!D13),",","'RowDynamic':",ROW(BCHoatDongVay_06026!D13),",","'Format':'string'",",'Value':'",SUBSTITUTE(BCHoatDongVay_06026!D14,"'","\'"),"','TargetCode':''}")</f>
        <v>{'SheetId':'b8bf6eba-526f-4bd9-9654-e3f3093b752c','UId':'e7ba6151-f9f8-4701-905d-5de855da936a','Col':4,'Row':14,'ColDynamic':4,'RowDynamic':13,'Format':'string','Value':' ','TargetCode':''}</v>
      </c>
    </row>
    <row r="442" spans="1:1" x14ac:dyDescent="0.2">
      <c r="A442" t="str">
        <f>CONCATENATE("{'SheetId':'b8bf6eba-526f-4bd9-9654-e3f3093b752c'",",","'UId':'32160d41-1c3e-454d-9f81-d3927adcae47'",",'Col':",COLUMN(BCHoatDongVay_06026!E14),",'Row':",ROW(BCHoatDongVay_06026!E14),",","'ColDynamic':",COLUMN(BCHoatDongVay_06026!E13),",","'RowDynamic':",ROW(BCHoatDongVay_06026!E13),",","'Format':'string'",",'Value':'",SUBSTITUTE(BCHoatDongVay_06026!E14,"'","\'"),"','TargetCode':''}")</f>
        <v>{'SheetId':'b8bf6eba-526f-4bd9-9654-e3f3093b752c','UId':'32160d41-1c3e-454d-9f81-d3927adcae47','Col':5,'Row':14,'ColDynamic':5,'RowDynamic':13,'Format':'string','Value':' ','TargetCode':''}</v>
      </c>
    </row>
    <row r="443" spans="1:1" x14ac:dyDescent="0.2">
      <c r="A443" t="str">
        <f>CONCATENATE("{'SheetId':'b8bf6eba-526f-4bd9-9654-e3f3093b752c'",",","'UId':'d7218f8d-3ef5-4043-8639-8cad8953b121'",",'Col':",COLUMN(BCHoatDongVay_06026!F14),",'Row':",ROW(BCHoatDongVay_06026!F14),",","'ColDynamic':",COLUMN(BCHoatDongVay_06026!F13),",","'RowDynamic':",ROW(BCHoatDongVay_06026!F13),",","'Format':'numberic'",",'Value':'",SUBSTITUTE(BCHoatDongVay_06026!F14,"'","\'"),"','TargetCode':''}")</f>
        <v>{'SheetId':'b8bf6eba-526f-4bd9-9654-e3f3093b752c','UId':'d7218f8d-3ef5-4043-8639-8cad8953b121','Col':6,'Row':14,'ColDynamic':6,'RowDynamic':13,'Format':'numberic','Value':' ','TargetCode':''}</v>
      </c>
    </row>
    <row r="444" spans="1:1" x14ac:dyDescent="0.2">
      <c r="A444" t="str">
        <f>CONCATENATE("{'SheetId':'b8bf6eba-526f-4bd9-9654-e3f3093b752c'",",","'UId':'a813abb5-c695-4cdc-8556-de061512c6b7'",",'Col':",COLUMN(BCHoatDongVay_06026!G14),",'Row':",ROW(BCHoatDongVay_06026!G14),",","'ColDynamic':",COLUMN(BCHoatDongVay_06026!G13),",","'RowDynamic':",ROW(BCHoatDongVay_06026!G13),",","'Format':'string'",",'Value':'",SUBSTITUTE(BCHoatDongVay_06026!G14,"'","\'"),"','TargetCode':''}")</f>
        <v>{'SheetId':'b8bf6eba-526f-4bd9-9654-e3f3093b752c','UId':'a813abb5-c695-4cdc-8556-de061512c6b7','Col':7,'Row':14,'ColDynamic':7,'RowDynamic':13,'Format':'string','Value':' ','TargetCode':''}</v>
      </c>
    </row>
    <row r="445" spans="1:1" x14ac:dyDescent="0.2">
      <c r="A445" t="str">
        <f>CONCATENATE("{'SheetId':'b8bf6eba-526f-4bd9-9654-e3f3093b752c'",",","'UId':'945a58a2-1a03-46c0-a29c-aaa90daefc25'",",'Col':",COLUMN(BCHoatDongVay_06026!H14),",'Row':",ROW(BCHoatDongVay_06026!H14),",","'ColDynamic':",COLUMN(BCHoatDongVay_06026!H13),",","'RowDynamic':",ROW(BCHoatDongVay_06026!H13),",","'Format':'numberic'",",'Value':'",SUBSTITUTE(BCHoatDongVay_06026!H14,"'","\'"),"','TargetCode':''}")</f>
        <v>{'SheetId':'b8bf6eba-526f-4bd9-9654-e3f3093b752c','UId':'945a58a2-1a03-46c0-a29c-aaa90daefc25','Col':8,'Row':14,'ColDynamic':8,'RowDynamic':13,'Format':'numberic','Value':' ','TargetCode':''}</v>
      </c>
    </row>
    <row r="446" spans="1:1" x14ac:dyDescent="0.2">
      <c r="A446" t="str">
        <f>CONCATENATE("{'SheetId':'b8bf6eba-526f-4bd9-9654-e3f3093b752c'",",","'UId':'ea565df4-7f58-4528-b119-7b286bc30bd7'",",'Col':",COLUMN(BCHoatDongVay_06026!I14),",'Row':",ROW(BCHoatDongVay_06026!I14),",","'ColDynamic':",COLUMN(BCHoatDongVay_06026!I13),",","'RowDynamic':",ROW(BCHoatDongVay_06026!I13),",","'Format':'string'",",'Value':'",SUBSTITUTE(BCHoatDongVay_06026!I14,"'","\'"),"','TargetCode':''}")</f>
        <v>{'SheetId':'b8bf6eba-526f-4bd9-9654-e3f3093b752c','UId':'ea565df4-7f58-4528-b119-7b286bc30bd7','Col':9,'Row':14,'ColDynamic':9,'RowDynamic':13,'Format':'string','Value':' ','TargetCode':''}</v>
      </c>
    </row>
    <row r="447" spans="1:1" x14ac:dyDescent="0.2">
      <c r="A447" t="str">
        <f>CONCATENATE("{'SheetId':'b8bf6eba-526f-4bd9-9654-e3f3093b752c'",",","'UId':'5e6a17b4-1d61-487b-9ba7-e9d99ef00f9e'",",'Col':",COLUMN(BCHoatDongVay_06026!J14),",'Row':",ROW(BCHoatDongVay_06026!J14),",","'ColDynamic':",COLUMN(BCHoatDongVay_06026!J13),",","'RowDynamic':",ROW(BCHoatDongVay_06026!J13),",","'Format':'numberic'",",'Value':'",SUBSTITUTE(BCHoatDongVay_06026!J14,"'","\'"),"','TargetCode':''}")</f>
        <v>{'SheetId':'b8bf6eba-526f-4bd9-9654-e3f3093b752c','UId':'5e6a17b4-1d61-487b-9ba7-e9d99ef00f9e','Col':10,'Row':14,'ColDynamic':10,'RowDynamic':13,'Format':'numberic','Value':' ','TargetCode':''}</v>
      </c>
    </row>
    <row r="448" spans="1:1" x14ac:dyDescent="0.2">
      <c r="A448" t="str">
        <f>CONCATENATE("{'SheetId':'b8bf6eba-526f-4bd9-9654-e3f3093b752c'",",","'UId':'43e94162-da88-4e78-b95f-7fd6168295bf'",",'Col':",COLUMN(BCHoatDongVay_06026!C15),",'Row':",ROW(BCHoatDongVay_06026!C15),",","'Format':'string'",",'Value':'",SUBSTITUTE(BCHoatDongVay_06026!C15,"'","\'"),"','TargetCode':''}")</f>
        <v>{'SheetId':'b8bf6eba-526f-4bd9-9654-e3f3093b752c','UId':'43e94162-da88-4e78-b95f-7fd6168295bf','Col':3,'Row':15,'Format':'string','Value':' ','TargetCode':''}</v>
      </c>
    </row>
    <row r="449" spans="1:1" x14ac:dyDescent="0.2">
      <c r="A449" t="str">
        <f>CONCATENATE("{'SheetId':'b8bf6eba-526f-4bd9-9654-e3f3093b752c'",",","'UId':'b7bf5b26-d99d-43ea-a7bf-e1e53327f01a'",",'Col':",COLUMN(BCHoatDongVay_06026!D15),",'Row':",ROW(BCHoatDongVay_06026!D15),",","'Format':'string'",",'Value':'",SUBSTITUTE(BCHoatDongVay_06026!D15,"'","\'"),"','TargetCode':''}")</f>
        <v>{'SheetId':'b8bf6eba-526f-4bd9-9654-e3f3093b752c','UId':'b7bf5b26-d99d-43ea-a7bf-e1e53327f01a','Col':4,'Row':15,'Format':'string','Value':' ','TargetCode':''}</v>
      </c>
    </row>
    <row r="450" spans="1:1" x14ac:dyDescent="0.2">
      <c r="A450" t="str">
        <f>CONCATENATE("{'SheetId':'b8bf6eba-526f-4bd9-9654-e3f3093b752c'",",","'UId':'b45f67e2-e967-4b64-a591-3333d3c997f2'",",'Col':",COLUMN(BCHoatDongVay_06026!E15),",'Row':",ROW(BCHoatDongVay_06026!E15),",","'Format':'string'",",'Value':'",SUBSTITUTE(BCHoatDongVay_06026!E15,"'","\'"),"','TargetCode':''}")</f>
        <v>{'SheetId':'b8bf6eba-526f-4bd9-9654-e3f3093b752c','UId':'b45f67e2-e967-4b64-a591-3333d3c997f2','Col':5,'Row':15,'Format':'string','Value':' ','TargetCode':''}</v>
      </c>
    </row>
    <row r="451" spans="1:1" x14ac:dyDescent="0.2">
      <c r="A451" t="str">
        <f>CONCATENATE("{'SheetId':'b8bf6eba-526f-4bd9-9654-e3f3093b752c'",",","'UId':'3e7d45ce-e023-46e3-befb-a3d74ec5e2e0'",",'Col':",COLUMN(BCHoatDongVay_06026!F15),",'Row':",ROW(BCHoatDongVay_06026!F15),",","'Format':'numberic'",",'Value':'",SUBSTITUTE(BCHoatDongVay_06026!F15,"'","\'"),"','TargetCode':''}")</f>
        <v>{'SheetId':'b8bf6eba-526f-4bd9-9654-e3f3093b752c','UId':'3e7d45ce-e023-46e3-befb-a3d74ec5e2e0','Col':6,'Row':15,'Format':'numberic','Value':' ','TargetCode':''}</v>
      </c>
    </row>
    <row r="452" spans="1:1" x14ac:dyDescent="0.2">
      <c r="A452" t="str">
        <f>CONCATENATE("{'SheetId':'b8bf6eba-526f-4bd9-9654-e3f3093b752c'",",","'UId':'9b9609c8-a396-4776-950e-cb9ea8de18fa'",",'Col':",COLUMN(BCHoatDongVay_06026!G15),",'Row':",ROW(BCHoatDongVay_06026!G15),",","'Format':'string'",",'Value':'",SUBSTITUTE(BCHoatDongVay_06026!G15,"'","\'"),"','TargetCode':''}")</f>
        <v>{'SheetId':'b8bf6eba-526f-4bd9-9654-e3f3093b752c','UId':'9b9609c8-a396-4776-950e-cb9ea8de18fa','Col':7,'Row':15,'Format':'string','Value':' ','TargetCode':''}</v>
      </c>
    </row>
    <row r="453" spans="1:1" x14ac:dyDescent="0.2">
      <c r="A453" t="str">
        <f>CONCATENATE("{'SheetId':'b8bf6eba-526f-4bd9-9654-e3f3093b752c'",",","'UId':'925b5db0-e8c9-4168-9d1b-1f5df951acb7'",",'Col':",COLUMN(BCHoatDongVay_06026!H15),",'Row':",ROW(BCHoatDongVay_06026!H15),",","'Format':'numberic'",",'Value':'",SUBSTITUTE(BCHoatDongVay_06026!H15,"'","\'"),"','TargetCode':''}")</f>
        <v>{'SheetId':'b8bf6eba-526f-4bd9-9654-e3f3093b752c','UId':'925b5db0-e8c9-4168-9d1b-1f5df951acb7','Col':8,'Row':15,'Format':'numberic','Value':' ','TargetCode':''}</v>
      </c>
    </row>
    <row r="454" spans="1:1" x14ac:dyDescent="0.2">
      <c r="A454" t="str">
        <f>CONCATENATE("{'SheetId':'b8bf6eba-526f-4bd9-9654-e3f3093b752c'",",","'UId':'21ba6759-dfcd-4ff0-a8b3-1b39d17034d3'",",'Col':",COLUMN(BCHoatDongVay_06026!I15),",'Row':",ROW(BCHoatDongVay_06026!I15),",","'Format':'string'",",'Value':'",SUBSTITUTE(BCHoatDongVay_06026!I15,"'","\'"),"','TargetCode':''}")</f>
        <v>{'SheetId':'b8bf6eba-526f-4bd9-9654-e3f3093b752c','UId':'21ba6759-dfcd-4ff0-a8b3-1b39d17034d3','Col':9,'Row':15,'Format':'string','Value':' ','TargetCode':''}</v>
      </c>
    </row>
    <row r="455" spans="1:1" x14ac:dyDescent="0.2">
      <c r="A455" t="str">
        <f>CONCATENATE("{'SheetId':'b8bf6eba-526f-4bd9-9654-e3f3093b752c'",",","'UId':'dd965c1c-d82a-416d-9848-9244572edfcd'",",'Col':",COLUMN(BCHoatDongVay_06026!J15),",'Row':",ROW(BCHoatDongVay_06026!J15),",","'Format':'numberic'",",'Value':'",SUBSTITUTE(BCHoatDongVay_06026!J15,"'","\'"),"','TargetCode':''}")</f>
        <v>{'SheetId':'b8bf6eba-526f-4bd9-9654-e3f3093b752c','UId':'dd965c1c-d82a-416d-9848-9244572edfcd','Col':10,'Row':15,'Format':'numberic','Value':' ','TargetCode':''}</v>
      </c>
    </row>
    <row r="456" spans="1:1" x14ac:dyDescent="0.2">
      <c r="A456" t="str">
        <f>CONCATENATE("{'SheetId':'b8bf6eba-526f-4bd9-9654-e3f3093b752c'",",","'UId':'331447b3-7a92-4d44-9754-19423d718a31'",",'Col':",COLUMN(BCHoatDongVay_06026!C16),",'Row':",ROW(BCHoatDongVay_06026!C16),",","'Format':'string'",",'Value':'",SUBSTITUTE(BCHoatDongVay_06026!C16,"'","\'"),"','TargetCode':''}")</f>
        <v>{'SheetId':'b8bf6eba-526f-4bd9-9654-e3f3093b752c','UId':'331447b3-7a92-4d44-9754-19423d718a31','Col':3,'Row':16,'Format':'string','Value':' ','TargetCode':''}</v>
      </c>
    </row>
    <row r="457" spans="1:1" x14ac:dyDescent="0.2">
      <c r="A457" t="str">
        <f>CONCATENATE("{'SheetId':'b8bf6eba-526f-4bd9-9654-e3f3093b752c'",",","'UId':'be7758d4-0c8d-4c81-acb6-11260d6ff45f'",",'Col':",COLUMN(BCHoatDongVay_06026!D16),",'Row':",ROW(BCHoatDongVay_06026!D16),",","'Format':'string'",",'Value':'",SUBSTITUTE(BCHoatDongVay_06026!D16,"'","\'"),"','TargetCode':''}")</f>
        <v>{'SheetId':'b8bf6eba-526f-4bd9-9654-e3f3093b752c','UId':'be7758d4-0c8d-4c81-acb6-11260d6ff45f','Col':4,'Row':16,'Format':'string','Value':' ','TargetCode':''}</v>
      </c>
    </row>
    <row r="458" spans="1:1" x14ac:dyDescent="0.2">
      <c r="A458" t="str">
        <f>CONCATENATE("{'SheetId':'b8bf6eba-526f-4bd9-9654-e3f3093b752c'",",","'UId':'e828a510-d7ff-4fb5-8808-fcc41fea2b8b'",",'Col':",COLUMN(BCHoatDongVay_06026!E16),",'Row':",ROW(BCHoatDongVay_06026!E16),",","'Format':'string'",",'Value':'",SUBSTITUTE(BCHoatDongVay_06026!E16,"'","\'"),"','TargetCode':''}")</f>
        <v>{'SheetId':'b8bf6eba-526f-4bd9-9654-e3f3093b752c','UId':'e828a510-d7ff-4fb5-8808-fcc41fea2b8b','Col':5,'Row':16,'Format':'string','Value':' ','TargetCode':''}</v>
      </c>
    </row>
    <row r="459" spans="1:1" x14ac:dyDescent="0.2">
      <c r="A459" t="str">
        <f>CONCATENATE("{'SheetId':'b8bf6eba-526f-4bd9-9654-e3f3093b752c'",",","'UId':'acb14f67-2644-4258-a470-18b086a2f385'",",'Col':",COLUMN(BCHoatDongVay_06026!F16),",'Row':",ROW(BCHoatDongVay_06026!F16),",","'Format':'numberic'",",'Value':'",SUBSTITUTE(BCHoatDongVay_06026!F16,"'","\'"),"','TargetCode':''}")</f>
        <v>{'SheetId':'b8bf6eba-526f-4bd9-9654-e3f3093b752c','UId':'acb14f67-2644-4258-a470-18b086a2f385','Col':6,'Row':16,'Format':'numberic','Value':' ','TargetCode':''}</v>
      </c>
    </row>
    <row r="460" spans="1:1" x14ac:dyDescent="0.2">
      <c r="A460" t="str">
        <f>CONCATENATE("{'SheetId':'b8bf6eba-526f-4bd9-9654-e3f3093b752c'",",","'UId':'e4a338d3-3115-4d7a-92ac-b9248aac9f01'",",'Col':",COLUMN(BCHoatDongVay_06026!G16),",'Row':",ROW(BCHoatDongVay_06026!G16),",","'Format':'string'",",'Value':'",SUBSTITUTE(BCHoatDongVay_06026!G16,"'","\'"),"','TargetCode':''}")</f>
        <v>{'SheetId':'b8bf6eba-526f-4bd9-9654-e3f3093b752c','UId':'e4a338d3-3115-4d7a-92ac-b9248aac9f01','Col':7,'Row':16,'Format':'string','Value':' ','TargetCode':''}</v>
      </c>
    </row>
    <row r="461" spans="1:1" x14ac:dyDescent="0.2">
      <c r="A461" t="str">
        <f>CONCATENATE("{'SheetId':'b8bf6eba-526f-4bd9-9654-e3f3093b752c'",",","'UId':'5eaa9cd4-2efc-428d-b93d-bce89efc2180'",",'Col':",COLUMN(BCHoatDongVay_06026!H16),",'Row':",ROW(BCHoatDongVay_06026!H16),",","'Format':'numberic'",",'Value':'",SUBSTITUTE(BCHoatDongVay_06026!H16,"'","\'"),"','TargetCode':''}")</f>
        <v>{'SheetId':'b8bf6eba-526f-4bd9-9654-e3f3093b752c','UId':'5eaa9cd4-2efc-428d-b93d-bce89efc2180','Col':8,'Row':16,'Format':'numberic','Value':' ','TargetCode':''}</v>
      </c>
    </row>
    <row r="462" spans="1:1" x14ac:dyDescent="0.2">
      <c r="A462" t="str">
        <f>CONCATENATE("{'SheetId':'b8bf6eba-526f-4bd9-9654-e3f3093b752c'",",","'UId':'e8703be5-0ad1-4fc2-aa40-d5548f1d3dc2'",",'Col':",COLUMN(BCHoatDongVay_06026!I16),",'Row':",ROW(BCHoatDongVay_06026!I16),",","'Format':'string'",",'Value':'",SUBSTITUTE(BCHoatDongVay_06026!I16,"'","\'"),"','TargetCode':''}")</f>
        <v>{'SheetId':'b8bf6eba-526f-4bd9-9654-e3f3093b752c','UId':'e8703be5-0ad1-4fc2-aa40-d5548f1d3dc2','Col':9,'Row':16,'Format':'string','Value':' ','TargetCode':''}</v>
      </c>
    </row>
    <row r="463" spans="1:1" x14ac:dyDescent="0.2">
      <c r="A463" t="str">
        <f>CONCATENATE("{'SheetId':'b8bf6eba-526f-4bd9-9654-e3f3093b752c'",",","'UId':'6bb68cb0-20ac-4ba4-b541-2e27df9d8382'",",'Col':",COLUMN(BCHoatDongVay_06026!J16),",'Row':",ROW(BCHoatDongVay_06026!J16),",","'Format':'numberic'",",'Value':'",SUBSTITUTE(BCHoatDongVay_06026!J16,"'","\'"),"','TargetCode':''}")</f>
        <v>{'SheetId':'b8bf6eba-526f-4bd9-9654-e3f3093b752c','UId':'6bb68cb0-20ac-4ba4-b541-2e27df9d8382','Col':10,'Row':16,'Format':'numberic','Value':' ','TargetCode':''}</v>
      </c>
    </row>
    <row r="464" spans="1:1" x14ac:dyDescent="0.2">
      <c r="A464" t="str">
        <f>CONCATENATE("{'SheetId':'b8bf6eba-526f-4bd9-9654-e3f3093b752c'",",","'UId':'c4943c5b-920c-49b8-a2db-e5c9f9517cda'",",'Col':",COLUMN(BCHoatDongVay_06026!A18),",'Row':",ROW(BCHoatDongVay_06026!A18),",","'ColDynamic':",COLUMN(BCHoatDongVay_06026!A17),",","'RowDynamic':",ROW(BCHoatDongVay_06026!A17),",","'Format':'string'",",'Value':'",SUBSTITUTE(BCHoatDongVay_06026!A18,"'","\'"),"','TargetCode':''}")</f>
        <v>{'SheetId':'b8bf6eba-526f-4bd9-9654-e3f3093b752c','UId':'c4943c5b-920c-49b8-a2db-e5c9f9517cda','Col':1,'Row':18,'ColDynamic':1,'RowDynamic':17,'Format':'string','Value':'','TargetCode':''}</v>
      </c>
    </row>
    <row r="465" spans="1:1" x14ac:dyDescent="0.2">
      <c r="A465" t="str">
        <f>CONCATENATE("{'SheetId':'b8bf6eba-526f-4bd9-9654-e3f3093b752c'",",","'UId':'0fd1bde6-9517-44c7-9346-42588ebd5b26'",",'Col':",COLUMN(BCHoatDongVay_06026!B18),",'Row':",ROW(BCHoatDongVay_06026!B18),",","'ColDynamic':",COLUMN(BCHoatDongVay_06026!B17),",","'RowDynamic':",ROW(BCHoatDongVay_06026!B17),",","'Format':'string'",",'Value':'",SUBSTITUTE(BCHoatDongVay_06026!B18,"'","\'"),"','TargetCode':''}")</f>
        <v>{'SheetId':'b8bf6eba-526f-4bd9-9654-e3f3093b752c','UId':'0fd1bde6-9517-44c7-9346-42588ebd5b26','Col':2,'Row':18,'ColDynamic':2,'RowDynamic':17,'Format':'string','Value':'','TargetCode':''}</v>
      </c>
    </row>
    <row r="466" spans="1:1" x14ac:dyDescent="0.2">
      <c r="A466" t="str">
        <f>CONCATENATE("{'SheetId':'b8bf6eba-526f-4bd9-9654-e3f3093b752c'",",","'UId':'5f775593-f78d-4f08-ae49-816c118e656b'",",'Col':",COLUMN(BCHoatDongVay_06026!C18),",'Row':",ROW(BCHoatDongVay_06026!C18),",","'ColDynamic':",COLUMN(BCHoatDongVay_06026!C17),",","'RowDynamic':",ROW(BCHoatDongVay_06026!C17),",","'Format':'string'",",'Value':'",SUBSTITUTE(BCHoatDongVay_06026!C18,"'","\'"),"','TargetCode':''}")</f>
        <v>{'SheetId':'b8bf6eba-526f-4bd9-9654-e3f3093b752c','UId':'5f775593-f78d-4f08-ae49-816c118e656b','Col':3,'Row':18,'ColDynamic':3,'RowDynamic':17,'Format':'string','Value':' ','TargetCode':''}</v>
      </c>
    </row>
    <row r="467" spans="1:1" x14ac:dyDescent="0.2">
      <c r="A467" t="str">
        <f>CONCATENATE("{'SheetId':'b8bf6eba-526f-4bd9-9654-e3f3093b752c'",",","'UId':'8265b157-043e-4492-8ca5-2ff287caa9df'",",'Col':",COLUMN(BCHoatDongVay_06026!D18),",'Row':",ROW(BCHoatDongVay_06026!D18),",","'ColDynamic':",COLUMN(BCHoatDongVay_06026!D17),",","'RowDynamic':",ROW(BCHoatDongVay_06026!D17),",","'Format':'string'",",'Value':'",SUBSTITUTE(BCHoatDongVay_06026!D18,"'","\'"),"','TargetCode':''}")</f>
        <v>{'SheetId':'b8bf6eba-526f-4bd9-9654-e3f3093b752c','UId':'8265b157-043e-4492-8ca5-2ff287caa9df','Col':4,'Row':18,'ColDynamic':4,'RowDynamic':17,'Format':'string','Value':' ','TargetCode':''}</v>
      </c>
    </row>
    <row r="468" spans="1:1" x14ac:dyDescent="0.2">
      <c r="A468" t="str">
        <f>CONCATENATE("{'SheetId':'b8bf6eba-526f-4bd9-9654-e3f3093b752c'",",","'UId':'8c3d77ef-27a5-4d78-b226-97efab8c64d3'",",'Col':",COLUMN(BCHoatDongVay_06026!E18),",'Row':",ROW(BCHoatDongVay_06026!E18),",","'ColDynamic':",COLUMN(BCHoatDongVay_06026!E17),",","'RowDynamic':",ROW(BCHoatDongVay_06026!E17),",","'Format':'string'",",'Value':'",SUBSTITUTE(BCHoatDongVay_06026!E18,"'","\'"),"','TargetCode':''}")</f>
        <v>{'SheetId':'b8bf6eba-526f-4bd9-9654-e3f3093b752c','UId':'8c3d77ef-27a5-4d78-b226-97efab8c64d3','Col':5,'Row':18,'ColDynamic':5,'RowDynamic':17,'Format':'string','Value':' ','TargetCode':''}</v>
      </c>
    </row>
    <row r="469" spans="1:1" x14ac:dyDescent="0.2">
      <c r="A469" t="str">
        <f>CONCATENATE("{'SheetId':'b8bf6eba-526f-4bd9-9654-e3f3093b752c'",",","'UId':'f676101b-67a8-4537-9949-1c278ac0ce41'",",'Col':",COLUMN(BCHoatDongVay_06026!F18),",'Row':",ROW(BCHoatDongVay_06026!F18),",","'ColDynamic':",COLUMN(BCHoatDongVay_06026!F17),",","'RowDynamic':",ROW(BCHoatDongVay_06026!F17),",","'Format':'numberic'",",'Value':'",SUBSTITUTE(BCHoatDongVay_06026!F18,"'","\'"),"','TargetCode':''}")</f>
        <v>{'SheetId':'b8bf6eba-526f-4bd9-9654-e3f3093b752c','UId':'f676101b-67a8-4537-9949-1c278ac0ce41','Col':6,'Row':18,'ColDynamic':6,'RowDynamic':17,'Format':'numberic','Value':' ','TargetCode':''}</v>
      </c>
    </row>
    <row r="470" spans="1:1" x14ac:dyDescent="0.2">
      <c r="A470" t="str">
        <f>CONCATENATE("{'SheetId':'b8bf6eba-526f-4bd9-9654-e3f3093b752c'",",","'UId':'039b1b64-dd00-4b8b-8a75-027428a8b0ea'",",'Col':",COLUMN(BCHoatDongVay_06026!G18),",'Row':",ROW(BCHoatDongVay_06026!G18),",","'ColDynamic':",COLUMN(BCHoatDongVay_06026!G17),",","'RowDynamic':",ROW(BCHoatDongVay_06026!G17),",","'Format':'string'",",'Value':'",SUBSTITUTE(BCHoatDongVay_06026!G18,"'","\'"),"','TargetCode':''}")</f>
        <v>{'SheetId':'b8bf6eba-526f-4bd9-9654-e3f3093b752c','UId':'039b1b64-dd00-4b8b-8a75-027428a8b0ea','Col':7,'Row':18,'ColDynamic':7,'RowDynamic':17,'Format':'string','Value':' ','TargetCode':''}</v>
      </c>
    </row>
    <row r="471" spans="1:1" x14ac:dyDescent="0.2">
      <c r="A471" t="str">
        <f>CONCATENATE("{'SheetId':'b8bf6eba-526f-4bd9-9654-e3f3093b752c'",",","'UId':'19206e1b-dfbd-411e-bf03-e24b22f5dbec'",",'Col':",COLUMN(BCHoatDongVay_06026!H18),",'Row':",ROW(BCHoatDongVay_06026!H18),",","'ColDynamic':",COLUMN(BCHoatDongVay_06026!H17),",","'RowDynamic':",ROW(BCHoatDongVay_06026!H17),",","'Format':'numberic'",",'Value':'",SUBSTITUTE(BCHoatDongVay_06026!H18,"'","\'"),"','TargetCode':''}")</f>
        <v>{'SheetId':'b8bf6eba-526f-4bd9-9654-e3f3093b752c','UId':'19206e1b-dfbd-411e-bf03-e24b22f5dbec','Col':8,'Row':18,'ColDynamic':8,'RowDynamic':17,'Format':'numberic','Value':' ','TargetCode':''}</v>
      </c>
    </row>
    <row r="472" spans="1:1" x14ac:dyDescent="0.2">
      <c r="A472" t="str">
        <f>CONCATENATE("{'SheetId':'b8bf6eba-526f-4bd9-9654-e3f3093b752c'",",","'UId':'76a2ed54-b1cb-4e07-8b77-17a821a61d33'",",'Col':",COLUMN(BCHoatDongVay_06026!I18),",'Row':",ROW(BCHoatDongVay_06026!I18),",","'ColDynamic':",COLUMN(BCHoatDongVay_06026!I17),",","'RowDynamic':",ROW(BCHoatDongVay_06026!I17),",","'Format':'string'",",'Value':'",SUBSTITUTE(BCHoatDongVay_06026!I18,"'","\'"),"','TargetCode':''}")</f>
        <v>{'SheetId':'b8bf6eba-526f-4bd9-9654-e3f3093b752c','UId':'76a2ed54-b1cb-4e07-8b77-17a821a61d33','Col':9,'Row':18,'ColDynamic':9,'RowDynamic':17,'Format':'string','Value':' ','TargetCode':''}</v>
      </c>
    </row>
    <row r="473" spans="1:1" x14ac:dyDescent="0.2">
      <c r="A473" t="str">
        <f>CONCATENATE("{'SheetId':'b8bf6eba-526f-4bd9-9654-e3f3093b752c'",",","'UId':'ec56e5df-75fa-47ea-bbaf-66ebfaf1731a'",",'Col':",COLUMN(BCHoatDongVay_06026!J18),",'Row':",ROW(BCHoatDongVay_06026!J18),",","'ColDynamic':",COLUMN(BCHoatDongVay_06026!J17),",","'RowDynamic':",ROW(BCHoatDongVay_06026!J17),",","'Format':'numberic'",",'Value':'",SUBSTITUTE(BCHoatDongVay_06026!J18,"'","\'"),"','TargetCode':''}")</f>
        <v>{'SheetId':'b8bf6eba-526f-4bd9-9654-e3f3093b752c','UId':'ec56e5df-75fa-47ea-bbaf-66ebfaf1731a','Col':10,'Row':18,'ColDynamic':10,'RowDynamic':17,'Format':'numberic','Value':' ','TargetCode':''}</v>
      </c>
    </row>
    <row r="474" spans="1:1" x14ac:dyDescent="0.2">
      <c r="A474" t="str">
        <f>CONCATENATE("{'SheetId':'b8bf6eba-526f-4bd9-9654-e3f3093b752c'",",","'UId':'2d44b2b1-7619-40d7-b24d-2ea9345ad323'",",'Col':",COLUMN(BCHoatDongVay_06026!C19),",'Row':",ROW(BCHoatDongVay_06026!C19),",","'Format':'string'",",'Value':'",SUBSTITUTE(BCHoatDongVay_06026!C19,"'","\'"),"','TargetCode':''}")</f>
        <v>{'SheetId':'b8bf6eba-526f-4bd9-9654-e3f3093b752c','UId':'2d44b2b1-7619-40d7-b24d-2ea9345ad323','Col':3,'Row':19,'Format':'string','Value':' ','TargetCode':''}</v>
      </c>
    </row>
    <row r="475" spans="1:1" x14ac:dyDescent="0.2">
      <c r="A475" t="str">
        <f>CONCATENATE("{'SheetId':'b8bf6eba-526f-4bd9-9654-e3f3093b752c'",",","'UId':'a47dd754-f507-4118-8dca-de6de821d59f'",",'Col':",COLUMN(BCHoatDongVay_06026!D19),",'Row':",ROW(BCHoatDongVay_06026!D19),",","'Format':'string'",",'Value':'",SUBSTITUTE(BCHoatDongVay_06026!D19,"'","\'"),"','TargetCode':''}")</f>
        <v>{'SheetId':'b8bf6eba-526f-4bd9-9654-e3f3093b752c','UId':'a47dd754-f507-4118-8dca-de6de821d59f','Col':4,'Row':19,'Format':'string','Value':' ','TargetCode':''}</v>
      </c>
    </row>
    <row r="476" spans="1:1" x14ac:dyDescent="0.2">
      <c r="A476" t="str">
        <f>CONCATENATE("{'SheetId':'b8bf6eba-526f-4bd9-9654-e3f3093b752c'",",","'UId':'fd5a4000-11a1-4b24-b48a-6d46b388f9b2'",",'Col':",COLUMN(BCHoatDongVay_06026!E19),",'Row':",ROW(BCHoatDongVay_06026!E19),",","'Format':'string'",",'Value':'",SUBSTITUTE(BCHoatDongVay_06026!E19,"'","\'"),"','TargetCode':''}")</f>
        <v>{'SheetId':'b8bf6eba-526f-4bd9-9654-e3f3093b752c','UId':'fd5a4000-11a1-4b24-b48a-6d46b388f9b2','Col':5,'Row':19,'Format':'string','Value':' ','TargetCode':''}</v>
      </c>
    </row>
    <row r="477" spans="1:1" x14ac:dyDescent="0.2">
      <c r="A477" t="str">
        <f>CONCATENATE("{'SheetId':'b8bf6eba-526f-4bd9-9654-e3f3093b752c'",",","'UId':'52f1be72-5b23-47b4-8ef4-e7b8b754727e'",",'Col':",COLUMN(BCHoatDongVay_06026!F19),",'Row':",ROW(BCHoatDongVay_06026!F19),",","'Format':'numberic'",",'Value':'",SUBSTITUTE(BCHoatDongVay_06026!F19,"'","\'"),"','TargetCode':''}")</f>
        <v>{'SheetId':'b8bf6eba-526f-4bd9-9654-e3f3093b752c','UId':'52f1be72-5b23-47b4-8ef4-e7b8b754727e','Col':6,'Row':19,'Format':'numberic','Value':' ','TargetCode':''}</v>
      </c>
    </row>
    <row r="478" spans="1:1" x14ac:dyDescent="0.2">
      <c r="A478" t="str">
        <f>CONCATENATE("{'SheetId':'b8bf6eba-526f-4bd9-9654-e3f3093b752c'",",","'UId':'2ec301eb-79b7-414d-b084-e1ee8fdc2b35'",",'Col':",COLUMN(BCHoatDongVay_06026!G19),",'Row':",ROW(BCHoatDongVay_06026!G19),",","'Format':'string'",",'Value':'",SUBSTITUTE(BCHoatDongVay_06026!G19,"'","\'"),"','TargetCode':''}")</f>
        <v>{'SheetId':'b8bf6eba-526f-4bd9-9654-e3f3093b752c','UId':'2ec301eb-79b7-414d-b084-e1ee8fdc2b35','Col':7,'Row':19,'Format':'string','Value':' ','TargetCode':''}</v>
      </c>
    </row>
    <row r="479" spans="1:1" x14ac:dyDescent="0.2">
      <c r="A479" t="str">
        <f>CONCATENATE("{'SheetId':'b8bf6eba-526f-4bd9-9654-e3f3093b752c'",",","'UId':'f8a86281-c8ff-4fa5-b613-0a0f91d90722'",",'Col':",COLUMN(BCHoatDongVay_06026!H19),",'Row':",ROW(BCHoatDongVay_06026!H19),",","'Format':'numberic'",",'Value':'",SUBSTITUTE(BCHoatDongVay_06026!H19,"'","\'"),"','TargetCode':''}")</f>
        <v>{'SheetId':'b8bf6eba-526f-4bd9-9654-e3f3093b752c','UId':'f8a86281-c8ff-4fa5-b613-0a0f91d90722','Col':8,'Row':19,'Format':'numberic','Value':' ','TargetCode':''}</v>
      </c>
    </row>
    <row r="480" spans="1:1" x14ac:dyDescent="0.2">
      <c r="A480" t="str">
        <f>CONCATENATE("{'SheetId':'b8bf6eba-526f-4bd9-9654-e3f3093b752c'",",","'UId':'f4c85d29-3f18-45d3-9af8-e28fce412f4b'",",'Col':",COLUMN(BCHoatDongVay_06026!I19),",'Row':",ROW(BCHoatDongVay_06026!I19),",","'Format':'string'",",'Value':'",SUBSTITUTE(BCHoatDongVay_06026!I19,"'","\'"),"','TargetCode':''}")</f>
        <v>{'SheetId':'b8bf6eba-526f-4bd9-9654-e3f3093b752c','UId':'f4c85d29-3f18-45d3-9af8-e28fce412f4b','Col':9,'Row':19,'Format':'string','Value':' ','TargetCode':''}</v>
      </c>
    </row>
    <row r="481" spans="1:1" x14ac:dyDescent="0.2">
      <c r="A481" t="str">
        <f>CONCATENATE("{'SheetId':'b8bf6eba-526f-4bd9-9654-e3f3093b752c'",",","'UId':'47814cf8-21a2-443b-a569-6ede36cd64bf'",",'Col':",COLUMN(BCHoatDongVay_06026!J19),",'Row':",ROW(BCHoatDongVay_06026!J19),",","'Format':'numberic'",",'Value':'",SUBSTITUTE(BCHoatDongVay_06026!J19,"'","\'"),"','TargetCode':''}")</f>
        <v>{'SheetId':'b8bf6eba-526f-4bd9-9654-e3f3093b752c','UId':'47814cf8-21a2-443b-a569-6ede36cd64bf','Col':10,'Row':19,'Format':'numberic','Value':' ','TargetCode':''}</v>
      </c>
    </row>
    <row r="482" spans="1:1" x14ac:dyDescent="0.2">
      <c r="A482" t="str">
        <f>CONCATENATE("{'SheetId':'b8bf6eba-526f-4bd9-9654-e3f3093b752c'",",","'UId':'07e97574-3b7d-4f9e-b153-8963504acd99'",",'Col':",COLUMN(BCHoatDongVay_06026!C20),",'Row':",ROW(BCHoatDongVay_06026!C20),",","'Format':'string'",",'Value':'",SUBSTITUTE(BCHoatDongVay_06026!C20,"'","\'"),"','TargetCode':''}")</f>
        <v>{'SheetId':'b8bf6eba-526f-4bd9-9654-e3f3093b752c','UId':'07e97574-3b7d-4f9e-b153-8963504acd99','Col':3,'Row':20,'Format':'string','Value':' ','TargetCode':''}</v>
      </c>
    </row>
    <row r="483" spans="1:1" x14ac:dyDescent="0.2">
      <c r="A483" t="str">
        <f>CONCATENATE("{'SheetId':'b8bf6eba-526f-4bd9-9654-e3f3093b752c'",",","'UId':'0de22902-00bb-434f-a14d-cd14c3dad2e4'",",'Col':",COLUMN(BCHoatDongVay_06026!D20),",'Row':",ROW(BCHoatDongVay_06026!D20),",","'Format':'string'",",'Value':'",SUBSTITUTE(BCHoatDongVay_06026!D20,"'","\'"),"','TargetCode':''}")</f>
        <v>{'SheetId':'b8bf6eba-526f-4bd9-9654-e3f3093b752c','UId':'0de22902-00bb-434f-a14d-cd14c3dad2e4','Col':4,'Row':20,'Format':'string','Value':' ','TargetCode':''}</v>
      </c>
    </row>
    <row r="484" spans="1:1" x14ac:dyDescent="0.2">
      <c r="A484" t="str">
        <f>CONCATENATE("{'SheetId':'b8bf6eba-526f-4bd9-9654-e3f3093b752c'",",","'UId':'dc2d4a73-f723-4af7-932e-f708a0d44a46'",",'Col':",COLUMN(BCHoatDongVay_06026!E20),",'Row':",ROW(BCHoatDongVay_06026!E20),",","'Format':'string'",",'Value':'",SUBSTITUTE(BCHoatDongVay_06026!E20,"'","\'"),"','TargetCode':''}")</f>
        <v>{'SheetId':'b8bf6eba-526f-4bd9-9654-e3f3093b752c','UId':'dc2d4a73-f723-4af7-932e-f708a0d44a46','Col':5,'Row':20,'Format':'string','Value':' ','TargetCode':''}</v>
      </c>
    </row>
    <row r="485" spans="1:1" x14ac:dyDescent="0.2">
      <c r="A485" t="str">
        <f>CONCATENATE("{'SheetId':'b8bf6eba-526f-4bd9-9654-e3f3093b752c'",",","'UId':'7f9cfa99-24cd-48a9-b34e-b450b91aba3b'",",'Col':",COLUMN(BCHoatDongVay_06026!F20),",'Row':",ROW(BCHoatDongVay_06026!F20),",","'Format':'numberic'",",'Value':'",SUBSTITUTE(BCHoatDongVay_06026!F20,"'","\'"),"','TargetCode':''}")</f>
        <v>{'SheetId':'b8bf6eba-526f-4bd9-9654-e3f3093b752c','UId':'7f9cfa99-24cd-48a9-b34e-b450b91aba3b','Col':6,'Row':20,'Format':'numberic','Value':' ','TargetCode':''}</v>
      </c>
    </row>
    <row r="486" spans="1:1" x14ac:dyDescent="0.2">
      <c r="A486" t="str">
        <f>CONCATENATE("{'SheetId':'b8bf6eba-526f-4bd9-9654-e3f3093b752c'",",","'UId':'e007d9ad-f91b-4e51-8966-2fa1ede63648'",",'Col':",COLUMN(BCHoatDongVay_06026!G20),",'Row':",ROW(BCHoatDongVay_06026!G20),",","'Format':'string'",",'Value':'",SUBSTITUTE(BCHoatDongVay_06026!G20,"'","\'"),"','TargetCode':''}")</f>
        <v>{'SheetId':'b8bf6eba-526f-4bd9-9654-e3f3093b752c','UId':'e007d9ad-f91b-4e51-8966-2fa1ede63648','Col':7,'Row':20,'Format':'string','Value':' ','TargetCode':''}</v>
      </c>
    </row>
    <row r="487" spans="1:1" x14ac:dyDescent="0.2">
      <c r="A487" t="str">
        <f>CONCATENATE("{'SheetId':'b8bf6eba-526f-4bd9-9654-e3f3093b752c'",",","'UId':'79d48773-28e4-4d45-9ad2-5859f7839ed2'",",'Col':",COLUMN(BCHoatDongVay_06026!H20),",'Row':",ROW(BCHoatDongVay_06026!H20),",","'Format':'numberic'",",'Value':'",SUBSTITUTE(BCHoatDongVay_06026!H20,"'","\'"),"','TargetCode':''}")</f>
        <v>{'SheetId':'b8bf6eba-526f-4bd9-9654-e3f3093b752c','UId':'79d48773-28e4-4d45-9ad2-5859f7839ed2','Col':8,'Row':20,'Format':'numberic','Value':' ','TargetCode':''}</v>
      </c>
    </row>
    <row r="488" spans="1:1" x14ac:dyDescent="0.2">
      <c r="A488" t="str">
        <f>CONCATENATE("{'SheetId':'b8bf6eba-526f-4bd9-9654-e3f3093b752c'",",","'UId':'51a24969-82d8-4fb8-a618-038a14e6616b'",",'Col':",COLUMN(BCHoatDongVay_06026!I20),",'Row':",ROW(BCHoatDongVay_06026!I20),",","'Format':'string'",",'Value':'",SUBSTITUTE(BCHoatDongVay_06026!I20,"'","\'"),"','TargetCode':''}")</f>
        <v>{'SheetId':'b8bf6eba-526f-4bd9-9654-e3f3093b752c','UId':'51a24969-82d8-4fb8-a618-038a14e6616b','Col':9,'Row':20,'Format':'string','Value':' ','TargetCode':''}</v>
      </c>
    </row>
    <row r="489" spans="1:1" x14ac:dyDescent="0.2">
      <c r="A489" t="str">
        <f>CONCATENATE("{'SheetId':'b8bf6eba-526f-4bd9-9654-e3f3093b752c'",",","'UId':'8cd37b43-35cf-4c87-b83a-ec45c40fe021'",",'Col':",COLUMN(BCHoatDongVay_06026!J20),",'Row':",ROW(BCHoatDongVay_06026!J20),",","'Format':'numberic'",",'Value':'",SUBSTITUTE(BCHoatDongVay_06026!J20,"'","\'"),"','TargetCode':''}")</f>
        <v>{'SheetId':'b8bf6eba-526f-4bd9-9654-e3f3093b752c','UId':'8cd37b43-35cf-4c87-b83a-ec45c40fe021','Col':10,'Row':20,'Format':'numberic','Value':' ','TargetCode':''}</v>
      </c>
    </row>
    <row r="490" spans="1:1" x14ac:dyDescent="0.2">
      <c r="A490" t="str">
        <f>CONCATENATE("{'SheetId':'eea37401-614e-480f-bf0c-66e62a21c940'",",","'UId':'2cb5da99-e926-44c3-babb-76cea3b3a43b'",",'Col':",COLUMN(Khac_06030!D2),",'Row':",ROW(Khac_06030!D2),",","'Format':'numberic'",",'Value':'",SUBSTITUTE(Khac_06030!D2,"'","\'"),"','TargetCode':''}")</f>
        <v>{'SheetId':'eea37401-614e-480f-bf0c-66e62a21c940','UId':'2cb5da99-e926-44c3-babb-76cea3b3a43b','Col':4,'Row':2,'Format':'numberic','Value':' ','TargetCode':''}</v>
      </c>
    </row>
    <row r="491" spans="1:1" x14ac:dyDescent="0.2">
      <c r="A491" t="str">
        <f>CONCATENATE("{'SheetId':'eea37401-614e-480f-bf0c-66e62a21c940'",",","'UId':'7c4e4da4-6baf-412f-9bfd-8be01487abf1'",",'Col':",COLUMN(Khac_06030!E2),",'Row':",ROW(Khac_06030!E2),",","'Format':'numberic'",",'Value':'",SUBSTITUTE(Khac_06030!E2,"'","\'"),"','TargetCode':''}")</f>
        <v>{'SheetId':'eea37401-614e-480f-bf0c-66e62a21c940','UId':'7c4e4da4-6baf-412f-9bfd-8be01487abf1','Col':5,'Row':2,'Format':'numberic','Value':' ','TargetCode':''}</v>
      </c>
    </row>
    <row r="492" spans="1:1" x14ac:dyDescent="0.2">
      <c r="A492" t="str">
        <f>CONCATENATE("{'SheetId':'eea37401-614e-480f-bf0c-66e62a21c940'",",","'UId':'8fe4c321-a5c4-4a50-a26e-af5571876426'",",'Col':",COLUMN(Khac_06030!D3),",'Row':",ROW(Khac_06030!D3),",","'Format':'numberic'",",'Value':'",SUBSTITUTE(Khac_06030!D3,"'","\'"),"','TargetCode':''}")</f>
        <v>{'SheetId':'eea37401-614e-480f-bf0c-66e62a21c940','UId':'8fe4c321-a5c4-4a50-a26e-af5571876426','Col':4,'Row':3,'Format':'numberic','Value':'0.5098571922748','TargetCode':''}</v>
      </c>
    </row>
    <row r="493" spans="1:1" x14ac:dyDescent="0.2">
      <c r="A493" t="str">
        <f>CONCATENATE("{'SheetId':'eea37401-614e-480f-bf0c-66e62a21c940'",",","'UId':'e505df99-52a5-4046-b588-70e17a64bc04'",",'Col':",COLUMN(Khac_06030!E3),",'Row':",ROW(Khac_06030!E3),",","'Format':'numberic'",",'Value':'",SUBSTITUTE(Khac_06030!E3,"'","\'"),"','TargetCode':''}")</f>
        <v>{'SheetId':'eea37401-614e-480f-bf0c-66e62a21c940','UId':'e505df99-52a5-4046-b588-70e17a64bc04','Col':5,'Row':3,'Format':'numberic','Value':'0.493130275127255','TargetCode':''}</v>
      </c>
    </row>
    <row r="494" spans="1:1" x14ac:dyDescent="0.2">
      <c r="A494" t="str">
        <f>CONCATENATE("{'SheetId':'eea37401-614e-480f-bf0c-66e62a21c940'",",","'UId':'906b49c2-3105-44f5-a32d-07590223a8f2'",",'Col':",COLUMN(Khac_06030!D4),",'Row':",ROW(Khac_06030!D4),",","'Format':'numberic'",",'Value':'",SUBSTITUTE(Khac_06030!D4,"'","\'"),"','TargetCode':''}")</f>
        <v>{'SheetId':'eea37401-614e-480f-bf0c-66e62a21c940','UId':'906b49c2-3105-44f5-a32d-07590223a8f2','Col':4,'Row':4,'Format':'numberic','Value':'0.165643710629084','TargetCode':''}</v>
      </c>
    </row>
    <row r="495" spans="1:1" x14ac:dyDescent="0.2">
      <c r="A495" t="str">
        <f>CONCATENATE("{'SheetId':'eea37401-614e-480f-bf0c-66e62a21c940'",",","'UId':'1292eb8e-a778-4ce5-ab53-509a4c8a9832'",",'Col':",COLUMN(Khac_06030!E4),",'Row':",ROW(Khac_06030!E4),",","'Format':'numberic'",",'Value':'",SUBSTITUTE(Khac_06030!E4,"'","\'"),"','TargetCode':''}")</f>
        <v>{'SheetId':'eea37401-614e-480f-bf0c-66e62a21c940','UId':'1292eb8e-a778-4ce5-ab53-509a4c8a9832','Col':5,'Row':4,'Format':'numberic','Value':'0.166930068042995','TargetCode':''}</v>
      </c>
    </row>
    <row r="496" spans="1:1" x14ac:dyDescent="0.2">
      <c r="A496" t="str">
        <f>CONCATENATE("{'SheetId':'eea37401-614e-480f-bf0c-66e62a21c940'",",","'UId':'043b7f89-a817-4764-b06f-cc2a71ce03b0'",",'Col':",COLUMN(Khac_06030!D5),",'Row':",ROW(Khac_06030!D5),",","'Format':'numberic'",",'Value':'",SUBSTITUTE(Khac_06030!D5,"'","\'"),"','TargetCode':''}")</f>
        <v>{'SheetId':'eea37401-614e-480f-bf0c-66e62a21c940','UId':'043b7f89-a817-4764-b06f-cc2a71ce03b0','Col':4,'Row':5,'Format':'numberic','Value':'0.0883927694292914','TargetCode':''}</v>
      </c>
    </row>
    <row r="497" spans="1:1" x14ac:dyDescent="0.2">
      <c r="A497" t="str">
        <f>CONCATENATE("{'SheetId':'eea37401-614e-480f-bf0c-66e62a21c940'",",","'UId':'99e0f9cc-8606-43f9-8ce6-a58dc892af79'",",'Col':",COLUMN(Khac_06030!E5),",'Row':",ROW(Khac_06030!E5),",","'Format':'numberic'",",'Value':'",SUBSTITUTE(Khac_06030!E5,"'","\'"),"','TargetCode':''}")</f>
        <v>{'SheetId':'eea37401-614e-480f-bf0c-66e62a21c940','UId':'99e0f9cc-8606-43f9-8ce6-a58dc892af79','Col':5,'Row':5,'Format':'numberic','Value':'0.0890950299601617','TargetCode':''}</v>
      </c>
    </row>
    <row r="498" spans="1:1" x14ac:dyDescent="0.2">
      <c r="A498" t="str">
        <f>CONCATENATE("{'SheetId':'eea37401-614e-480f-bf0c-66e62a21c940'",",","'UId':'5a5a30c0-7249-46cc-a3d5-6518c7410f2b'",",'Col':",COLUMN(Khac_06030!D6),",'Row':",ROW(Khac_06030!D6),",","'Format':'numberic'",",'Value':'",SUBSTITUTE(Khac_06030!D6,"'","\'"),"','TargetCode':''}")</f>
        <v>{'SheetId':'eea37401-614e-480f-bf0c-66e62a21c940','UId':'5a5a30c0-7249-46cc-a3d5-6518c7410f2b','Col':4,'Row':6,'Format':'numberic','Value':'0','TargetCode':''}</v>
      </c>
    </row>
    <row r="499" spans="1:1" x14ac:dyDescent="0.2">
      <c r="A499" t="str">
        <f>CONCATENATE("{'SheetId':'eea37401-614e-480f-bf0c-66e62a21c940'",",","'UId':'b6bb9469-63ab-4fda-88bd-7b1865b669bf'",",'Col':",COLUMN(Khac_06030!E6),",'Row':",ROW(Khac_06030!E6),",","'Format':'numberic'",",'Value':'",SUBSTITUTE(Khac_06030!E6,"'","\'"),"','TargetCode':''}")</f>
        <v>{'SheetId':'eea37401-614e-480f-bf0c-66e62a21c940','UId':'b6bb9469-63ab-4fda-88bd-7b1865b669bf','Col':5,'Row':6,'Format':'numberic','Value':'0.218687800811306','TargetCode':''}</v>
      </c>
    </row>
    <row r="500" spans="1:1" x14ac:dyDescent="0.2">
      <c r="A500" t="str">
        <f>CONCATENATE("{'SheetId':'eea37401-614e-480f-bf0c-66e62a21c940'",",","'UId':'2364cc6c-48ac-4fcc-8342-fb9e93c37eca'",",'Col':",COLUMN(Khac_06030!D7),",'Row':",ROW(Khac_06030!D7),",","'Format':'numberic'",",'Value':'",SUBSTITUTE(Khac_06030!D7,"'","\'"),"','TargetCode':''}")</f>
        <v>{'SheetId':'eea37401-614e-480f-bf0c-66e62a21c940','UId':'2364cc6c-48ac-4fcc-8342-fb9e93c37eca','Col':4,'Row':7,'Format':'numberic','Value':'0','TargetCode':''}</v>
      </c>
    </row>
    <row r="501" spans="1:1" x14ac:dyDescent="0.2">
      <c r="A501" t="str">
        <f>CONCATENATE("{'SheetId':'eea37401-614e-480f-bf0c-66e62a21c940'",",","'UId':'846eb19c-92cf-4ff5-adb0-f49d54d07bf5'",",'Col':",COLUMN(Khac_06030!E7),",'Row':",ROW(Khac_06030!E7),",","'Format':'numberic'",",'Value':'",SUBSTITUTE(Khac_06030!E7,"'","\'"),"','TargetCode':''}")</f>
        <v>{'SheetId':'eea37401-614e-480f-bf0c-66e62a21c940','UId':'846eb19c-92cf-4ff5-adb0-f49d54d07bf5','Col':5,'Row':7,'Format':'numberic','Value':'0','TargetCode':''}</v>
      </c>
    </row>
    <row r="502" spans="1:1" x14ac:dyDescent="0.2">
      <c r="A502" t="str">
        <f>CONCATENATE("{'SheetId':'eea37401-614e-480f-bf0c-66e62a21c940'",",","'UId':'8c0b0b85-5f8d-49d6-bad0-be36c3870562'",",'Col':",COLUMN(Khac_06030!D8),",'Row':",ROW(Khac_06030!D8),",","'Format':'numberic'",",'Value':'",SUBSTITUTE(Khac_06030!D8,"'","\'"),"','TargetCode':''}")</f>
        <v>{'SheetId':'eea37401-614e-480f-bf0c-66e62a21c940','UId':'8c0b0b85-5f8d-49d6-bad0-be36c3870562','Col':4,'Row':8,'Format':'numberic','Value':'0','TargetCode':''}</v>
      </c>
    </row>
    <row r="503" spans="1:1" x14ac:dyDescent="0.2">
      <c r="A503" t="str">
        <f>CONCATENATE("{'SheetId':'eea37401-614e-480f-bf0c-66e62a21c940'",",","'UId':'bb393f9e-a64c-46b1-a141-e32109975ac2'",",'Col':",COLUMN(Khac_06030!E8),",'Row':",ROW(Khac_06030!E8),",","'Format':'numberic'",",'Value':'",SUBSTITUTE(Khac_06030!E8,"'","\'"),"','TargetCode':''}")</f>
        <v>{'SheetId':'eea37401-614e-480f-bf0c-66e62a21c940','UId':'bb393f9e-a64c-46b1-a141-e32109975ac2','Col':5,'Row':8,'Format':'numberic','Value':'0','TargetCode':''}</v>
      </c>
    </row>
    <row r="504" spans="1:1" x14ac:dyDescent="0.2">
      <c r="A504" t="str">
        <f>CONCATENATE("{'SheetId':'eea37401-614e-480f-bf0c-66e62a21c940'",",","'UId':'e3f08122-3427-41af-b11b-1a46844a64fc'",",'Col':",COLUMN(Khac_06030!D9),",'Row':",ROW(Khac_06030!D9),",","'Format':'numberic'",",'Value':'",SUBSTITUTE(Khac_06030!D9,"'","\'"),"','TargetCode':''}")</f>
        <v>{'SheetId':'eea37401-614e-480f-bf0c-66e62a21c940','UId':'e3f08122-3427-41af-b11b-1a46844a64fc','Col':4,'Row':9,'Format':'numberic','Value':'0.0564652046829556','TargetCode':''}</v>
      </c>
    </row>
    <row r="505" spans="1:1" x14ac:dyDescent="0.2">
      <c r="A505" t="str">
        <f>CONCATENATE("{'SheetId':'eea37401-614e-480f-bf0c-66e62a21c940'",",","'UId':'9e68654a-171d-4fbe-8c69-6a6d18753f97'",",'Col':",COLUMN(Khac_06030!E9),",'Row':",ROW(Khac_06030!E9),",","'Format':'numberic'",",'Value':'",SUBSTITUTE(Khac_06030!E9,"'","\'"),"','TargetCode':''}")</f>
        <v>{'SheetId':'eea37401-614e-480f-bf0c-66e62a21c940','UId':'9e68654a-171d-4fbe-8c69-6a6d18753f97','Col':5,'Row':9,'Format':'numberic','Value':'0.0749177428200101','TargetCode':''}</v>
      </c>
    </row>
    <row r="506" spans="1:1" x14ac:dyDescent="0.2">
      <c r="A506" t="str">
        <f>CONCATENATE("{'SheetId':'eea37401-614e-480f-bf0c-66e62a21c940'",",","'UId':'01528f3a-d80f-403f-9e7e-01c54429c341'",",'Col':",COLUMN(Khac_06030!D10),",'Row':",ROW(Khac_06030!D10),",","'Format':'numberic'",",'Value':'",SUBSTITUTE(Khac_06030!D10,"'","\'"),"','TargetCode':''}")</f>
        <v>{'SheetId':'eea37401-614e-480f-bf0c-66e62a21c940','UId':'01528f3a-d80f-403f-9e7e-01c54429c341','Col':4,'Row':10,'Format':'numberic','Value':'0.82035887701613','TargetCode':''}</v>
      </c>
    </row>
    <row r="507" spans="1:1" x14ac:dyDescent="0.2">
      <c r="A507" t="str">
        <f>CONCATENATE("{'SheetId':'eea37401-614e-480f-bf0c-66e62a21c940'",",","'UId':'2e9dd82c-3e13-4dfb-9508-7eb62f82b7a5'",",'Col':",COLUMN(Khac_06030!E10),",'Row':",ROW(Khac_06030!E10),",","'Format':'numberic'",",'Value':'",SUBSTITUTE(Khac_06030!E10,"'","\'"),"','TargetCode':''}")</f>
        <v>{'SheetId':'eea37401-614e-480f-bf0c-66e62a21c940','UId':'2e9dd82c-3e13-4dfb-9508-7eb62f82b7a5','Col':5,'Row':10,'Format':'numberic','Value':'1.04276091676173','TargetCode':''}</v>
      </c>
    </row>
    <row r="508" spans="1:1" x14ac:dyDescent="0.2">
      <c r="A508" t="str">
        <f>CONCATENATE("{'SheetId':'eea37401-614e-480f-bf0c-66e62a21c940'",",","'UId':'e04710a4-564b-4804-a3c9-8b96b736ccd0'",",'Col':",COLUMN(Khac_06030!D11),",'Row':",ROW(Khac_06030!D11),",","'Format':'numberic'",",'Value':'",SUBSTITUTE(Khac_06030!D11,"'","\'"),"','TargetCode':''}")</f>
        <v>{'SheetId':'eea37401-614e-480f-bf0c-66e62a21c940','UId':'e04710a4-564b-4804-a3c9-8b96b736ccd0','Col':4,'Row':11,'Format':'numberic','Value':'0','TargetCode':''}</v>
      </c>
    </row>
    <row r="509" spans="1:1" x14ac:dyDescent="0.2">
      <c r="A509" t="str">
        <f>CONCATENATE("{'SheetId':'eea37401-614e-480f-bf0c-66e62a21c940'",",","'UId':'0421496e-49be-42f6-bd5e-4ff79e46d605'",",'Col':",COLUMN(Khac_06030!E11),",'Row':",ROW(Khac_06030!E11),",","'Format':'numberic'",",'Value':'",SUBSTITUTE(Khac_06030!E11,"'","\'"),"','TargetCode':''}")</f>
        <v>{'SheetId':'eea37401-614e-480f-bf0c-66e62a21c940','UId':'0421496e-49be-42f6-bd5e-4ff79e46d605','Col':5,'Row':11,'Format':'numberic','Value':'0','TargetCode':''}</v>
      </c>
    </row>
    <row r="510" spans="1:1" x14ac:dyDescent="0.2">
      <c r="A510" t="str">
        <f>CONCATENATE("{'SheetId':'eea37401-614e-480f-bf0c-66e62a21c940'",",","'UId':'45a764b8-acae-4b58-840f-deaf1d1de47b'",",'Col':",COLUMN(Khac_06030!D12),",'Row':",ROW(Khac_06030!D12),",","'Format':'numberic'",",'Value':'",SUBSTITUTE(Khac_06030!D12,"'","\'"),"','TargetCode':''}")</f>
        <v>{'SheetId':'eea37401-614e-480f-bf0c-66e62a21c940','UId':'45a764b8-acae-4b58-840f-deaf1d1de47b','Col':4,'Row':12,'Format':'numberic','Value':'','TargetCode':''}</v>
      </c>
    </row>
    <row r="511" spans="1:1" x14ac:dyDescent="0.2">
      <c r="A511" t="str">
        <f>CONCATENATE("{'SheetId':'eea37401-614e-480f-bf0c-66e62a21c940'",",","'UId':'6cb8b600-0d8d-4b7a-b02f-2b7f25f78f7c'",",'Col':",COLUMN(Khac_06030!E12),",'Row':",ROW(Khac_06030!E12),",","'Format':'numberic'",",'Value':'",SUBSTITUTE(Khac_06030!E12,"'","\'"),"','TargetCode':''}")</f>
        <v>{'SheetId':'eea37401-614e-480f-bf0c-66e62a21c940','UId':'6cb8b600-0d8d-4b7a-b02f-2b7f25f78f7c','Col':5,'Row':12,'Format':'numberic','Value':'','TargetCode':''}</v>
      </c>
    </row>
    <row r="512" spans="1:1" x14ac:dyDescent="0.2">
      <c r="A512" t="str">
        <f>CONCATENATE("{'SheetId':'eea37401-614e-480f-bf0c-66e62a21c940'",",","'UId':'f8191a14-dbd3-4ec9-a90d-dfaa4d356bed'",",'Col':",COLUMN(Khac_06030!D13),",'Row':",ROW(Khac_06030!D13),",","'Format':'numberic'",",'Value':'",SUBSTITUTE(Khac_06030!D13,"'","\'"),"','TargetCode':''}")</f>
        <v>{'SheetId':'eea37401-614e-480f-bf0c-66e62a21c940','UId':'f8191a14-dbd3-4ec9-a90d-dfaa4d356bed','Col':4,'Row':13,'Format':'numberic','Value':' ','TargetCode':''}</v>
      </c>
    </row>
    <row r="513" spans="1:1" x14ac:dyDescent="0.2">
      <c r="A513" t="str">
        <f>CONCATENATE("{'SheetId':'eea37401-614e-480f-bf0c-66e62a21c940'",",","'UId':'6283410f-0a55-4a79-8d92-1d2c2515f0fc'",",'Col':",COLUMN(Khac_06030!E13),",'Row':",ROW(Khac_06030!E13),",","'Format':'numberic'",",'Value':'",SUBSTITUTE(Khac_06030!E13,"'","\'"),"','TargetCode':''}")</f>
        <v>{'SheetId':'eea37401-614e-480f-bf0c-66e62a21c940','UId':'6283410f-0a55-4a79-8d92-1d2c2515f0fc','Col':5,'Row':13,'Format':'numberic','Value':' ','TargetCode':''}</v>
      </c>
    </row>
    <row r="514" spans="1:1" x14ac:dyDescent="0.2">
      <c r="A514" t="str">
        <f>CONCATENATE("{'SheetId':'eea37401-614e-480f-bf0c-66e62a21c940'",",","'UId':'759e81e7-6be1-448f-8880-c7fb179e0f97'",",'Col':",COLUMN(Khac_06030!D14),",'Row':",ROW(Khac_06030!D14),",","'Format':'numberic'",",'Value':'",SUBSTITUTE(Khac_06030!D14,"'","\'"),"','TargetCode':''}")</f>
        <v>{'SheetId':'eea37401-614e-480f-bf0c-66e62a21c940','UId':'759e81e7-6be1-448f-8880-c7fb179e0f97','Col':4,'Row':14,'Format':'numberic','Value':'','TargetCode':''}</v>
      </c>
    </row>
    <row r="515" spans="1:1" x14ac:dyDescent="0.2">
      <c r="A515" t="str">
        <f>CONCATENATE("{'SheetId':'eea37401-614e-480f-bf0c-66e62a21c940'",",","'UId':'d55f381c-544c-4c22-a6c9-f44d9ae2c1ab'",",'Col':",COLUMN(Khac_06030!E14),",'Row':",ROW(Khac_06030!E14),",","'Format':'numberic'",",'Value':'",SUBSTITUTE(Khac_06030!E14,"'","\'"),"','TargetCode':''}")</f>
        <v>{'SheetId':'eea37401-614e-480f-bf0c-66e62a21c940','UId':'d55f381c-544c-4c22-a6c9-f44d9ae2c1ab','Col':5,'Row':14,'Format':'numberic','Value':'','TargetCode':''}</v>
      </c>
    </row>
    <row r="516" spans="1:1" x14ac:dyDescent="0.2">
      <c r="A516" t="str">
        <f>CONCATENATE("{'SheetId':'eea37401-614e-480f-bf0c-66e62a21c940'",",","'UId':'5b9de7f0-70a7-42bf-94c8-d94c81c70e42'",",'Col':",COLUMN(Khac_06030!D15),",'Row':",ROW(Khac_06030!D15),",","'Format':'numberic'",",'Value':'",SUBSTITUTE(Khac_06030!D15,"'","\'"),"','TargetCode':''}")</f>
        <v>{'SheetId':'eea37401-614e-480f-bf0c-66e62a21c940','UId':'5b9de7f0-70a7-42bf-94c8-d94c81c70e42','Col':4,'Row':15,'Format':'numberic','Value':'80486794699.9998','TargetCode':''}</v>
      </c>
    </row>
    <row r="517" spans="1:1" x14ac:dyDescent="0.2">
      <c r="A517" t="str">
        <f>CONCATENATE("{'SheetId':'eea37401-614e-480f-bf0c-66e62a21c940'",",","'UId':'85d68133-b410-4986-a2ae-00da0ca256bd'",",'Col':",COLUMN(Khac_06030!E15),",'Row':",ROW(Khac_06030!E15),",","'Format':'numberic'",",'Value':'",SUBSTITUTE(Khac_06030!E15,"'","\'"),"','TargetCode':''}")</f>
        <v>{'SheetId':'eea37401-614e-480f-bf0c-66e62a21c940','UId':'85d68133-b410-4986-a2ae-00da0ca256bd','Col':5,'Row':15,'Format':'numberic','Value':'80671716799.9998','TargetCode':''}</v>
      </c>
    </row>
    <row r="518" spans="1:1" x14ac:dyDescent="0.2">
      <c r="A518" t="str">
        <f>CONCATENATE("{'SheetId':'eea37401-614e-480f-bf0c-66e62a21c940'",",","'UId':'31f6ac2c-5e3e-4a12-b200-cf5f834a027b'",",'Col':",COLUMN(Khac_06030!D16),",'Row':",ROW(Khac_06030!D16),",","'Format':'numberic'",",'Value':'",SUBSTITUTE(Khac_06030!D16,"'","\'"),"','TargetCode':''}")</f>
        <v>{'SheetId':'eea37401-614e-480f-bf0c-66e62a21c940','UId':'31f6ac2c-5e3e-4a12-b200-cf5f834a027b','Col':4,'Row':16,'Format':'numberic','Value':'8048679.46999998','TargetCode':''}</v>
      </c>
    </row>
    <row r="519" spans="1:1" x14ac:dyDescent="0.2">
      <c r="A519" t="str">
        <f>CONCATENATE("{'SheetId':'eea37401-614e-480f-bf0c-66e62a21c940'",",","'UId':'e12c39c4-7956-414a-b632-d0af1c2ab599'",",'Col':",COLUMN(Khac_06030!E16),",'Row':",ROW(Khac_06030!E16),",","'Format':'numberic'",",'Value':'",SUBSTITUTE(Khac_06030!E16,"'","\'"),"','TargetCode':''}")</f>
        <v>{'SheetId':'eea37401-614e-480f-bf0c-66e62a21c940','UId':'e12c39c4-7956-414a-b632-d0af1c2ab599','Col':5,'Row':16,'Format':'numberic','Value':'8067171.67999998','TargetCode':''}</v>
      </c>
    </row>
    <row r="520" spans="1:1" x14ac:dyDescent="0.2">
      <c r="A520" t="str">
        <f>CONCATENATE("{'SheetId':'eea37401-614e-480f-bf0c-66e62a21c940'",",","'UId':'b08c24e4-4516-482b-a697-9d62ff87afcf'",",'Col':",COLUMN(Khac_06030!D17),",'Row':",ROW(Khac_06030!D17),",","'Format':'numberic'",",'Value':'",SUBSTITUTE(Khac_06030!D17,"'","\'"),"','TargetCode':''}")</f>
        <v>{'SheetId':'eea37401-614e-480f-bf0c-66e62a21c940','UId':'b08c24e4-4516-482b-a697-9d62ff87afcf','Col':4,'Row':17,'Format':'numberic','Value':'','TargetCode':''}</v>
      </c>
    </row>
    <row r="521" spans="1:1" x14ac:dyDescent="0.2">
      <c r="A521" t="str">
        <f>CONCATENATE("{'SheetId':'eea37401-614e-480f-bf0c-66e62a21c940'",",","'UId':'a7ccfa80-7e7d-4308-b36d-abc719c80bf3'",",'Col':",COLUMN(Khac_06030!E17),",'Row':",ROW(Khac_06030!E17),",","'Format':'numberic'",",'Value':'",SUBSTITUTE(Khac_06030!E17,"'","\'"),"','TargetCode':''}")</f>
        <v>{'SheetId':'eea37401-614e-480f-bf0c-66e62a21c940','UId':'a7ccfa80-7e7d-4308-b36d-abc719c80bf3','Col':5,'Row':17,'Format':'numberic','Value':'','TargetCode':''}</v>
      </c>
    </row>
    <row r="522" spans="1:1" x14ac:dyDescent="0.2">
      <c r="A522" t="str">
        <f>CONCATENATE("{'SheetId':'eea37401-614e-480f-bf0c-66e62a21c940'",",","'UId':'e8ec4ef9-08e4-4e39-8477-ae21a99e8959'",",'Col':",COLUMN(Khac_06030!D18),",'Row':",ROW(Khac_06030!D18),",","'Format':'numberic'",",'Value':'",SUBSTITUTE(Khac_06030!D18,"'","\'"),"','TargetCode':''}")</f>
        <v>{'SheetId':'eea37401-614e-480f-bf0c-66e62a21c940','UId':'e8ec4ef9-08e4-4e39-8477-ae21a99e8959','Col':4,'Row':18,'Format':'numberic','Value':'7043.51','TargetCode':''}</v>
      </c>
    </row>
    <row r="523" spans="1:1" x14ac:dyDescent="0.2">
      <c r="A523" t="str">
        <f>CONCATENATE("{'SheetId':'eea37401-614e-480f-bf0c-66e62a21c940'",",","'UId':'dde8a5b2-e9c7-4f1b-a63c-0174479280ef'",",'Col':",COLUMN(Khac_06030!E18),",'Row':",ROW(Khac_06030!E18),",","'Format':'numberic'",",'Value':'",SUBSTITUTE(Khac_06030!E18,"'","\'"),"','TargetCode':''}")</f>
        <v>{'SheetId':'eea37401-614e-480f-bf0c-66e62a21c940','UId':'dde8a5b2-e9c7-4f1b-a63c-0174479280ef','Col':5,'Row':18,'Format':'numberic','Value':'8654.12','TargetCode':''}</v>
      </c>
    </row>
    <row r="524" spans="1:1" x14ac:dyDescent="0.2">
      <c r="A524" t="str">
        <f>CONCATENATE("{'SheetId':'eea37401-614e-480f-bf0c-66e62a21c940'",",","'UId':'0e4c1db2-c20e-4d52-853c-271375cc313a'",",'Col':",COLUMN(Khac_06030!D19),",'Row':",ROW(Khac_06030!D19),",","'Format':'numberic'",",'Value':'",SUBSTITUTE(Khac_06030!D19,"'","\'"),"','TargetCode':''}")</f>
        <v>{'SheetId':'eea37401-614e-480f-bf0c-66e62a21c940','UId':'0e4c1db2-c20e-4d52-853c-271375cc313a','Col':4,'Row':19,'Format':'numberic','Value':'130561204','TargetCode':''}</v>
      </c>
    </row>
    <row r="525" spans="1:1" x14ac:dyDescent="0.2">
      <c r="A525" t="str">
        <f>CONCATENATE("{'SheetId':'eea37401-614e-480f-bf0c-66e62a21c940'",",","'UId':'12f0bb36-f2e3-462a-b5c8-133ec8de4536'",",'Col':",COLUMN(Khac_06030!E19),",'Row':",ROW(Khac_06030!E19),",","'Format':'numberic'",",'Value':'",SUBSTITUTE(Khac_06030!E19,"'","\'"),"','TargetCode':''}")</f>
        <v>{'SheetId':'eea37401-614e-480f-bf0c-66e62a21c940','UId':'12f0bb36-f2e3-462a-b5c8-133ec8de4536','Col':5,'Row':19,'Format':'numberic','Value':'159178747','TargetCode':''}</v>
      </c>
    </row>
    <row r="526" spans="1:1" x14ac:dyDescent="0.2">
      <c r="A526" t="str">
        <f>CONCATENATE("{'SheetId':'eea37401-614e-480f-bf0c-66e62a21c940'",",","'UId':'99c017fe-183e-4244-a2e8-3180fad52922'",",'Col':",COLUMN(Khac_06030!D20),",'Row':",ROW(Khac_06030!D20),",","'Format':'numberic'",",'Value':'",SUBSTITUTE(Khac_06030!D20,"'","\'"),"','TargetCode':''}")</f>
        <v>{'SheetId':'eea37401-614e-480f-bf0c-66e62a21c940','UId':'99c017fe-183e-4244-a2e8-3180fad52922','Col':4,'Row':20,'Format':'numberic','Value':'-22058.61','TargetCode':''}</v>
      </c>
    </row>
    <row r="527" spans="1:1" x14ac:dyDescent="0.2">
      <c r="A527" t="str">
        <f>CONCATENATE("{'SheetId':'eea37401-614e-480f-bf0c-66e62a21c940'",",","'UId':'b3b6a8fb-5b81-4dc7-b0e6-531f207f2848'",",'Col':",COLUMN(Khac_06030!E20),",'Row':",ROW(Khac_06030!E20),",","'Format':'numberic'",",'Value':'",SUBSTITUTE(Khac_06030!E20,"'","\'"),"','TargetCode':''}")</f>
        <v>{'SheetId':'eea37401-614e-480f-bf0c-66e62a21c940','UId':'b3b6a8fb-5b81-4dc7-b0e6-531f207f2848','Col':5,'Row':20,'Format':'numberic','Value':'-27146.33','TargetCode':''}</v>
      </c>
    </row>
    <row r="528" spans="1:1" x14ac:dyDescent="0.2">
      <c r="A528" t="str">
        <f>CONCATENATE("{'SheetId':'eea37401-614e-480f-bf0c-66e62a21c940'",",","'UId':'d7299fb4-5fbd-49ea-a765-7a162fd18f1e'",",'Col':",COLUMN(Khac_06030!D21),",'Row':",ROW(Khac_06030!D21),",","'Format':'numberic'",",'Value':'",SUBSTITUTE(Khac_06030!D21,"'","\'"),"','TargetCode':''}")</f>
        <v>{'SheetId':'eea37401-614e-480f-bf0c-66e62a21c940','UId':'d7299fb4-5fbd-49ea-a765-7a162fd18f1e','Col':4,'Row':21,'Format':'numberic','Value':'-408621213','TargetCode':''}</v>
      </c>
    </row>
    <row r="529" spans="1:1" x14ac:dyDescent="0.2">
      <c r="A529" t="str">
        <f>CONCATENATE("{'SheetId':'eea37401-614e-480f-bf0c-66e62a21c940'",",","'UId':'15c659ac-ac36-4f95-b662-8fcd6067cf35'",",'Col':",COLUMN(Khac_06030!E21),",'Row':",ROW(Khac_06030!E21),",","'Format':'numberic'",",'Value':'",SUBSTITUTE(Khac_06030!E21,"'","\'"),"','TargetCode':''}")</f>
        <v>{'SheetId':'eea37401-614e-480f-bf0c-66e62a21c940','UId':'15c659ac-ac36-4f95-b662-8fcd6067cf35','Col':5,'Row':21,'Format':'numberic','Value':'-498383065','TargetCode':''}</v>
      </c>
    </row>
    <row r="530" spans="1:1" x14ac:dyDescent="0.2">
      <c r="A530" t="str">
        <f>CONCATENATE("{'SheetId':'eea37401-614e-480f-bf0c-66e62a21c940'",",","'UId':'232e2092-5dcd-464b-b1fe-07f27efe2d21'",",'Col':",COLUMN(Khac_06030!D22),",'Row':",ROW(Khac_06030!D22),",","'Format':'numberic'",",'Value':'",SUBSTITUTE(Khac_06030!D22,"'","\'"),"','TargetCode':''}")</f>
        <v>{'SheetId':'eea37401-614e-480f-bf0c-66e62a21c940','UId':'232e2092-5dcd-464b-b1fe-07f27efe2d21','Col':4,'Row':22,'Format':'numberic','Value':'','TargetCode':''}</v>
      </c>
    </row>
    <row r="531" spans="1:1" x14ac:dyDescent="0.2">
      <c r="A531" t="str">
        <f>CONCATENATE("{'SheetId':'eea37401-614e-480f-bf0c-66e62a21c940'",",","'UId':'fa41f074-2315-4e28-81ff-52700c300177'",",'Col':",COLUMN(Khac_06030!E22),",'Row':",ROW(Khac_06030!E22),",","'Format':'numberic'",",'Value':'",SUBSTITUTE(Khac_06030!E22,"'","\'"),"','TargetCode':''}")</f>
        <v>{'SheetId':'eea37401-614e-480f-bf0c-66e62a21c940','UId':'fa41f074-2315-4e28-81ff-52700c300177','Col':5,'Row':22,'Format':'numberic','Value':'','TargetCode':''}</v>
      </c>
    </row>
    <row r="532" spans="1:1" x14ac:dyDescent="0.2">
      <c r="A532" t="str">
        <f>CONCATENATE("{'SheetId':'eea37401-614e-480f-bf0c-66e62a21c940'",",","'UId':'d8289881-c7ab-468c-ad5d-bf473cb76780'",",'Col':",COLUMN(Khac_06030!D23),",'Row':",ROW(Khac_06030!D23),",","'Format':'numberic'",",'Value':'",SUBSTITUTE(Khac_06030!D23,"'","\'"),"','TargetCode':''}")</f>
        <v>{'SheetId':'eea37401-614e-480f-bf0c-66e62a21c940','UId':'d8289881-c7ab-468c-ad5d-bf473cb76780','Col':4,'Row':23,'Format':'numberic','Value':'80336643699.9998','TargetCode':''}</v>
      </c>
    </row>
    <row r="533" spans="1:1" x14ac:dyDescent="0.2">
      <c r="A533" t="str">
        <f>CONCATENATE("{'SheetId':'eea37401-614e-480f-bf0c-66e62a21c940'",",","'UId':'994ed5e1-c943-4620-8991-d05a125691b0'",",'Col':",COLUMN(Khac_06030!E23),",'Row':",ROW(Khac_06030!E23),",","'Format':'numberic'",",'Value':'",SUBSTITUTE(Khac_06030!E23,"'","\'"),"','TargetCode':''}")</f>
        <v>{'SheetId':'eea37401-614e-480f-bf0c-66e62a21c940','UId':'994ed5e1-c943-4620-8991-d05a125691b0','Col':5,'Row':23,'Format':'numberic','Value':'80486794699.9998','TargetCode':''}</v>
      </c>
    </row>
    <row r="534" spans="1:1" x14ac:dyDescent="0.2">
      <c r="A534" t="str">
        <f>CONCATENATE("{'SheetId':'eea37401-614e-480f-bf0c-66e62a21c940'",",","'UId':'7120d041-84df-4b71-aa97-9c53b5ab7f97'",",'Col':",COLUMN(Khac_06030!D24),",'Row':",ROW(Khac_06030!D24),",","'Format':'numberic'",",'Value':'",SUBSTITUTE(Khac_06030!D24,"'","\'"),"','TargetCode':''}")</f>
        <v>{'SheetId':'eea37401-614e-480f-bf0c-66e62a21c940','UId':'7120d041-84df-4b71-aa97-9c53b5ab7f97','Col':4,'Row':24,'Format':'numberic','Value':'8033664.36999998','TargetCode':''}</v>
      </c>
    </row>
    <row r="535" spans="1:1" x14ac:dyDescent="0.2">
      <c r="A535" t="str">
        <f>CONCATENATE("{'SheetId':'eea37401-614e-480f-bf0c-66e62a21c940'",",","'UId':'ee5817e5-5c8c-481c-bd88-acd0b7e7eb64'",",'Col':",COLUMN(Khac_06030!E24),",'Row':",ROW(Khac_06030!E24),",","'Format':'numberic'",",'Value':'",SUBSTITUTE(Khac_06030!E24,"'","\'"),"','TargetCode':''}")</f>
        <v>{'SheetId':'eea37401-614e-480f-bf0c-66e62a21c940','UId':'ee5817e5-5c8c-481c-bd88-acd0b7e7eb64','Col':5,'Row':24,'Format':'numberic','Value':'8048679.46999998','TargetCode':''}</v>
      </c>
    </row>
    <row r="536" spans="1:1" x14ac:dyDescent="0.2">
      <c r="A536" t="str">
        <f>CONCATENATE("{'SheetId':'eea37401-614e-480f-bf0c-66e62a21c940'",",","'UId':'83b16c86-f622-444a-8fd4-b601d346c031'",",'Col':",COLUMN(Khac_06030!D25),",'Row':",ROW(Khac_06030!D25),",","'Format':'percentage'",",'Value':'",SUBSTITUTE(Khac_06030!D25,"'","\'"),"','TargetCode':''}")</f>
        <v>{'SheetId':'eea37401-614e-480f-bf0c-66e62a21c940','UId':'83b16c86-f622-444a-8fd4-b601d346c031','Col':4,'Row':25,'Format':'percentage','Value':'74.93','TargetCode':''}</v>
      </c>
    </row>
    <row r="537" spans="1:1" x14ac:dyDescent="0.2">
      <c r="A537" t="str">
        <f>CONCATENATE("{'SheetId':'eea37401-614e-480f-bf0c-66e62a21c940'",",","'UId':'6080a665-802c-4b21-ade4-e67d42c38ace'",",'Col':",COLUMN(Khac_06030!E25),",'Row':",ROW(Khac_06030!E25),",","'Format':'percentage'",",'Value':'",SUBSTITUTE(Khac_06030!E25,"'","\'"),"','TargetCode':''}")</f>
        <v>{'SheetId':'eea37401-614e-480f-bf0c-66e62a21c940','UId':'6080a665-802c-4b21-ade4-e67d42c38ace','Col':5,'Row':25,'Format':'percentage','Value':'74.79','TargetCode':''}</v>
      </c>
    </row>
    <row r="538" spans="1:1" x14ac:dyDescent="0.2">
      <c r="A538" t="str">
        <f>CONCATENATE("{'SheetId':'eea37401-614e-480f-bf0c-66e62a21c940'",",","'UId':'dc7a563a-ad1d-4847-ad52-60ae8b13af41'",",'Col':",COLUMN(Khac_06030!D26),",'Row':",ROW(Khac_06030!D26),",","'Format':'percentage'",",'Value':'",SUBSTITUTE(Khac_06030!D26,"'","\'"),"','TargetCode':''}")</f>
        <v>{'SheetId':'eea37401-614e-480f-bf0c-66e62a21c940','UId':'dc7a563a-ad1d-4847-ad52-60ae8b13af41','Col':4,'Row':26,'Format':'percentage','Value':'94.89','TargetCode':''}</v>
      </c>
    </row>
    <row r="539" spans="1:1" x14ac:dyDescent="0.2">
      <c r="A539" t="str">
        <f>CONCATENATE("{'SheetId':'eea37401-614e-480f-bf0c-66e62a21c940'",",","'UId':'c291a5ad-47fa-4a53-a5d4-2c97806fed49'",",'Col':",COLUMN(Khac_06030!E26),",'Row':",ROW(Khac_06030!E26),",","'Format':'percentage'",",'Value':'",SUBSTITUTE(Khac_06030!E26,"'","\'"),"','TargetCode':''}")</f>
        <v>{'SheetId':'eea37401-614e-480f-bf0c-66e62a21c940','UId':'c291a5ad-47fa-4a53-a5d4-2c97806fed49','Col':5,'Row':26,'Format':'percentage','Value':'94.91','TargetCode':''}</v>
      </c>
    </row>
    <row r="540" spans="1:1" x14ac:dyDescent="0.2">
      <c r="A540" t="str">
        <f>CONCATENATE("{'SheetId':'eea37401-614e-480f-bf0c-66e62a21c940'",",","'UId':'71e817fa-136e-4e66-8e01-e228a752c25d'",",'Col':",COLUMN(Khac_06030!D27),",'Row':",ROW(Khac_06030!D27),",","'Format':'percentage'",",'Value':'",SUBSTITUTE(Khac_06030!D27,"'","\'"),"','TargetCode':''}")</f>
        <v>{'SheetId':'eea37401-614e-480f-bf0c-66e62a21c940','UId':'71e817fa-136e-4e66-8e01-e228a752c25d','Col':4,'Row':27,'Format':'percentage','Value':'12.07','TargetCode':''}</v>
      </c>
    </row>
    <row r="541" spans="1:1" x14ac:dyDescent="0.2">
      <c r="A541" t="str">
        <f>CONCATENATE("{'SheetId':'eea37401-614e-480f-bf0c-66e62a21c940'",",","'UId':'09a70799-3c67-42d0-9f37-8841480fa73f'",",'Col':",COLUMN(Khac_06030!E27),",'Row':",ROW(Khac_06030!E27),",","'Format':'percentage'",",'Value':'",SUBSTITUTE(Khac_06030!E27,"'","\'"),"','TargetCode':''}")</f>
        <v>{'SheetId':'eea37401-614e-480f-bf0c-66e62a21c940','UId':'09a70799-3c67-42d0-9f37-8841480fa73f','Col':5,'Row':27,'Format':'percentage','Value':'12.05','TargetCode':''}</v>
      </c>
    </row>
    <row r="542" spans="1:1" x14ac:dyDescent="0.2">
      <c r="A542" t="str">
        <f>CONCATENATE("{'SheetId':'eea37401-614e-480f-bf0c-66e62a21c940'",",","'UId':'19d7d32d-f72f-4744-9b80-66561ae1073a'",",'Col':",COLUMN(Khac_06030!D28),",'Row':",ROW(Khac_06030!D28),",","'Format':'numberic'",",'Value':'",SUBSTITUTE(Khac_06030!D28,"'","\'"),"','TargetCode':''}")</f>
        <v>{'SheetId':'eea37401-614e-480f-bf0c-66e62a21c940','UId':'19d7d32d-f72f-4744-9b80-66561ae1073a','Col':4,'Row':28,'Format':'numberic','Value':'548','TargetCode':''}</v>
      </c>
    </row>
    <row r="543" spans="1:1" x14ac:dyDescent="0.2">
      <c r="A543" t="str">
        <f>CONCATENATE("{'SheetId':'eea37401-614e-480f-bf0c-66e62a21c940'",",","'UId':'2c2fe24e-69d3-4ae8-a8c8-c603f2a4a32c'",",'Col':",COLUMN(Khac_06030!E28),",'Row':",ROW(Khac_06030!E28),",","'Format':'numberic'",",'Value':'",SUBSTITUTE(Khac_06030!E28,"'","\'"),"','TargetCode':''}")</f>
        <v>{'SheetId':'eea37401-614e-480f-bf0c-66e62a21c940','UId':'2c2fe24e-69d3-4ae8-a8c8-c603f2a4a32c','Col':5,'Row':28,'Format':'numberic','Value':'553','TargetCode':''}</v>
      </c>
    </row>
    <row r="544" spans="1:1" x14ac:dyDescent="0.2">
      <c r="A544" t="str">
        <f>CONCATENATE("{'SheetId':'eea37401-614e-480f-bf0c-66e62a21c940'",",","'UId':'507c37af-0901-43e1-8af6-f40112c246e3'",",'Col':",COLUMN(Khac_06030!D29),",'Row':",ROW(Khac_06030!D29),",","'Format':'numberic'",",'Value':'",SUBSTITUTE(Khac_06030!D29,"'","\'"),"','TargetCode':''}")</f>
        <v>{'SheetId':'eea37401-614e-480f-bf0c-66e62a21c940','UId':'507c37af-0901-43e1-8af6-f40112c246e3','Col':4,'Row':29,'Format':'numberic','Value':'18625','TargetCode':''}</v>
      </c>
    </row>
    <row r="545" spans="1:1" x14ac:dyDescent="0.2">
      <c r="A545" t="str">
        <f>CONCATENATE("{'SheetId':'eea37401-614e-480f-bf0c-66e62a21c940'",",","'UId':'bb1a5a18-9ac0-4a7c-9c34-d6fbecc14baf'",",'Col':",COLUMN(Khac_06030!E29),",'Row':",ROW(Khac_06030!E29),",","'Format':'numberic'",",'Value':'",SUBSTITUTE(Khac_06030!E29,"'","\'"),"','TargetCode':''}")</f>
        <v>{'SheetId':'eea37401-614e-480f-bf0c-66e62a21c940','UId':'bb1a5a18-9ac0-4a7c-9c34-d6fbecc14baf','Col':5,'Row':29,'Format':'numberic','Value':'18456','TargetCode':''}</v>
      </c>
    </row>
    <row r="546" spans="1:1" x14ac:dyDescent="0.2">
      <c r="A546" t="str">
        <f>CONCATENATE("{'SheetId':'eea37401-614e-480f-bf0c-66e62a21c940'",",","'UId':'e0a95b06-33a2-448e-b102-215547d28c30'",",'Col':",COLUMN(Khac_06030!D30),",'Row':",ROW(Khac_06030!D30),",","'Format':'numberic'",",'Value':'",SUBSTITUTE(Khac_06030!D30,"'","\'"),"','TargetCode':''}")</f>
        <v>{'SheetId':'eea37401-614e-480f-bf0c-66e62a21c940','UId':'e0a95b06-33a2-448e-b102-215547d28c30','Col':4,'Row':30,'Format':'numberic','Value':'','TargetCode':''}</v>
      </c>
    </row>
    <row r="547" spans="1:1" x14ac:dyDescent="0.2">
      <c r="A547" t="str">
        <f>CONCATENATE("{'SheetId':'eea37401-614e-480f-bf0c-66e62a21c940'",",","'UId':'1b6eb586-627f-4c6c-b46c-efd6d6371902'",",'Col':",COLUMN(Khac_06030!E30),",'Row':",ROW(Khac_06030!E30),",","'Format':'numberic'",",'Value':'",SUBSTITUTE(Khac_06030!E30,"'","\'"),"','TargetCode':''}")</f>
        <v>{'SheetId':'eea37401-614e-480f-bf0c-66e62a21c940','UId':'1b6eb586-627f-4c6c-b46c-efd6d6371902','Col':5,'Row':30,'Format':'numberic','Value':'','TargetCode':''}</v>
      </c>
    </row>
    <row r="548" spans="1:1" x14ac:dyDescent="0.2">
      <c r="A548" t="str">
        <f>CONCATENATE("{'SheetId':'b62fd80d-bf3c-4b2a-b95e-9b5808ba46e1'",",","'UId':'ac6dd74b-2b64-4dd8-87f6-8e834662d7f2'",",'Col':",COLUMN(TKGD_BDS!C3),",'Row':",ROW(TKGD_BDS!C3),",","'Format':'string'",",'Value':'",SUBSTITUTE(TKGD_BDS!C3,"'","\'"),"','TargetCode':''}")</f>
        <v>{'SheetId':'b62fd80d-bf3c-4b2a-b95e-9b5808ba46e1','UId':'ac6dd74b-2b64-4dd8-87f6-8e834662d7f2','Col':3,'Row':3,'Format':'string','Value':'','TargetCode':''}</v>
      </c>
    </row>
    <row r="549" spans="1:1" x14ac:dyDescent="0.2">
      <c r="A549" t="str">
        <f>CONCATENATE("{'SheetId':'b62fd80d-bf3c-4b2a-b95e-9b5808ba46e1'",",","'UId':'96cf3696-23c1-4723-a500-df302bcb4eed'",",'Col':",COLUMN(TKGD_BDS!D3),",'Row':",ROW(TKGD_BDS!D3),",","'Format':'numberic'",",'Value':'",SUBSTITUTE(TKGD_BDS!D3,"'","\'"),"','TargetCode':''}")</f>
        <v>{'SheetId':'b62fd80d-bf3c-4b2a-b95e-9b5808ba46e1','UId':'96cf3696-23c1-4723-a500-df302bcb4eed','Col':4,'Row':3,'Format':'numberic','Value':'','TargetCode':''}</v>
      </c>
    </row>
    <row r="550" spans="1:1" x14ac:dyDescent="0.2">
      <c r="A550" t="str">
        <f>CONCATENATE("{'SheetId':'b62fd80d-bf3c-4b2a-b95e-9b5808ba46e1'",",","'UId':'37c8b3cf-1723-4d05-8461-ac7d66f74e55'",",'Col':",COLUMN(TKGD_BDS!E3),",'Row':",ROW(TKGD_BDS!E3),",","'Format':'string'",",'Value':'",SUBSTITUTE(TKGD_BDS!E3,"'","\'"),"','TargetCode':''}")</f>
        <v>{'SheetId':'b62fd80d-bf3c-4b2a-b95e-9b5808ba46e1','UId':'37c8b3cf-1723-4d05-8461-ac7d66f74e55','Col':5,'Row':3,'Format':'string','Value':'','TargetCode':''}</v>
      </c>
    </row>
    <row r="551" spans="1:1" x14ac:dyDescent="0.2">
      <c r="A551" t="str">
        <f>CONCATENATE("{'SheetId':'b62fd80d-bf3c-4b2a-b95e-9b5808ba46e1'",",","'UId':'a18a41a6-7dab-402c-8c5e-fa64148c7f60'",",'Col':",COLUMN(TKGD_BDS!F3),",'Row':",ROW(TKGD_BDS!F3),",","'Format':'string'",",'Value':'",SUBSTITUTE(TKGD_BDS!F3,"'","\'"),"','TargetCode':''}")</f>
        <v>{'SheetId':'b62fd80d-bf3c-4b2a-b95e-9b5808ba46e1','UId':'a18a41a6-7dab-402c-8c5e-fa64148c7f60','Col':6,'Row':3,'Format':'string','Value':'','TargetCode':''}</v>
      </c>
    </row>
    <row r="552" spans="1:1" x14ac:dyDescent="0.2">
      <c r="A552" t="str">
        <f>CONCATENATE("{'SheetId':'b62fd80d-bf3c-4b2a-b95e-9b5808ba46e1'",",","'UId':'2441a462-dcfd-4105-bee8-375b19f60646'",",'Col':",COLUMN(TKGD_BDS!A5),",'Row':",ROW(TKGD_BDS!A5),",","'ColDynamic':",COLUMN(TKGD_BDS!A4),",","'RowDynamic':",ROW(TKGD_BDS!A4),",","'Format':'string'",",'Value':'",SUBSTITUTE(TKGD_BDS!A5,"'","\'"),"','TargetCode':''}")</f>
        <v>{'SheetId':'b62fd80d-bf3c-4b2a-b95e-9b5808ba46e1','UId':'2441a462-dcfd-4105-bee8-375b19f60646','Col':1,'Row':5,'ColDynamic':1,'RowDynamic':4,'Format':'string','Value':'','TargetCode':''}</v>
      </c>
    </row>
    <row r="553" spans="1:1" x14ac:dyDescent="0.2">
      <c r="A553" t="str">
        <f>CONCATENATE("{'SheetId':'b62fd80d-bf3c-4b2a-b95e-9b5808ba46e1'",",","'UId':'8d3a533a-a625-48be-905b-1a1bf3469044'",",'Col':",COLUMN(TKGD_BDS!B5),",'Row':",ROW(TKGD_BDS!B5),",","'ColDynamic':",COLUMN(TKGD_BDS!B4),",","'RowDynamic':",ROW(TKGD_BDS!B4),",","'Format':'string'",",'Value':'",SUBSTITUTE(TKGD_BDS!B5,"'","\'"),"','TargetCode':''}")</f>
        <v>{'SheetId':'b62fd80d-bf3c-4b2a-b95e-9b5808ba46e1','UId':'8d3a533a-a625-48be-905b-1a1bf3469044','Col':2,'Row':5,'ColDynamic':2,'RowDynamic':4,'Format':'string','Value':'','TargetCode':''}</v>
      </c>
    </row>
    <row r="554" spans="1:1" x14ac:dyDescent="0.2">
      <c r="A554" t="str">
        <f>CONCATENATE("{'SheetId':'b62fd80d-bf3c-4b2a-b95e-9b5808ba46e1'",",","'UId':'0f86d5bd-45b7-40d1-81cd-eef7ff5e7d1b'",",'Col':",COLUMN(TKGD_BDS!C5),",'Row':",ROW(TKGD_BDS!C5),",","'ColDynamic':",COLUMN(TKGD_BDS!C4),",","'RowDynamic':",ROW(TKGD_BDS!C4),",","'Format':'string'",",'Value':'",SUBSTITUTE(TKGD_BDS!C5,"'","\'"),"','TargetCode':''}")</f>
        <v>{'SheetId':'b62fd80d-bf3c-4b2a-b95e-9b5808ba46e1','UId':'0f86d5bd-45b7-40d1-81cd-eef7ff5e7d1b','Col':3,'Row':5,'ColDynamic':3,'RowDynamic':4,'Format':'string','Value':' ','TargetCode':''}</v>
      </c>
    </row>
    <row r="555" spans="1:1" x14ac:dyDescent="0.2">
      <c r="A555" t="str">
        <f>CONCATENATE("{'SheetId':'b62fd80d-bf3c-4b2a-b95e-9b5808ba46e1'",",","'UId':'2111aa9e-67b9-405d-81c7-69e1fd073c11'",",'Col':",COLUMN(TKGD_BDS!D5),",'Row':",ROW(TKGD_BDS!D5),",","'ColDynamic':",COLUMN(TKGD_BDS!D4),",","'RowDynamic':",ROW(TKGD_BDS!D4),",","'Format':'numberic'",",'Value':'",SUBSTITUTE(TKGD_BDS!D5,"'","\'"),"','TargetCode':''}")</f>
        <v>{'SheetId':'b62fd80d-bf3c-4b2a-b95e-9b5808ba46e1','UId':'2111aa9e-67b9-405d-81c7-69e1fd073c11','Col':4,'Row':5,'ColDynamic':4,'RowDynamic':4,'Format':'numberic','Value':' ','TargetCode':''}</v>
      </c>
    </row>
    <row r="556" spans="1:1" x14ac:dyDescent="0.2">
      <c r="A556" t="str">
        <f>CONCATENATE("{'SheetId':'b62fd80d-bf3c-4b2a-b95e-9b5808ba46e1'",",","'UId':'aeb3dfb7-631b-4222-b04f-f7ebd3be676d'",",'Col':",COLUMN(TKGD_BDS!E5),",'Row':",ROW(TKGD_BDS!E5),",","'ColDynamic':",COLUMN(TKGD_BDS!E4),",","'RowDynamic':",ROW(TKGD_BDS!E4),",","'Format':'string'",",'Value':'",SUBSTITUTE(TKGD_BDS!E5,"'","\'"),"','TargetCode':''}")</f>
        <v>{'SheetId':'b62fd80d-bf3c-4b2a-b95e-9b5808ba46e1','UId':'aeb3dfb7-631b-4222-b04f-f7ebd3be676d','Col':5,'Row':5,'ColDynamic':5,'RowDynamic':4,'Format':'string','Value':' ','TargetCode':''}</v>
      </c>
    </row>
    <row r="557" spans="1:1" x14ac:dyDescent="0.2">
      <c r="A557" t="str">
        <f>CONCATENATE("{'SheetId':'b62fd80d-bf3c-4b2a-b95e-9b5808ba46e1'",",","'UId':'c4971574-87f2-477f-a199-0890439fed28'",",'Col':",COLUMN(TKGD_BDS!F5),",'Row':",ROW(TKGD_BDS!F5),",","'ColDynamic':",COLUMN(TKGD_BDS!F4),",","'RowDynamic':",ROW(TKGD_BDS!F4),",","'Format':'string'",",'Value':'",SUBSTITUTE(TKGD_BDS!F5,"'","\'"),"','TargetCode':''}")</f>
        <v>{'SheetId':'b62fd80d-bf3c-4b2a-b95e-9b5808ba46e1','UId':'c4971574-87f2-477f-a199-0890439fed28','Col':6,'Row':5,'ColDynamic':6,'RowDynamic':4,'Format':'string','Value':' ','TargetCode':''}</v>
      </c>
    </row>
    <row r="558" spans="1:1" x14ac:dyDescent="0.2">
      <c r="A558" t="str">
        <f>CONCATENATE("{'SheetId':'b62fd80d-bf3c-4b2a-b95e-9b5808ba46e1'",",","'UId':'ea1f7348-19a4-4f31-900f-8aa5ac02cabf'",",'Col':",COLUMN(TKGD_BDS!C6),",'Row':",ROW(TKGD_BDS!C6),",","'Format':'string'",",'Value':'",SUBSTITUTE(TKGD_BDS!C6,"'","\'"),"','TargetCode':''}")</f>
        <v>{'SheetId':'b62fd80d-bf3c-4b2a-b95e-9b5808ba46e1','UId':'ea1f7348-19a4-4f31-900f-8aa5ac02cabf','Col':3,'Row':6,'Format':'string','Value':'','TargetCode':''}</v>
      </c>
    </row>
    <row r="559" spans="1:1" x14ac:dyDescent="0.2">
      <c r="A559" t="str">
        <f>CONCATENATE("{'SheetId':'b62fd80d-bf3c-4b2a-b95e-9b5808ba46e1'",",","'UId':'2be04dfb-13d8-42bc-8428-1003523b0ab7'",",'Col':",COLUMN(TKGD_BDS!D6),",'Row':",ROW(TKGD_BDS!D6),",","'Format':'numberic'",",'Value':'",SUBSTITUTE(TKGD_BDS!D6,"'","\'"),"','TargetCode':''}")</f>
        <v>{'SheetId':'b62fd80d-bf3c-4b2a-b95e-9b5808ba46e1','UId':'2be04dfb-13d8-42bc-8428-1003523b0ab7','Col':4,'Row':6,'Format':'numberic','Value':'','TargetCode':''}</v>
      </c>
    </row>
    <row r="560" spans="1:1" x14ac:dyDescent="0.2">
      <c r="A560" t="str">
        <f>CONCATENATE("{'SheetId':'b62fd80d-bf3c-4b2a-b95e-9b5808ba46e1'",",","'UId':'0acc51d0-912c-4bf2-8292-37e32306936b'",",'Col':",COLUMN(TKGD_BDS!E6),",'Row':",ROW(TKGD_BDS!E6),",","'Format':'string'",",'Value':'",SUBSTITUTE(TKGD_BDS!E6,"'","\'"),"','TargetCode':''}")</f>
        <v>{'SheetId':'b62fd80d-bf3c-4b2a-b95e-9b5808ba46e1','UId':'0acc51d0-912c-4bf2-8292-37e32306936b','Col':5,'Row':6,'Format':'string','Value':'','TargetCode':''}</v>
      </c>
    </row>
    <row r="561" spans="1:1" x14ac:dyDescent="0.2">
      <c r="A561" t="str">
        <f>CONCATENATE("{'SheetId':'b62fd80d-bf3c-4b2a-b95e-9b5808ba46e1'",",","'UId':'1e68d4b8-09db-4dda-9d50-a9eafefad53d'",",'Col':",COLUMN(TKGD_BDS!F6),",'Row':",ROW(TKGD_BDS!F6),",","'Format':'string'",",'Value':'",SUBSTITUTE(TKGD_BDS!F6,"'","\'"),"','TargetCode':''}")</f>
        <v>{'SheetId':'b62fd80d-bf3c-4b2a-b95e-9b5808ba46e1','UId':'1e68d4b8-09db-4dda-9d50-a9eafefad53d','Col':6,'Row':6,'Format':'string','Value':'','TargetCode':''}</v>
      </c>
    </row>
    <row r="562" spans="1:1" x14ac:dyDescent="0.2">
      <c r="A562" t="str">
        <f>CONCATENATE("{'SheetId':'b62fd80d-bf3c-4b2a-b95e-9b5808ba46e1'",",","'UId':'85958348-2892-40e8-80bf-4252d7490a0b'",",'Col':",COLUMN(TKGD_BDS!A8),",'Row':",ROW(TKGD_BDS!A8),",","'ColDynamic':",COLUMN(TKGD_BDS!A7),",","'RowDynamic':",ROW(TKGD_BDS!A7),",","'Format':'string'",",'Value':'",SUBSTITUTE(TKGD_BDS!A8,"'","\'"),"','TargetCode':''}")</f>
        <v>{'SheetId':'b62fd80d-bf3c-4b2a-b95e-9b5808ba46e1','UId':'85958348-2892-40e8-80bf-4252d7490a0b','Col':1,'Row':8,'ColDynamic':1,'RowDynamic':7,'Format':'string','Value':'','TargetCode':''}</v>
      </c>
    </row>
    <row r="563" spans="1:1" x14ac:dyDescent="0.2">
      <c r="A563" t="str">
        <f>CONCATENATE("{'SheetId':'b62fd80d-bf3c-4b2a-b95e-9b5808ba46e1'",",","'UId':'7ed10c4d-3492-4612-8043-2f13f952d751'",",'Col':",COLUMN(TKGD_BDS!B8),",'Row':",ROW(TKGD_BDS!B8),",","'ColDynamic':",COLUMN(TKGD_BDS!B7),",","'RowDynamic':",ROW(TKGD_BDS!B7),",","'Format':'string'",",'Value':'",SUBSTITUTE(TKGD_BDS!B8,"'","\'"),"','TargetCode':''}")</f>
        <v>{'SheetId':'b62fd80d-bf3c-4b2a-b95e-9b5808ba46e1','UId':'7ed10c4d-3492-4612-8043-2f13f952d751','Col':2,'Row':8,'ColDynamic':2,'RowDynamic':7,'Format':'string','Value':'','TargetCode':''}</v>
      </c>
    </row>
    <row r="564" spans="1:1" x14ac:dyDescent="0.2">
      <c r="A564" t="str">
        <f>CONCATENATE("{'SheetId':'b62fd80d-bf3c-4b2a-b95e-9b5808ba46e1'",",","'UId':'1eeea501-da21-4d8e-8bef-b3f0de9960ae'",",'Col':",COLUMN(TKGD_BDS!C8),",'Row':",ROW(TKGD_BDS!C8),",","'ColDynamic':",COLUMN(TKGD_BDS!C7),",","'RowDynamic':",ROW(TKGD_BDS!C7),",","'Format':'string'",",'Value':'",SUBSTITUTE(TKGD_BDS!C8,"'","\'"),"','TargetCode':''}")</f>
        <v>{'SheetId':'b62fd80d-bf3c-4b2a-b95e-9b5808ba46e1','UId':'1eeea501-da21-4d8e-8bef-b3f0de9960ae','Col':3,'Row':8,'ColDynamic':3,'RowDynamic':7,'Format':'string','Value':' ','TargetCode':''}</v>
      </c>
    </row>
    <row r="565" spans="1:1" x14ac:dyDescent="0.2">
      <c r="A565" t="str">
        <f>CONCATENATE("{'SheetId':'b62fd80d-bf3c-4b2a-b95e-9b5808ba46e1'",",","'UId':'a1f1ff10-dcdc-4bf7-99b4-6c608248f801'",",'Col':",COLUMN(TKGD_BDS!D8),",'Row':",ROW(TKGD_BDS!D8),",","'ColDynamic':",COLUMN(TKGD_BDS!D7),",","'RowDynamic':",ROW(TKGD_BDS!D7),",","'Format':'numberic'",",'Value':'",SUBSTITUTE(TKGD_BDS!D8,"'","\'"),"','TargetCode':''}")</f>
        <v>{'SheetId':'b62fd80d-bf3c-4b2a-b95e-9b5808ba46e1','UId':'a1f1ff10-dcdc-4bf7-99b4-6c608248f801','Col':4,'Row':8,'ColDynamic':4,'RowDynamic':7,'Format':'numberic','Value':' ','TargetCode':''}</v>
      </c>
    </row>
    <row r="566" spans="1:1" x14ac:dyDescent="0.2">
      <c r="A566" t="str">
        <f>CONCATENATE("{'SheetId':'b62fd80d-bf3c-4b2a-b95e-9b5808ba46e1'",",","'UId':'1cf3448c-d67d-4949-aa99-195e9a60fb69'",",'Col':",COLUMN(TKGD_BDS!E8),",'Row':",ROW(TKGD_BDS!E8),",","'ColDynamic':",COLUMN(TKGD_BDS!E7),",","'RowDynamic':",ROW(TKGD_BDS!E7),",","'Format':'string'",",'Value':'",SUBSTITUTE(TKGD_BDS!E8,"'","\'"),"','TargetCode':''}")</f>
        <v>{'SheetId':'b62fd80d-bf3c-4b2a-b95e-9b5808ba46e1','UId':'1cf3448c-d67d-4949-aa99-195e9a60fb69','Col':5,'Row':8,'ColDynamic':5,'RowDynamic':7,'Format':'string','Value':' ','TargetCode':''}</v>
      </c>
    </row>
    <row r="567" spans="1:1" x14ac:dyDescent="0.2">
      <c r="A567" t="str">
        <f>CONCATENATE("{'SheetId':'b62fd80d-bf3c-4b2a-b95e-9b5808ba46e1'",",","'UId':'b1f6c05b-e06e-4bcf-89c2-b375404b07d5'",",'Col':",COLUMN(TKGD_BDS!F8),",'Row':",ROW(TKGD_BDS!F8),",","'ColDynamic':",COLUMN(TKGD_BDS!F7),",","'RowDynamic':",ROW(TKGD_BDS!F7),",","'Format':'string'",",'Value':'",SUBSTITUTE(TKGD_BDS!F8,"'","\'"),"','TargetCode':''}")</f>
        <v>{'SheetId':'b62fd80d-bf3c-4b2a-b95e-9b5808ba46e1','UId':'b1f6c05b-e06e-4bcf-89c2-b375404b07d5','Col':6,'Row':8,'ColDynamic':6,'RowDynamic':7,'Format':'string','Value':' ','TargetCode':''}</v>
      </c>
    </row>
    <row r="568" spans="1:1" x14ac:dyDescent="0.2">
      <c r="A568" t="str">
        <f>CONCATENATE("{'SheetId':'b62fd80d-bf3c-4b2a-b95e-9b5808ba46e1'",",","'UId':'c8f52ca1-48b1-4880-9c82-21eab1850f20'",",'Col':",COLUMN(TKGD_BDS!C9),",'Row':",ROW(TKGD_BDS!C9),",","'Format':'string'",",'Value':'",SUBSTITUTE(TKGD_BDS!C9,"'","\'"),"','TargetCode':''}")</f>
        <v>{'SheetId':'b62fd80d-bf3c-4b2a-b95e-9b5808ba46e1','UId':'c8f52ca1-48b1-4880-9c82-21eab1850f20','Col':3,'Row':9,'Format':'string','Value':'','TargetCode':''}</v>
      </c>
    </row>
    <row r="569" spans="1:1" x14ac:dyDescent="0.2">
      <c r="A569" t="str">
        <f>CONCATENATE("{'SheetId':'b62fd80d-bf3c-4b2a-b95e-9b5808ba46e1'",",","'UId':'f6eea342-ec13-4ef1-9e1c-0ff930eef181'",",'Col':",COLUMN(TKGD_BDS!D9),",'Row':",ROW(TKGD_BDS!D9),",","'Format':'numberic'",",'Value':'",SUBSTITUTE(TKGD_BDS!D9,"'","\'"),"','TargetCode':''}")</f>
        <v>{'SheetId':'b62fd80d-bf3c-4b2a-b95e-9b5808ba46e1','UId':'f6eea342-ec13-4ef1-9e1c-0ff930eef181','Col':4,'Row':9,'Format':'numberic','Value':'','TargetCode':''}</v>
      </c>
    </row>
    <row r="570" spans="1:1" x14ac:dyDescent="0.2">
      <c r="A570" t="str">
        <f>CONCATENATE("{'SheetId':'b62fd80d-bf3c-4b2a-b95e-9b5808ba46e1'",",","'UId':'743cc081-db4a-4e26-b158-2149b7d6cb52'",",'Col':",COLUMN(TKGD_BDS!E9),",'Row':",ROW(TKGD_BDS!E9),",","'Format':'string'",",'Value':'",SUBSTITUTE(TKGD_BDS!E9,"'","\'"),"','TargetCode':''}")</f>
        <v>{'SheetId':'b62fd80d-bf3c-4b2a-b95e-9b5808ba46e1','UId':'743cc081-db4a-4e26-b158-2149b7d6cb52','Col':5,'Row':9,'Format':'string','Value':'','TargetCode':''}</v>
      </c>
    </row>
    <row r="571" spans="1:1" x14ac:dyDescent="0.2">
      <c r="A571" t="str">
        <f>CONCATENATE("{'SheetId':'b62fd80d-bf3c-4b2a-b95e-9b5808ba46e1'",",","'UId':'567ea3b4-df0c-45f3-ab4f-57dc553c9953'",",'Col':",COLUMN(TKGD_BDS!F9),",'Row':",ROW(TKGD_BDS!F9),",","'Format':'string'",",'Value':'",SUBSTITUTE(TKGD_BDS!F9,"'","\'"),"','TargetCode':''}")</f>
        <v>{'SheetId':'b62fd80d-bf3c-4b2a-b95e-9b5808ba46e1','UId':'567ea3b4-df0c-45f3-ab4f-57dc553c9953','Col':6,'Row':9,'Format':'string','Value':'','TargetCode':''}</v>
      </c>
    </row>
    <row r="572" spans="1:1" x14ac:dyDescent="0.2">
      <c r="A572" t="str">
        <f>CONCATENATE("{'SheetId':'b62fd80d-bf3c-4b2a-b95e-9b5808ba46e1'",",","'UId':'ef049e9c-357a-4c7d-88b3-11c201dbbb59'",",'Col':",COLUMN(TKGD_BDS!A11),",'Row':",ROW(TKGD_BDS!A11),",","'ColDynamic':",COLUMN(TKGD_BDS!A10),",","'RowDynamic':",ROW(TKGD_BDS!A10),",","'Format':'string'",",'Value':'",SUBSTITUTE(TKGD_BDS!A11,"'","\'"),"','TargetCode':''}")</f>
        <v>{'SheetId':'b62fd80d-bf3c-4b2a-b95e-9b5808ba46e1','UId':'ef049e9c-357a-4c7d-88b3-11c201dbbb59','Col':1,'Row':11,'ColDynamic':1,'RowDynamic':10,'Format':'string','Value':'','TargetCode':''}</v>
      </c>
    </row>
    <row r="573" spans="1:1" x14ac:dyDescent="0.2">
      <c r="A573" t="str">
        <f>CONCATENATE("{'SheetId':'b62fd80d-bf3c-4b2a-b95e-9b5808ba46e1'",",","'UId':'38cf4d92-6a42-4b09-b550-c75dc3264d01'",",'Col':",COLUMN(TKGD_BDS!B11),",'Row':",ROW(TKGD_BDS!B11),",","'ColDynamic':",COLUMN(TKGD_BDS!B10),",","'RowDynamic':",ROW(TKGD_BDS!B10),",","'Format':'string'",",'Value':'",SUBSTITUTE(TKGD_BDS!B11,"'","\'"),"','TargetCode':''}")</f>
        <v>{'SheetId':'b62fd80d-bf3c-4b2a-b95e-9b5808ba46e1','UId':'38cf4d92-6a42-4b09-b550-c75dc3264d01','Col':2,'Row':11,'ColDynamic':2,'RowDynamic':10,'Format':'string','Value':'','TargetCode':''}</v>
      </c>
    </row>
    <row r="574" spans="1:1" x14ac:dyDescent="0.2">
      <c r="A574" t="str">
        <f>CONCATENATE("{'SheetId':'b62fd80d-bf3c-4b2a-b95e-9b5808ba46e1'",",","'UId':'a107553e-d007-4a9b-832c-6b7efaf6eafb'",",'Col':",COLUMN(TKGD_BDS!C11),",'Row':",ROW(TKGD_BDS!C11),",","'ColDynamic':",COLUMN(TKGD_BDS!C10),",","'RowDynamic':",ROW(TKGD_BDS!C10),",","'Format':'string'",",'Value':'",SUBSTITUTE(TKGD_BDS!C11,"'","\'"),"','TargetCode':''}")</f>
        <v>{'SheetId':'b62fd80d-bf3c-4b2a-b95e-9b5808ba46e1','UId':'a107553e-d007-4a9b-832c-6b7efaf6eafb','Col':3,'Row':11,'ColDynamic':3,'RowDynamic':10,'Format':'string','Value':' ','TargetCode':''}</v>
      </c>
    </row>
    <row r="575" spans="1:1" x14ac:dyDescent="0.2">
      <c r="A575" t="str">
        <f>CONCATENATE("{'SheetId':'b62fd80d-bf3c-4b2a-b95e-9b5808ba46e1'",",","'UId':'d3bd47ce-0480-444e-afe3-d4d98e3e42ee'",",'Col':",COLUMN(TKGD_BDS!D11),",'Row':",ROW(TKGD_BDS!D11),",","'ColDynamic':",COLUMN(TKGD_BDS!D10),",","'RowDynamic':",ROW(TKGD_BDS!D10),",","'Format':'numberic'",",'Value':'",SUBSTITUTE(TKGD_BDS!D11,"'","\'"),"','TargetCode':''}")</f>
        <v>{'SheetId':'b62fd80d-bf3c-4b2a-b95e-9b5808ba46e1','UId':'d3bd47ce-0480-444e-afe3-d4d98e3e42ee','Col':4,'Row':11,'ColDynamic':4,'RowDynamic':10,'Format':'numberic','Value':' ','TargetCode':''}</v>
      </c>
    </row>
    <row r="576" spans="1:1" x14ac:dyDescent="0.2">
      <c r="A576" t="str">
        <f>CONCATENATE("{'SheetId':'b62fd80d-bf3c-4b2a-b95e-9b5808ba46e1'",",","'UId':'ed0a65c2-efc0-4029-98fb-f6e73c5a2d97'",",'Col':",COLUMN(TKGD_BDS!E11),",'Row':",ROW(TKGD_BDS!E11),",","'ColDynamic':",COLUMN(TKGD_BDS!E10),",","'RowDynamic':",ROW(TKGD_BDS!E10),",","'Format':'string'",",'Value':'",SUBSTITUTE(TKGD_BDS!E11,"'","\'"),"','TargetCode':''}")</f>
        <v>{'SheetId':'b62fd80d-bf3c-4b2a-b95e-9b5808ba46e1','UId':'ed0a65c2-efc0-4029-98fb-f6e73c5a2d97','Col':5,'Row':11,'ColDynamic':5,'RowDynamic':10,'Format':'string','Value':' ','TargetCode':''}</v>
      </c>
    </row>
    <row r="577" spans="1:1" x14ac:dyDescent="0.2">
      <c r="A577" t="str">
        <f>CONCATENATE("{'SheetId':'b62fd80d-bf3c-4b2a-b95e-9b5808ba46e1'",",","'UId':'8f72e92e-ee13-4408-bf0d-518650ba3f95'",",'Col':",COLUMN(TKGD_BDS!F11),",'Row':",ROW(TKGD_BDS!F11),",","'ColDynamic':",COLUMN(TKGD_BDS!F10),",","'RowDynamic':",ROW(TKGD_BDS!F10),",","'Format':'string'",",'Value':'",SUBSTITUTE(TKGD_BDS!F11,"'","\'"),"','TargetCode':''}")</f>
        <v>{'SheetId':'b62fd80d-bf3c-4b2a-b95e-9b5808ba46e1','UId':'8f72e92e-ee13-4408-bf0d-518650ba3f95','Col':6,'Row':11,'ColDynamic':6,'RowDynamic':10,'Format':'string','Value':' ','TargetCode':''}</v>
      </c>
    </row>
    <row r="578" spans="1:1" x14ac:dyDescent="0.2">
      <c r="A578" t="str">
        <f>CONCATENATE("{'SheetId':'b62fd80d-bf3c-4b2a-b95e-9b5808ba46e1'",",","'UId':'fc4319dd-9ac1-4109-b21e-dc9e4e4ca554'",",'Col':",COLUMN(TKGD_BDS!C12),",'Row':",ROW(TKGD_BDS!C12),",","'Format':'string'",",'Value':'",SUBSTITUTE(TKGD_BDS!C12,"'","\'"),"','TargetCode':''}")</f>
        <v>{'SheetId':'b62fd80d-bf3c-4b2a-b95e-9b5808ba46e1','UId':'fc4319dd-9ac1-4109-b21e-dc9e4e4ca554','Col':3,'Row':12,'Format':'string','Value':'','TargetCode':''}</v>
      </c>
    </row>
    <row r="579" spans="1:1" x14ac:dyDescent="0.2">
      <c r="A579" t="str">
        <f>CONCATENATE("{'SheetId':'b62fd80d-bf3c-4b2a-b95e-9b5808ba46e1'",",","'UId':'d9de42a0-4353-4262-ac9d-ff7425cdfccf'",",'Col':",COLUMN(TKGD_BDS!D12),",'Row':",ROW(TKGD_BDS!D12),",","'Format':'numberic'",",'Value':'",SUBSTITUTE(TKGD_BDS!D12,"'","\'"),"','TargetCode':''}")</f>
        <v>{'SheetId':'b62fd80d-bf3c-4b2a-b95e-9b5808ba46e1','UId':'d9de42a0-4353-4262-ac9d-ff7425cdfccf','Col':4,'Row':12,'Format':'numberic','Value':'','TargetCode':''}</v>
      </c>
    </row>
    <row r="580" spans="1:1" x14ac:dyDescent="0.2">
      <c r="A580" t="str">
        <f>CONCATENATE("{'SheetId':'b62fd80d-bf3c-4b2a-b95e-9b5808ba46e1'",",","'UId':'8d39402e-ef72-488b-ac32-ae8d92a76f88'",",'Col':",COLUMN(TKGD_BDS!E12),",'Row':",ROW(TKGD_BDS!E12),",","'Format':'string'",",'Value':'",SUBSTITUTE(TKGD_BDS!E12,"'","\'"),"','TargetCode':''}")</f>
        <v>{'SheetId':'b62fd80d-bf3c-4b2a-b95e-9b5808ba46e1','UId':'8d39402e-ef72-488b-ac32-ae8d92a76f88','Col':5,'Row':12,'Format':'string','Value':'','TargetCode':''}</v>
      </c>
    </row>
    <row r="581" spans="1:1" x14ac:dyDescent="0.2">
      <c r="A581" t="str">
        <f>CONCATENATE("{'SheetId':'b62fd80d-bf3c-4b2a-b95e-9b5808ba46e1'",",","'UId':'9b1dd836-e488-411a-b344-3cf57fdacd0f'",",'Col':",COLUMN(TKGD_BDS!F12),",'Row':",ROW(TKGD_BDS!F12),",","'Format':'string'",",'Value':'",SUBSTITUTE(TKGD_BDS!F12,"'","\'"),"','TargetCode':''}")</f>
        <v>{'SheetId':'b62fd80d-bf3c-4b2a-b95e-9b5808ba46e1','UId':'9b1dd836-e488-411a-b344-3cf57fdacd0f','Col':6,'Row':12,'Format':'string','Value':'','TargetCode':''}</v>
      </c>
    </row>
    <row r="582" spans="1:1" x14ac:dyDescent="0.2">
      <c r="A582" t="str">
        <f>CONCATENATE("{'SheetId':'b62fd80d-bf3c-4b2a-b95e-9b5808ba46e1'",",","'UId':'8c44b6bb-e140-49fa-bfdc-6e3aa863d5a6'",",'Col':",COLUMN(TKGD_BDS!A14),",'Row':",ROW(TKGD_BDS!A14),",","'ColDynamic':",COLUMN(TKGD_BDS!A13),",","'RowDynamic':",ROW(TKGD_BDS!A13),",","'Format':'string'",",'Value':'",SUBSTITUTE(TKGD_BDS!A14,"'","\'"),"','TargetCode':''}")</f>
        <v>{'SheetId':'b62fd80d-bf3c-4b2a-b95e-9b5808ba46e1','UId':'8c44b6bb-e140-49fa-bfdc-6e3aa863d5a6','Col':1,'Row':14,'ColDynamic':1,'RowDynamic':13,'Format':'string','Value':' ','TargetCode':''}</v>
      </c>
    </row>
    <row r="583" spans="1:1" x14ac:dyDescent="0.2">
      <c r="A583" t="str">
        <f>CONCATENATE("{'SheetId':'b62fd80d-bf3c-4b2a-b95e-9b5808ba46e1'",",","'UId':'9da60ce1-b5e3-4695-9a8e-8fc454697605'",",'Col':",COLUMN(TKGD_BDS!B14),",'Row':",ROW(TKGD_BDS!B14),",","'ColDynamic':",COLUMN(TKGD_BDS!B13),",","'RowDynamic':",ROW(TKGD_BDS!B13),",","'Format':'string'",",'Value':'",SUBSTITUTE(TKGD_BDS!B14,"'","\'"),"','TargetCode':''}")</f>
        <v>{'SheetId':'b62fd80d-bf3c-4b2a-b95e-9b5808ba46e1','UId':'9da60ce1-b5e3-4695-9a8e-8fc454697605','Col':2,'Row':14,'ColDynamic':2,'RowDynamic':13,'Format':'string','Value':' ','TargetCode':''}</v>
      </c>
    </row>
    <row r="584" spans="1:1" x14ac:dyDescent="0.2">
      <c r="A584" t="str">
        <f>CONCATENATE("{'SheetId':'b62fd80d-bf3c-4b2a-b95e-9b5808ba46e1'",",","'UId':'2f73aecf-7a63-4eff-b4f9-5dfbc9f35fe5'",",'Col':",COLUMN(TKGD_BDS!C14),",'Row':",ROW(TKGD_BDS!C14),",","'ColDynamic':",COLUMN(TKGD_BDS!C13),",","'RowDynamic':",ROW(TKGD_BDS!C13),",","'Format':'string'",",'Value':'",SUBSTITUTE(TKGD_BDS!C14,"'","\'"),"','TargetCode':''}")</f>
        <v>{'SheetId':'b62fd80d-bf3c-4b2a-b95e-9b5808ba46e1','UId':'2f73aecf-7a63-4eff-b4f9-5dfbc9f35fe5','Col':3,'Row':14,'ColDynamic':3,'RowDynamic':13,'Format':'string','Value':' ','TargetCode':''}</v>
      </c>
    </row>
    <row r="585" spans="1:1" x14ac:dyDescent="0.2">
      <c r="A585" t="str">
        <f>CONCATENATE("{'SheetId':'b62fd80d-bf3c-4b2a-b95e-9b5808ba46e1'",",","'UId':'9c5992af-03e8-48ea-80d3-dacf47faf32d'",",'Col':",COLUMN(TKGD_BDS!D14),",'Row':",ROW(TKGD_BDS!D14),",","'ColDynamic':",COLUMN(TKGD_BDS!D13),",","'RowDynamic':",ROW(TKGD_BDS!D13),",","'Format':'numberic'",",'Value':'",SUBSTITUTE(TKGD_BDS!D14,"'","\'"),"','TargetCode':''}")</f>
        <v>{'SheetId':'b62fd80d-bf3c-4b2a-b95e-9b5808ba46e1','UId':'9c5992af-03e8-48ea-80d3-dacf47faf32d','Col':4,'Row':14,'ColDynamic':4,'RowDynamic':13,'Format':'numberic','Value':' ','TargetCode':''}</v>
      </c>
    </row>
    <row r="586" spans="1:1" x14ac:dyDescent="0.2">
      <c r="A586" t="str">
        <f>CONCATENATE("{'SheetId':'b62fd80d-bf3c-4b2a-b95e-9b5808ba46e1'",",","'UId':'173bca9f-9c90-4b22-b9b2-2172a7077f63'",",'Col':",COLUMN(TKGD_BDS!E14),",'Row':",ROW(TKGD_BDS!E14),",","'ColDynamic':",COLUMN(TKGD_BDS!E13),",","'RowDynamic':",ROW(TKGD_BDS!E13),",","'Format':'string'",",'Value':'",SUBSTITUTE(TKGD_BDS!E14,"'","\'"),"','TargetCode':''}")</f>
        <v>{'SheetId':'b62fd80d-bf3c-4b2a-b95e-9b5808ba46e1','UId':'173bca9f-9c90-4b22-b9b2-2172a7077f63','Col':5,'Row':14,'ColDynamic':5,'RowDynamic':13,'Format':'string','Value':' ','TargetCode':''}</v>
      </c>
    </row>
    <row r="587" spans="1:1" x14ac:dyDescent="0.2">
      <c r="A587" t="str">
        <f>CONCATENATE("{'SheetId':'b62fd80d-bf3c-4b2a-b95e-9b5808ba46e1'",",","'UId':'86ae7fba-bd50-4c1b-933a-4810dac863a4'",",'Col':",COLUMN(TKGD_BDS!F14),",'Row':",ROW(TKGD_BDS!F14),",","'ColDynamic':",COLUMN(TKGD_BDS!F13),",","'RowDynamic':",ROW(TKGD_BDS!F13),",","'Format':'string'",",'Value':'",SUBSTITUTE(TKGD_BDS!F14,"'","\'"),"','TargetCode':''}")</f>
        <v>{'SheetId':'b62fd80d-bf3c-4b2a-b95e-9b5808ba46e1','UId':'86ae7fba-bd50-4c1b-933a-4810dac863a4','Col':6,'Row':14,'ColDynamic':6,'RowDynamic':13,'Format':'string','Value':' ','TargetCode':''}</v>
      </c>
    </row>
    <row r="588" spans="1:1" x14ac:dyDescent="0.2">
      <c r="A588" t="str">
        <f>CONCATENATE("{'SheetId':'b62fd80d-bf3c-4b2a-b95e-9b5808ba46e1'",",","'UId':'150e31d6-70d4-4de8-af4c-75cade7b468e'",",'Col':",COLUMN(TKGD_BDS!C15),",'Row':",ROW(TKGD_BDS!C15),",","'Format':'string'",",'Value':'",SUBSTITUTE(TKGD_BDS!C15,"'","\'"),"','TargetCode':''}")</f>
        <v>{'SheetId':'b62fd80d-bf3c-4b2a-b95e-9b5808ba46e1','UId':'150e31d6-70d4-4de8-af4c-75cade7b468e','Col':3,'Row':15,'Format':'string','Value':'','TargetCode':''}</v>
      </c>
    </row>
    <row r="589" spans="1:1" x14ac:dyDescent="0.2">
      <c r="A589" t="str">
        <f>CONCATENATE("{'SheetId':'b62fd80d-bf3c-4b2a-b95e-9b5808ba46e1'",",","'UId':'be5aca3f-41c6-4cb7-843b-fc328a25c11b'",",'Col':",COLUMN(TKGD_BDS!D15),",'Row':",ROW(TKGD_BDS!D15),",","'Format':'numberic'",",'Value':'",SUBSTITUTE(TKGD_BDS!D15,"'","\'"),"','TargetCode':''}")</f>
        <v>{'SheetId':'b62fd80d-bf3c-4b2a-b95e-9b5808ba46e1','UId':'be5aca3f-41c6-4cb7-843b-fc328a25c11b','Col':4,'Row':15,'Format':'numberic','Value':'','TargetCode':''}</v>
      </c>
    </row>
    <row r="590" spans="1:1" x14ac:dyDescent="0.2">
      <c r="A590" t="str">
        <f>CONCATENATE("{'SheetId':'b62fd80d-bf3c-4b2a-b95e-9b5808ba46e1'",",","'UId':'1451b72d-ebb4-4cf1-a341-5646f98564bd'",",'Col':",COLUMN(TKGD_BDS!E15),",'Row':",ROW(TKGD_BDS!E15),",","'Format':'string'",",'Value':'",SUBSTITUTE(TKGD_BDS!E15,"'","\'"),"','TargetCode':''}")</f>
        <v>{'SheetId':'b62fd80d-bf3c-4b2a-b95e-9b5808ba46e1','UId':'1451b72d-ebb4-4cf1-a341-5646f98564bd','Col':5,'Row':15,'Format':'string','Value':'','TargetCode':''}</v>
      </c>
    </row>
    <row r="591" spans="1:1" x14ac:dyDescent="0.2">
      <c r="A591" t="str">
        <f>CONCATENATE("{'SheetId':'b62fd80d-bf3c-4b2a-b95e-9b5808ba46e1'",",","'UId':'be170c62-a610-4a35-b0ff-2f3d41557165'",",'Col':",COLUMN(TKGD_BDS!F15),",'Row':",ROW(TKGD_BDS!F15),",","'Format':'string'",",'Value':'",SUBSTITUTE(TKGD_BDS!F15,"'","\'"),"','TargetCode':''}")</f>
        <v>{'SheetId':'b62fd80d-bf3c-4b2a-b95e-9b5808ba46e1','UId':'be170c62-a610-4a35-b0ff-2f3d41557165','Col':6,'Row':15,'Format':'string','Value':'','TargetCode':''}</v>
      </c>
    </row>
    <row r="592" spans="1:1" x14ac:dyDescent="0.2">
      <c r="A592" t="str">
        <f>CONCATENATE("{'SheetId':'b62fd80d-bf3c-4b2a-b95e-9b5808ba46e1'",",","'UId':'62adbec9-562c-441a-ba2a-ab569fb1ad39'",",'Col':",COLUMN(TKGD_BDS!A17),",'Row':",ROW(TKGD_BDS!A17),",","'ColDynamic':",COLUMN(TKGD_BDS!A16),",","'RowDynamic':",ROW(TKGD_BDS!A16),",","'Format':'string'",",'Value':'",SUBSTITUTE(TKGD_BDS!A17,"'","\'"),"','TargetCode':''}")</f>
        <v>{'SheetId':'b62fd80d-bf3c-4b2a-b95e-9b5808ba46e1','UId':'62adbec9-562c-441a-ba2a-ab569fb1ad39','Col':1,'Row':17,'ColDynamic':1,'RowDynamic':16,'Format':'string','Value':' ','TargetCode':''}</v>
      </c>
    </row>
    <row r="593" spans="1:1" x14ac:dyDescent="0.2">
      <c r="A593" t="str">
        <f>CONCATENATE("{'SheetId':'b62fd80d-bf3c-4b2a-b95e-9b5808ba46e1'",",","'UId':'ec698117-df48-4606-88c4-12a89e3f8d18'",",'Col':",COLUMN(TKGD_BDS!B17),",'Row':",ROW(TKGD_BDS!B17),",","'ColDynamic':",COLUMN(TKGD_BDS!B16),",","'RowDynamic':",ROW(TKGD_BDS!B16),",","'Format':'string'",",'Value':'",SUBSTITUTE(TKGD_BDS!B17,"'","\'"),"','TargetCode':''}")</f>
        <v>{'SheetId':'b62fd80d-bf3c-4b2a-b95e-9b5808ba46e1','UId':'ec698117-df48-4606-88c4-12a89e3f8d18','Col':2,'Row':17,'ColDynamic':2,'RowDynamic':16,'Format':'string','Value':' ','TargetCode':''}</v>
      </c>
    </row>
    <row r="594" spans="1:1" x14ac:dyDescent="0.2">
      <c r="A594" t="str">
        <f>CONCATENATE("{'SheetId':'b62fd80d-bf3c-4b2a-b95e-9b5808ba46e1'",",","'UId':'f97d92cd-221e-46d4-b4a8-26913e46d24c'",",'Col':",COLUMN(TKGD_BDS!C17),",'Row':",ROW(TKGD_BDS!C17),",","'ColDynamic':",COLUMN(TKGD_BDS!C16),",","'RowDynamic':",ROW(TKGD_BDS!C16),",","'Format':'string'",",'Value':'",SUBSTITUTE(TKGD_BDS!C17,"'","\'"),"','TargetCode':''}")</f>
        <v>{'SheetId':'b62fd80d-bf3c-4b2a-b95e-9b5808ba46e1','UId':'f97d92cd-221e-46d4-b4a8-26913e46d24c','Col':3,'Row':17,'ColDynamic':3,'RowDynamic':16,'Format':'string','Value':' ','TargetCode':''}</v>
      </c>
    </row>
    <row r="595" spans="1:1" x14ac:dyDescent="0.2">
      <c r="A595" t="str">
        <f>CONCATENATE("{'SheetId':'b62fd80d-bf3c-4b2a-b95e-9b5808ba46e1'",",","'UId':'b95a36f5-d87b-4e9a-9072-4093f3b58911'",",'Col':",COLUMN(TKGD_BDS!D17),",'Row':",ROW(TKGD_BDS!D17),",","'ColDynamic':",COLUMN(TKGD_BDS!D16),",","'RowDynamic':",ROW(TKGD_BDS!D16),",","'Format':'numberic'",",'Value':'",SUBSTITUTE(TKGD_BDS!D17,"'","\'"),"','TargetCode':''}")</f>
        <v>{'SheetId':'b62fd80d-bf3c-4b2a-b95e-9b5808ba46e1','UId':'b95a36f5-d87b-4e9a-9072-4093f3b58911','Col':4,'Row':17,'ColDynamic':4,'RowDynamic':16,'Format':'numberic','Value':' ','TargetCode':''}</v>
      </c>
    </row>
    <row r="596" spans="1:1" x14ac:dyDescent="0.2">
      <c r="A596" t="str">
        <f>CONCATENATE("{'SheetId':'b62fd80d-bf3c-4b2a-b95e-9b5808ba46e1'",",","'UId':'8dc39993-bf0b-4fdf-a0a9-54d2369a4135'",",'Col':",COLUMN(TKGD_BDS!E17),",'Row':",ROW(TKGD_BDS!E17),",","'ColDynamic':",COLUMN(TKGD_BDS!E16),",","'RowDynamic':",ROW(TKGD_BDS!E16),",","'Format':'string'",",'Value':'",SUBSTITUTE(TKGD_BDS!E17,"'","\'"),"','TargetCode':''}")</f>
        <v>{'SheetId':'b62fd80d-bf3c-4b2a-b95e-9b5808ba46e1','UId':'8dc39993-bf0b-4fdf-a0a9-54d2369a4135','Col':5,'Row':17,'ColDynamic':5,'RowDynamic':16,'Format':'string','Value':' ','TargetCode':''}</v>
      </c>
    </row>
    <row r="597" spans="1:1" x14ac:dyDescent="0.2">
      <c r="A597" t="str">
        <f>CONCATENATE("{'SheetId':'b62fd80d-bf3c-4b2a-b95e-9b5808ba46e1'",",","'UId':'9ad08289-90cd-4247-a350-a4b0bdaf9123'",",'Col':",COLUMN(TKGD_BDS!F17),",'Row':",ROW(TKGD_BDS!F17),",","'ColDynamic':",COLUMN(TKGD_BDS!F16),",","'RowDynamic':",ROW(TKGD_BDS!F16),",","'Format':'string'",",'Value':'",SUBSTITUTE(TKGD_BDS!F17,"'","\'"),"','TargetCode':''}")</f>
        <v>{'SheetId':'b62fd80d-bf3c-4b2a-b95e-9b5808ba46e1','UId':'9ad08289-90cd-4247-a350-a4b0bdaf9123','Col':6,'Row':17,'ColDynamic':6,'RowDynamic':16,'Format':'string','Value':' ','TargetCode':''}</v>
      </c>
    </row>
    <row r="598" spans="1:1" x14ac:dyDescent="0.2">
      <c r="A598" t="str">
        <f>CONCATENATE("{'SheetId':'b62fd80d-bf3c-4b2a-b95e-9b5808ba46e1'",",","'UId':'698ee369-8b46-4e46-bc97-3205d2c3e642'",",'Col':",COLUMN(TKGD_BDS!C18),",'Row':",ROW(TKGD_BDS!C18),",","'Format':'string'",",'Value':'",SUBSTITUTE(TKGD_BDS!C18,"'","\'"),"','TargetCode':''}")</f>
        <v>{'SheetId':'b62fd80d-bf3c-4b2a-b95e-9b5808ba46e1','UId':'698ee369-8b46-4e46-bc97-3205d2c3e642','Col':3,'Row':18,'Format':'string','Value':'','TargetCode':''}</v>
      </c>
    </row>
    <row r="599" spans="1:1" x14ac:dyDescent="0.2">
      <c r="A599" t="str">
        <f>CONCATENATE("{'SheetId':'b62fd80d-bf3c-4b2a-b95e-9b5808ba46e1'",",","'UId':'e5db0587-0687-4582-96a8-3cd79062ad49'",",'Col':",COLUMN(TKGD_BDS!D18),",'Row':",ROW(TKGD_BDS!D18),",","'Format':'numberic'",",'Value':'",SUBSTITUTE(TKGD_BDS!D18,"'","\'"),"','TargetCode':''}")</f>
        <v>{'SheetId':'b62fd80d-bf3c-4b2a-b95e-9b5808ba46e1','UId':'e5db0587-0687-4582-96a8-3cd79062ad49','Col':4,'Row':18,'Format':'numberic','Value':'','TargetCode':''}</v>
      </c>
    </row>
    <row r="600" spans="1:1" x14ac:dyDescent="0.2">
      <c r="A600" t="str">
        <f>CONCATENATE("{'SheetId':'b62fd80d-bf3c-4b2a-b95e-9b5808ba46e1'",",","'UId':'fae08de1-e203-4ac7-b9f5-56a1661c1c2b'",",'Col':",COLUMN(TKGD_BDS!E18),",'Row':",ROW(TKGD_BDS!E18),",","'Format':'string'",",'Value':'",SUBSTITUTE(TKGD_BDS!E18,"'","\'"),"','TargetCode':''}")</f>
        <v>{'SheetId':'b62fd80d-bf3c-4b2a-b95e-9b5808ba46e1','UId':'fae08de1-e203-4ac7-b9f5-56a1661c1c2b','Col':5,'Row':18,'Format':'string','Value':'','TargetCode':''}</v>
      </c>
    </row>
    <row r="601" spans="1:1" x14ac:dyDescent="0.2">
      <c r="A601" t="str">
        <f>CONCATENATE("{'SheetId':'b62fd80d-bf3c-4b2a-b95e-9b5808ba46e1'",",","'UId':'102db11b-ff83-4b7f-a72a-c99d05090428'",",'Col':",COLUMN(TKGD_BDS!F18),",'Row':",ROW(TKGD_BDS!F18),",","'Format':'string'",",'Value':'",SUBSTITUTE(TKGD_BDS!F18,"'","\'"),"','TargetCode':''}")</f>
        <v>{'SheetId':'b62fd80d-bf3c-4b2a-b95e-9b5808ba46e1','UId':'102db11b-ff83-4b7f-a72a-c99d05090428','Col':6,'Row':18,'Format':'string','Value':'','TargetCode':''}</v>
      </c>
    </row>
    <row r="602" spans="1:1" x14ac:dyDescent="0.2">
      <c r="A602" t="str">
        <f>CONCATENATE("{'SheetId':'b62fd80d-bf3c-4b2a-b95e-9b5808ba46e1'",",","'UId':'7ce248d8-b5ba-40bf-ba22-2799ab6ef1d3'",",'Col':",COLUMN(TKGD_BDS!A20),",'Row':",ROW(TKGD_BDS!A20),",","'ColDynamic':",COLUMN(TKGD_BDS!A19),",","'RowDynamic':",ROW(TKGD_BDS!A19),",","'Format':'string'",",'Value':'",SUBSTITUTE(TKGD_BDS!A20,"'","\'"),"','TargetCode':''}")</f>
        <v>{'SheetId':'b62fd80d-bf3c-4b2a-b95e-9b5808ba46e1','UId':'7ce248d8-b5ba-40bf-ba22-2799ab6ef1d3','Col':1,'Row':20,'ColDynamic':1,'RowDynamic':19,'Format':'string','Value':' ','TargetCode':''}</v>
      </c>
    </row>
    <row r="603" spans="1:1" x14ac:dyDescent="0.2">
      <c r="A603" t="str">
        <f>CONCATENATE("{'SheetId':'b62fd80d-bf3c-4b2a-b95e-9b5808ba46e1'",",","'UId':'c06ae7e2-4837-42d3-8f4d-42d1e304f949'",",'Col':",COLUMN(TKGD_BDS!B20),",'Row':",ROW(TKGD_BDS!B20),",","'ColDynamic':",COLUMN(TKGD_BDS!B19),",","'RowDynamic':",ROW(TKGD_BDS!B19),",","'Format':'string'",",'Value':'",SUBSTITUTE(TKGD_BDS!B20,"'","\'"),"','TargetCode':''}")</f>
        <v>{'SheetId':'b62fd80d-bf3c-4b2a-b95e-9b5808ba46e1','UId':'c06ae7e2-4837-42d3-8f4d-42d1e304f949','Col':2,'Row':20,'ColDynamic':2,'RowDynamic':19,'Format':'string','Value':' ','TargetCode':''}</v>
      </c>
    </row>
    <row r="604" spans="1:1" x14ac:dyDescent="0.2">
      <c r="A604" t="str">
        <f>CONCATENATE("{'SheetId':'b62fd80d-bf3c-4b2a-b95e-9b5808ba46e1'",",","'UId':'ada79eb7-c0db-44eb-b391-ec0332044d94'",",'Col':",COLUMN(TKGD_BDS!C20),",'Row':",ROW(TKGD_BDS!C20),",","'ColDynamic':",COLUMN(TKGD_BDS!C19),",","'RowDynamic':",ROW(TKGD_BDS!C19),",","'Format':'string'",",'Value':'",SUBSTITUTE(TKGD_BDS!C20,"'","\'"),"','TargetCode':''}")</f>
        <v>{'SheetId':'b62fd80d-bf3c-4b2a-b95e-9b5808ba46e1','UId':'ada79eb7-c0db-44eb-b391-ec0332044d94','Col':3,'Row':20,'ColDynamic':3,'RowDynamic':19,'Format':'string','Value':' ','TargetCode':''}</v>
      </c>
    </row>
    <row r="605" spans="1:1" x14ac:dyDescent="0.2">
      <c r="A605" t="str">
        <f>CONCATENATE("{'SheetId':'b62fd80d-bf3c-4b2a-b95e-9b5808ba46e1'",",","'UId':'cda085ad-e43d-436e-9c33-35b63b2067d9'",",'Col':",COLUMN(TKGD_BDS!D20),",'Row':",ROW(TKGD_BDS!D20),",","'ColDynamic':",COLUMN(TKGD_BDS!D19),",","'RowDynamic':",ROW(TKGD_BDS!D19),",","'Format':'numberic'",",'Value':'",SUBSTITUTE(TKGD_BDS!D20,"'","\'"),"','TargetCode':''}")</f>
        <v>{'SheetId':'b62fd80d-bf3c-4b2a-b95e-9b5808ba46e1','UId':'cda085ad-e43d-436e-9c33-35b63b2067d9','Col':4,'Row':20,'ColDynamic':4,'RowDynamic':19,'Format':'numberic','Value':' ','TargetCode':''}</v>
      </c>
    </row>
    <row r="606" spans="1:1" x14ac:dyDescent="0.2">
      <c r="A606" t="str">
        <f>CONCATENATE("{'SheetId':'b62fd80d-bf3c-4b2a-b95e-9b5808ba46e1'",",","'UId':'382b4249-cace-48b1-b2d1-4910fc654d55'",",'Col':",COLUMN(TKGD_BDS!E20),",'Row':",ROW(TKGD_BDS!E20),",","'ColDynamic':",COLUMN(TKGD_BDS!E19),",","'RowDynamic':",ROW(TKGD_BDS!E19),",","'Format':'string'",",'Value':'",SUBSTITUTE(TKGD_BDS!E20,"'","\'"),"','TargetCode':''}")</f>
        <v>{'SheetId':'b62fd80d-bf3c-4b2a-b95e-9b5808ba46e1','UId':'382b4249-cace-48b1-b2d1-4910fc654d55','Col':5,'Row':20,'ColDynamic':5,'RowDynamic':19,'Format':'string','Value':' ','TargetCode':''}</v>
      </c>
    </row>
    <row r="607" spans="1:1" x14ac:dyDescent="0.2">
      <c r="A607" t="str">
        <f>CONCATENATE("{'SheetId':'b62fd80d-bf3c-4b2a-b95e-9b5808ba46e1'",",","'UId':'f2d8ee32-e0ee-4e96-b6b0-b4e6496ea01a'",",'Col':",COLUMN(TKGD_BDS!F20),",'Row':",ROW(TKGD_BDS!F20),",","'ColDynamic':",COLUMN(TKGD_BDS!F19),",","'RowDynamic':",ROW(TKGD_BDS!F19),",","'Format':'string'",",'Value':'",SUBSTITUTE(TKGD_BDS!F20,"'","\'"),"','TargetCode':''}")</f>
        <v>{'SheetId':'b62fd80d-bf3c-4b2a-b95e-9b5808ba46e1','UId':'f2d8ee32-e0ee-4e96-b6b0-b4e6496ea01a','Col':6,'Row':20,'ColDynamic':6,'RowDynamic':19,'Format':'string','Value':' ','TargetCode':''}</v>
      </c>
    </row>
    <row r="608" spans="1:1" x14ac:dyDescent="0.2">
      <c r="A608" t="str">
        <f>CONCATENATE("{'SheetId':'cdddc24a-6113-4d6a-808b-01cd27bda14e'",",","'UId':'1f217381-09c4-4b08-bc16-cf38703895d8'",",'Col':",COLUMN(HanMucTuDoanh_DTGTNN!C3),",'Row':",ROW(HanMucTuDoanh_DTGTNN!C3),",","'Format':'numberic'",",'Value':'",SUBSTITUTE(HanMucTuDoanh_DTGTNN!C3,"'","\'"),"','TargetCode':''}")</f>
        <v>{'SheetId':'cdddc24a-6113-4d6a-808b-01cd27bda14e','UId':'1f217381-09c4-4b08-bc16-cf38703895d8','Col':3,'Row':3,'Format':'numberic','Value':' ','TargetCode':''}</v>
      </c>
    </row>
    <row r="609" spans="1:1" x14ac:dyDescent="0.2">
      <c r="A609" t="str">
        <f>CONCATENATE("{'SheetId':'cdddc24a-6113-4d6a-808b-01cd27bda14e'",",","'UId':'75a7f8e3-c520-4a1f-8f94-6d5b92eb144c'",",'Col':",COLUMN(HanMucTuDoanh_DTGTNN!D3),",'Row':",ROW(HanMucTuDoanh_DTGTNN!D3),",","'Format':'numberic'",",'Value':'",SUBSTITUTE(HanMucTuDoanh_DTGTNN!D3,"'","\'"),"','TargetCode':''}")</f>
        <v>{'SheetId':'cdddc24a-6113-4d6a-808b-01cd27bda14e','UId':'75a7f8e3-c520-4a1f-8f94-6d5b92eb144c','Col':4,'Row':3,'Format':'numberic','Value':' ','TargetCode':''}</v>
      </c>
    </row>
    <row r="610" spans="1:1" x14ac:dyDescent="0.2">
      <c r="A610" t="str">
        <f>CONCATENATE("{'SheetId':'cdddc24a-6113-4d6a-808b-01cd27bda14e'",",","'UId':'4ec01a27-490c-436e-afd0-38e0fcc7c1ec'",",'Col':",COLUMN(HanMucTuDoanh_DTGTNN!A5),",'Row':",ROW(HanMucTuDoanh_DTGTNN!A5),",","'ColDynamic':",COLUMN(HanMucTuDoanh_DTGTNN!A4),",","'RowDynamic':",ROW(HanMucTuDoanh_DTGTNN!A4),",","'Format':'string'",",'Value':'",SUBSTITUTE(HanMucTuDoanh_DTGTNN!A5,"'","\'"),"','TargetCode':''}")</f>
        <v>{'SheetId':'cdddc24a-6113-4d6a-808b-01cd27bda14e','UId':'4ec01a27-490c-436e-afd0-38e0fcc7c1ec','Col':1,'Row':5,'ColDynamic':1,'RowDynamic':4,'Format':'string','Value':'','TargetCode':''}</v>
      </c>
    </row>
    <row r="611" spans="1:1" x14ac:dyDescent="0.2">
      <c r="A611" t="str">
        <f>CONCATENATE("{'SheetId':'cdddc24a-6113-4d6a-808b-01cd27bda14e'",",","'UId':'79f90bbe-e805-48dc-be88-1fe45045ca87'",",'Col':",COLUMN(HanMucTuDoanh_DTGTNN!B5),",'Row':",ROW(HanMucTuDoanh_DTGTNN!B5),",","'ColDynamic':",COLUMN(HanMucTuDoanh_DTGTNN!B4),",","'RowDynamic':",ROW(HanMucTuDoanh_DTGTNN!B4),",","'Format':'string'",",'Value':'",SUBSTITUTE(HanMucTuDoanh_DTGTNN!B5,"'","\'"),"','TargetCode':''}")</f>
        <v>{'SheetId':'cdddc24a-6113-4d6a-808b-01cd27bda14e','UId':'79f90bbe-e805-48dc-be88-1fe45045ca87','Col':2,'Row':5,'ColDynamic':2,'RowDynamic':4,'Format':'string','Value':'','TargetCode':''}</v>
      </c>
    </row>
    <row r="612" spans="1:1" x14ac:dyDescent="0.2">
      <c r="A612" t="str">
        <f>CONCATENATE("{'SheetId':'cdddc24a-6113-4d6a-808b-01cd27bda14e'",",","'UId':'91ec99df-eb5b-43ae-bbf0-b7c155da6f65'",",'Col':",COLUMN(HanMucTuDoanh_DTGTNN!C5),",'Row':",ROW(HanMucTuDoanh_DTGTNN!C5),",","'ColDynamic':",COLUMN(HanMucTuDoanh_DTGTNN!C4),",","'RowDynamic':",ROW(HanMucTuDoanh_DTGTNN!C4),",","'Format':'numberic'",",'Value':'",SUBSTITUTE(HanMucTuDoanh_DTGTNN!C5,"'","\'"),"','TargetCode':''}")</f>
        <v>{'SheetId':'cdddc24a-6113-4d6a-808b-01cd27bda14e','UId':'91ec99df-eb5b-43ae-bbf0-b7c155da6f65','Col':3,'Row':5,'ColDynamic':3,'RowDynamic':4,'Format':'numberic','Value':' ','TargetCode':''}</v>
      </c>
    </row>
    <row r="613" spans="1:1" x14ac:dyDescent="0.2">
      <c r="A613" t="str">
        <f>CONCATENATE("{'SheetId':'cdddc24a-6113-4d6a-808b-01cd27bda14e'",",","'UId':'733e929e-f6ac-4838-980b-1b544a1907be'",",'Col':",COLUMN(HanMucTuDoanh_DTGTNN!D5),",'Row':",ROW(HanMucTuDoanh_DTGTNN!D5),",","'ColDynamic':",COLUMN(HanMucTuDoanh_DTGTNN!D4),",","'RowDynamic':",ROW(HanMucTuDoanh_DTGTNN!D4),",","'Format':'numberic'",",'Value':'",SUBSTITUTE(HanMucTuDoanh_DTGTNN!D5,"'","\'"),"','TargetCode':''}")</f>
        <v>{'SheetId':'cdddc24a-6113-4d6a-808b-01cd27bda14e','UId':'733e929e-f6ac-4838-980b-1b544a1907be','Col':4,'Row':5,'ColDynamic':4,'RowDynamic':4,'Format':'numberic','Value':' ','TargetCode':''}</v>
      </c>
    </row>
    <row r="614" spans="1:1" x14ac:dyDescent="0.2">
      <c r="A614" t="str">
        <f>CONCATENATE("{'SheetId':'cdddc24a-6113-4d6a-808b-01cd27bda14e'",",","'UId':'43b75324-4f16-476c-b991-08fd2d857c87'",",'Col':",COLUMN(HanMucTuDoanh_DTGTNN!C6),",'Row':",ROW(HanMucTuDoanh_DTGTNN!C6),",","'Format':'numberic'",",'Value':'",SUBSTITUTE(HanMucTuDoanh_DTGTNN!C6,"'","\'"),"','TargetCode':''}")</f>
        <v>{'SheetId':'cdddc24a-6113-4d6a-808b-01cd27bda14e','UId':'43b75324-4f16-476c-b991-08fd2d857c87','Col':3,'Row':6,'Format':'numberic','Value':' ','TargetCode':''}</v>
      </c>
    </row>
    <row r="615" spans="1:1" x14ac:dyDescent="0.2">
      <c r="A615" t="str">
        <f>CONCATENATE("{'SheetId':'cdddc24a-6113-4d6a-808b-01cd27bda14e'",",","'UId':'633c9695-abab-48d1-b2ba-4f3e68bd6644'",",'Col':",COLUMN(HanMucTuDoanh_DTGTNN!D6),",'Row':",ROW(HanMucTuDoanh_DTGTNN!D6),",","'Format':'numberic'",",'Value':'",SUBSTITUTE(HanMucTuDoanh_DTGTNN!D6,"'","\'"),"','TargetCode':''}")</f>
        <v>{'SheetId':'cdddc24a-6113-4d6a-808b-01cd27bda14e','UId':'633c9695-abab-48d1-b2ba-4f3e68bd6644','Col':4,'Row':6,'Format':'numberic','Value':' ','TargetCode':''}</v>
      </c>
    </row>
    <row r="616" spans="1:1" x14ac:dyDescent="0.2">
      <c r="A616" t="str">
        <f>CONCATENATE("{'SheetId':'cdddc24a-6113-4d6a-808b-01cd27bda14e'",",","'UId':'df4cbddb-2ba7-48ae-ab0f-09320a4e4c0c'",",'Col':",COLUMN(HanMucTuDoanh_DTGTNN!A8),",'Row':",ROW(HanMucTuDoanh_DTGTNN!A8),",","'ColDynamic':",COLUMN(HanMucTuDoanh_DTGTNN!A7),",","'RowDynamic':",ROW(HanMucTuDoanh_DTGTNN!A7),",","'Format':'string'",",'Value':'",SUBSTITUTE(HanMucTuDoanh_DTGTNN!A8,"'","\'"),"','TargetCode':''}")</f>
        <v>{'SheetId':'cdddc24a-6113-4d6a-808b-01cd27bda14e','UId':'df4cbddb-2ba7-48ae-ab0f-09320a4e4c0c','Col':1,'Row':8,'ColDynamic':1,'RowDynamic':7,'Format':'string','Value':'','TargetCode':''}</v>
      </c>
    </row>
    <row r="617" spans="1:1" x14ac:dyDescent="0.2">
      <c r="A617" t="str">
        <f>CONCATENATE("{'SheetId':'cdddc24a-6113-4d6a-808b-01cd27bda14e'",",","'UId':'fa5aee3b-d12f-4702-b3e8-3cc97b182978'",",'Col':",COLUMN(HanMucTuDoanh_DTGTNN!B8),",'Row':",ROW(HanMucTuDoanh_DTGTNN!B8),",","'ColDynamic':",COLUMN(HanMucTuDoanh_DTGTNN!B7),",","'RowDynamic':",ROW(HanMucTuDoanh_DTGTNN!B7),",","'Format':'string'",",'Value':'",SUBSTITUTE(HanMucTuDoanh_DTGTNN!B8,"'","\'"),"','TargetCode':''}")</f>
        <v>{'SheetId':'cdddc24a-6113-4d6a-808b-01cd27bda14e','UId':'fa5aee3b-d12f-4702-b3e8-3cc97b182978','Col':2,'Row':8,'ColDynamic':2,'RowDynamic':7,'Format':'string','Value':'','TargetCode':''}</v>
      </c>
    </row>
    <row r="618" spans="1:1" x14ac:dyDescent="0.2">
      <c r="A618" t="str">
        <f>CONCATENATE("{'SheetId':'cdddc24a-6113-4d6a-808b-01cd27bda14e'",",","'UId':'683d969a-eadd-4ee3-b92d-020eaf544cc5'",",'Col':",COLUMN(HanMucTuDoanh_DTGTNN!C8),",'Row':",ROW(HanMucTuDoanh_DTGTNN!C8),",","'ColDynamic':",COLUMN(HanMucTuDoanh_DTGTNN!C7),",","'RowDynamic':",ROW(HanMucTuDoanh_DTGTNN!C7),",","'Format':'numberic'",",'Value':'",SUBSTITUTE(HanMucTuDoanh_DTGTNN!C8,"'","\'"),"','TargetCode':''}")</f>
        <v>{'SheetId':'cdddc24a-6113-4d6a-808b-01cd27bda14e','UId':'683d969a-eadd-4ee3-b92d-020eaf544cc5','Col':3,'Row':8,'ColDynamic':3,'RowDynamic':7,'Format':'numberic','Value':' ','TargetCode':''}</v>
      </c>
    </row>
    <row r="619" spans="1:1" x14ac:dyDescent="0.2">
      <c r="A619" t="str">
        <f>CONCATENATE("{'SheetId':'cdddc24a-6113-4d6a-808b-01cd27bda14e'",",","'UId':'f1bccef3-cb13-4576-9df2-22088c4e14c0'",",'Col':",COLUMN(HanMucTuDoanh_DTGTNN!D8),",'Row':",ROW(HanMucTuDoanh_DTGTNN!D8),",","'ColDynamic':",COLUMN(HanMucTuDoanh_DTGTNN!D7),",","'RowDynamic':",ROW(HanMucTuDoanh_DTGTNN!D7),",","'Format':'numberic'",",'Value':'",SUBSTITUTE(HanMucTuDoanh_DTGTNN!D8,"'","\'"),"','TargetCode':''}")</f>
        <v>{'SheetId':'cdddc24a-6113-4d6a-808b-01cd27bda14e','UId':'f1bccef3-cb13-4576-9df2-22088c4e14c0','Col':4,'Row':8,'ColDynamic':4,'RowDynamic':7,'Format':'numberic','Value':' ','TargetCode':''}</v>
      </c>
    </row>
    <row r="620" spans="1:1" x14ac:dyDescent="0.2">
      <c r="A620" t="str">
        <f>CONCATENATE("{'SheetId':'cdddc24a-6113-4d6a-808b-01cd27bda14e'",",","'UId':'8d3fa63f-322c-4c32-b818-4bb49278d018'",",'Col':",COLUMN(HanMucTuDoanh_DTGTNN!C9),",'Row':",ROW(HanMucTuDoanh_DTGTNN!C9),",","'Format':'numberic'",",'Value':'",SUBSTITUTE(HanMucTuDoanh_DTGTNN!C9,"'","\'"),"','TargetCode':''}")</f>
        <v>{'SheetId':'cdddc24a-6113-4d6a-808b-01cd27bda14e','UId':'8d3fa63f-322c-4c32-b818-4bb49278d018','Col':3,'Row':9,'Format':'numberic','Value':' ','TargetCode':''}</v>
      </c>
    </row>
    <row r="621" spans="1:1" x14ac:dyDescent="0.2">
      <c r="A621" t="str">
        <f>CONCATENATE("{'SheetId':'cdddc24a-6113-4d6a-808b-01cd27bda14e'",",","'UId':'a3984214-62ea-4e2d-a504-fd9cb6c08da3'",",'Col':",COLUMN(HanMucTuDoanh_DTGTNN!D9),",'Row':",ROW(HanMucTuDoanh_DTGTNN!D9),",","'Format':'numberic'",",'Value':'",SUBSTITUTE(HanMucTuDoanh_DTGTNN!D9,"'","\'"),"','TargetCode':''}")</f>
        <v>{'SheetId':'cdddc24a-6113-4d6a-808b-01cd27bda14e','UId':'a3984214-62ea-4e2d-a504-fd9cb6c08da3','Col':4,'Row':9,'Format':'numberic','Value':' ','TargetCode':''}</v>
      </c>
    </row>
    <row r="622" spans="1:1" x14ac:dyDescent="0.2">
      <c r="A622" t="str">
        <f>CONCATENATE("{'SheetId':'cdddc24a-6113-4d6a-808b-01cd27bda14e'",",","'UId':'9d1e0470-d84a-4d3f-bc65-44588bdb72a9'",",'Col':",COLUMN(HanMucTuDoanh_DTGTNN!A11),",'Row':",ROW(HanMucTuDoanh_DTGTNN!A11),",","'ColDynamic':",COLUMN(HanMucTuDoanh_DTGTNN!A10),",","'RowDynamic':",ROW(HanMucTuDoanh_DTGTNN!A10),",","'Format':'string'",",'Value':'",SUBSTITUTE(HanMucTuDoanh_DTGTNN!A11,"'","\'"),"','TargetCode':''}")</f>
        <v>{'SheetId':'cdddc24a-6113-4d6a-808b-01cd27bda14e','UId':'9d1e0470-d84a-4d3f-bc65-44588bdb72a9','Col':1,'Row':11,'ColDynamic':1,'RowDynamic':10,'Format':'string','Value':'','TargetCode':''}</v>
      </c>
    </row>
    <row r="623" spans="1:1" x14ac:dyDescent="0.2">
      <c r="A623" t="str">
        <f>CONCATENATE("{'SheetId':'cdddc24a-6113-4d6a-808b-01cd27bda14e'",",","'UId':'f1036ed3-e455-421d-9c05-dc2e60ae29c5'",",'Col':",COLUMN(HanMucTuDoanh_DTGTNN!B11),",'Row':",ROW(HanMucTuDoanh_DTGTNN!B11),",","'ColDynamic':",COLUMN(HanMucTuDoanh_DTGTNN!B10),",","'RowDynamic':",ROW(HanMucTuDoanh_DTGTNN!B10),",","'Format':'string'",",'Value':'",SUBSTITUTE(HanMucTuDoanh_DTGTNN!B11,"'","\'"),"','TargetCode':''}")</f>
        <v>{'SheetId':'cdddc24a-6113-4d6a-808b-01cd27bda14e','UId':'f1036ed3-e455-421d-9c05-dc2e60ae29c5','Col':2,'Row':11,'ColDynamic':2,'RowDynamic':10,'Format':'string','Value':'','TargetCode':''}</v>
      </c>
    </row>
    <row r="624" spans="1:1" x14ac:dyDescent="0.2">
      <c r="A624" t="str">
        <f>CONCATENATE("{'SheetId':'cdddc24a-6113-4d6a-808b-01cd27bda14e'",",","'UId':'90b4368c-1991-44ad-95ab-45ad6e214e6c'",",'Col':",COLUMN(HanMucTuDoanh_DTGTNN!C11),",'Row':",ROW(HanMucTuDoanh_DTGTNN!C11),",","'ColDynamic':",COLUMN(HanMucTuDoanh_DTGTNN!C10),",","'RowDynamic':",ROW(HanMucTuDoanh_DTGTNN!C10),",","'Format':'numberic'",",'Value':'",SUBSTITUTE(HanMucTuDoanh_DTGTNN!C11,"'","\'"),"','TargetCode':''}")</f>
        <v>{'SheetId':'cdddc24a-6113-4d6a-808b-01cd27bda14e','UId':'90b4368c-1991-44ad-95ab-45ad6e214e6c','Col':3,'Row':11,'ColDynamic':3,'RowDynamic':10,'Format':'numberic','Value':' ','TargetCode':''}</v>
      </c>
    </row>
    <row r="625" spans="1:1" x14ac:dyDescent="0.2">
      <c r="A625" t="str">
        <f>CONCATENATE("{'SheetId':'cdddc24a-6113-4d6a-808b-01cd27bda14e'",",","'UId':'d2cdeebc-c5a4-4c61-800b-d06d7fda3cc2'",",'Col':",COLUMN(HanMucTuDoanh_DTGTNN!D11),",'Row':",ROW(HanMucTuDoanh_DTGTNN!D11),",","'ColDynamic':",COLUMN(HanMucTuDoanh_DTGTNN!D10),",","'RowDynamic':",ROW(HanMucTuDoanh_DTGTNN!D10),",","'Format':'numberic'",",'Value':'",SUBSTITUTE(HanMucTuDoanh_DTGTNN!D11,"'","\'"),"','TargetCode':''}")</f>
        <v>{'SheetId':'cdddc24a-6113-4d6a-808b-01cd27bda14e','UId':'d2cdeebc-c5a4-4c61-800b-d06d7fda3cc2','Col':4,'Row':11,'ColDynamic':4,'RowDynamic':10,'Format':'numberic','Value':' ','TargetCode':''}</v>
      </c>
    </row>
    <row r="626" spans="1:1" x14ac:dyDescent="0.2">
      <c r="A626" t="str">
        <f>CONCATENATE("{'SheetId':'cdddc24a-6113-4d6a-808b-01cd27bda14e'",",","'UId':'4b4d7bab-c881-4e00-8fe7-51be8aad650a'",",'Col':",COLUMN(HanMucTuDoanh_DTGTNN!C12),",'Row':",ROW(HanMucTuDoanh_DTGTNN!C12),",","'Format':'numberic'",",'Value':'",SUBSTITUTE(HanMucTuDoanh_DTGTNN!C12,"'","\'"),"','TargetCode':''}")</f>
        <v>{'SheetId':'cdddc24a-6113-4d6a-808b-01cd27bda14e','UId':'4b4d7bab-c881-4e00-8fe7-51be8aad650a','Col':3,'Row':12,'Format':'numberic','Value':' ','TargetCode':''}</v>
      </c>
    </row>
    <row r="627" spans="1:1" x14ac:dyDescent="0.2">
      <c r="A627" t="str">
        <f>CONCATENATE("{'SheetId':'cdddc24a-6113-4d6a-808b-01cd27bda14e'",",","'UId':'234a444f-07bd-43b5-8e61-ea726dd0c957'",",'Col':",COLUMN(HanMucTuDoanh_DTGTNN!D12),",'Row':",ROW(HanMucTuDoanh_DTGTNN!D12),",","'Format':'numberic'",",'Value':'",SUBSTITUTE(HanMucTuDoanh_DTGTNN!D12,"'","\'"),"','TargetCode':''}")</f>
        <v>{'SheetId':'cdddc24a-6113-4d6a-808b-01cd27bda14e','UId':'234a444f-07bd-43b5-8e61-ea726dd0c957','Col':4,'Row':12,'Format':'numberic','Value':' ','TargetCode':''}</v>
      </c>
    </row>
    <row r="628" spans="1:1" x14ac:dyDescent="0.2">
      <c r="A628" t="str">
        <f>CONCATENATE("{'SheetId':'cdddc24a-6113-4d6a-808b-01cd27bda14e'",",","'UId':'e652375b-7ccd-4e46-8c62-36326cf10ffd'",",'Col':",COLUMN(HanMucTuDoanh_DTGTNN!A14),",'Row':",ROW(HanMucTuDoanh_DTGTNN!A14),",","'ColDynamic':",COLUMN(HanMucTuDoanh_DTGTNN!A13),",","'RowDynamic':",ROW(HanMucTuDoanh_DTGTNN!A13),",","'Format':'string'",",'Value':'",SUBSTITUTE(HanMucTuDoanh_DTGTNN!A14,"'","\'"),"','TargetCode':''}")</f>
        <v>{'SheetId':'cdddc24a-6113-4d6a-808b-01cd27bda14e','UId':'e652375b-7ccd-4e46-8c62-36326cf10ffd','Col':1,'Row':14,'ColDynamic':1,'RowDynamic':13,'Format':'string','Value':'','TargetCode':''}</v>
      </c>
    </row>
    <row r="629" spans="1:1" x14ac:dyDescent="0.2">
      <c r="A629" t="str">
        <f>CONCATENATE("{'SheetId':'cdddc24a-6113-4d6a-808b-01cd27bda14e'",",","'UId':'01410ae4-49f6-4fcf-a8ee-e4351d8a4cbe'",",'Col':",COLUMN(HanMucTuDoanh_DTGTNN!B14),",'Row':",ROW(HanMucTuDoanh_DTGTNN!B14),",","'ColDynamic':",COLUMN(HanMucTuDoanh_DTGTNN!B13),",","'RowDynamic':",ROW(HanMucTuDoanh_DTGTNN!B13),",","'Format':'string'",",'Value':'",SUBSTITUTE(HanMucTuDoanh_DTGTNN!B14,"'","\'"),"','TargetCode':''}")</f>
        <v>{'SheetId':'cdddc24a-6113-4d6a-808b-01cd27bda14e','UId':'01410ae4-49f6-4fcf-a8ee-e4351d8a4cbe','Col':2,'Row':14,'ColDynamic':2,'RowDynamic':13,'Format':'string','Value':'','TargetCode':''}</v>
      </c>
    </row>
    <row r="630" spans="1:1" x14ac:dyDescent="0.2">
      <c r="A630" t="str">
        <f>CONCATENATE("{'SheetId':'cdddc24a-6113-4d6a-808b-01cd27bda14e'",",","'UId':'dfa173f5-c44c-4da3-94d2-d69ee5927791'",",'Col':",COLUMN(HanMucTuDoanh_DTGTNN!C14),",'Row':",ROW(HanMucTuDoanh_DTGTNN!C14),",","'ColDynamic':",COLUMN(HanMucTuDoanh_DTGTNN!C13),",","'RowDynamic':",ROW(HanMucTuDoanh_DTGTNN!C13),",","'Format':'numberic'",",'Value':'",SUBSTITUTE(HanMucTuDoanh_DTGTNN!C14,"'","\'"),"','TargetCode':''}")</f>
        <v>{'SheetId':'cdddc24a-6113-4d6a-808b-01cd27bda14e','UId':'dfa173f5-c44c-4da3-94d2-d69ee5927791','Col':3,'Row':14,'ColDynamic':3,'RowDynamic':13,'Format':'numberic','Value':' ','TargetCode':''}</v>
      </c>
    </row>
    <row r="631" spans="1:1" x14ac:dyDescent="0.2">
      <c r="A631" t="str">
        <f>CONCATENATE("{'SheetId':'cdddc24a-6113-4d6a-808b-01cd27bda14e'",",","'UId':'a905c0ca-cf97-4ceb-a26e-a62672e89731'",",'Col':",COLUMN(HanMucTuDoanh_DTGTNN!D14),",'Row':",ROW(HanMucTuDoanh_DTGTNN!D14),",","'ColDynamic':",COLUMN(HanMucTuDoanh_DTGTNN!D13),",","'RowDynamic':",ROW(HanMucTuDoanh_DTGTNN!D13),",","'Format':'numberic'",",'Value':'",SUBSTITUTE(HanMucTuDoanh_DTGTNN!D14,"'","\'"),"','TargetCode':''}")</f>
        <v>{'SheetId':'cdddc24a-6113-4d6a-808b-01cd27bda14e','UId':'a905c0ca-cf97-4ceb-a26e-a62672e89731','Col':4,'Row':14,'ColDynamic':4,'RowDynamic':13,'Format':'numberic','Value':' ','TargetCode':''}</v>
      </c>
    </row>
    <row r="632" spans="1:1" x14ac:dyDescent="0.2">
      <c r="A632" t="str">
        <f>CONCATENATE("{'SheetId':'34a8e994-01f6-4139-9fd6-c9fdbfe60cdd'",",","'UId':'6b2550cc-894f-411b-8bc4-f9ae4f1901ec'",",'Col':",COLUMN(BCTaiSan_DTGTNN!C3),",'Row':",ROW(BCTaiSan_DTGTNN!C3),",","'Format':'numberic'",",'Value':'",SUBSTITUTE(BCTaiSan_DTGTNN!C3,"'","\'"),"','TargetCode':''}")</f>
        <v>{'SheetId':'34a8e994-01f6-4139-9fd6-c9fdbfe60cdd','UId':'6b2550cc-894f-411b-8bc4-f9ae4f1901ec','Col':3,'Row':3,'Format':'numberic','Value':' ','TargetCode':''}</v>
      </c>
    </row>
    <row r="633" spans="1:1" x14ac:dyDescent="0.2">
      <c r="A633" t="str">
        <f>CONCATENATE("{'SheetId':'34a8e994-01f6-4139-9fd6-c9fdbfe60cdd'",",","'UId':'23c6d657-9cbf-41ec-8a02-e6c9aec64745'",",'Col':",COLUMN(BCTaiSan_DTGTNN!D3),",'Row':",ROW(BCTaiSan_DTGTNN!D3),",","'Format':'numberic'",",'Value':'",SUBSTITUTE(BCTaiSan_DTGTNN!D3,"'","\'"),"','TargetCode':''}")</f>
        <v>{'SheetId':'34a8e994-01f6-4139-9fd6-c9fdbfe60cdd','UId':'23c6d657-9cbf-41ec-8a02-e6c9aec64745','Col':4,'Row':3,'Format':'numberic','Value':' ','TargetCode':''}</v>
      </c>
    </row>
    <row r="634" spans="1:1" x14ac:dyDescent="0.2">
      <c r="A634" t="str">
        <f>CONCATENATE("{'SheetId':'34a8e994-01f6-4139-9fd6-c9fdbfe60cdd'",",","'UId':'7d30f366-bd73-46d7-b670-b48513c0d9c8'",",'Col':",COLUMN(BCTaiSan_DTGTNN!E3),",'Row':",ROW(BCTaiSan_DTGTNN!E3),",","'Format':'numberic'",",'Value':'",SUBSTITUTE(BCTaiSan_DTGTNN!E3,"'","\'"),"','TargetCode':''}")</f>
        <v>{'SheetId':'34a8e994-01f6-4139-9fd6-c9fdbfe60cdd','UId':'7d30f366-bd73-46d7-b670-b48513c0d9c8','Col':5,'Row':3,'Format':'numberic','Value':' ','TargetCode':''}</v>
      </c>
    </row>
    <row r="635" spans="1:1" x14ac:dyDescent="0.2">
      <c r="A635" t="str">
        <f>CONCATENATE("{'SheetId':'34a8e994-01f6-4139-9fd6-c9fdbfe60cdd'",",","'UId':'086d749e-4770-430b-9358-7176724bbe8e'",",'Col':",COLUMN(BCTaiSan_DTGTNN!F3),",'Row':",ROW(BCTaiSan_DTGTNN!F3),",","'Format':'numberic'",",'Value':'",SUBSTITUTE(BCTaiSan_DTGTNN!F3,"'","\'"),"','TargetCode':''}")</f>
        <v>{'SheetId':'34a8e994-01f6-4139-9fd6-c9fdbfe60cdd','UId':'086d749e-4770-430b-9358-7176724bbe8e','Col':6,'Row':3,'Format':'numberic','Value':' ','TargetCode':''}</v>
      </c>
    </row>
    <row r="636" spans="1:1" x14ac:dyDescent="0.2">
      <c r="A636" t="str">
        <f>CONCATENATE("{'SheetId':'34a8e994-01f6-4139-9fd6-c9fdbfe60cdd'",",","'UId':'d991a9ca-b6f0-4988-ad4a-0503d03f6383'",",'Col':",COLUMN(BCTaiSan_DTGTNN!G3),",'Row':",ROW(BCTaiSan_DTGTNN!G3),",","'Format':'numberic'",",'Value':'",SUBSTITUTE(BCTaiSan_DTGTNN!G3,"'","\'"),"','TargetCode':''}")</f>
        <v>{'SheetId':'34a8e994-01f6-4139-9fd6-c9fdbfe60cdd','UId':'d991a9ca-b6f0-4988-ad4a-0503d03f6383','Col':7,'Row':3,'Format':'numberic','Value':' ','TargetCode':''}</v>
      </c>
    </row>
    <row r="637" spans="1:1" x14ac:dyDescent="0.2">
      <c r="A637" t="str">
        <f>CONCATENATE("{'SheetId':'34a8e994-01f6-4139-9fd6-c9fdbfe60cdd'",",","'UId':'61ac53b2-4751-46b2-a0d0-b7cf95683845'",",'Col':",COLUMN(BCTaiSan_DTGTNN!C4),",'Row':",ROW(BCTaiSan_DTGTNN!C4),",","'Format':'numberic'",",'Value':'",SUBSTITUTE(BCTaiSan_DTGTNN!C4,"'","\'"),"','TargetCode':''}")</f>
        <v>{'SheetId':'34a8e994-01f6-4139-9fd6-c9fdbfe60cdd','UId':'61ac53b2-4751-46b2-a0d0-b7cf95683845','Col':3,'Row':4,'Format':'numberic','Value':' ','TargetCode':''}</v>
      </c>
    </row>
    <row r="638" spans="1:1" x14ac:dyDescent="0.2">
      <c r="A638" t="str">
        <f>CONCATENATE("{'SheetId':'34a8e994-01f6-4139-9fd6-c9fdbfe60cdd'",",","'UId':'2ef647fd-24f3-4a34-8171-edf63331f417'",",'Col':",COLUMN(BCTaiSan_DTGTNN!D4),",'Row':",ROW(BCTaiSan_DTGTNN!D4),",","'Format':'numberic'",",'Value':'",SUBSTITUTE(BCTaiSan_DTGTNN!D4,"'","\'"),"','TargetCode':''}")</f>
        <v>{'SheetId':'34a8e994-01f6-4139-9fd6-c9fdbfe60cdd','UId':'2ef647fd-24f3-4a34-8171-edf63331f417','Col':4,'Row':4,'Format':'numberic','Value':' ','TargetCode':''}</v>
      </c>
    </row>
    <row r="639" spans="1:1" x14ac:dyDescent="0.2">
      <c r="A639" t="str">
        <f>CONCATENATE("{'SheetId':'34a8e994-01f6-4139-9fd6-c9fdbfe60cdd'",",","'UId':'e346f74c-a094-4891-a7b1-8df07d7b1aed'",",'Col':",COLUMN(BCTaiSan_DTGTNN!E4),",'Row':",ROW(BCTaiSan_DTGTNN!E4),",","'Format':'numberic'",",'Value':'",SUBSTITUTE(BCTaiSan_DTGTNN!E4,"'","\'"),"','TargetCode':''}")</f>
        <v>{'SheetId':'34a8e994-01f6-4139-9fd6-c9fdbfe60cdd','UId':'e346f74c-a094-4891-a7b1-8df07d7b1aed','Col':5,'Row':4,'Format':'numberic','Value':' ','TargetCode':''}</v>
      </c>
    </row>
    <row r="640" spans="1:1" x14ac:dyDescent="0.2">
      <c r="A640" t="str">
        <f>CONCATENATE("{'SheetId':'34a8e994-01f6-4139-9fd6-c9fdbfe60cdd'",",","'UId':'5f1d479b-4038-4ac6-9cdc-695e6f56e6a6'",",'Col':",COLUMN(BCTaiSan_DTGTNN!F4),",'Row':",ROW(BCTaiSan_DTGTNN!F4),",","'Format':'numberic'",",'Value':'",SUBSTITUTE(BCTaiSan_DTGTNN!F4,"'","\'"),"','TargetCode':''}")</f>
        <v>{'SheetId':'34a8e994-01f6-4139-9fd6-c9fdbfe60cdd','UId':'5f1d479b-4038-4ac6-9cdc-695e6f56e6a6','Col':6,'Row':4,'Format':'numberic','Value':' ','TargetCode':''}</v>
      </c>
    </row>
    <row r="641" spans="1:1" x14ac:dyDescent="0.2">
      <c r="A641" t="str">
        <f>CONCATENATE("{'SheetId':'34a8e994-01f6-4139-9fd6-c9fdbfe60cdd'",",","'UId':'57e559f9-c28b-49d3-a10b-57b2945261c4'",",'Col':",COLUMN(BCTaiSan_DTGTNN!G4),",'Row':",ROW(BCTaiSan_DTGTNN!G4),",","'Format':'numberic'",",'Value':'",SUBSTITUTE(BCTaiSan_DTGTNN!G4,"'","\'"),"','TargetCode':''}")</f>
        <v>{'SheetId':'34a8e994-01f6-4139-9fd6-c9fdbfe60cdd','UId':'57e559f9-c28b-49d3-a10b-57b2945261c4','Col':7,'Row':4,'Format':'numberic','Value':' ','TargetCode':''}</v>
      </c>
    </row>
    <row r="642" spans="1:1" x14ac:dyDescent="0.2">
      <c r="A642" t="str">
        <f>CONCATENATE("{'SheetId':'34a8e994-01f6-4139-9fd6-c9fdbfe60cdd'",",","'UId':'9a173cf2-beca-4445-8aa9-2bddf0f029d1'",",'Col':",COLUMN(BCTaiSan_DTGTNN!C5),",'Row':",ROW(BCTaiSan_DTGTNN!C5),",","'Format':'numberic'",",'Value':'",SUBSTITUTE(BCTaiSan_DTGTNN!C5,"'","\'"),"','TargetCode':''}")</f>
        <v>{'SheetId':'34a8e994-01f6-4139-9fd6-c9fdbfe60cdd','UId':'9a173cf2-beca-4445-8aa9-2bddf0f029d1','Col':3,'Row':5,'Format':'numberic','Value':' ','TargetCode':''}</v>
      </c>
    </row>
    <row r="643" spans="1:1" x14ac:dyDescent="0.2">
      <c r="A643" t="str">
        <f>CONCATENATE("{'SheetId':'34a8e994-01f6-4139-9fd6-c9fdbfe60cdd'",",","'UId':'98628f8c-4cfd-4fb1-9da7-6daddb9636a8'",",'Col':",COLUMN(BCTaiSan_DTGTNN!D5),",'Row':",ROW(BCTaiSan_DTGTNN!D5),",","'Format':'numberic'",",'Value':'",SUBSTITUTE(BCTaiSan_DTGTNN!D5,"'","\'"),"','TargetCode':''}")</f>
        <v>{'SheetId':'34a8e994-01f6-4139-9fd6-c9fdbfe60cdd','UId':'98628f8c-4cfd-4fb1-9da7-6daddb9636a8','Col':4,'Row':5,'Format':'numberic','Value':' ','TargetCode':''}</v>
      </c>
    </row>
    <row r="644" spans="1:1" x14ac:dyDescent="0.2">
      <c r="A644" t="str">
        <f>CONCATENATE("{'SheetId':'34a8e994-01f6-4139-9fd6-c9fdbfe60cdd'",",","'UId':'ae9126ae-c7f5-44e2-91fb-6cf8833d2166'",",'Col':",COLUMN(BCTaiSan_DTGTNN!E5),",'Row':",ROW(BCTaiSan_DTGTNN!E5),",","'Format':'numberic'",",'Value':'",SUBSTITUTE(BCTaiSan_DTGTNN!E5,"'","\'"),"','TargetCode':''}")</f>
        <v>{'SheetId':'34a8e994-01f6-4139-9fd6-c9fdbfe60cdd','UId':'ae9126ae-c7f5-44e2-91fb-6cf8833d2166','Col':5,'Row':5,'Format':'numberic','Value':' ','TargetCode':''}</v>
      </c>
    </row>
    <row r="645" spans="1:1" x14ac:dyDescent="0.2">
      <c r="A645" t="str">
        <f>CONCATENATE("{'SheetId':'34a8e994-01f6-4139-9fd6-c9fdbfe60cdd'",",","'UId':'b6250165-d4ac-4bb8-bae8-4d3698722da8'",",'Col':",COLUMN(BCTaiSan_DTGTNN!F5),",'Row':",ROW(BCTaiSan_DTGTNN!F5),",","'Format':'numberic'",",'Value':'",SUBSTITUTE(BCTaiSan_DTGTNN!F5,"'","\'"),"','TargetCode':''}")</f>
        <v>{'SheetId':'34a8e994-01f6-4139-9fd6-c9fdbfe60cdd','UId':'b6250165-d4ac-4bb8-bae8-4d3698722da8','Col':6,'Row':5,'Format':'numberic','Value':' ','TargetCode':''}</v>
      </c>
    </row>
    <row r="646" spans="1:1" x14ac:dyDescent="0.2">
      <c r="A646" t="str">
        <f>CONCATENATE("{'SheetId':'34a8e994-01f6-4139-9fd6-c9fdbfe60cdd'",",","'UId':'eef22518-653f-4429-b849-37296507e990'",",'Col':",COLUMN(BCTaiSan_DTGTNN!G5),",'Row':",ROW(BCTaiSan_DTGTNN!G5),",","'Format':'numberic'",",'Value':'",SUBSTITUTE(BCTaiSan_DTGTNN!G5,"'","\'"),"','TargetCode':''}")</f>
        <v>{'SheetId':'34a8e994-01f6-4139-9fd6-c9fdbfe60cdd','UId':'eef22518-653f-4429-b849-37296507e990','Col':7,'Row':5,'Format':'numberic','Value':' ','TargetCode':''}</v>
      </c>
    </row>
    <row r="647" spans="1:1" x14ac:dyDescent="0.2">
      <c r="A647" t="str">
        <f>CONCATENATE("{'SheetId':'34a8e994-01f6-4139-9fd6-c9fdbfe60cdd'",",","'UId':'9f509bcc-e0d5-45c5-8f3b-bd07057aedd8'",",'Col':",COLUMN(BCTaiSan_DTGTNN!C6),",'Row':",ROW(BCTaiSan_DTGTNN!C6),",","'Format':'numberic'",",'Value':'",SUBSTITUTE(BCTaiSan_DTGTNN!C6,"'","\'"),"','TargetCode':''}")</f>
        <v>{'SheetId':'34a8e994-01f6-4139-9fd6-c9fdbfe60cdd','UId':'9f509bcc-e0d5-45c5-8f3b-bd07057aedd8','Col':3,'Row':6,'Format':'numberic','Value':' ','TargetCode':''}</v>
      </c>
    </row>
    <row r="648" spans="1:1" x14ac:dyDescent="0.2">
      <c r="A648" t="str">
        <f>CONCATENATE("{'SheetId':'34a8e994-01f6-4139-9fd6-c9fdbfe60cdd'",",","'UId':'5991553f-49f5-492b-b5b0-a5664cb903f3'",",'Col':",COLUMN(BCTaiSan_DTGTNN!D6),",'Row':",ROW(BCTaiSan_DTGTNN!D6),",","'Format':'numberic'",",'Value':'",SUBSTITUTE(BCTaiSan_DTGTNN!D6,"'","\'"),"','TargetCode':''}")</f>
        <v>{'SheetId':'34a8e994-01f6-4139-9fd6-c9fdbfe60cdd','UId':'5991553f-49f5-492b-b5b0-a5664cb903f3','Col':4,'Row':6,'Format':'numberic','Value':' ','TargetCode':''}</v>
      </c>
    </row>
    <row r="649" spans="1:1" x14ac:dyDescent="0.2">
      <c r="A649" t="str">
        <f>CONCATENATE("{'SheetId':'34a8e994-01f6-4139-9fd6-c9fdbfe60cdd'",",","'UId':'86b38fc8-07e1-473e-bb52-542775cc0318'",",'Col':",COLUMN(BCTaiSan_DTGTNN!E6),",'Row':",ROW(BCTaiSan_DTGTNN!E6),",","'Format':'numberic'",",'Value':'",SUBSTITUTE(BCTaiSan_DTGTNN!E6,"'","\'"),"','TargetCode':''}")</f>
        <v>{'SheetId':'34a8e994-01f6-4139-9fd6-c9fdbfe60cdd','UId':'86b38fc8-07e1-473e-bb52-542775cc0318','Col':5,'Row':6,'Format':'numberic','Value':' ','TargetCode':''}</v>
      </c>
    </row>
    <row r="650" spans="1:1" x14ac:dyDescent="0.2">
      <c r="A650" t="str">
        <f>CONCATENATE("{'SheetId':'34a8e994-01f6-4139-9fd6-c9fdbfe60cdd'",",","'UId':'167bafe8-77e2-4ea5-ab79-6e8b8bab0ee1'",",'Col':",COLUMN(BCTaiSan_DTGTNN!F6),",'Row':",ROW(BCTaiSan_DTGTNN!F6),",","'Format':'numberic'",",'Value':'",SUBSTITUTE(BCTaiSan_DTGTNN!F6,"'","\'"),"','TargetCode':''}")</f>
        <v>{'SheetId':'34a8e994-01f6-4139-9fd6-c9fdbfe60cdd','UId':'167bafe8-77e2-4ea5-ab79-6e8b8bab0ee1','Col':6,'Row':6,'Format':'numberic','Value':' ','TargetCode':''}</v>
      </c>
    </row>
    <row r="651" spans="1:1" x14ac:dyDescent="0.2">
      <c r="A651" t="str">
        <f>CONCATENATE("{'SheetId':'34a8e994-01f6-4139-9fd6-c9fdbfe60cdd'",",","'UId':'8609d85d-e046-4d8b-a267-8185ed09cfbd'",",'Col':",COLUMN(BCTaiSan_DTGTNN!G6),",'Row':",ROW(BCTaiSan_DTGTNN!G6),",","'Format':'numberic'",",'Value':'",SUBSTITUTE(BCTaiSan_DTGTNN!G6,"'","\'"),"','TargetCode':''}")</f>
        <v>{'SheetId':'34a8e994-01f6-4139-9fd6-c9fdbfe60cdd','UId':'8609d85d-e046-4d8b-a267-8185ed09cfbd','Col':7,'Row':6,'Format':'numberic','Value':' ','TargetCode':''}</v>
      </c>
    </row>
    <row r="652" spans="1:1" x14ac:dyDescent="0.2">
      <c r="A652" t="str">
        <f>CONCATENATE("{'SheetId':'34a8e994-01f6-4139-9fd6-c9fdbfe60cdd'",",","'UId':'36749311-1f15-47d9-9975-4b36ca800d7a'",",'Col':",COLUMN(BCTaiSan_DTGTNN!C7),",'Row':",ROW(BCTaiSan_DTGTNN!C7),",","'Format':'numberic'",",'Value':'",SUBSTITUTE(BCTaiSan_DTGTNN!C7,"'","\'"),"','TargetCode':''}")</f>
        <v>{'SheetId':'34a8e994-01f6-4139-9fd6-c9fdbfe60cdd','UId':'36749311-1f15-47d9-9975-4b36ca800d7a','Col':3,'Row':7,'Format':'numberic','Value':' ','TargetCode':''}</v>
      </c>
    </row>
    <row r="653" spans="1:1" x14ac:dyDescent="0.2">
      <c r="A653" t="str">
        <f>CONCATENATE("{'SheetId':'34a8e994-01f6-4139-9fd6-c9fdbfe60cdd'",",","'UId':'45d190af-f4cb-4dbc-952b-35e18cfc5d37'",",'Col':",COLUMN(BCTaiSan_DTGTNN!D7),",'Row':",ROW(BCTaiSan_DTGTNN!D7),",","'Format':'numberic'",",'Value':'",SUBSTITUTE(BCTaiSan_DTGTNN!D7,"'","\'"),"','TargetCode':''}")</f>
        <v>{'SheetId':'34a8e994-01f6-4139-9fd6-c9fdbfe60cdd','UId':'45d190af-f4cb-4dbc-952b-35e18cfc5d37','Col':4,'Row':7,'Format':'numberic','Value':' ','TargetCode':''}</v>
      </c>
    </row>
    <row r="654" spans="1:1" x14ac:dyDescent="0.2">
      <c r="A654" t="str">
        <f>CONCATENATE("{'SheetId':'34a8e994-01f6-4139-9fd6-c9fdbfe60cdd'",",","'UId':'baac9950-622d-4507-a689-90c30ce121a0'",",'Col':",COLUMN(BCTaiSan_DTGTNN!E7),",'Row':",ROW(BCTaiSan_DTGTNN!E7),",","'Format':'numberic'",",'Value':'",SUBSTITUTE(BCTaiSan_DTGTNN!E7,"'","\'"),"','TargetCode':''}")</f>
        <v>{'SheetId':'34a8e994-01f6-4139-9fd6-c9fdbfe60cdd','UId':'baac9950-622d-4507-a689-90c30ce121a0','Col':5,'Row':7,'Format':'numberic','Value':' ','TargetCode':''}</v>
      </c>
    </row>
    <row r="655" spans="1:1" x14ac:dyDescent="0.2">
      <c r="A655" t="str">
        <f>CONCATENATE("{'SheetId':'34a8e994-01f6-4139-9fd6-c9fdbfe60cdd'",",","'UId':'625f4c92-63eb-44de-9e0e-c6fc5a3a1e4a'",",'Col':",COLUMN(BCTaiSan_DTGTNN!F7),",'Row':",ROW(BCTaiSan_DTGTNN!F7),",","'Format':'numberic'",",'Value':'",SUBSTITUTE(BCTaiSan_DTGTNN!F7,"'","\'"),"','TargetCode':''}")</f>
        <v>{'SheetId':'34a8e994-01f6-4139-9fd6-c9fdbfe60cdd','UId':'625f4c92-63eb-44de-9e0e-c6fc5a3a1e4a','Col':6,'Row':7,'Format':'numberic','Value':' ','TargetCode':''}</v>
      </c>
    </row>
    <row r="656" spans="1:1" x14ac:dyDescent="0.2">
      <c r="A656" t="str">
        <f>CONCATENATE("{'SheetId':'34a8e994-01f6-4139-9fd6-c9fdbfe60cdd'",",","'UId':'c330cad0-81a9-4666-b8c0-83bb6ceadf13'",",'Col':",COLUMN(BCTaiSan_DTGTNN!G7),",'Row':",ROW(BCTaiSan_DTGTNN!G7),",","'Format':'numberic'",",'Value':'",SUBSTITUTE(BCTaiSan_DTGTNN!G7,"'","\'"),"','TargetCode':''}")</f>
        <v>{'SheetId':'34a8e994-01f6-4139-9fd6-c9fdbfe60cdd','UId':'c330cad0-81a9-4666-b8c0-83bb6ceadf13','Col':7,'Row':7,'Format':'numberic','Value':' ','TargetCode':''}</v>
      </c>
    </row>
    <row r="657" spans="1:1" x14ac:dyDescent="0.2">
      <c r="A657" t="str">
        <f>CONCATENATE("{'SheetId':'34a8e994-01f6-4139-9fd6-c9fdbfe60cdd'",",","'UId':'1f1270a5-c36d-46e7-9c55-ea110d887fee'",",'Col':",COLUMN(BCTaiSan_DTGTNN!A9),",'Row':",ROW(BCTaiSan_DTGTNN!A9),",","'ColDynamic':",COLUMN(BCTaiSan_DTGTNN!A8),",","'RowDynamic':",ROW(BCTaiSan_DTGTNN!A8),",","'Format':'string'",",'Value':'",SUBSTITUTE(BCTaiSan_DTGTNN!A9,"'","\'"),"','TargetCode':''}")</f>
        <v>{'SheetId':'34a8e994-01f6-4139-9fd6-c9fdbfe60cdd','UId':'1f1270a5-c36d-46e7-9c55-ea110d887fee','Col':1,'Row':9,'ColDynamic':1,'RowDynamic':8,'Format':'string','Value':'I.3','TargetCode':''}</v>
      </c>
    </row>
    <row r="658" spans="1:1" x14ac:dyDescent="0.2">
      <c r="A658" t="str">
        <f>CONCATENATE("{'SheetId':'34a8e994-01f6-4139-9fd6-c9fdbfe60cdd'",",","'UId':'e754619f-3d39-451f-835e-d6893bdeb0f2'",",'Col':",COLUMN(BCTaiSan_DTGTNN!B9),",'Row':",ROW(BCTaiSan_DTGTNN!B9),",","'ColDynamic':",COLUMN(BCTaiSan_DTGTNN!B8),",","'RowDynamic':",ROW(BCTaiSan_DTGTNN!B8),",","'Format':'string'",",'Value':'",SUBSTITUTE(BCTaiSan_DTGTNN!B9,"'","\'"),"','TargetCode':''}")</f>
        <v>{'SheetId':'34a8e994-01f6-4139-9fd6-c9fdbfe60cdd','UId':'e754619f-3d39-451f-835e-d6893bdeb0f2','Col':2,'Row':9,'ColDynamic':2,'RowDynamic':8,'Format':'string','Value':'Cổ tức, trái tức được nhận','TargetCode':''}</v>
      </c>
    </row>
    <row r="659" spans="1:1" x14ac:dyDescent="0.2">
      <c r="A659" t="str">
        <f>CONCATENATE("{'SheetId':'34a8e994-01f6-4139-9fd6-c9fdbfe60cdd'",",","'UId':'bddd098f-76c2-4a00-883d-21ac9d4b0bfe'",",'Col':",COLUMN(BCTaiSan_DTGTNN!C9),",'Row':",ROW(BCTaiSan_DTGTNN!C9),",","'ColDynamic':",COLUMN(BCTaiSan_DTGTNN!C8),",","'RowDynamic':",ROW(BCTaiSan_DTGTNN!C8),",","'Format':'numberic'",",'Value':'",SUBSTITUTE(BCTaiSan_DTGTNN!C9,"'","\'"),"','TargetCode':''}")</f>
        <v>{'SheetId':'34a8e994-01f6-4139-9fd6-c9fdbfe60cdd','UId':'bddd098f-76c2-4a00-883d-21ac9d4b0bfe','Col':3,'Row':9,'ColDynamic':3,'RowDynamic':8,'Format':'numberic','Value':' ','TargetCode':''}</v>
      </c>
    </row>
    <row r="660" spans="1:1" x14ac:dyDescent="0.2">
      <c r="A660" t="str">
        <f>CONCATENATE("{'SheetId':'34a8e994-01f6-4139-9fd6-c9fdbfe60cdd'",",","'UId':'a7cb204f-91b5-46a7-aef0-aa4bb1f6c9e1'",",'Col':",COLUMN(BCTaiSan_DTGTNN!D9),",'Row':",ROW(BCTaiSan_DTGTNN!D9),",","'ColDynamic':",COLUMN(BCTaiSan_DTGTNN!D8),",","'RowDynamic':",ROW(BCTaiSan_DTGTNN!D8),",","'Format':'numberic'",",'Value':'",SUBSTITUTE(BCTaiSan_DTGTNN!D9,"'","\'"),"','TargetCode':''}")</f>
        <v>{'SheetId':'34a8e994-01f6-4139-9fd6-c9fdbfe60cdd','UId':'a7cb204f-91b5-46a7-aef0-aa4bb1f6c9e1','Col':4,'Row':9,'ColDynamic':4,'RowDynamic':8,'Format':'numberic','Value':' ','TargetCode':''}</v>
      </c>
    </row>
    <row r="661" spans="1:1" x14ac:dyDescent="0.2">
      <c r="A661" t="str">
        <f>CONCATENATE("{'SheetId':'34a8e994-01f6-4139-9fd6-c9fdbfe60cdd'",",","'UId':'0c56d36a-adb5-4b7c-8b1f-87f5567d9609'",",'Col':",COLUMN(BCTaiSan_DTGTNN!E9),",'Row':",ROW(BCTaiSan_DTGTNN!E9),",","'ColDynamic':",COLUMN(BCTaiSan_DTGTNN!E8),",","'RowDynamic':",ROW(BCTaiSan_DTGTNN!E8),",","'Format':'numberic'",",'Value':'",SUBSTITUTE(BCTaiSan_DTGTNN!E9,"'","\'"),"','TargetCode':''}")</f>
        <v>{'SheetId':'34a8e994-01f6-4139-9fd6-c9fdbfe60cdd','UId':'0c56d36a-adb5-4b7c-8b1f-87f5567d9609','Col':5,'Row':9,'ColDynamic':5,'RowDynamic':8,'Format':'numberic','Value':' ','TargetCode':''}</v>
      </c>
    </row>
    <row r="662" spans="1:1" x14ac:dyDescent="0.2">
      <c r="A662" t="str">
        <f>CONCATENATE("{'SheetId':'34a8e994-01f6-4139-9fd6-c9fdbfe60cdd'",",","'UId':'315bd3bc-b3cb-46a5-b23e-becc4a09998b'",",'Col':",COLUMN(BCTaiSan_DTGTNN!F9),",'Row':",ROW(BCTaiSan_DTGTNN!F9),",","'ColDynamic':",COLUMN(BCTaiSan_DTGTNN!F8),",","'RowDynamic':",ROW(BCTaiSan_DTGTNN!F8),",","'Format':'numberic'",",'Value':'",SUBSTITUTE(BCTaiSan_DTGTNN!F9,"'","\'"),"','TargetCode':''}")</f>
        <v>{'SheetId':'34a8e994-01f6-4139-9fd6-c9fdbfe60cdd','UId':'315bd3bc-b3cb-46a5-b23e-becc4a09998b','Col':6,'Row':9,'ColDynamic':6,'RowDynamic':8,'Format':'numberic','Value':' ','TargetCode':''}</v>
      </c>
    </row>
    <row r="663" spans="1:1" x14ac:dyDescent="0.2">
      <c r="A663" t="str">
        <f>CONCATENATE("{'SheetId':'34a8e994-01f6-4139-9fd6-c9fdbfe60cdd'",",","'UId':'ac2a8492-3333-4bb8-8693-2cd738b6c93b'",",'Col':",COLUMN(BCTaiSan_DTGTNN!G9),",'Row':",ROW(BCTaiSan_DTGTNN!G9),",","'ColDynamic':",COLUMN(BCTaiSan_DTGTNN!G8),",","'RowDynamic':",ROW(BCTaiSan_DTGTNN!G8),",","'Format':'numberic'",",'Value':'",SUBSTITUTE(BCTaiSan_DTGTNN!G9,"'","\'"),"','TargetCode':''}")</f>
        <v>{'SheetId':'34a8e994-01f6-4139-9fd6-c9fdbfe60cdd','UId':'ac2a8492-3333-4bb8-8693-2cd738b6c93b','Col':7,'Row':9,'ColDynamic':7,'RowDynamic':8,'Format':'numberic','Value':' ','TargetCode':''}</v>
      </c>
    </row>
    <row r="664" spans="1:1" x14ac:dyDescent="0.2">
      <c r="A664" t="str">
        <f>CONCATENATE("{'SheetId':'34a8e994-01f6-4139-9fd6-c9fdbfe60cdd'",",","'UId':'b1305ee2-3e80-46c4-a6e7-f789b1ef9d9f'",",'Col':",COLUMN(BCTaiSan_DTGTNN!A11),",'Row':",ROW(BCTaiSan_DTGTNN!A11),",","'ColDynamic':",COLUMN(BCTaiSan_DTGTNN!A10),",","'RowDynamic':",ROW(BCTaiSan_DTGTNN!A10),",","'Format':'string'",",'Value':'",SUBSTITUTE(BCTaiSan_DTGTNN!A11,"'","\'"),"','TargetCode':''}")</f>
        <v>{'SheetId':'34a8e994-01f6-4139-9fd6-c9fdbfe60cdd','UId':'b1305ee2-3e80-46c4-a6e7-f789b1ef9d9f','Col':1,'Row':11,'ColDynamic':1,'RowDynamic':10,'Format':'string','Value':'I.4','TargetCode':''}</v>
      </c>
    </row>
    <row r="665" spans="1:1" x14ac:dyDescent="0.2">
      <c r="A665" t="str">
        <f>CONCATENATE("{'SheetId':'34a8e994-01f6-4139-9fd6-c9fdbfe60cdd'",",","'UId':'cf8d21fa-58b9-4a88-87de-aaa7fecd0862'",",'Col':",COLUMN(BCTaiSan_DTGTNN!B11),",'Row':",ROW(BCTaiSan_DTGTNN!B11),",","'ColDynamic':",COLUMN(BCTaiSan_DTGTNN!B10),",","'RowDynamic':",ROW(BCTaiSan_DTGTNN!B10),",","'Format':'string'",",'Value':'",SUBSTITUTE(BCTaiSan_DTGTNN!B11,"'","\'"),"','TargetCode':''}")</f>
        <v>{'SheetId':'34a8e994-01f6-4139-9fd6-c9fdbfe60cdd','UId':'cf8d21fa-58b9-4a88-87de-aaa7fecd0862','Col':2,'Row':11,'ColDynamic':2,'RowDynamic':10,'Format':'string','Value':'Lãi được nhận','TargetCode':''}</v>
      </c>
    </row>
    <row r="666" spans="1:1" x14ac:dyDescent="0.2">
      <c r="A666" t="str">
        <f>CONCATENATE("{'SheetId':'34a8e994-01f6-4139-9fd6-c9fdbfe60cdd'",",","'UId':'02e0886e-df8a-4fad-a84f-fd92520a0212'",",'Col':",COLUMN(BCTaiSan_DTGTNN!C11),",'Row':",ROW(BCTaiSan_DTGTNN!C11),",","'ColDynamic':",COLUMN(BCTaiSan_DTGTNN!C10),",","'RowDynamic':",ROW(BCTaiSan_DTGTNN!C10),",","'Format':'numberic'",",'Value':'",SUBSTITUTE(BCTaiSan_DTGTNN!C11,"'","\'"),"','TargetCode':''}")</f>
        <v>{'SheetId':'34a8e994-01f6-4139-9fd6-c9fdbfe60cdd','UId':'02e0886e-df8a-4fad-a84f-fd92520a0212','Col':3,'Row':11,'ColDynamic':3,'RowDynamic':10,'Format':'numberic','Value':' ','TargetCode':''}</v>
      </c>
    </row>
    <row r="667" spans="1:1" x14ac:dyDescent="0.2">
      <c r="A667" t="str">
        <f>CONCATENATE("{'SheetId':'34a8e994-01f6-4139-9fd6-c9fdbfe60cdd'",",","'UId':'451611d3-5b10-45c4-b10a-b6e07c808413'",",'Col':",COLUMN(BCTaiSan_DTGTNN!D11),",'Row':",ROW(BCTaiSan_DTGTNN!D11),",","'ColDynamic':",COLUMN(BCTaiSan_DTGTNN!D10),",","'RowDynamic':",ROW(BCTaiSan_DTGTNN!D10),",","'Format':'numberic'",",'Value':'",SUBSTITUTE(BCTaiSan_DTGTNN!D11,"'","\'"),"','TargetCode':''}")</f>
        <v>{'SheetId':'34a8e994-01f6-4139-9fd6-c9fdbfe60cdd','UId':'451611d3-5b10-45c4-b10a-b6e07c808413','Col':4,'Row':11,'ColDynamic':4,'RowDynamic':10,'Format':'numberic','Value':' ','TargetCode':''}</v>
      </c>
    </row>
    <row r="668" spans="1:1" x14ac:dyDescent="0.2">
      <c r="A668" t="str">
        <f>CONCATENATE("{'SheetId':'34a8e994-01f6-4139-9fd6-c9fdbfe60cdd'",",","'UId':'f5eb7399-442c-4eef-99c3-7dc0112a7269'",",'Col':",COLUMN(BCTaiSan_DTGTNN!E11),",'Row':",ROW(BCTaiSan_DTGTNN!E11),",","'ColDynamic':",COLUMN(BCTaiSan_DTGTNN!E10),",","'RowDynamic':",ROW(BCTaiSan_DTGTNN!E10),",","'Format':'numberic'",",'Value':'",SUBSTITUTE(BCTaiSan_DTGTNN!E11,"'","\'"),"','TargetCode':''}")</f>
        <v>{'SheetId':'34a8e994-01f6-4139-9fd6-c9fdbfe60cdd','UId':'f5eb7399-442c-4eef-99c3-7dc0112a7269','Col':5,'Row':11,'ColDynamic':5,'RowDynamic':10,'Format':'numberic','Value':' ','TargetCode':''}</v>
      </c>
    </row>
    <row r="669" spans="1:1" x14ac:dyDescent="0.2">
      <c r="A669" t="str">
        <f>CONCATENATE("{'SheetId':'34a8e994-01f6-4139-9fd6-c9fdbfe60cdd'",",","'UId':'0bf7c080-0559-4a6b-9dab-f0d590dee752'",",'Col':",COLUMN(BCTaiSan_DTGTNN!F11),",'Row':",ROW(BCTaiSan_DTGTNN!F11),",","'ColDynamic':",COLUMN(BCTaiSan_DTGTNN!F10),",","'RowDynamic':",ROW(BCTaiSan_DTGTNN!F10),",","'Format':'numberic'",",'Value':'",SUBSTITUTE(BCTaiSan_DTGTNN!F11,"'","\'"),"','TargetCode':''}")</f>
        <v>{'SheetId':'34a8e994-01f6-4139-9fd6-c9fdbfe60cdd','UId':'0bf7c080-0559-4a6b-9dab-f0d590dee752','Col':6,'Row':11,'ColDynamic':6,'RowDynamic':10,'Format':'numberic','Value':' ','TargetCode':''}</v>
      </c>
    </row>
    <row r="670" spans="1:1" x14ac:dyDescent="0.2">
      <c r="A670" t="str">
        <f>CONCATENATE("{'SheetId':'34a8e994-01f6-4139-9fd6-c9fdbfe60cdd'",",","'UId':'cbdc8da5-8415-4c8c-9e3c-a94de86fdb23'",",'Col':",COLUMN(BCTaiSan_DTGTNN!G11),",'Row':",ROW(BCTaiSan_DTGTNN!G11),",","'ColDynamic':",COLUMN(BCTaiSan_DTGTNN!G10),",","'RowDynamic':",ROW(BCTaiSan_DTGTNN!G10),",","'Format':'numberic'",",'Value':'",SUBSTITUTE(BCTaiSan_DTGTNN!G11,"'","\'"),"','TargetCode':''}")</f>
        <v>{'SheetId':'34a8e994-01f6-4139-9fd6-c9fdbfe60cdd','UId':'cbdc8da5-8415-4c8c-9e3c-a94de86fdb23','Col':7,'Row':11,'ColDynamic':7,'RowDynamic':10,'Format':'numberic','Value':' ','TargetCode':''}</v>
      </c>
    </row>
    <row r="671" spans="1:1" x14ac:dyDescent="0.2">
      <c r="A671" t="str">
        <f>CONCATENATE("{'SheetId':'34a8e994-01f6-4139-9fd6-c9fdbfe60cdd'",",","'UId':'d977ec29-0d88-4a8e-8c57-f80d445ae83a'",",'Col':",COLUMN(BCTaiSan_DTGTNN!A13),",'Row':",ROW(BCTaiSan_DTGTNN!A13),",","'ColDynamic':",COLUMN(BCTaiSan_DTGTNN!A12),",","'RowDynamic':",ROW(BCTaiSan_DTGTNN!A12),",","'Format':'string'",",'Value':'",SUBSTITUTE(BCTaiSan_DTGTNN!A13,"'","\'"),"','TargetCode':''}")</f>
        <v>{'SheetId':'34a8e994-01f6-4139-9fd6-c9fdbfe60cdd','UId':'d977ec29-0d88-4a8e-8c57-f80d445ae83a','Col':1,'Row':13,'ColDynamic':1,'RowDynamic':12,'Format':'string','Value':'I.5','TargetCode':''}</v>
      </c>
    </row>
    <row r="672" spans="1:1" x14ac:dyDescent="0.2">
      <c r="A672" t="str">
        <f>CONCATENATE("{'SheetId':'34a8e994-01f6-4139-9fd6-c9fdbfe60cdd'",",","'UId':'b6512932-4b94-46a7-81ab-f6602d815fe5'",",'Col':",COLUMN(BCTaiSan_DTGTNN!B13),",'Row':",ROW(BCTaiSan_DTGTNN!B13),",","'ColDynamic':",COLUMN(BCTaiSan_DTGTNN!B12),",","'RowDynamic':",ROW(BCTaiSan_DTGTNN!B12),",","'Format':'string'",",'Value':'",SUBSTITUTE(BCTaiSan_DTGTNN!B13,"'","\'"),"','TargetCode':''}")</f>
        <v>{'SheetId':'34a8e994-01f6-4139-9fd6-c9fdbfe60cdd','UId':'b6512932-4b94-46a7-81ab-f6602d815fe5','Col':2,'Row':13,'ColDynamic':2,'RowDynamic':12,'Format':'string','Value':'Tiền bán chứng khoán chờ thu (kê chi tiết)','TargetCode':''}</v>
      </c>
    </row>
    <row r="673" spans="1:1" x14ac:dyDescent="0.2">
      <c r="A673" t="str">
        <f>CONCATENATE("{'SheetId':'34a8e994-01f6-4139-9fd6-c9fdbfe60cdd'",",","'UId':'cf8fb08a-05c6-4a78-8f41-e27e8ff315c3'",",'Col':",COLUMN(BCTaiSan_DTGTNN!C13),",'Row':",ROW(BCTaiSan_DTGTNN!C13),",","'ColDynamic':",COLUMN(BCTaiSan_DTGTNN!C12),",","'RowDynamic':",ROW(BCTaiSan_DTGTNN!C12),",","'Format':'numberic'",",'Value':'",SUBSTITUTE(BCTaiSan_DTGTNN!C13,"'","\'"),"','TargetCode':''}")</f>
        <v>{'SheetId':'34a8e994-01f6-4139-9fd6-c9fdbfe60cdd','UId':'cf8fb08a-05c6-4a78-8f41-e27e8ff315c3','Col':3,'Row':13,'ColDynamic':3,'RowDynamic':12,'Format':'numberic','Value':' ','TargetCode':''}</v>
      </c>
    </row>
    <row r="674" spans="1:1" x14ac:dyDescent="0.2">
      <c r="A674" t="str">
        <f>CONCATENATE("{'SheetId':'34a8e994-01f6-4139-9fd6-c9fdbfe60cdd'",",","'UId':'9b1434ed-d418-430b-94c2-5d112d18c10f'",",'Col':",COLUMN(BCTaiSan_DTGTNN!D13),",'Row':",ROW(BCTaiSan_DTGTNN!D13),",","'ColDynamic':",COLUMN(BCTaiSan_DTGTNN!D12),",","'RowDynamic':",ROW(BCTaiSan_DTGTNN!D12),",","'Format':'numberic'",",'Value':'",SUBSTITUTE(BCTaiSan_DTGTNN!D13,"'","\'"),"','TargetCode':''}")</f>
        <v>{'SheetId':'34a8e994-01f6-4139-9fd6-c9fdbfe60cdd','UId':'9b1434ed-d418-430b-94c2-5d112d18c10f','Col':4,'Row':13,'ColDynamic':4,'RowDynamic':12,'Format':'numberic','Value':' ','TargetCode':''}</v>
      </c>
    </row>
    <row r="675" spans="1:1" x14ac:dyDescent="0.2">
      <c r="A675" t="str">
        <f>CONCATENATE("{'SheetId':'34a8e994-01f6-4139-9fd6-c9fdbfe60cdd'",",","'UId':'78397712-2a29-4925-86c3-5799bfe09bea'",",'Col':",COLUMN(BCTaiSan_DTGTNN!E13),",'Row':",ROW(BCTaiSan_DTGTNN!E13),",","'ColDynamic':",COLUMN(BCTaiSan_DTGTNN!E12),",","'RowDynamic':",ROW(BCTaiSan_DTGTNN!E12),",","'Format':'numberic'",",'Value':'",SUBSTITUTE(BCTaiSan_DTGTNN!E13,"'","\'"),"','TargetCode':''}")</f>
        <v>{'SheetId':'34a8e994-01f6-4139-9fd6-c9fdbfe60cdd','UId':'78397712-2a29-4925-86c3-5799bfe09bea','Col':5,'Row':13,'ColDynamic':5,'RowDynamic':12,'Format':'numberic','Value':' ','TargetCode':''}</v>
      </c>
    </row>
    <row r="676" spans="1:1" x14ac:dyDescent="0.2">
      <c r="A676" t="str">
        <f>CONCATENATE("{'SheetId':'34a8e994-01f6-4139-9fd6-c9fdbfe60cdd'",",","'UId':'150aa0cf-0628-4019-8aed-5bbd3fbe57b0'",",'Col':",COLUMN(BCTaiSan_DTGTNN!F13),",'Row':",ROW(BCTaiSan_DTGTNN!F13),",","'ColDynamic':",COLUMN(BCTaiSan_DTGTNN!F12),",","'RowDynamic':",ROW(BCTaiSan_DTGTNN!F12),",","'Format':'numberic'",",'Value':'",SUBSTITUTE(BCTaiSan_DTGTNN!F13,"'","\'"),"','TargetCode':''}")</f>
        <v>{'SheetId':'34a8e994-01f6-4139-9fd6-c9fdbfe60cdd','UId':'150aa0cf-0628-4019-8aed-5bbd3fbe57b0','Col':6,'Row':13,'ColDynamic':6,'RowDynamic':12,'Format':'numberic','Value':' ','TargetCode':''}</v>
      </c>
    </row>
    <row r="677" spans="1:1" x14ac:dyDescent="0.2">
      <c r="A677" t="str">
        <f>CONCATENATE("{'SheetId':'34a8e994-01f6-4139-9fd6-c9fdbfe60cdd'",",","'UId':'994756fe-9a54-4c6b-90d1-57f7bf685e26'",",'Col':",COLUMN(BCTaiSan_DTGTNN!G13),",'Row':",ROW(BCTaiSan_DTGTNN!G13),",","'ColDynamic':",COLUMN(BCTaiSan_DTGTNN!G12),",","'RowDynamic':",ROW(BCTaiSan_DTGTNN!G12),",","'Format':'numberic'",",'Value':'",SUBSTITUTE(BCTaiSan_DTGTNN!G13,"'","\'"),"','TargetCode':''}")</f>
        <v>{'SheetId':'34a8e994-01f6-4139-9fd6-c9fdbfe60cdd','UId':'994756fe-9a54-4c6b-90d1-57f7bf685e26','Col':7,'Row':13,'ColDynamic':7,'RowDynamic':12,'Format':'numberic','Value':' ','TargetCode':''}</v>
      </c>
    </row>
    <row r="678" spans="1:1" x14ac:dyDescent="0.2">
      <c r="A678" t="str">
        <f>CONCATENATE("{'SheetId':'34a8e994-01f6-4139-9fd6-c9fdbfe60cdd'",",","'UId':'7eb7f8c5-fe97-4d20-b468-2482b4838b5c'",",'Col':",COLUMN(BCTaiSan_DTGTNN!A15),",'Row':",ROW(BCTaiSan_DTGTNN!A15),",","'ColDynamic':",COLUMN(BCTaiSan_DTGTNN!A12),",","'RowDynamic':",ROW(BCTaiSan_DTGTNN!A12),",","'Format':'string'",",'Value':'",SUBSTITUTE(BCTaiSan_DTGTNN!A15,"'","\'"),"','TargetCode':''}")</f>
        <v>{'SheetId':'34a8e994-01f6-4139-9fd6-c9fdbfe60cdd','UId':'7eb7f8c5-fe97-4d20-b468-2482b4838b5c','Col':1,'Row':15,'ColDynamic':1,'RowDynamic':12,'Format':'string','Value':'I.6','TargetCode':''}</v>
      </c>
    </row>
    <row r="679" spans="1:1" x14ac:dyDescent="0.2">
      <c r="A679" t="str">
        <f>CONCATENATE("{'SheetId':'34a8e994-01f6-4139-9fd6-c9fdbfe60cdd'",",","'UId':'9cdef876-6dc7-4723-aa77-2143fade4c21'",",'Col':",COLUMN(BCTaiSan_DTGTNN!B15),",'Row':",ROW(BCTaiSan_DTGTNN!B15),",","'ColDynamic':",COLUMN(BCTaiSan_DTGTNN!B12),",","'RowDynamic':",ROW(BCTaiSan_DTGTNN!B12),",","'Format':'string'",",'Value':'",SUBSTITUTE(BCTaiSan_DTGTNN!B15,"'","\'"),"','TargetCode':''}")</f>
        <v>{'SheetId':'34a8e994-01f6-4139-9fd6-c9fdbfe60cdd','UId':'9cdef876-6dc7-4723-aa77-2143fade4c21','Col':2,'Row':15,'ColDynamic':2,'RowDynamic':12,'Format':'string','Value':'Các khoản phải thu khác','TargetCode':''}</v>
      </c>
    </row>
    <row r="680" spans="1:1" x14ac:dyDescent="0.2">
      <c r="A680" t="str">
        <f>CONCATENATE("{'SheetId':'34a8e994-01f6-4139-9fd6-c9fdbfe60cdd'",",","'UId':'8a9cd4ca-dc48-4920-8139-3959bd5433e3'",",'Col':",COLUMN(BCTaiSan_DTGTNN!C15),",'Row':",ROW(BCTaiSan_DTGTNN!C15),",","'ColDynamic':",COLUMN(BCTaiSan_DTGTNN!C12),",","'RowDynamic':",ROW(BCTaiSan_DTGTNN!C12),",","'Format':'numberic'",",'Value':'",SUBSTITUTE(BCTaiSan_DTGTNN!C15,"'","\'"),"','TargetCode':''}")</f>
        <v>{'SheetId':'34a8e994-01f6-4139-9fd6-c9fdbfe60cdd','UId':'8a9cd4ca-dc48-4920-8139-3959bd5433e3','Col':3,'Row':15,'ColDynamic':3,'RowDynamic':12,'Format':'numberic','Value':' ','TargetCode':''}</v>
      </c>
    </row>
    <row r="681" spans="1:1" x14ac:dyDescent="0.2">
      <c r="A681" t="str">
        <f>CONCATENATE("{'SheetId':'34a8e994-01f6-4139-9fd6-c9fdbfe60cdd'",",","'UId':'f85127d8-cc66-4fbd-a5ce-ae50bc3e0b65'",",'Col':",COLUMN(BCTaiSan_DTGTNN!D15),",'Row':",ROW(BCTaiSan_DTGTNN!D15),",","'ColDynamic':",COLUMN(BCTaiSan_DTGTNN!D12),",","'RowDynamic':",ROW(BCTaiSan_DTGTNN!D12),",","'Format':'numberic'",",'Value':'",SUBSTITUTE(BCTaiSan_DTGTNN!D15,"'","\'"),"','TargetCode':''}")</f>
        <v>{'SheetId':'34a8e994-01f6-4139-9fd6-c9fdbfe60cdd','UId':'f85127d8-cc66-4fbd-a5ce-ae50bc3e0b65','Col':4,'Row':15,'ColDynamic':4,'RowDynamic':12,'Format':'numberic','Value':' ','TargetCode':''}</v>
      </c>
    </row>
    <row r="682" spans="1:1" x14ac:dyDescent="0.2">
      <c r="A682" t="str">
        <f>CONCATENATE("{'SheetId':'34a8e994-01f6-4139-9fd6-c9fdbfe60cdd'",",","'UId':'467a2930-ca62-4d2c-a8e3-4a6f8c081786'",",'Col':",COLUMN(BCTaiSan_DTGTNN!E15),",'Row':",ROW(BCTaiSan_DTGTNN!E15),",","'ColDynamic':",COLUMN(BCTaiSan_DTGTNN!E12),",","'RowDynamic':",ROW(BCTaiSan_DTGTNN!E12),",","'Format':'numberic'",",'Value':'",SUBSTITUTE(BCTaiSan_DTGTNN!E15,"'","\'"),"','TargetCode':''}")</f>
        <v>{'SheetId':'34a8e994-01f6-4139-9fd6-c9fdbfe60cdd','UId':'467a2930-ca62-4d2c-a8e3-4a6f8c081786','Col':5,'Row':15,'ColDynamic':5,'RowDynamic':12,'Format':'numberic','Value':' ','TargetCode':''}</v>
      </c>
    </row>
    <row r="683" spans="1:1" x14ac:dyDescent="0.2">
      <c r="A683" t="str">
        <f>CONCATENATE("{'SheetId':'34a8e994-01f6-4139-9fd6-c9fdbfe60cdd'",",","'UId':'45cbfeea-e4d6-4c5f-aa1d-112e4cea0dfa'",",'Col':",COLUMN(BCTaiSan_DTGTNN!F15),",'Row':",ROW(BCTaiSan_DTGTNN!F15),",","'ColDynamic':",COLUMN(BCTaiSan_DTGTNN!F12),",","'RowDynamic':",ROW(BCTaiSan_DTGTNN!F12),",","'Format':'numberic'",",'Value':'",SUBSTITUTE(BCTaiSan_DTGTNN!F15,"'","\'"),"','TargetCode':''}")</f>
        <v>{'SheetId':'34a8e994-01f6-4139-9fd6-c9fdbfe60cdd','UId':'45cbfeea-e4d6-4c5f-aa1d-112e4cea0dfa','Col':6,'Row':15,'ColDynamic':6,'RowDynamic':12,'Format':'numberic','Value':' ','TargetCode':''}</v>
      </c>
    </row>
    <row r="684" spans="1:1" x14ac:dyDescent="0.2">
      <c r="A684" t="str">
        <f>CONCATENATE("{'SheetId':'34a8e994-01f6-4139-9fd6-c9fdbfe60cdd'",",","'UId':'a4e3d600-be68-4218-96ae-91de8408b6ee'",",'Col':",COLUMN(BCTaiSan_DTGTNN!G15),",'Row':",ROW(BCTaiSan_DTGTNN!G15),",","'ColDynamic':",COLUMN(BCTaiSan_DTGTNN!G12),",","'RowDynamic':",ROW(BCTaiSan_DTGTNN!G12),",","'Format':'numberic'",",'Value':'",SUBSTITUTE(BCTaiSan_DTGTNN!G15,"'","\'"),"','TargetCode':''}")</f>
        <v>{'SheetId':'34a8e994-01f6-4139-9fd6-c9fdbfe60cdd','UId':'a4e3d600-be68-4218-96ae-91de8408b6ee','Col':7,'Row':15,'ColDynamic':7,'RowDynamic':12,'Format':'numberic','Value':' ','TargetCode':''}</v>
      </c>
    </row>
    <row r="685" spans="1:1" x14ac:dyDescent="0.2">
      <c r="A685" t="str">
        <f>CONCATENATE("{'SheetId':'34a8e994-01f6-4139-9fd6-c9fdbfe60cdd'",",","'UId':'b504de76-d785-4f21-93f6-58a992c9a37a'",",'Col':",COLUMN(BCTaiSan_DTGTNN!A17),",'Row':",ROW(BCTaiSan_DTGTNN!A17),",","'ColDynamic':",COLUMN(BCTaiSan_DTGTNN!A16),",","'RowDynamic':",ROW(BCTaiSan_DTGTNN!A16),",","'Format':'string'",",'Value':'",SUBSTITUTE(BCTaiSan_DTGTNN!A17,"'","\'"),"','TargetCode':''}")</f>
        <v>{'SheetId':'34a8e994-01f6-4139-9fd6-c9fdbfe60cdd','UId':'b504de76-d785-4f21-93f6-58a992c9a37a','Col':1,'Row':17,'ColDynamic':1,'RowDynamic':16,'Format':'string','Value':'I.7','TargetCode':''}</v>
      </c>
    </row>
    <row r="686" spans="1:1" x14ac:dyDescent="0.2">
      <c r="A686" t="str">
        <f>CONCATENATE("{'SheetId':'34a8e994-01f6-4139-9fd6-c9fdbfe60cdd'",",","'UId':'4e39f3c8-299c-4fa4-bccd-e391beb1ae47'",",'Col':",COLUMN(BCTaiSan_DTGTNN!B17),",'Row':",ROW(BCTaiSan_DTGTNN!B17),",","'ColDynamic':",COLUMN(BCTaiSan_DTGTNN!B16),",","'RowDynamic':",ROW(BCTaiSan_DTGTNN!B16),",","'Format':'string'",",'Value':'",SUBSTITUTE(BCTaiSan_DTGTNN!B17,"'","\'"),"','TargetCode':''}")</f>
        <v>{'SheetId':'34a8e994-01f6-4139-9fd6-c9fdbfe60cdd','UId':'4e39f3c8-299c-4fa4-bccd-e391beb1ae47','Col':2,'Row':17,'ColDynamic':2,'RowDynamic':16,'Format':'string','Value':'Các tài sản khác','TargetCode':''}</v>
      </c>
    </row>
    <row r="687" spans="1:1" x14ac:dyDescent="0.2">
      <c r="A687" t="str">
        <f>CONCATENATE("{'SheetId':'34a8e994-01f6-4139-9fd6-c9fdbfe60cdd'",",","'UId':'da76ebd1-7f01-4548-99ae-5432d7669614'",",'Col':",COLUMN(BCTaiSan_DTGTNN!C17),",'Row':",ROW(BCTaiSan_DTGTNN!C17),",","'ColDynamic':",COLUMN(BCTaiSan_DTGTNN!C16),",","'RowDynamic':",ROW(BCTaiSan_DTGTNN!C16),",","'Format':'numberic'",",'Value':'",SUBSTITUTE(BCTaiSan_DTGTNN!C17,"'","\'"),"','TargetCode':''}")</f>
        <v>{'SheetId':'34a8e994-01f6-4139-9fd6-c9fdbfe60cdd','UId':'da76ebd1-7f01-4548-99ae-5432d7669614','Col':3,'Row':17,'ColDynamic':3,'RowDynamic':16,'Format':'numberic','Value':' ','TargetCode':''}</v>
      </c>
    </row>
    <row r="688" spans="1:1" x14ac:dyDescent="0.2">
      <c r="A688" t="str">
        <f>CONCATENATE("{'SheetId':'34a8e994-01f6-4139-9fd6-c9fdbfe60cdd'",",","'UId':'fb91aea1-b4ba-4359-9381-6c60359e7046'",",'Col':",COLUMN(BCTaiSan_DTGTNN!D17),",'Row':",ROW(BCTaiSan_DTGTNN!D17),",","'ColDynamic':",COLUMN(BCTaiSan_DTGTNN!D16),",","'RowDynamic':",ROW(BCTaiSan_DTGTNN!D16),",","'Format':'numberic'",",'Value':'",SUBSTITUTE(BCTaiSan_DTGTNN!D17,"'","\'"),"','TargetCode':''}")</f>
        <v>{'SheetId':'34a8e994-01f6-4139-9fd6-c9fdbfe60cdd','UId':'fb91aea1-b4ba-4359-9381-6c60359e7046','Col':4,'Row':17,'ColDynamic':4,'RowDynamic':16,'Format':'numberic','Value':' ','TargetCode':''}</v>
      </c>
    </row>
    <row r="689" spans="1:1" x14ac:dyDescent="0.2">
      <c r="A689" t="str">
        <f>CONCATENATE("{'SheetId':'34a8e994-01f6-4139-9fd6-c9fdbfe60cdd'",",","'UId':'28481ae3-5631-4e5b-b8ee-cb9423ef3206'",",'Col':",COLUMN(BCTaiSan_DTGTNN!E17),",'Row':",ROW(BCTaiSan_DTGTNN!E17),",","'ColDynamic':",COLUMN(BCTaiSan_DTGTNN!E16),",","'RowDynamic':",ROW(BCTaiSan_DTGTNN!E16),",","'Format':'numberic'",",'Value':'",SUBSTITUTE(BCTaiSan_DTGTNN!E17,"'","\'"),"','TargetCode':''}")</f>
        <v>{'SheetId':'34a8e994-01f6-4139-9fd6-c9fdbfe60cdd','UId':'28481ae3-5631-4e5b-b8ee-cb9423ef3206','Col':5,'Row':17,'ColDynamic':5,'RowDynamic':16,'Format':'numberic','Value':' ','TargetCode':''}</v>
      </c>
    </row>
    <row r="690" spans="1:1" x14ac:dyDescent="0.2">
      <c r="A690" t="str">
        <f>CONCATENATE("{'SheetId':'34a8e994-01f6-4139-9fd6-c9fdbfe60cdd'",",","'UId':'fbd11abc-d0ab-4575-a727-f338cccca2ee'",",'Col':",COLUMN(BCTaiSan_DTGTNN!F17),",'Row':",ROW(BCTaiSan_DTGTNN!F17),",","'ColDynamic':",COLUMN(BCTaiSan_DTGTNN!F16),",","'RowDynamic':",ROW(BCTaiSan_DTGTNN!F16),",","'Format':'numberic'",",'Value':'",SUBSTITUTE(BCTaiSan_DTGTNN!F17,"'","\'"),"','TargetCode':''}")</f>
        <v>{'SheetId':'34a8e994-01f6-4139-9fd6-c9fdbfe60cdd','UId':'fbd11abc-d0ab-4575-a727-f338cccca2ee','Col':6,'Row':17,'ColDynamic':6,'RowDynamic':16,'Format':'numberic','Value':' ','TargetCode':''}</v>
      </c>
    </row>
    <row r="691" spans="1:1" x14ac:dyDescent="0.2">
      <c r="A691" t="str">
        <f>CONCATENATE("{'SheetId':'34a8e994-01f6-4139-9fd6-c9fdbfe60cdd'",",","'UId':'5dfddc46-791f-41f3-a727-2927adc86c21'",",'Col':",COLUMN(BCTaiSan_DTGTNN!G17),",'Row':",ROW(BCTaiSan_DTGTNN!G17),",","'ColDynamic':",COLUMN(BCTaiSan_DTGTNN!G16),",","'RowDynamic':",ROW(BCTaiSan_DTGTNN!G16),",","'Format':'numberic'",",'Value':'",SUBSTITUTE(BCTaiSan_DTGTNN!G17,"'","\'"),"','TargetCode':''}")</f>
        <v>{'SheetId':'34a8e994-01f6-4139-9fd6-c9fdbfe60cdd','UId':'5dfddc46-791f-41f3-a727-2927adc86c21','Col':7,'Row':17,'ColDynamic':7,'RowDynamic':16,'Format':'numberic','Value':' ','TargetCode':''}</v>
      </c>
    </row>
    <row r="692" spans="1:1" x14ac:dyDescent="0.2">
      <c r="A692" t="str">
        <f>CONCATENATE("{'SheetId':'34a8e994-01f6-4139-9fd6-c9fdbfe60cdd'",",","'UId':'b83d066f-3531-4449-af5e-33df7348aa7d'",",'Col':",COLUMN(BCTaiSan_DTGTNN!A19),",'Row':",ROW(BCTaiSan_DTGTNN!A19),",","'ColDynamic':",COLUMN(BCTaiSan_DTGTNN!A18),",","'RowDynamic':",ROW(BCTaiSan_DTGTNN!A18),",","'Format':'string'",",'Value':'",SUBSTITUTE(BCTaiSan_DTGTNN!A19,"'","\'"),"','TargetCode':''}")</f>
        <v>{'SheetId':'34a8e994-01f6-4139-9fd6-c9fdbfe60cdd','UId':'b83d066f-3531-4449-af5e-33df7348aa7d','Col':1,'Row':19,'ColDynamic':1,'RowDynamic':18,'Format':'string','Value':'I.8','TargetCode':''}</v>
      </c>
    </row>
    <row r="693" spans="1:1" x14ac:dyDescent="0.2">
      <c r="A693" t="str">
        <f>CONCATENATE("{'SheetId':'34a8e994-01f6-4139-9fd6-c9fdbfe60cdd'",",","'UId':'350c10ba-a1f4-419c-800e-27ef8ddb9193'",",'Col':",COLUMN(BCTaiSan_DTGTNN!B19),",'Row':",ROW(BCTaiSan_DTGTNN!B19),",","'ColDynamic':",COLUMN(BCTaiSan_DTGTNN!B18),",","'RowDynamic':",ROW(BCTaiSan_DTGTNN!B18),",","'Format':'string'",",'Value':'",SUBSTITUTE(BCTaiSan_DTGTNN!B19,"'","\'"),"','TargetCode':''}")</f>
        <v>{'SheetId':'34a8e994-01f6-4139-9fd6-c9fdbfe60cdd','UId':'350c10ba-a1f4-419c-800e-27ef8ddb9193','Col':2,'Row':19,'ColDynamic':2,'RowDynamic':18,'Format':'string','Value':'Tổng tài sản','TargetCode':''}</v>
      </c>
    </row>
    <row r="694" spans="1:1" x14ac:dyDescent="0.2">
      <c r="A694" t="str">
        <f>CONCATENATE("{'SheetId':'34a8e994-01f6-4139-9fd6-c9fdbfe60cdd'",",","'UId':'b657a21f-dd7f-4d3c-aedd-63ba5820945d'",",'Col':",COLUMN(BCTaiSan_DTGTNN!C19),",'Row':",ROW(BCTaiSan_DTGTNN!C19),",","'ColDynamic':",COLUMN(BCTaiSan_DTGTNN!C18),",","'RowDynamic':",ROW(BCTaiSan_DTGTNN!C18),",","'Format':'numberic'",",'Value':'",SUBSTITUTE(BCTaiSan_DTGTNN!C19,"'","\'"),"','TargetCode':''}")</f>
        <v>{'SheetId':'34a8e994-01f6-4139-9fd6-c9fdbfe60cdd','UId':'b657a21f-dd7f-4d3c-aedd-63ba5820945d','Col':3,'Row':19,'ColDynamic':3,'RowDynamic':18,'Format':'numberic','Value':' ','TargetCode':''}</v>
      </c>
    </row>
    <row r="695" spans="1:1" x14ac:dyDescent="0.2">
      <c r="A695" t="str">
        <f>CONCATENATE("{'SheetId':'34a8e994-01f6-4139-9fd6-c9fdbfe60cdd'",",","'UId':'5d3c6519-ea0b-4fb8-9198-b47b38876183'",",'Col':",COLUMN(BCTaiSan_DTGTNN!D19),",'Row':",ROW(BCTaiSan_DTGTNN!D19),",","'ColDynamic':",COLUMN(BCTaiSan_DTGTNN!D18),",","'RowDynamic':",ROW(BCTaiSan_DTGTNN!D18),",","'Format':'numberic'",",'Value':'",SUBSTITUTE(BCTaiSan_DTGTNN!D19,"'","\'"),"','TargetCode':''}")</f>
        <v>{'SheetId':'34a8e994-01f6-4139-9fd6-c9fdbfe60cdd','UId':'5d3c6519-ea0b-4fb8-9198-b47b38876183','Col':4,'Row':19,'ColDynamic':4,'RowDynamic':18,'Format':'numberic','Value':' ','TargetCode':''}</v>
      </c>
    </row>
    <row r="696" spans="1:1" x14ac:dyDescent="0.2">
      <c r="A696" t="str">
        <f>CONCATENATE("{'SheetId':'34a8e994-01f6-4139-9fd6-c9fdbfe60cdd'",",","'UId':'92ff4940-8c73-4939-85bb-24d75016a747'",",'Col':",COLUMN(BCTaiSan_DTGTNN!E19),",'Row':",ROW(BCTaiSan_DTGTNN!E19),",","'ColDynamic':",COLUMN(BCTaiSan_DTGTNN!E18),",","'RowDynamic':",ROW(BCTaiSan_DTGTNN!E18),",","'Format':'numberic'",",'Value':'",SUBSTITUTE(BCTaiSan_DTGTNN!E19,"'","\'"),"','TargetCode':''}")</f>
        <v>{'SheetId':'34a8e994-01f6-4139-9fd6-c9fdbfe60cdd','UId':'92ff4940-8c73-4939-85bb-24d75016a747','Col':5,'Row':19,'ColDynamic':5,'RowDynamic':18,'Format':'numberic','Value':' ','TargetCode':''}</v>
      </c>
    </row>
    <row r="697" spans="1:1" x14ac:dyDescent="0.2">
      <c r="A697" t="str">
        <f>CONCATENATE("{'SheetId':'34a8e994-01f6-4139-9fd6-c9fdbfe60cdd'",",","'UId':'40d55e39-4ebf-4aac-8658-e2fa7193f766'",",'Col':",COLUMN(BCTaiSan_DTGTNN!F19),",'Row':",ROW(BCTaiSan_DTGTNN!F19),",","'ColDynamic':",COLUMN(BCTaiSan_DTGTNN!F18),",","'RowDynamic':",ROW(BCTaiSan_DTGTNN!F18),",","'Format':'numberic'",",'Value':'",SUBSTITUTE(BCTaiSan_DTGTNN!F19,"'","\'"),"','TargetCode':''}")</f>
        <v>{'SheetId':'34a8e994-01f6-4139-9fd6-c9fdbfe60cdd','UId':'40d55e39-4ebf-4aac-8658-e2fa7193f766','Col':6,'Row':19,'ColDynamic':6,'RowDynamic':18,'Format':'numberic','Value':' ','TargetCode':''}</v>
      </c>
    </row>
    <row r="698" spans="1:1" x14ac:dyDescent="0.2">
      <c r="A698" t="str">
        <f>CONCATENATE("{'SheetId':'34a8e994-01f6-4139-9fd6-c9fdbfe60cdd'",",","'UId':'2561ce78-6942-44ae-90ee-92a3366655e7'",",'Col':",COLUMN(BCTaiSan_DTGTNN!G19),",'Row':",ROW(BCTaiSan_DTGTNN!G19),",","'ColDynamic':",COLUMN(BCTaiSan_DTGTNN!G18),",","'RowDynamic':",ROW(BCTaiSan_DTGTNN!G18),",","'Format':'numberic'",",'Value':'",SUBSTITUTE(BCTaiSan_DTGTNN!G19,"'","\'"),"','TargetCode':''}")</f>
        <v>{'SheetId':'34a8e994-01f6-4139-9fd6-c9fdbfe60cdd','UId':'2561ce78-6942-44ae-90ee-92a3366655e7','Col':7,'Row':19,'ColDynamic':7,'RowDynamic':18,'Format':'numberic','Value':' ','TargetCode':''}</v>
      </c>
    </row>
    <row r="699" spans="1:1" x14ac:dyDescent="0.2">
      <c r="A699" t="str">
        <f>CONCATENATE("{'SheetId':'34a8e994-01f6-4139-9fd6-c9fdbfe60cdd'",",","'UId':'43f3dd43-a428-47ed-a73b-1b8b7aeef1c9'",",'Col':",COLUMN(BCTaiSan_DTGTNN!C20),",'Row':",ROW(BCTaiSan_DTGTNN!C20),",","'Format':'numberic'",",'Value':'",SUBSTITUTE(BCTaiSan_DTGTNN!C20,"'","\'"),"','TargetCode':''}")</f>
        <v>{'SheetId':'34a8e994-01f6-4139-9fd6-c9fdbfe60cdd','UId':'43f3dd43-a428-47ed-a73b-1b8b7aeef1c9','Col':3,'Row':20,'Format':'numberic','Value':' ','TargetCode':''}</v>
      </c>
    </row>
    <row r="700" spans="1:1" x14ac:dyDescent="0.2">
      <c r="A700" t="str">
        <f>CONCATENATE("{'SheetId':'34a8e994-01f6-4139-9fd6-c9fdbfe60cdd'",",","'UId':'ee43cbc8-acce-4dca-b839-85741247fca9'",",'Col':",COLUMN(BCTaiSan_DTGTNN!D20),",'Row':",ROW(BCTaiSan_DTGTNN!D20),",","'Format':'numberic'",",'Value':'",SUBSTITUTE(BCTaiSan_DTGTNN!D20,"'","\'"),"','TargetCode':''}")</f>
        <v>{'SheetId':'34a8e994-01f6-4139-9fd6-c9fdbfe60cdd','UId':'ee43cbc8-acce-4dca-b839-85741247fca9','Col':4,'Row':20,'Format':'numberic','Value':' ','TargetCode':''}</v>
      </c>
    </row>
    <row r="701" spans="1:1" x14ac:dyDescent="0.2">
      <c r="A701" t="str">
        <f>CONCATENATE("{'SheetId':'34a8e994-01f6-4139-9fd6-c9fdbfe60cdd'",",","'UId':'f5e10079-4127-4d8b-b718-57a9576ddcfe'",",'Col':",COLUMN(BCTaiSan_DTGTNN!E20),",'Row':",ROW(BCTaiSan_DTGTNN!E20),",","'Format':'numberic'",",'Value':'",SUBSTITUTE(BCTaiSan_DTGTNN!E20,"'","\'"),"','TargetCode':''}")</f>
        <v>{'SheetId':'34a8e994-01f6-4139-9fd6-c9fdbfe60cdd','UId':'f5e10079-4127-4d8b-b718-57a9576ddcfe','Col':5,'Row':20,'Format':'numberic','Value':' ','TargetCode':''}</v>
      </c>
    </row>
    <row r="702" spans="1:1" x14ac:dyDescent="0.2">
      <c r="A702" t="str">
        <f>CONCATENATE("{'SheetId':'34a8e994-01f6-4139-9fd6-c9fdbfe60cdd'",",","'UId':'9d127bad-df49-424e-aff5-11e9bfa24def'",",'Col':",COLUMN(BCTaiSan_DTGTNN!F20),",'Row':",ROW(BCTaiSan_DTGTNN!F20),",","'Format':'numberic'",",'Value':'",SUBSTITUTE(BCTaiSan_DTGTNN!F20,"'","\'"),"','TargetCode':''}")</f>
        <v>{'SheetId':'34a8e994-01f6-4139-9fd6-c9fdbfe60cdd','UId':'9d127bad-df49-424e-aff5-11e9bfa24def','Col':6,'Row':20,'Format':'numberic','Value':' ','TargetCode':''}</v>
      </c>
    </row>
    <row r="703" spans="1:1" x14ac:dyDescent="0.2">
      <c r="A703" t="str">
        <f>CONCATENATE("{'SheetId':'34a8e994-01f6-4139-9fd6-c9fdbfe60cdd'",",","'UId':'c94e1fd0-8580-48b2-b13f-e44a2bcbc505'",",'Col':",COLUMN(BCTaiSan_DTGTNN!G20),",'Row':",ROW(BCTaiSan_DTGTNN!G20),",","'Format':'numberic'",",'Value':'",SUBSTITUTE(BCTaiSan_DTGTNN!G20,"'","\'"),"','TargetCode':''}")</f>
        <v>{'SheetId':'34a8e994-01f6-4139-9fd6-c9fdbfe60cdd','UId':'c94e1fd0-8580-48b2-b13f-e44a2bcbc505','Col':7,'Row':20,'Format':'numberic','Value':' ','TargetCode':''}</v>
      </c>
    </row>
    <row r="704" spans="1:1" x14ac:dyDescent="0.2">
      <c r="A704" t="str">
        <f>CONCATENATE("{'SheetId':'34a8e994-01f6-4139-9fd6-c9fdbfe60cdd'",",","'UId':'562df118-293f-444f-bb74-894a86a6b1a1'",",'Col':",COLUMN(BCTaiSan_DTGTNN!C21),",'Row':",ROW(BCTaiSan_DTGTNN!C21),",","'Format':'numberic'",",'Value':'",SUBSTITUTE(BCTaiSan_DTGTNN!C21,"'","\'"),"','TargetCode':''}")</f>
        <v>{'SheetId':'34a8e994-01f6-4139-9fd6-c9fdbfe60cdd','UId':'562df118-293f-444f-bb74-894a86a6b1a1','Col':3,'Row':21,'Format':'numberic','Value':' ','TargetCode':''}</v>
      </c>
    </row>
    <row r="705" spans="1:1" x14ac:dyDescent="0.2">
      <c r="A705" t="str">
        <f>CONCATENATE("{'SheetId':'34a8e994-01f6-4139-9fd6-c9fdbfe60cdd'",",","'UId':'d7de1efc-b821-4745-abcd-75ff2777a2ba'",",'Col':",COLUMN(BCTaiSan_DTGTNN!D21),",'Row':",ROW(BCTaiSan_DTGTNN!D21),",","'Format':'numberic'",",'Value':'",SUBSTITUTE(BCTaiSan_DTGTNN!D21,"'","\'"),"','TargetCode':''}")</f>
        <v>{'SheetId':'34a8e994-01f6-4139-9fd6-c9fdbfe60cdd','UId':'d7de1efc-b821-4745-abcd-75ff2777a2ba','Col':4,'Row':21,'Format':'numberic','Value':' ','TargetCode':''}</v>
      </c>
    </row>
    <row r="706" spans="1:1" x14ac:dyDescent="0.2">
      <c r="A706" t="str">
        <f>CONCATENATE("{'SheetId':'34a8e994-01f6-4139-9fd6-c9fdbfe60cdd'",",","'UId':'82b6c89b-c4eb-4782-be48-e4d7751c3212'",",'Col':",COLUMN(BCTaiSan_DTGTNN!E21),",'Row':",ROW(BCTaiSan_DTGTNN!E21),",","'Format':'numberic'",",'Value':'",SUBSTITUTE(BCTaiSan_DTGTNN!E21,"'","\'"),"','TargetCode':''}")</f>
        <v>{'SheetId':'34a8e994-01f6-4139-9fd6-c9fdbfe60cdd','UId':'82b6c89b-c4eb-4782-be48-e4d7751c3212','Col':5,'Row':21,'Format':'numberic','Value':' ','TargetCode':''}</v>
      </c>
    </row>
    <row r="707" spans="1:1" x14ac:dyDescent="0.2">
      <c r="A707" t="str">
        <f>CONCATENATE("{'SheetId':'34a8e994-01f6-4139-9fd6-c9fdbfe60cdd'",",","'UId':'9af89d94-5f2f-4c54-a5ef-171b90df5584'",",'Col':",COLUMN(BCTaiSan_DTGTNN!F21),",'Row':",ROW(BCTaiSan_DTGTNN!F21),",","'Format':'numberic'",",'Value':'",SUBSTITUTE(BCTaiSan_DTGTNN!F21,"'","\'"),"','TargetCode':''}")</f>
        <v>{'SheetId':'34a8e994-01f6-4139-9fd6-c9fdbfe60cdd','UId':'9af89d94-5f2f-4c54-a5ef-171b90df5584','Col':6,'Row':21,'Format':'numberic','Value':' ','TargetCode':''}</v>
      </c>
    </row>
    <row r="708" spans="1:1" x14ac:dyDescent="0.2">
      <c r="A708" t="str">
        <f>CONCATENATE("{'SheetId':'34a8e994-01f6-4139-9fd6-c9fdbfe60cdd'",",","'UId':'06ebaffb-48b1-4f91-9b01-1574968cadc8'",",'Col':",COLUMN(BCTaiSan_DTGTNN!G21),",'Row':",ROW(BCTaiSan_DTGTNN!G21),",","'Format':'numberic'",",'Value':'",SUBSTITUTE(BCTaiSan_DTGTNN!G21,"'","\'"),"','TargetCode':''}")</f>
        <v>{'SheetId':'34a8e994-01f6-4139-9fd6-c9fdbfe60cdd','UId':'06ebaffb-48b1-4f91-9b01-1574968cadc8','Col':7,'Row':21,'Format':'numberic','Value':' ','TargetCode':''}</v>
      </c>
    </row>
    <row r="709" spans="1:1" x14ac:dyDescent="0.2">
      <c r="A709" t="str">
        <f>CONCATENATE("{'SheetId':'34a8e994-01f6-4139-9fd6-c9fdbfe60cdd'",",","'UId':'8d4e50c5-6fca-4120-957c-f27b973ac801'",",'Col':",COLUMN(BCTaiSan_DTGTNN!A23),",'Row':",ROW(BCTaiSan_DTGTNN!A23),",","'ColDynamic':",COLUMN(BCTaiSan_DTGTNN!A18),",","'RowDynamic':",ROW(BCTaiSan_DTGTNN!A18),",","'Format':'string'",",'Value':'",SUBSTITUTE(BCTaiSan_DTGTNN!A23,"'","\'"),"','TargetCode':''}")</f>
        <v>{'SheetId':'34a8e994-01f6-4139-9fd6-c9fdbfe60cdd','UId':'8d4e50c5-6fca-4120-957c-f27b973ac801','Col':1,'Row':23,'ColDynamic':1,'RowDynamic':18,'Format':'string','Value':'II.2','TargetCode':''}</v>
      </c>
    </row>
    <row r="710" spans="1:1" x14ac:dyDescent="0.2">
      <c r="A710" t="str">
        <f>CONCATENATE("{'SheetId':'34a8e994-01f6-4139-9fd6-c9fdbfe60cdd'",",","'UId':'cb96d995-455e-4e25-a60d-cdca1745d8bc'",",'Col':",COLUMN(BCTaiSan_DTGTNN!B23),",'Row':",ROW(BCTaiSan_DTGTNN!B23),",","'ColDynamic':",COLUMN(BCTaiSan_DTGTNN!B18),",","'RowDynamic':",ROW(BCTaiSan_DTGTNN!B18),",","'Format':'string'",",'Value':'",SUBSTITUTE(BCTaiSan_DTGTNN!B23,"'","\'"),"','TargetCode':''}")</f>
        <v>{'SheetId':'34a8e994-01f6-4139-9fd6-c9fdbfe60cdd','UId':'cb96d995-455e-4e25-a60d-cdca1745d8bc','Col':2,'Row':23,'ColDynamic':2,'RowDynamic':18,'Format':'string','Value':'Các khoản phải trả khác','TargetCode':''}</v>
      </c>
    </row>
    <row r="711" spans="1:1" x14ac:dyDescent="0.2">
      <c r="A711" t="str">
        <f>CONCATENATE("{'SheetId':'34a8e994-01f6-4139-9fd6-c9fdbfe60cdd'",",","'UId':'39ac2913-cfc7-486d-9654-6715727fc13d'",",'Col':",COLUMN(BCTaiSan_DTGTNN!C23),",'Row':",ROW(BCTaiSan_DTGTNN!C23),",","'ColDynamic':",COLUMN(BCTaiSan_DTGTNN!C18),",","'RowDynamic':",ROW(BCTaiSan_DTGTNN!C18),",","'Format':'numberic'",",'Value':'",SUBSTITUTE(BCTaiSan_DTGTNN!C23,"'","\'"),"','TargetCode':''}")</f>
        <v>{'SheetId':'34a8e994-01f6-4139-9fd6-c9fdbfe60cdd','UId':'39ac2913-cfc7-486d-9654-6715727fc13d','Col':3,'Row':23,'ColDynamic':3,'RowDynamic':18,'Format':'numberic','Value':' ','TargetCode':''}</v>
      </c>
    </row>
    <row r="712" spans="1:1" x14ac:dyDescent="0.2">
      <c r="A712" t="str">
        <f>CONCATENATE("{'SheetId':'34a8e994-01f6-4139-9fd6-c9fdbfe60cdd'",",","'UId':'12862020-a36f-457c-bf39-dc3b3cbff690'",",'Col':",COLUMN(BCTaiSan_DTGTNN!D23),",'Row':",ROW(BCTaiSan_DTGTNN!D23),",","'ColDynamic':",COLUMN(BCTaiSan_DTGTNN!D18),",","'RowDynamic':",ROW(BCTaiSan_DTGTNN!D18),",","'Format':'numberic'",",'Value':'",SUBSTITUTE(BCTaiSan_DTGTNN!D23,"'","\'"),"','TargetCode':''}")</f>
        <v>{'SheetId':'34a8e994-01f6-4139-9fd6-c9fdbfe60cdd','UId':'12862020-a36f-457c-bf39-dc3b3cbff690','Col':4,'Row':23,'ColDynamic':4,'RowDynamic':18,'Format':'numberic','Value':' ','TargetCode':''}</v>
      </c>
    </row>
    <row r="713" spans="1:1" x14ac:dyDescent="0.2">
      <c r="A713" t="str">
        <f>CONCATENATE("{'SheetId':'34a8e994-01f6-4139-9fd6-c9fdbfe60cdd'",",","'UId':'6b59c9f1-2538-41eb-b593-fbf1d19a9949'",",'Col':",COLUMN(BCTaiSan_DTGTNN!E23),",'Row':",ROW(BCTaiSan_DTGTNN!E23),",","'ColDynamic':",COLUMN(BCTaiSan_DTGTNN!E18),",","'RowDynamic':",ROW(BCTaiSan_DTGTNN!E18),",","'Format':'numberic'",",'Value':'",SUBSTITUTE(BCTaiSan_DTGTNN!E23,"'","\'"),"','TargetCode':''}")</f>
        <v>{'SheetId':'34a8e994-01f6-4139-9fd6-c9fdbfe60cdd','UId':'6b59c9f1-2538-41eb-b593-fbf1d19a9949','Col':5,'Row':23,'ColDynamic':5,'RowDynamic':18,'Format':'numberic','Value':' ','TargetCode':''}</v>
      </c>
    </row>
    <row r="714" spans="1:1" x14ac:dyDescent="0.2">
      <c r="A714" t="str">
        <f>CONCATENATE("{'SheetId':'34a8e994-01f6-4139-9fd6-c9fdbfe60cdd'",",","'UId':'1daffe3c-8540-4041-b248-bd293eb3b6a8'",",'Col':",COLUMN(BCTaiSan_DTGTNN!F23),",'Row':",ROW(BCTaiSan_DTGTNN!F23),",","'ColDynamic':",COLUMN(BCTaiSan_DTGTNN!F18),",","'RowDynamic':",ROW(BCTaiSan_DTGTNN!F18),",","'Format':'numberic'",",'Value':'",SUBSTITUTE(BCTaiSan_DTGTNN!F23,"'","\'"),"','TargetCode':''}")</f>
        <v>{'SheetId':'34a8e994-01f6-4139-9fd6-c9fdbfe60cdd','UId':'1daffe3c-8540-4041-b248-bd293eb3b6a8','Col':6,'Row':23,'ColDynamic':6,'RowDynamic':18,'Format':'numberic','Value':' ','TargetCode':''}</v>
      </c>
    </row>
    <row r="715" spans="1:1" x14ac:dyDescent="0.2">
      <c r="A715" t="str">
        <f>CONCATENATE("{'SheetId':'34a8e994-01f6-4139-9fd6-c9fdbfe60cdd'",",","'UId':'df62815e-1c91-4059-be71-fa50e634fffb'",",'Col':",COLUMN(BCTaiSan_DTGTNN!G23),",'Row':",ROW(BCTaiSan_DTGTNN!G23),",","'ColDynamic':",COLUMN(BCTaiSan_DTGTNN!G18),",","'RowDynamic':",ROW(BCTaiSan_DTGTNN!G18),",","'Format':'numberic'",",'Value':'",SUBSTITUTE(BCTaiSan_DTGTNN!G23,"'","\'"),"','TargetCode':''}")</f>
        <v>{'SheetId':'34a8e994-01f6-4139-9fd6-c9fdbfe60cdd','UId':'df62815e-1c91-4059-be71-fa50e634fffb','Col':7,'Row':23,'ColDynamic':7,'RowDynamic':18,'Format':'numberic','Value':' ','TargetCode':''}</v>
      </c>
    </row>
    <row r="716" spans="1:1" x14ac:dyDescent="0.2">
      <c r="A716" t="str">
        <f>CONCATENATE("{'SheetId':'34a8e994-01f6-4139-9fd6-c9fdbfe60cdd'",",","'UId':'e1f53408-b859-4c14-837b-9f97884502a8'",",'Col':",COLUMN(BCTaiSan_DTGTNN!C24),",'Row':",ROW(BCTaiSan_DTGTNN!C24),",","'Format':'numberic'",",'Value':'",SUBSTITUTE(BCTaiSan_DTGTNN!C24,"'","\'"),"','TargetCode':''}")</f>
        <v>{'SheetId':'34a8e994-01f6-4139-9fd6-c9fdbfe60cdd','UId':'e1f53408-b859-4c14-837b-9f97884502a8','Col':3,'Row':24,'Format':'numberic','Value':' ','TargetCode':''}</v>
      </c>
    </row>
    <row r="717" spans="1:1" x14ac:dyDescent="0.2">
      <c r="A717" t="str">
        <f>CONCATENATE("{'SheetId':'34a8e994-01f6-4139-9fd6-c9fdbfe60cdd'",",","'UId':'41152582-a5fc-4f56-8e27-a6d405c9c1f1'",",'Col':",COLUMN(BCTaiSan_DTGTNN!D24),",'Row':",ROW(BCTaiSan_DTGTNN!D24),",","'Format':'numberic'",",'Value':'",SUBSTITUTE(BCTaiSan_DTGTNN!D24,"'","\'"),"','TargetCode':''}")</f>
        <v>{'SheetId':'34a8e994-01f6-4139-9fd6-c9fdbfe60cdd','UId':'41152582-a5fc-4f56-8e27-a6d405c9c1f1','Col':4,'Row':24,'Format':'numberic','Value':' ','TargetCode':''}</v>
      </c>
    </row>
    <row r="718" spans="1:1" x14ac:dyDescent="0.2">
      <c r="A718" t="str">
        <f>CONCATENATE("{'SheetId':'34a8e994-01f6-4139-9fd6-c9fdbfe60cdd'",",","'UId':'ffa1fd67-eae6-495c-ad39-5e01c5dcdd53'",",'Col':",COLUMN(BCTaiSan_DTGTNN!E24),",'Row':",ROW(BCTaiSan_DTGTNN!E24),",","'Format':'numberic'",",'Value':'",SUBSTITUTE(BCTaiSan_DTGTNN!E24,"'","\'"),"','TargetCode':''}")</f>
        <v>{'SheetId':'34a8e994-01f6-4139-9fd6-c9fdbfe60cdd','UId':'ffa1fd67-eae6-495c-ad39-5e01c5dcdd53','Col':5,'Row':24,'Format':'numberic','Value':' ','TargetCode':''}</v>
      </c>
    </row>
    <row r="719" spans="1:1" x14ac:dyDescent="0.2">
      <c r="A719" t="str">
        <f>CONCATENATE("{'SheetId':'34a8e994-01f6-4139-9fd6-c9fdbfe60cdd'",",","'UId':'848c53b9-e03f-4db0-bfca-c48dca3d4373'",",'Col':",COLUMN(BCTaiSan_DTGTNN!F24),",'Row':",ROW(BCTaiSan_DTGTNN!F24),",","'Format':'numberic'",",'Value':'",SUBSTITUTE(BCTaiSan_DTGTNN!F24,"'","\'"),"','TargetCode':''}")</f>
        <v>{'SheetId':'34a8e994-01f6-4139-9fd6-c9fdbfe60cdd','UId':'848c53b9-e03f-4db0-bfca-c48dca3d4373','Col':6,'Row':24,'Format':'numberic','Value':' ','TargetCode':''}</v>
      </c>
    </row>
    <row r="720" spans="1:1" x14ac:dyDescent="0.2">
      <c r="A720" t="str">
        <f>CONCATENATE("{'SheetId':'34a8e994-01f6-4139-9fd6-c9fdbfe60cdd'",",","'UId':'8a643879-d4b2-4615-91ce-d8a7e5c0f52d'",",'Col':",COLUMN(BCTaiSan_DTGTNN!G24),",'Row':",ROW(BCTaiSan_DTGTNN!G24),",","'Format':'numberic'",",'Value':'",SUBSTITUTE(BCTaiSan_DTGTNN!G24,"'","\'"),"','TargetCode':''}")</f>
        <v>{'SheetId':'34a8e994-01f6-4139-9fd6-c9fdbfe60cdd','UId':'8a643879-d4b2-4615-91ce-d8a7e5c0f52d','Col':7,'Row':24,'Format':'numberic','Value':' ','TargetCode':''}</v>
      </c>
    </row>
    <row r="721" spans="1:1" x14ac:dyDescent="0.2">
      <c r="A721" t="str">
        <f>CONCATENATE("{'SheetId':'b85f0c9c-2c9c-42cb-97e8-cf3b2f1ff40b'",",","'UId':'d3598d7f-b99c-47de-a946-3780e5aaa44d'",",'Col':",COLUMN(KetQuaHoatDong_DTGTNN!C3),",'Row':",ROW(KetQuaHoatDong_DTGTNN!C3),",","'Format':'numberic'",",'Value':'",SUBSTITUTE(KetQuaHoatDong_DTGTNN!C3,"'","\'"),"','TargetCode':''}")</f>
        <v>{'SheetId':'b85f0c9c-2c9c-42cb-97e8-cf3b2f1ff40b','UId':'d3598d7f-b99c-47de-a946-3780e5aaa44d','Col':3,'Row':3,'Format':'numberic','Value':' ','TargetCode':''}</v>
      </c>
    </row>
    <row r="722" spans="1:1" x14ac:dyDescent="0.2">
      <c r="A722" t="str">
        <f>CONCATENATE("{'SheetId':'b85f0c9c-2c9c-42cb-97e8-cf3b2f1ff40b'",",","'UId':'89a33e01-0c3c-4523-aaed-7c213432c0f3'",",'Col':",COLUMN(KetQuaHoatDong_DTGTNN!D3),",'Row':",ROW(KetQuaHoatDong_DTGTNN!D3),",","'Format':'numberic'",",'Value':'",SUBSTITUTE(KetQuaHoatDong_DTGTNN!D3,"'","\'"),"','TargetCode':''}")</f>
        <v>{'SheetId':'b85f0c9c-2c9c-42cb-97e8-cf3b2f1ff40b','UId':'89a33e01-0c3c-4523-aaed-7c213432c0f3','Col':4,'Row':3,'Format':'numberic','Value':' ','TargetCode':''}</v>
      </c>
    </row>
    <row r="723" spans="1:1" x14ac:dyDescent="0.2">
      <c r="A723" t="str">
        <f>CONCATENATE("{'SheetId':'b85f0c9c-2c9c-42cb-97e8-cf3b2f1ff40b'",",","'UId':'75ce2163-e549-446f-9595-3ff88fb46187'",",'Col':",COLUMN(KetQuaHoatDong_DTGTNN!E3),",'Row':",ROW(KetQuaHoatDong_DTGTNN!E3),",","'Format':'numberic'",",'Value':'",SUBSTITUTE(KetQuaHoatDong_DTGTNN!E3,"'","\'"),"','TargetCode':''}")</f>
        <v>{'SheetId':'b85f0c9c-2c9c-42cb-97e8-cf3b2f1ff40b','UId':'75ce2163-e549-446f-9595-3ff88fb46187','Col':5,'Row':3,'Format':'numberic','Value':' ','TargetCode':''}</v>
      </c>
    </row>
    <row r="724" spans="1:1" x14ac:dyDescent="0.2">
      <c r="A724" t="str">
        <f>CONCATENATE("{'SheetId':'b85f0c9c-2c9c-42cb-97e8-cf3b2f1ff40b'",",","'UId':'64c81976-b294-4de5-ad8e-e59069ed5ca7'",",'Col':",COLUMN(KetQuaHoatDong_DTGTNN!F3),",'Row':",ROW(KetQuaHoatDong_DTGTNN!F3),",","'Format':'numberic'",",'Value':'",SUBSTITUTE(KetQuaHoatDong_DTGTNN!F3,"'","\'"),"','TargetCode':''}")</f>
        <v>{'SheetId':'b85f0c9c-2c9c-42cb-97e8-cf3b2f1ff40b','UId':'64c81976-b294-4de5-ad8e-e59069ed5ca7','Col':6,'Row':3,'Format':'numberic','Value':' ','TargetCode':''}</v>
      </c>
    </row>
    <row r="725" spans="1:1" x14ac:dyDescent="0.2">
      <c r="A725" t="str">
        <f>CONCATENATE("{'SheetId':'b85f0c9c-2c9c-42cb-97e8-cf3b2f1ff40b'",",","'UId':'4600ecc0-c5e9-4760-96c2-9eefb3952371'",",'Col':",COLUMN(KetQuaHoatDong_DTGTNN!G3),",'Row':",ROW(KetQuaHoatDong_DTGTNN!G3),",","'Format':'numberic'",",'Value':'",SUBSTITUTE(KetQuaHoatDong_DTGTNN!G3,"'","\'"),"','TargetCode':''}")</f>
        <v>{'SheetId':'b85f0c9c-2c9c-42cb-97e8-cf3b2f1ff40b','UId':'4600ecc0-c5e9-4760-96c2-9eefb3952371','Col':7,'Row':3,'Format':'numberic','Value':' ','TargetCode':''}</v>
      </c>
    </row>
    <row r="726" spans="1:1" x14ac:dyDescent="0.2">
      <c r="A726" t="str">
        <f>CONCATENATE("{'SheetId':'b85f0c9c-2c9c-42cb-97e8-cf3b2f1ff40b'",",","'UId':'d9593858-28fd-4ac3-baee-be4d8f0a6b97'",",'Col':",COLUMN(KetQuaHoatDong_DTGTNN!C4),",'Row':",ROW(KetQuaHoatDong_DTGTNN!C4),",","'Format':'numberic'",",'Value':'",SUBSTITUTE(KetQuaHoatDong_DTGTNN!C4,"'","\'"),"','TargetCode':''}")</f>
        <v>{'SheetId':'b85f0c9c-2c9c-42cb-97e8-cf3b2f1ff40b','UId':'d9593858-28fd-4ac3-baee-be4d8f0a6b97','Col':3,'Row':4,'Format':'numberic','Value':' ','TargetCode':''}</v>
      </c>
    </row>
    <row r="727" spans="1:1" x14ac:dyDescent="0.2">
      <c r="A727" t="str">
        <f>CONCATENATE("{'SheetId':'b85f0c9c-2c9c-42cb-97e8-cf3b2f1ff40b'",",","'UId':'d9e7fd8b-ec79-41a7-b789-8067f4f84a57'",",'Col':",COLUMN(KetQuaHoatDong_DTGTNN!D4),",'Row':",ROW(KetQuaHoatDong_DTGTNN!D4),",","'Format':'numberic'",",'Value':'",SUBSTITUTE(KetQuaHoatDong_DTGTNN!D4,"'","\'"),"','TargetCode':''}")</f>
        <v>{'SheetId':'b85f0c9c-2c9c-42cb-97e8-cf3b2f1ff40b','UId':'d9e7fd8b-ec79-41a7-b789-8067f4f84a57','Col':4,'Row':4,'Format':'numberic','Value':' ','TargetCode':''}</v>
      </c>
    </row>
    <row r="728" spans="1:1" x14ac:dyDescent="0.2">
      <c r="A728" t="str">
        <f>CONCATENATE("{'SheetId':'b85f0c9c-2c9c-42cb-97e8-cf3b2f1ff40b'",",","'UId':'6d522944-59c1-4b80-a6a9-0a6839901876'",",'Col':",COLUMN(KetQuaHoatDong_DTGTNN!E4),",'Row':",ROW(KetQuaHoatDong_DTGTNN!E4),",","'Format':'numberic'",",'Value':'",SUBSTITUTE(KetQuaHoatDong_DTGTNN!E4,"'","\'"),"','TargetCode':''}")</f>
        <v>{'SheetId':'b85f0c9c-2c9c-42cb-97e8-cf3b2f1ff40b','UId':'6d522944-59c1-4b80-a6a9-0a6839901876','Col':5,'Row':4,'Format':'numberic','Value':' ','TargetCode':''}</v>
      </c>
    </row>
    <row r="729" spans="1:1" x14ac:dyDescent="0.2">
      <c r="A729" t="str">
        <f>CONCATENATE("{'SheetId':'b85f0c9c-2c9c-42cb-97e8-cf3b2f1ff40b'",",","'UId':'22677e63-5680-4c53-b3a7-a608e7c538ab'",",'Col':",COLUMN(KetQuaHoatDong_DTGTNN!F4),",'Row':",ROW(KetQuaHoatDong_DTGTNN!F4),",","'Format':'numberic'",",'Value':'",SUBSTITUTE(KetQuaHoatDong_DTGTNN!F4,"'","\'"),"','TargetCode':''}")</f>
        <v>{'SheetId':'b85f0c9c-2c9c-42cb-97e8-cf3b2f1ff40b','UId':'22677e63-5680-4c53-b3a7-a608e7c538ab','Col':6,'Row':4,'Format':'numberic','Value':' ','TargetCode':''}</v>
      </c>
    </row>
    <row r="730" spans="1:1" x14ac:dyDescent="0.2">
      <c r="A730" t="str">
        <f>CONCATENATE("{'SheetId':'b85f0c9c-2c9c-42cb-97e8-cf3b2f1ff40b'",",","'UId':'7acdd36a-52be-46af-a4b8-961f14a865dd'",",'Col':",COLUMN(KetQuaHoatDong_DTGTNN!G4),",'Row':",ROW(KetQuaHoatDong_DTGTNN!G4),",","'Format':'numberic'",",'Value':'",SUBSTITUTE(KetQuaHoatDong_DTGTNN!G4,"'","\'"),"','TargetCode':''}")</f>
        <v>{'SheetId':'b85f0c9c-2c9c-42cb-97e8-cf3b2f1ff40b','UId':'7acdd36a-52be-46af-a4b8-961f14a865dd','Col':7,'Row':4,'Format':'numberic','Value':' ','TargetCode':''}</v>
      </c>
    </row>
    <row r="731" spans="1:1" x14ac:dyDescent="0.2">
      <c r="A731" t="str">
        <f>CONCATENATE("{'SheetId':'b85f0c9c-2c9c-42cb-97e8-cf3b2f1ff40b'",",","'UId':'deb219ed-3c66-4219-978d-a23b19c7be0e'",",'Col':",COLUMN(KetQuaHoatDong_DTGTNN!C5),",'Row':",ROW(KetQuaHoatDong_DTGTNN!C5),",","'Format':'numberic'",",'Value':'",SUBSTITUTE(KetQuaHoatDong_DTGTNN!C5,"'","\'"),"','TargetCode':''}")</f>
        <v>{'SheetId':'b85f0c9c-2c9c-42cb-97e8-cf3b2f1ff40b','UId':'deb219ed-3c66-4219-978d-a23b19c7be0e','Col':3,'Row':5,'Format':'numberic','Value':' ','TargetCode':''}</v>
      </c>
    </row>
    <row r="732" spans="1:1" x14ac:dyDescent="0.2">
      <c r="A732" t="str">
        <f>CONCATENATE("{'SheetId':'b85f0c9c-2c9c-42cb-97e8-cf3b2f1ff40b'",",","'UId':'25ced59f-a3f2-491f-8001-fd2d12e54059'",",'Col':",COLUMN(KetQuaHoatDong_DTGTNN!D5),",'Row':",ROW(KetQuaHoatDong_DTGTNN!D5),",","'Format':'numberic'",",'Value':'",SUBSTITUTE(KetQuaHoatDong_DTGTNN!D5,"'","\'"),"','TargetCode':''}")</f>
        <v>{'SheetId':'b85f0c9c-2c9c-42cb-97e8-cf3b2f1ff40b','UId':'25ced59f-a3f2-491f-8001-fd2d12e54059','Col':4,'Row':5,'Format':'numberic','Value':' ','TargetCode':''}</v>
      </c>
    </row>
    <row r="733" spans="1:1" x14ac:dyDescent="0.2">
      <c r="A733" t="str">
        <f>CONCATENATE("{'SheetId':'b85f0c9c-2c9c-42cb-97e8-cf3b2f1ff40b'",",","'UId':'75907e69-7b6f-4322-b992-eed3748419d9'",",'Col':",COLUMN(KetQuaHoatDong_DTGTNN!E5),",'Row':",ROW(KetQuaHoatDong_DTGTNN!E5),",","'Format':'numberic'",",'Value':'",SUBSTITUTE(KetQuaHoatDong_DTGTNN!E5,"'","\'"),"','TargetCode':''}")</f>
        <v>{'SheetId':'b85f0c9c-2c9c-42cb-97e8-cf3b2f1ff40b','UId':'75907e69-7b6f-4322-b992-eed3748419d9','Col':5,'Row':5,'Format':'numberic','Value':' ','TargetCode':''}</v>
      </c>
    </row>
    <row r="734" spans="1:1" x14ac:dyDescent="0.2">
      <c r="A734" t="str">
        <f>CONCATENATE("{'SheetId':'b85f0c9c-2c9c-42cb-97e8-cf3b2f1ff40b'",",","'UId':'df8a7b02-3a7a-4ac9-b9f6-1d8de594021f'",",'Col':",COLUMN(KetQuaHoatDong_DTGTNN!F5),",'Row':",ROW(KetQuaHoatDong_DTGTNN!F5),",","'Format':'numberic'",",'Value':'",SUBSTITUTE(KetQuaHoatDong_DTGTNN!F5,"'","\'"),"','TargetCode':''}")</f>
        <v>{'SheetId':'b85f0c9c-2c9c-42cb-97e8-cf3b2f1ff40b','UId':'df8a7b02-3a7a-4ac9-b9f6-1d8de594021f','Col':6,'Row':5,'Format':'numberic','Value':' ','TargetCode':''}</v>
      </c>
    </row>
    <row r="735" spans="1:1" x14ac:dyDescent="0.2">
      <c r="A735" t="str">
        <f>CONCATENATE("{'SheetId':'b85f0c9c-2c9c-42cb-97e8-cf3b2f1ff40b'",",","'UId':'fc1f9195-3048-43c6-ab00-3355dd2f3581'",",'Col':",COLUMN(KetQuaHoatDong_DTGTNN!G5),",'Row':",ROW(KetQuaHoatDong_DTGTNN!G5),",","'Format':'numberic'",",'Value':'",SUBSTITUTE(KetQuaHoatDong_DTGTNN!G5,"'","\'"),"','TargetCode':''}")</f>
        <v>{'SheetId':'b85f0c9c-2c9c-42cb-97e8-cf3b2f1ff40b','UId':'fc1f9195-3048-43c6-ab00-3355dd2f3581','Col':7,'Row':5,'Format':'numberic','Value':' ','TargetCode':''}</v>
      </c>
    </row>
    <row r="736" spans="1:1" x14ac:dyDescent="0.2">
      <c r="A736" t="str">
        <f>CONCATENATE("{'SheetId':'b85f0c9c-2c9c-42cb-97e8-cf3b2f1ff40b'",",","'UId':'c6bd1aa7-b873-4c67-a2c6-960a2e8f25b7'",",'Col':",COLUMN(KetQuaHoatDong_DTGTNN!C6),",'Row':",ROW(KetQuaHoatDong_DTGTNN!C6),",","'Format':'numberic'",",'Value':'",SUBSTITUTE(KetQuaHoatDong_DTGTNN!C6,"'","\'"),"','TargetCode':''}")</f>
        <v>{'SheetId':'b85f0c9c-2c9c-42cb-97e8-cf3b2f1ff40b','UId':'c6bd1aa7-b873-4c67-a2c6-960a2e8f25b7','Col':3,'Row':6,'Format':'numberic','Value':' ','TargetCode':''}</v>
      </c>
    </row>
    <row r="737" spans="1:1" x14ac:dyDescent="0.2">
      <c r="A737" t="str">
        <f>CONCATENATE("{'SheetId':'b85f0c9c-2c9c-42cb-97e8-cf3b2f1ff40b'",",","'UId':'345b4213-7d25-4e4a-b681-6f0751d59607'",",'Col':",COLUMN(KetQuaHoatDong_DTGTNN!D6),",'Row':",ROW(KetQuaHoatDong_DTGTNN!D6),",","'Format':'numberic'",",'Value':'",SUBSTITUTE(KetQuaHoatDong_DTGTNN!D6,"'","\'"),"','TargetCode':''}")</f>
        <v>{'SheetId':'b85f0c9c-2c9c-42cb-97e8-cf3b2f1ff40b','UId':'345b4213-7d25-4e4a-b681-6f0751d59607','Col':4,'Row':6,'Format':'numberic','Value':' ','TargetCode':''}</v>
      </c>
    </row>
    <row r="738" spans="1:1" x14ac:dyDescent="0.2">
      <c r="A738" t="str">
        <f>CONCATENATE("{'SheetId':'b85f0c9c-2c9c-42cb-97e8-cf3b2f1ff40b'",",","'UId':'616c3ae3-0b6c-45aa-9562-79badf291641'",",'Col':",COLUMN(KetQuaHoatDong_DTGTNN!E6),",'Row':",ROW(KetQuaHoatDong_DTGTNN!E6),",","'Format':'numberic'",",'Value':'",SUBSTITUTE(KetQuaHoatDong_DTGTNN!E6,"'","\'"),"','TargetCode':''}")</f>
        <v>{'SheetId':'b85f0c9c-2c9c-42cb-97e8-cf3b2f1ff40b','UId':'616c3ae3-0b6c-45aa-9562-79badf291641','Col':5,'Row':6,'Format':'numberic','Value':' ','TargetCode':''}</v>
      </c>
    </row>
    <row r="739" spans="1:1" x14ac:dyDescent="0.2">
      <c r="A739" t="str">
        <f>CONCATENATE("{'SheetId':'b85f0c9c-2c9c-42cb-97e8-cf3b2f1ff40b'",",","'UId':'98afffc9-bde2-4ca5-9bad-241dae7597f5'",",'Col':",COLUMN(KetQuaHoatDong_DTGTNN!F6),",'Row':",ROW(KetQuaHoatDong_DTGTNN!F6),",","'Format':'numberic'",",'Value':'",SUBSTITUTE(KetQuaHoatDong_DTGTNN!F6,"'","\'"),"','TargetCode':''}")</f>
        <v>{'SheetId':'b85f0c9c-2c9c-42cb-97e8-cf3b2f1ff40b','UId':'98afffc9-bde2-4ca5-9bad-241dae7597f5','Col':6,'Row':6,'Format':'numberic','Value':' ','TargetCode':''}</v>
      </c>
    </row>
    <row r="740" spans="1:1" x14ac:dyDescent="0.2">
      <c r="A740" t="str">
        <f>CONCATENATE("{'SheetId':'b85f0c9c-2c9c-42cb-97e8-cf3b2f1ff40b'",",","'UId':'528538fb-5a26-4894-bf45-d22045fea469'",",'Col':",COLUMN(KetQuaHoatDong_DTGTNN!G6),",'Row':",ROW(KetQuaHoatDong_DTGTNN!G6),",","'Format':'numberic'",",'Value':'",SUBSTITUTE(KetQuaHoatDong_DTGTNN!G6,"'","\'"),"','TargetCode':''}")</f>
        <v>{'SheetId':'b85f0c9c-2c9c-42cb-97e8-cf3b2f1ff40b','UId':'528538fb-5a26-4894-bf45-d22045fea469','Col':7,'Row':6,'Format':'numberic','Value':' ','TargetCode':''}</v>
      </c>
    </row>
    <row r="741" spans="1:1" x14ac:dyDescent="0.2">
      <c r="A741" t="str">
        <f>CONCATENATE("{'SheetId':'b85f0c9c-2c9c-42cb-97e8-cf3b2f1ff40b'",",","'UId':'5c6952c8-5212-40a7-87b6-34ffc3a06f4b'",",'Col':",COLUMN(KetQuaHoatDong_DTGTNN!A8),",'Row':",ROW(KetQuaHoatDong_DTGTNN!A8),",","'ColDynamic':",COLUMN(KetQuaHoatDong_DTGTNN!A7),",","'RowDynamic':",ROW(KetQuaHoatDong_DTGTNN!A7),",","'Format':'string'",",'Value':'",SUBSTITUTE(KetQuaHoatDong_DTGTNN!A8,"'","\'"),"','TargetCode':''}")</f>
        <v>{'SheetId':'b85f0c9c-2c9c-42cb-97e8-cf3b2f1ff40b','UId':'5c6952c8-5212-40a7-87b6-34ffc3a06f4b','Col':1,'Row':8,'ColDynamic':1,'RowDynamic':7,'Format':'string','Value':'II','TargetCode':''}</v>
      </c>
    </row>
    <row r="742" spans="1:1" x14ac:dyDescent="0.2">
      <c r="A742" t="str">
        <f>CONCATENATE("{'SheetId':'b85f0c9c-2c9c-42cb-97e8-cf3b2f1ff40b'",",","'UId':'34af04fb-dd1d-454b-8789-df3c819f4b68'",",'Col':",COLUMN(KetQuaHoatDong_DTGTNN!B8),",'Row':",ROW(KetQuaHoatDong_DTGTNN!B8),",","'ColDynamic':",COLUMN(KetQuaHoatDong_DTGTNN!B7),",","'RowDynamic':",ROW(KetQuaHoatDong_DTGTNN!B7),",","'Format':'string'",",'Value':'",SUBSTITUTE(KetQuaHoatDong_DTGTNN!B8,"'","\'"),"','TargetCode':''}")</f>
        <v>{'SheetId':'b85f0c9c-2c9c-42cb-97e8-cf3b2f1ff40b','UId':'34af04fb-dd1d-454b-8789-df3c819f4b68','Col':2,'Row':8,'ColDynamic':2,'RowDynamic':7,'Format':'string','Value':'Chi phí đầu tư gián tiếp ra nước ngoài','TargetCode':''}</v>
      </c>
    </row>
    <row r="743" spans="1:1" x14ac:dyDescent="0.2">
      <c r="A743" t="str">
        <f>CONCATENATE("{'SheetId':'b85f0c9c-2c9c-42cb-97e8-cf3b2f1ff40b'",",","'UId':'74e6b0b7-7c73-46ae-9f1e-f19d3faf7f28'",",'Col':",COLUMN(KetQuaHoatDong_DTGTNN!C8),",'Row':",ROW(KetQuaHoatDong_DTGTNN!C8),",","'ColDynamic':",COLUMN(KetQuaHoatDong_DTGTNN!C7),",","'RowDynamic':",ROW(KetQuaHoatDong_DTGTNN!C7),",","'Format':'numberic'",",'Value':'",SUBSTITUTE(KetQuaHoatDong_DTGTNN!C8,"'","\'"),"','TargetCode':''}")</f>
        <v>{'SheetId':'b85f0c9c-2c9c-42cb-97e8-cf3b2f1ff40b','UId':'74e6b0b7-7c73-46ae-9f1e-f19d3faf7f28','Col':3,'Row':8,'ColDynamic':3,'RowDynamic':7,'Format':'numberic','Value':' ','TargetCode':''}</v>
      </c>
    </row>
    <row r="744" spans="1:1" x14ac:dyDescent="0.2">
      <c r="A744" t="str">
        <f>CONCATENATE("{'SheetId':'b85f0c9c-2c9c-42cb-97e8-cf3b2f1ff40b'",",","'UId':'6048d942-0253-4930-9e82-589c4337cfb8'",",'Col':",COLUMN(KetQuaHoatDong_DTGTNN!D8),",'Row':",ROW(KetQuaHoatDong_DTGTNN!D8),",","'ColDynamic':",COLUMN(KetQuaHoatDong_DTGTNN!D7),",","'RowDynamic':",ROW(KetQuaHoatDong_DTGTNN!D7),",","'Format':'numberic'",",'Value':'",SUBSTITUTE(KetQuaHoatDong_DTGTNN!D8,"'","\'"),"','TargetCode':''}")</f>
        <v>{'SheetId':'b85f0c9c-2c9c-42cb-97e8-cf3b2f1ff40b','UId':'6048d942-0253-4930-9e82-589c4337cfb8','Col':4,'Row':8,'ColDynamic':4,'RowDynamic':7,'Format':'numberic','Value':' ','TargetCode':''}</v>
      </c>
    </row>
    <row r="745" spans="1:1" x14ac:dyDescent="0.2">
      <c r="A745" t="str">
        <f>CONCATENATE("{'SheetId':'b85f0c9c-2c9c-42cb-97e8-cf3b2f1ff40b'",",","'UId':'54a552e4-c716-4231-a7e9-f4d27df5a39e'",",'Col':",COLUMN(KetQuaHoatDong_DTGTNN!E8),",'Row':",ROW(KetQuaHoatDong_DTGTNN!E8),",","'ColDynamic':",COLUMN(KetQuaHoatDong_DTGTNN!E7),",","'RowDynamic':",ROW(KetQuaHoatDong_DTGTNN!E7),",","'Format':'numberic'",",'Value':'",SUBSTITUTE(KetQuaHoatDong_DTGTNN!E8,"'","\'"),"','TargetCode':''}")</f>
        <v>{'SheetId':'b85f0c9c-2c9c-42cb-97e8-cf3b2f1ff40b','UId':'54a552e4-c716-4231-a7e9-f4d27df5a39e','Col':5,'Row':8,'ColDynamic':5,'RowDynamic':7,'Format':'numberic','Value':' ','TargetCode':''}</v>
      </c>
    </row>
    <row r="746" spans="1:1" x14ac:dyDescent="0.2">
      <c r="A746" t="str">
        <f>CONCATENATE("{'SheetId':'b85f0c9c-2c9c-42cb-97e8-cf3b2f1ff40b'",",","'UId':'b2f7144d-a9e5-4d78-b7c5-428bf343f0ad'",",'Col':",COLUMN(KetQuaHoatDong_DTGTNN!F8),",'Row':",ROW(KetQuaHoatDong_DTGTNN!F8),",","'ColDynamic':",COLUMN(KetQuaHoatDong_DTGTNN!F7),",","'RowDynamic':",ROW(KetQuaHoatDong_DTGTNN!F7),",","'Format':'numberic'",",'Value':'",SUBSTITUTE(KetQuaHoatDong_DTGTNN!F8,"'","\'"),"','TargetCode':''}")</f>
        <v>{'SheetId':'b85f0c9c-2c9c-42cb-97e8-cf3b2f1ff40b','UId':'b2f7144d-a9e5-4d78-b7c5-428bf343f0ad','Col':6,'Row':8,'ColDynamic':6,'RowDynamic':7,'Format':'numberic','Value':' ','TargetCode':''}</v>
      </c>
    </row>
    <row r="747" spans="1:1" x14ac:dyDescent="0.2">
      <c r="A747" t="str">
        <f>CONCATENATE("{'SheetId':'b85f0c9c-2c9c-42cb-97e8-cf3b2f1ff40b'",",","'UId':'aa49e802-c50b-484d-b04d-584ad9529afb'",",'Col':",COLUMN(KetQuaHoatDong_DTGTNN!G8),",'Row':",ROW(KetQuaHoatDong_DTGTNN!G8),",","'ColDynamic':",COLUMN(KetQuaHoatDong_DTGTNN!G7),",","'RowDynamic':",ROW(KetQuaHoatDong_DTGTNN!G7),",","'Format':'numberic'",",'Value':'",SUBSTITUTE(KetQuaHoatDong_DTGTNN!G8,"'","\'"),"','TargetCode':''}")</f>
        <v>{'SheetId':'b85f0c9c-2c9c-42cb-97e8-cf3b2f1ff40b','UId':'aa49e802-c50b-484d-b04d-584ad9529afb','Col':7,'Row':8,'ColDynamic':7,'RowDynamic':7,'Format':'numberic','Value':' ','TargetCode':''}</v>
      </c>
    </row>
    <row r="748" spans="1:1" x14ac:dyDescent="0.2">
      <c r="A748" t="str">
        <f>CONCATENATE("{'SheetId':'b85f0c9c-2c9c-42cb-97e8-cf3b2f1ff40b'",",","'UId':'a6de6eaf-26cd-4162-88db-d6cdfef54835'",",'Col':",COLUMN(KetQuaHoatDong_DTGTNN!C9),",'Row':",ROW(KetQuaHoatDong_DTGTNN!C9),",","'Format':'numberic'",",'Value':'",SUBSTITUTE(KetQuaHoatDong_DTGTNN!C9,"'","\'"),"','TargetCode':''}")</f>
        <v>{'SheetId':'b85f0c9c-2c9c-42cb-97e8-cf3b2f1ff40b','UId':'a6de6eaf-26cd-4162-88db-d6cdfef54835','Col':3,'Row':9,'Format':'numberic','Value':' ','TargetCode':''}</v>
      </c>
    </row>
    <row r="749" spans="1:1" x14ac:dyDescent="0.2">
      <c r="A749" t="str">
        <f>CONCATENATE("{'SheetId':'b85f0c9c-2c9c-42cb-97e8-cf3b2f1ff40b'",",","'UId':'6bdaf205-8ec4-4b83-9d88-0e70b037cdf1'",",'Col':",COLUMN(KetQuaHoatDong_DTGTNN!D9),",'Row':",ROW(KetQuaHoatDong_DTGTNN!D9),",","'Format':'numberic'",",'Value':'",SUBSTITUTE(KetQuaHoatDong_DTGTNN!D9,"'","\'"),"','TargetCode':''}")</f>
        <v>{'SheetId':'b85f0c9c-2c9c-42cb-97e8-cf3b2f1ff40b','UId':'6bdaf205-8ec4-4b83-9d88-0e70b037cdf1','Col':4,'Row':9,'Format':'numberic','Value':' ','TargetCode':''}</v>
      </c>
    </row>
    <row r="750" spans="1:1" x14ac:dyDescent="0.2">
      <c r="A750" t="str">
        <f>CONCATENATE("{'SheetId':'b85f0c9c-2c9c-42cb-97e8-cf3b2f1ff40b'",",","'UId':'c001d550-589a-4c35-b0e7-3ce937f02515'",",'Col':",COLUMN(KetQuaHoatDong_DTGTNN!E9),",'Row':",ROW(KetQuaHoatDong_DTGTNN!E9),",","'Format':'numberic'",",'Value':'",SUBSTITUTE(KetQuaHoatDong_DTGTNN!E9,"'","\'"),"','TargetCode':''}")</f>
        <v>{'SheetId':'b85f0c9c-2c9c-42cb-97e8-cf3b2f1ff40b','UId':'c001d550-589a-4c35-b0e7-3ce937f02515','Col':5,'Row':9,'Format':'numberic','Value':' ','TargetCode':''}</v>
      </c>
    </row>
    <row r="751" spans="1:1" x14ac:dyDescent="0.2">
      <c r="A751" t="str">
        <f>CONCATENATE("{'SheetId':'b85f0c9c-2c9c-42cb-97e8-cf3b2f1ff40b'",",","'UId':'2e84c07d-a6e0-4e0f-8a95-cf0814cf96f8'",",'Col':",COLUMN(KetQuaHoatDong_DTGTNN!F9),",'Row':",ROW(KetQuaHoatDong_DTGTNN!F9),",","'Format':'numberic'",",'Value':'",SUBSTITUTE(KetQuaHoatDong_DTGTNN!F9,"'","\'"),"','TargetCode':''}")</f>
        <v>{'SheetId':'b85f0c9c-2c9c-42cb-97e8-cf3b2f1ff40b','UId':'2e84c07d-a6e0-4e0f-8a95-cf0814cf96f8','Col':6,'Row':9,'Format':'numberic','Value':' ','TargetCode':''}</v>
      </c>
    </row>
    <row r="752" spans="1:1" x14ac:dyDescent="0.2">
      <c r="A752" t="str">
        <f>CONCATENATE("{'SheetId':'b85f0c9c-2c9c-42cb-97e8-cf3b2f1ff40b'",",","'UId':'beaa7b51-6956-4438-b5ae-eab5d6905b91'",",'Col':",COLUMN(KetQuaHoatDong_DTGTNN!G9),",'Row':",ROW(KetQuaHoatDong_DTGTNN!G9),",","'Format':'numberic'",",'Value':'",SUBSTITUTE(KetQuaHoatDong_DTGTNN!G9,"'","\'"),"','TargetCode':''}")</f>
        <v>{'SheetId':'b85f0c9c-2c9c-42cb-97e8-cf3b2f1ff40b','UId':'beaa7b51-6956-4438-b5ae-eab5d6905b91','Col':7,'Row':9,'Format':'numberic','Value':' ','TargetCode':''}</v>
      </c>
    </row>
    <row r="753" spans="1:1" x14ac:dyDescent="0.2">
      <c r="A753" t="str">
        <f>CONCATENATE("{'SheetId':'b85f0c9c-2c9c-42cb-97e8-cf3b2f1ff40b'",",","'UId':'0ec10142-5e89-410b-91f8-c651e89730af'",",'Col':",COLUMN(KetQuaHoatDong_DTGTNN!A11),",'Row':",ROW(KetQuaHoatDong_DTGTNN!A11),",","'ColDynamic':",COLUMN(KetQuaHoatDong_DTGTNN!A10),",","'RowDynamic':",ROW(KetQuaHoatDong_DTGTNN!A10),",","'Format':'string'",",'Value':'",SUBSTITUTE(KetQuaHoatDong_DTGTNN!A11,"'","\'"),"','TargetCode':''}")</f>
        <v>{'SheetId':'b85f0c9c-2c9c-42cb-97e8-cf3b2f1ff40b','UId':'0ec10142-5e89-410b-91f8-c651e89730af','Col':1,'Row':11,'ColDynamic':1,'RowDynamic':10,'Format':'string','Value':' ','TargetCode':''}</v>
      </c>
    </row>
    <row r="754" spans="1:1" x14ac:dyDescent="0.2">
      <c r="A754" t="str">
        <f>CONCATENATE("{'SheetId':'b85f0c9c-2c9c-42cb-97e8-cf3b2f1ff40b'",",","'UId':'866d8025-cbf6-42de-b965-6716e2f56b8c'",",'Col':",COLUMN(KetQuaHoatDong_DTGTNN!B11),",'Row':",ROW(KetQuaHoatDong_DTGTNN!B11),",","'ColDynamic':",COLUMN(KetQuaHoatDong_DTGTNN!B10),",","'RowDynamic':",ROW(KetQuaHoatDong_DTGTNN!B10),",","'Format':'string'",",'Value':'",SUBSTITUTE(KetQuaHoatDong_DTGTNN!B11,"'","\'"),"','TargetCode':''}")</f>
        <v>{'SheetId':'b85f0c9c-2c9c-42cb-97e8-cf3b2f1ff40b','UId':'866d8025-cbf6-42de-b965-6716e2f56b8c','Col':2,'Row':11,'ColDynamic':2,'RowDynamic':10,'Format':'string','Value':'Các loại phí khác (kê chi tiết)','TargetCode':''}</v>
      </c>
    </row>
    <row r="755" spans="1:1" x14ac:dyDescent="0.2">
      <c r="A755" t="str">
        <f>CONCATENATE("{'SheetId':'b85f0c9c-2c9c-42cb-97e8-cf3b2f1ff40b'",",","'UId':'f1ea9c36-7383-47ed-a903-851df4ae3030'",",'Col':",COLUMN(KetQuaHoatDong_DTGTNN!C11),",'Row':",ROW(KetQuaHoatDong_DTGTNN!C11),",","'ColDynamic':",COLUMN(KetQuaHoatDong_DTGTNN!C10),",","'RowDynamic':",ROW(KetQuaHoatDong_DTGTNN!C10),",","'Format':'numberic'",",'Value':'",SUBSTITUTE(KetQuaHoatDong_DTGTNN!C11,"'","\'"),"','TargetCode':''}")</f>
        <v>{'SheetId':'b85f0c9c-2c9c-42cb-97e8-cf3b2f1ff40b','UId':'f1ea9c36-7383-47ed-a903-851df4ae3030','Col':3,'Row':11,'ColDynamic':3,'RowDynamic':10,'Format':'numberic','Value':' ','TargetCode':''}</v>
      </c>
    </row>
    <row r="756" spans="1:1" x14ac:dyDescent="0.2">
      <c r="A756" t="str">
        <f>CONCATENATE("{'SheetId':'b85f0c9c-2c9c-42cb-97e8-cf3b2f1ff40b'",",","'UId':'9d7fe12e-2cc2-4dc0-823d-efa214da6470'",",'Col':",COLUMN(KetQuaHoatDong_DTGTNN!D11),",'Row':",ROW(KetQuaHoatDong_DTGTNN!D11),",","'ColDynamic':",COLUMN(KetQuaHoatDong_DTGTNN!D10),",","'RowDynamic':",ROW(KetQuaHoatDong_DTGTNN!D10),",","'Format':'numberic'",",'Value':'",SUBSTITUTE(KetQuaHoatDong_DTGTNN!D11,"'","\'"),"','TargetCode':''}")</f>
        <v>{'SheetId':'b85f0c9c-2c9c-42cb-97e8-cf3b2f1ff40b','UId':'9d7fe12e-2cc2-4dc0-823d-efa214da6470','Col':4,'Row':11,'ColDynamic':4,'RowDynamic':10,'Format':'numberic','Value':' ','TargetCode':''}</v>
      </c>
    </row>
    <row r="757" spans="1:1" x14ac:dyDescent="0.2">
      <c r="A757" t="str">
        <f>CONCATENATE("{'SheetId':'b85f0c9c-2c9c-42cb-97e8-cf3b2f1ff40b'",",","'UId':'1252edc4-27d7-4ada-a70c-183138d498f3'",",'Col':",COLUMN(KetQuaHoatDong_DTGTNN!E11),",'Row':",ROW(KetQuaHoatDong_DTGTNN!E11),",","'ColDynamic':",COLUMN(KetQuaHoatDong_DTGTNN!E10),",","'RowDynamic':",ROW(KetQuaHoatDong_DTGTNN!E10),",","'Format':'numberic'",",'Value':'",SUBSTITUTE(KetQuaHoatDong_DTGTNN!E11,"'","\'"),"','TargetCode':''}")</f>
        <v>{'SheetId':'b85f0c9c-2c9c-42cb-97e8-cf3b2f1ff40b','UId':'1252edc4-27d7-4ada-a70c-183138d498f3','Col':5,'Row':11,'ColDynamic':5,'RowDynamic':10,'Format':'numberic','Value':' ','TargetCode':''}</v>
      </c>
    </row>
    <row r="758" spans="1:1" x14ac:dyDescent="0.2">
      <c r="A758" t="str">
        <f>CONCATENATE("{'SheetId':'b85f0c9c-2c9c-42cb-97e8-cf3b2f1ff40b'",",","'UId':'92759f36-d2c7-4ed0-9334-c49e41dc5596'",",'Col':",COLUMN(KetQuaHoatDong_DTGTNN!F11),",'Row':",ROW(KetQuaHoatDong_DTGTNN!F11),",","'ColDynamic':",COLUMN(KetQuaHoatDong_DTGTNN!F10),",","'RowDynamic':",ROW(KetQuaHoatDong_DTGTNN!F10),",","'Format':'numberic'",",'Value':'",SUBSTITUTE(KetQuaHoatDong_DTGTNN!F11,"'","\'"),"','TargetCode':''}")</f>
        <v>{'SheetId':'b85f0c9c-2c9c-42cb-97e8-cf3b2f1ff40b','UId':'92759f36-d2c7-4ed0-9334-c49e41dc5596','Col':6,'Row':11,'ColDynamic':6,'RowDynamic':10,'Format':'numberic','Value':' ','TargetCode':''}</v>
      </c>
    </row>
    <row r="759" spans="1:1" x14ac:dyDescent="0.2">
      <c r="A759" t="str">
        <f>CONCATENATE("{'SheetId':'b85f0c9c-2c9c-42cb-97e8-cf3b2f1ff40b'",",","'UId':'f86db235-f534-4ff5-89e8-79c3e770d9ca'",",'Col':",COLUMN(KetQuaHoatDong_DTGTNN!G11),",'Row':",ROW(KetQuaHoatDong_DTGTNN!G11),",","'ColDynamic':",COLUMN(KetQuaHoatDong_DTGTNN!G10),",","'RowDynamic':",ROW(KetQuaHoatDong_DTGTNN!G10),",","'Format':'numberic'",",'Value':'",SUBSTITUTE(KetQuaHoatDong_DTGTNN!G11,"'","\'"),"','TargetCode':''}")</f>
        <v>{'SheetId':'b85f0c9c-2c9c-42cb-97e8-cf3b2f1ff40b','UId':'f86db235-f534-4ff5-89e8-79c3e770d9ca','Col':7,'Row':11,'ColDynamic':7,'RowDynamic':10,'Format':'numberic','Value':' ','TargetCode':''}</v>
      </c>
    </row>
    <row r="760" spans="1:1" x14ac:dyDescent="0.2">
      <c r="A760" t="str">
        <f>CONCATENATE("{'SheetId':'b85f0c9c-2c9c-42cb-97e8-cf3b2f1ff40b'",",","'UId':'6dceaa15-9012-41af-b2c8-395818e1f550'",",'Col':",COLUMN(KetQuaHoatDong_DTGTNN!A13),",'Row':",ROW(KetQuaHoatDong_DTGTNN!A13),",","'ColDynamic':",COLUMN(KetQuaHoatDong_DTGTNN!A11),",","'RowDynamic':",ROW(KetQuaHoatDong_DTGTNN!A11),",","'Format':'string'",",'Value':'",SUBSTITUTE(KetQuaHoatDong_DTGTNN!A13,"'","\'"),"','TargetCode':''}")</f>
        <v>{'SheetId':'b85f0c9c-2c9c-42cb-97e8-cf3b2f1ff40b','UId':'6dceaa15-9012-41af-b2c8-395818e1f550','Col':1,'Row':13,'ColDynamic':1,'RowDynamic':11,'Format':'string','Value':'III','TargetCode':''}</v>
      </c>
    </row>
    <row r="761" spans="1:1" x14ac:dyDescent="0.2">
      <c r="A761" t="str">
        <f>CONCATENATE("{'SheetId':'b85f0c9c-2c9c-42cb-97e8-cf3b2f1ff40b'",",","'UId':'c14d3ee3-5971-4270-a5d3-f50e1c332e8d'",",'Col':",COLUMN(KetQuaHoatDong_DTGTNN!B13),",'Row':",ROW(KetQuaHoatDong_DTGTNN!B13),",","'ColDynamic':",COLUMN(KetQuaHoatDong_DTGTNN!B11),",","'RowDynamic':",ROW(KetQuaHoatDong_DTGTNN!B11),",","'Format':'string'",",'Value':'",SUBSTITUTE(KetQuaHoatDong_DTGTNN!B13,"'","\'"),"','TargetCode':''}")</f>
        <v>{'SheetId':'b85f0c9c-2c9c-42cb-97e8-cf3b2f1ff40b','UId':'c14d3ee3-5971-4270-a5d3-f50e1c332e8d','Col':2,'Row':13,'ColDynamic':2,'RowDynamic':11,'Format':'string','Value':'Thu nhập ròng từ hoạt động đầu tư gián tiếp ra nước ngoài (I-II)','TargetCode':''}</v>
      </c>
    </row>
    <row r="762" spans="1:1" x14ac:dyDescent="0.2">
      <c r="A762" t="str">
        <f>CONCATENATE("{'SheetId':'b85f0c9c-2c9c-42cb-97e8-cf3b2f1ff40b'",",","'UId':'949a407b-83ef-4703-a6e1-72f76cf60ec7'",",'Col':",COLUMN(KetQuaHoatDong_DTGTNN!C13),",'Row':",ROW(KetQuaHoatDong_DTGTNN!C13),",","'ColDynamic':",COLUMN(KetQuaHoatDong_DTGTNN!C11),",","'RowDynamic':",ROW(KetQuaHoatDong_DTGTNN!C11),",","'Format':'numberic'",",'Value':'",SUBSTITUTE(KetQuaHoatDong_DTGTNN!C13,"'","\'"),"','TargetCode':''}")</f>
        <v>{'SheetId':'b85f0c9c-2c9c-42cb-97e8-cf3b2f1ff40b','UId':'949a407b-83ef-4703-a6e1-72f76cf60ec7','Col':3,'Row':13,'ColDynamic':3,'RowDynamic':11,'Format':'numberic','Value':' ','TargetCode':''}</v>
      </c>
    </row>
    <row r="763" spans="1:1" x14ac:dyDescent="0.2">
      <c r="A763" t="str">
        <f>CONCATENATE("{'SheetId':'b85f0c9c-2c9c-42cb-97e8-cf3b2f1ff40b'",",","'UId':'5af76d4b-bc59-40b0-9094-9df863c64436'",",'Col':",COLUMN(KetQuaHoatDong_DTGTNN!D13),",'Row':",ROW(KetQuaHoatDong_DTGTNN!D13),",","'ColDynamic':",COLUMN(KetQuaHoatDong_DTGTNN!D11),",","'RowDynamic':",ROW(KetQuaHoatDong_DTGTNN!D11),",","'Format':'numberic'",",'Value':'",SUBSTITUTE(KetQuaHoatDong_DTGTNN!D13,"'","\'"),"','TargetCode':''}")</f>
        <v>{'SheetId':'b85f0c9c-2c9c-42cb-97e8-cf3b2f1ff40b','UId':'5af76d4b-bc59-40b0-9094-9df863c64436','Col':4,'Row':13,'ColDynamic':4,'RowDynamic':11,'Format':'numberic','Value':' ','TargetCode':''}</v>
      </c>
    </row>
    <row r="764" spans="1:1" x14ac:dyDescent="0.2">
      <c r="A764" t="str">
        <f>CONCATENATE("{'SheetId':'b85f0c9c-2c9c-42cb-97e8-cf3b2f1ff40b'",",","'UId':'95d96bd4-ed31-46de-a92d-e5641cc55c12'",",'Col':",COLUMN(KetQuaHoatDong_DTGTNN!E13),",'Row':",ROW(KetQuaHoatDong_DTGTNN!E13),",","'ColDynamic':",COLUMN(KetQuaHoatDong_DTGTNN!E11),",","'RowDynamic':",ROW(KetQuaHoatDong_DTGTNN!E11),",","'Format':'numberic'",",'Value':'",SUBSTITUTE(KetQuaHoatDong_DTGTNN!E13,"'","\'"),"','TargetCode':''}")</f>
        <v>{'SheetId':'b85f0c9c-2c9c-42cb-97e8-cf3b2f1ff40b','UId':'95d96bd4-ed31-46de-a92d-e5641cc55c12','Col':5,'Row':13,'ColDynamic':5,'RowDynamic':11,'Format':'numberic','Value':' ','TargetCode':''}</v>
      </c>
    </row>
    <row r="765" spans="1:1" x14ac:dyDescent="0.2">
      <c r="A765" t="str">
        <f>CONCATENATE("{'SheetId':'b85f0c9c-2c9c-42cb-97e8-cf3b2f1ff40b'",",","'UId':'3a85f8ff-ff1a-4ac5-b6aa-79e4e9747fa1'",",'Col':",COLUMN(KetQuaHoatDong_DTGTNN!F13),",'Row':",ROW(KetQuaHoatDong_DTGTNN!F13),",","'ColDynamic':",COLUMN(KetQuaHoatDong_DTGTNN!F11),",","'RowDynamic':",ROW(KetQuaHoatDong_DTGTNN!F11),",","'Format':'numberic'",",'Value':'",SUBSTITUTE(KetQuaHoatDong_DTGTNN!F13,"'","\'"),"','TargetCode':''}")</f>
        <v>{'SheetId':'b85f0c9c-2c9c-42cb-97e8-cf3b2f1ff40b','UId':'3a85f8ff-ff1a-4ac5-b6aa-79e4e9747fa1','Col':6,'Row':13,'ColDynamic':6,'RowDynamic':11,'Format':'numberic','Value':' ','TargetCode':''}</v>
      </c>
    </row>
    <row r="766" spans="1:1" x14ac:dyDescent="0.2">
      <c r="A766" t="str">
        <f>CONCATENATE("{'SheetId':'b85f0c9c-2c9c-42cb-97e8-cf3b2f1ff40b'",",","'UId':'d53e73ab-1598-4cf8-b48c-314386b071b6'",",'Col':",COLUMN(KetQuaHoatDong_DTGTNN!G13),",'Row':",ROW(KetQuaHoatDong_DTGTNN!G13),",","'ColDynamic':",COLUMN(KetQuaHoatDong_DTGTNN!G11),",","'RowDynamic':",ROW(KetQuaHoatDong_DTGTNN!G11),",","'Format':'numberic'",",'Value':'",SUBSTITUTE(KetQuaHoatDong_DTGTNN!G13,"'","\'"),"','TargetCode':''}")</f>
        <v>{'SheetId':'b85f0c9c-2c9c-42cb-97e8-cf3b2f1ff40b','UId':'d53e73ab-1598-4cf8-b48c-314386b071b6','Col':7,'Row':13,'ColDynamic':7,'RowDynamic':11,'Format':'numberic','Value':' ','TargetCode':''}</v>
      </c>
    </row>
    <row r="767" spans="1:1" x14ac:dyDescent="0.2">
      <c r="A767" t="str">
        <f>CONCATENATE("{'SheetId':'b85f0c9c-2c9c-42cb-97e8-cf3b2f1ff40b'",",","'UId':'d4066e2b-3a0e-41c2-92d0-037e07952319'",",'Col':",COLUMN(KetQuaHoatDong_DTGTNN!C14),",'Row':",ROW(KetQuaHoatDong_DTGTNN!C14),",","'Format':'numberic'",",'Value':'",SUBSTITUTE(KetQuaHoatDong_DTGTNN!C14,"'","\'"),"','TargetCode':''}")</f>
        <v>{'SheetId':'b85f0c9c-2c9c-42cb-97e8-cf3b2f1ff40b','UId':'d4066e2b-3a0e-41c2-92d0-037e07952319','Col':3,'Row':14,'Format':'numberic','Value':' ','TargetCode':''}</v>
      </c>
    </row>
    <row r="768" spans="1:1" x14ac:dyDescent="0.2">
      <c r="A768" t="str">
        <f>CONCATENATE("{'SheetId':'b85f0c9c-2c9c-42cb-97e8-cf3b2f1ff40b'",",","'UId':'d21718fe-1343-4d4e-8e40-6f8f6b4f025f'",",'Col':",COLUMN(KetQuaHoatDong_DTGTNN!D14),",'Row':",ROW(KetQuaHoatDong_DTGTNN!D14),",","'Format':'numberic'",",'Value':'",SUBSTITUTE(KetQuaHoatDong_DTGTNN!D14,"'","\'"),"','TargetCode':''}")</f>
        <v>{'SheetId':'b85f0c9c-2c9c-42cb-97e8-cf3b2f1ff40b','UId':'d21718fe-1343-4d4e-8e40-6f8f6b4f025f','Col':4,'Row':14,'Format':'numberic','Value':' ','TargetCode':''}</v>
      </c>
    </row>
    <row r="769" spans="1:1" x14ac:dyDescent="0.2">
      <c r="A769" t="str">
        <f>CONCATENATE("{'SheetId':'b85f0c9c-2c9c-42cb-97e8-cf3b2f1ff40b'",",","'UId':'17d44197-1d2c-49a2-a819-223c3211778e'",",'Col':",COLUMN(KetQuaHoatDong_DTGTNN!E14),",'Row':",ROW(KetQuaHoatDong_DTGTNN!E14),",","'Format':'numberic'",",'Value':'",SUBSTITUTE(KetQuaHoatDong_DTGTNN!E14,"'","\'"),"','TargetCode':''}")</f>
        <v>{'SheetId':'b85f0c9c-2c9c-42cb-97e8-cf3b2f1ff40b','UId':'17d44197-1d2c-49a2-a819-223c3211778e','Col':5,'Row':14,'Format':'numberic','Value':' ','TargetCode':''}</v>
      </c>
    </row>
    <row r="770" spans="1:1" x14ac:dyDescent="0.2">
      <c r="A770" t="str">
        <f>CONCATENATE("{'SheetId':'b85f0c9c-2c9c-42cb-97e8-cf3b2f1ff40b'",",","'UId':'25f4d503-a694-4219-8e34-c21732946624'",",'Col':",COLUMN(KetQuaHoatDong_DTGTNN!F14),",'Row':",ROW(KetQuaHoatDong_DTGTNN!F14),",","'Format':'numberic'",",'Value':'",SUBSTITUTE(KetQuaHoatDong_DTGTNN!F14,"'","\'"),"','TargetCode':''}")</f>
        <v>{'SheetId':'b85f0c9c-2c9c-42cb-97e8-cf3b2f1ff40b','UId':'25f4d503-a694-4219-8e34-c21732946624','Col':6,'Row':14,'Format':'numberic','Value':' ','TargetCode':''}</v>
      </c>
    </row>
    <row r="771" spans="1:1" x14ac:dyDescent="0.2">
      <c r="A771" t="str">
        <f>CONCATENATE("{'SheetId':'b85f0c9c-2c9c-42cb-97e8-cf3b2f1ff40b'",",","'UId':'6bf5e514-2300-4ee0-8cae-855a66de0166'",",'Col':",COLUMN(KetQuaHoatDong_DTGTNN!G14),",'Row':",ROW(KetQuaHoatDong_DTGTNN!G14),",","'Format':'numberic'",",'Value':'",SUBSTITUTE(KetQuaHoatDong_DTGTNN!G14,"'","\'"),"','TargetCode':''}")</f>
        <v>{'SheetId':'b85f0c9c-2c9c-42cb-97e8-cf3b2f1ff40b','UId':'6bf5e514-2300-4ee0-8cae-855a66de0166','Col':7,'Row':14,'Format':'numberic','Value':' ','TargetCode':''}</v>
      </c>
    </row>
    <row r="772" spans="1:1" x14ac:dyDescent="0.2">
      <c r="A772" t="str">
        <f>CONCATENATE("{'SheetId':'b85f0c9c-2c9c-42cb-97e8-cf3b2f1ff40b'",",","'UId':'e76139f0-9556-4ca2-adc8-ab5337cdf99f'",",'Col':",COLUMN(KetQuaHoatDong_DTGTNN!C15),",'Row':",ROW(KetQuaHoatDong_DTGTNN!C15),",","'Format':'numberic'",",'Value':'",SUBSTITUTE(KetQuaHoatDong_DTGTNN!C15,"'","\'"),"','TargetCode':''}")</f>
        <v>{'SheetId':'b85f0c9c-2c9c-42cb-97e8-cf3b2f1ff40b','UId':'e76139f0-9556-4ca2-adc8-ab5337cdf99f','Col':3,'Row':15,'Format':'numberic','Value':' ','TargetCode':''}</v>
      </c>
    </row>
    <row r="773" spans="1:1" x14ac:dyDescent="0.2">
      <c r="A773" t="str">
        <f>CONCATENATE("{'SheetId':'b85f0c9c-2c9c-42cb-97e8-cf3b2f1ff40b'",",","'UId':'04fe2b37-c29b-4aff-a129-9fb12bde9e96'",",'Col':",COLUMN(KetQuaHoatDong_DTGTNN!D15),",'Row':",ROW(KetQuaHoatDong_DTGTNN!D15),",","'Format':'numberic'",",'Value':'",SUBSTITUTE(KetQuaHoatDong_DTGTNN!D15,"'","\'"),"','TargetCode':''}")</f>
        <v>{'SheetId':'b85f0c9c-2c9c-42cb-97e8-cf3b2f1ff40b','UId':'04fe2b37-c29b-4aff-a129-9fb12bde9e96','Col':4,'Row':15,'Format':'numberic','Value':' ','TargetCode':''}</v>
      </c>
    </row>
    <row r="774" spans="1:1" x14ac:dyDescent="0.2">
      <c r="A774" t="str">
        <f>CONCATENATE("{'SheetId':'b85f0c9c-2c9c-42cb-97e8-cf3b2f1ff40b'",",","'UId':'31f1c51a-c4b4-44ad-9f5c-bab7da6c75c6'",",'Col':",COLUMN(KetQuaHoatDong_DTGTNN!E15),",'Row':",ROW(KetQuaHoatDong_DTGTNN!E15),",","'Format':'numberic'",",'Value':'",SUBSTITUTE(KetQuaHoatDong_DTGTNN!E15,"'","\'"),"','TargetCode':''}")</f>
        <v>{'SheetId':'b85f0c9c-2c9c-42cb-97e8-cf3b2f1ff40b','UId':'31f1c51a-c4b4-44ad-9f5c-bab7da6c75c6','Col':5,'Row':15,'Format':'numberic','Value':' ','TargetCode':''}</v>
      </c>
    </row>
    <row r="775" spans="1:1" x14ac:dyDescent="0.2">
      <c r="A775" t="str">
        <f>CONCATENATE("{'SheetId':'b85f0c9c-2c9c-42cb-97e8-cf3b2f1ff40b'",",","'UId':'cc04047e-b443-4773-9b43-4fe5bcbe5882'",",'Col':",COLUMN(KetQuaHoatDong_DTGTNN!F15),",'Row':",ROW(KetQuaHoatDong_DTGTNN!F15),",","'Format':'numberic'",",'Value':'",SUBSTITUTE(KetQuaHoatDong_DTGTNN!F15,"'","\'"),"','TargetCode':''}")</f>
        <v>{'SheetId':'b85f0c9c-2c9c-42cb-97e8-cf3b2f1ff40b','UId':'cc04047e-b443-4773-9b43-4fe5bcbe5882','Col':6,'Row':15,'Format':'numberic','Value':' ','TargetCode':''}</v>
      </c>
    </row>
    <row r="776" spans="1:1" x14ac:dyDescent="0.2">
      <c r="A776" t="str">
        <f>CONCATENATE("{'SheetId':'b85f0c9c-2c9c-42cb-97e8-cf3b2f1ff40b'",",","'UId':'38a7947f-3d51-4953-92a2-76e68cc3bcc3'",",'Col':",COLUMN(KetQuaHoatDong_DTGTNN!G15),",'Row':",ROW(KetQuaHoatDong_DTGTNN!G15),",","'Format':'numberic'",",'Value':'",SUBSTITUTE(KetQuaHoatDong_DTGTNN!G15,"'","\'"),"','TargetCode':''}")</f>
        <v>{'SheetId':'b85f0c9c-2c9c-42cb-97e8-cf3b2f1ff40b','UId':'38a7947f-3d51-4953-92a2-76e68cc3bcc3','Col':7,'Row':15,'Format':'numberic','Value':' ','TargetCode':''}</v>
      </c>
    </row>
    <row r="777" spans="1:1" x14ac:dyDescent="0.2">
      <c r="A777" t="str">
        <f>CONCATENATE("{'SheetId':'b85f0c9c-2c9c-42cb-97e8-cf3b2f1ff40b'",",","'UId':'03a141b5-8307-4471-bf43-862286d0bdec'",",'Col':",COLUMN(KetQuaHoatDong_DTGTNN!C16),",'Row':",ROW(KetQuaHoatDong_DTGTNN!C16),",","'Format':'numberic'",",'Value':'",SUBSTITUTE(KetQuaHoatDong_DTGTNN!C16,"'","\'"),"','TargetCode':''}")</f>
        <v>{'SheetId':'b85f0c9c-2c9c-42cb-97e8-cf3b2f1ff40b','UId':'03a141b5-8307-4471-bf43-862286d0bdec','Col':3,'Row':16,'Format':'numberic','Value':' ','TargetCode':''}</v>
      </c>
    </row>
    <row r="778" spans="1:1" x14ac:dyDescent="0.2">
      <c r="A778" t="str">
        <f>CONCATENATE("{'SheetId':'b85f0c9c-2c9c-42cb-97e8-cf3b2f1ff40b'",",","'UId':'a75fd75b-a798-4777-977d-3f3954f32635'",",'Col':",COLUMN(KetQuaHoatDong_DTGTNN!D16),",'Row':",ROW(KetQuaHoatDong_DTGTNN!D16),",","'Format':'numberic'",",'Value':'",SUBSTITUTE(KetQuaHoatDong_DTGTNN!D16,"'","\'"),"','TargetCode':''}")</f>
        <v>{'SheetId':'b85f0c9c-2c9c-42cb-97e8-cf3b2f1ff40b','UId':'a75fd75b-a798-4777-977d-3f3954f32635','Col':4,'Row':16,'Format':'numberic','Value':' ','TargetCode':''}</v>
      </c>
    </row>
    <row r="779" spans="1:1" x14ac:dyDescent="0.2">
      <c r="A779" t="str">
        <f>CONCATENATE("{'SheetId':'b85f0c9c-2c9c-42cb-97e8-cf3b2f1ff40b'",",","'UId':'4c5dd968-fbc0-4d75-a5c6-f9912e03f30c'",",'Col':",COLUMN(KetQuaHoatDong_DTGTNN!E16),",'Row':",ROW(KetQuaHoatDong_DTGTNN!E16),",","'Format':'numberic'",",'Value':'",SUBSTITUTE(KetQuaHoatDong_DTGTNN!E16,"'","\'"),"','TargetCode':''}")</f>
        <v>{'SheetId':'b85f0c9c-2c9c-42cb-97e8-cf3b2f1ff40b','UId':'4c5dd968-fbc0-4d75-a5c6-f9912e03f30c','Col':5,'Row':16,'Format':'numberic','Value':' ','TargetCode':''}</v>
      </c>
    </row>
    <row r="780" spans="1:1" x14ac:dyDescent="0.2">
      <c r="A780" t="str">
        <f>CONCATENATE("{'SheetId':'b85f0c9c-2c9c-42cb-97e8-cf3b2f1ff40b'",",","'UId':'c5aa4de1-38cc-48d8-9aee-2df31545b1bb'",",'Col':",COLUMN(KetQuaHoatDong_DTGTNN!F16),",'Row':",ROW(KetQuaHoatDong_DTGTNN!F16),",","'Format':'numberic'",",'Value':'",SUBSTITUTE(KetQuaHoatDong_DTGTNN!F16,"'","\'"),"','TargetCode':''}")</f>
        <v>{'SheetId':'b85f0c9c-2c9c-42cb-97e8-cf3b2f1ff40b','UId':'c5aa4de1-38cc-48d8-9aee-2df31545b1bb','Col':6,'Row':16,'Format':'numberic','Value':' ','TargetCode':''}</v>
      </c>
    </row>
    <row r="781" spans="1:1" x14ac:dyDescent="0.2">
      <c r="A781" t="str">
        <f>CONCATENATE("{'SheetId':'b85f0c9c-2c9c-42cb-97e8-cf3b2f1ff40b'",",","'UId':'9ed7a10d-459a-421d-a868-f55f0d5be292'",",'Col':",COLUMN(KetQuaHoatDong_DTGTNN!G16),",'Row':",ROW(KetQuaHoatDong_DTGTNN!G16),",","'Format':'numberic'",",'Value':'",SUBSTITUTE(KetQuaHoatDong_DTGTNN!G16,"'","\'"),"','TargetCode':''}")</f>
        <v>{'SheetId':'b85f0c9c-2c9c-42cb-97e8-cf3b2f1ff40b','UId':'9ed7a10d-459a-421d-a868-f55f0d5be292','Col':7,'Row':16,'Format':'numberic','Value':' ','TargetCode':''}</v>
      </c>
    </row>
    <row r="782" spans="1:1" x14ac:dyDescent="0.2">
      <c r="A782" t="str">
        <f>CONCATENATE("{'SheetId':'90bef7f2-5447-4e16-ba6a-c0bd70ef892a'",",","'UId':'dcbe42f2-9872-499d-9628-19cade774f64'",",'Col':",COLUMN(DanhMucTaiSan_DTGTNN!C3),",'Row':",ROW(DanhMucTaiSan_DTGTNN!C3),",","'Format':'numberic'",",'Value':'",SUBSTITUTE(DanhMucTaiSan_DTGTNN!C3,"'","\'"),"','TargetCode':''}")</f>
        <v>{'SheetId':'90bef7f2-5447-4e16-ba6a-c0bd70ef892a','UId':'dcbe42f2-9872-499d-9628-19cade774f64','Col':3,'Row':3,'Format':'numberic','Value':' ','TargetCode':''}</v>
      </c>
    </row>
    <row r="783" spans="1:1" x14ac:dyDescent="0.2">
      <c r="A783" t="str">
        <f>CONCATENATE("{'SheetId':'90bef7f2-5447-4e16-ba6a-c0bd70ef892a'",",","'UId':'59c6e59f-0aae-4ff2-9918-d13006c3981a'",",'Col':",COLUMN(DanhMucTaiSan_DTGTNN!D3),",'Row':",ROW(DanhMucTaiSan_DTGTNN!D3),",","'Format':'numberic'",",'Value':'",SUBSTITUTE(DanhMucTaiSan_DTGTNN!D3,"'","\'"),"','TargetCode':''}")</f>
        <v>{'SheetId':'90bef7f2-5447-4e16-ba6a-c0bd70ef892a','UId':'59c6e59f-0aae-4ff2-9918-d13006c3981a','Col':4,'Row':3,'Format':'numberic','Value':' ','TargetCode':''}</v>
      </c>
    </row>
    <row r="784" spans="1:1" x14ac:dyDescent="0.2">
      <c r="A784" t="str">
        <f>CONCATENATE("{'SheetId':'90bef7f2-5447-4e16-ba6a-c0bd70ef892a'",",","'UId':'7f5df541-bc92-45b6-94c8-cacac2ea11c0'",",'Col':",COLUMN(DanhMucTaiSan_DTGTNN!E3),",'Row':",ROW(DanhMucTaiSan_DTGTNN!E3),",","'Format':'numberic'",",'Value':'",SUBSTITUTE(DanhMucTaiSan_DTGTNN!E3,"'","\'"),"','TargetCode':''}")</f>
        <v>{'SheetId':'90bef7f2-5447-4e16-ba6a-c0bd70ef892a','UId':'7f5df541-bc92-45b6-94c8-cacac2ea11c0','Col':5,'Row':3,'Format':'numberic','Value':' ','TargetCode':''}</v>
      </c>
    </row>
    <row r="785" spans="1:1" x14ac:dyDescent="0.2">
      <c r="A785" t="str">
        <f>CONCATENATE("{'SheetId':'90bef7f2-5447-4e16-ba6a-c0bd70ef892a'",",","'UId':'f5010f7d-4705-482a-9f5a-5a5c864ae1a7'",",'Col':",COLUMN(DanhMucTaiSan_DTGTNN!F3),",'Row':",ROW(DanhMucTaiSan_DTGTNN!F3),",","'Format':'numberic'",",'Value':'",SUBSTITUTE(DanhMucTaiSan_DTGTNN!F3,"'","\'"),"','TargetCode':''}")</f>
        <v>{'SheetId':'90bef7f2-5447-4e16-ba6a-c0bd70ef892a','UId':'f5010f7d-4705-482a-9f5a-5a5c864ae1a7','Col':6,'Row':3,'Format':'numberic','Value':' ','TargetCode':''}</v>
      </c>
    </row>
    <row r="786" spans="1:1" x14ac:dyDescent="0.2">
      <c r="A786" t="str">
        <f>CONCATENATE("{'SheetId':'90bef7f2-5447-4e16-ba6a-c0bd70ef892a'",",","'UId':'a12e2b30-5f3f-45b4-9d43-befae690f345'",",'Col':",COLUMN(DanhMucTaiSan_DTGTNN!G3),",'Row':",ROW(DanhMucTaiSan_DTGTNN!G3),",","'Format':'numberic'",",'Value':'",SUBSTITUTE(DanhMucTaiSan_DTGTNN!G3,"'","\'"),"','TargetCode':''}")</f>
        <v>{'SheetId':'90bef7f2-5447-4e16-ba6a-c0bd70ef892a','UId':'a12e2b30-5f3f-45b4-9d43-befae690f345','Col':7,'Row':3,'Format':'numberic','Value':' ','TargetCode':''}</v>
      </c>
    </row>
    <row r="787" spans="1:1" x14ac:dyDescent="0.2">
      <c r="A787" t="str">
        <f>CONCATENATE("{'SheetId':'90bef7f2-5447-4e16-ba6a-c0bd70ef892a'",",","'UId':'f3e0cb98-1769-4a07-943e-0622a0496607'",",'Col':",COLUMN(DanhMucTaiSan_DTGTNN!H3),",'Row':",ROW(DanhMucTaiSan_DTGTNN!H3),",","'Format':'numberic'",",'Value':'",SUBSTITUTE(DanhMucTaiSan_DTGTNN!H3,"'","\'"),"','TargetCode':''}")</f>
        <v>{'SheetId':'90bef7f2-5447-4e16-ba6a-c0bd70ef892a','UId':'f3e0cb98-1769-4a07-943e-0622a0496607','Col':8,'Row':3,'Format':'numberic','Value':' ','TargetCode':''}</v>
      </c>
    </row>
    <row r="788" spans="1:1" x14ac:dyDescent="0.2">
      <c r="A788" t="str">
        <f>CONCATENATE("{'SheetId':'90bef7f2-5447-4e16-ba6a-c0bd70ef892a'",",","'UId':'e8460ac7-314a-404e-aae4-9b1223ca04ad'",",'Col':",COLUMN(DanhMucTaiSan_DTGTNN!A5),",'Row':",ROW(DanhMucTaiSan_DTGTNN!A5),",","'ColDynamic':",COLUMN(DanhMucTaiSan_DTGTNN!A4),",","'RowDynamic':",ROW(DanhMucTaiSan_DTGTNN!A4),",","'Format':'string'",",'Value':'",SUBSTITUTE(DanhMucTaiSan_DTGTNN!A5,"'","\'"),"','TargetCode':''}")</f>
        <v>{'SheetId':'90bef7f2-5447-4e16-ba6a-c0bd70ef892a','UId':'e8460ac7-314a-404e-aae4-9b1223ca04ad','Col':1,'Row':5,'ColDynamic':1,'RowDynamic':4,'Format':'string','Value':' ','TargetCode':''}</v>
      </c>
    </row>
    <row r="789" spans="1:1" x14ac:dyDescent="0.2">
      <c r="A789" t="str">
        <f>CONCATENATE("{'SheetId':'90bef7f2-5447-4e16-ba6a-c0bd70ef892a'",",","'UId':'c7b8eb95-f6a5-44bd-8b0b-2c85da8fd020'",",'Col':",COLUMN(DanhMucTaiSan_DTGTNN!B5),",'Row':",ROW(DanhMucTaiSan_DTGTNN!B5),",","'ColDynamic':",COLUMN(DanhMucTaiSan_DTGTNN!B4),",","'RowDynamic':",ROW(DanhMucTaiSan_DTGTNN!B4),",","'Format':'string'",",'Value':'",SUBSTITUTE(DanhMucTaiSan_DTGTNN!B5,"'","\'"),"','TargetCode':''}")</f>
        <v>{'SheetId':'90bef7f2-5447-4e16-ba6a-c0bd70ef892a','UId':'c7b8eb95-f6a5-44bd-8b0b-2c85da8fd020','Col':2,'Row':5,'ColDynamic':2,'RowDynamic':4,'Format':'string','Value':'Tổng','TargetCode':''}</v>
      </c>
    </row>
    <row r="790" spans="1:1" x14ac:dyDescent="0.2">
      <c r="A790" t="str">
        <f>CONCATENATE("{'SheetId':'90bef7f2-5447-4e16-ba6a-c0bd70ef892a'",",","'UId':'f9e3cf66-328e-417c-93d9-97a1a83c986d'",",'Col':",COLUMN(DanhMucTaiSan_DTGTNN!C5),",'Row':",ROW(DanhMucTaiSan_DTGTNN!C5),",","'ColDynamic':",COLUMN(DanhMucTaiSan_DTGTNN!C4),",","'RowDynamic':",ROW(DanhMucTaiSan_DTGTNN!C4),",","'Format':'numberic'",",'Value':'",SUBSTITUTE(DanhMucTaiSan_DTGTNN!C5,"'","\'"),"','TargetCode':''}")</f>
        <v>{'SheetId':'90bef7f2-5447-4e16-ba6a-c0bd70ef892a','UId':'f9e3cf66-328e-417c-93d9-97a1a83c986d','Col':3,'Row':5,'ColDynamic':3,'RowDynamic':4,'Format':'numberic','Value':' ','TargetCode':''}</v>
      </c>
    </row>
    <row r="791" spans="1:1" x14ac:dyDescent="0.2">
      <c r="A791" t="str">
        <f>CONCATENATE("{'SheetId':'90bef7f2-5447-4e16-ba6a-c0bd70ef892a'",",","'UId':'92b660ae-8986-450b-9994-3095d31694cf'",",'Col':",COLUMN(DanhMucTaiSan_DTGTNN!D5),",'Row':",ROW(DanhMucTaiSan_DTGTNN!D5),",","'ColDynamic':",COLUMN(DanhMucTaiSan_DTGTNN!D4),",","'RowDynamic':",ROW(DanhMucTaiSan_DTGTNN!D4),",","'Format':'numberic'",",'Value':'",SUBSTITUTE(DanhMucTaiSan_DTGTNN!D5,"'","\'"),"','TargetCode':''}")</f>
        <v>{'SheetId':'90bef7f2-5447-4e16-ba6a-c0bd70ef892a','UId':'92b660ae-8986-450b-9994-3095d31694cf','Col':4,'Row':5,'ColDynamic':4,'RowDynamic':4,'Format':'numberic','Value':' ','TargetCode':''}</v>
      </c>
    </row>
    <row r="792" spans="1:1" x14ac:dyDescent="0.2">
      <c r="A792" t="str">
        <f>CONCATENATE("{'SheetId':'90bef7f2-5447-4e16-ba6a-c0bd70ef892a'",",","'UId':'61151671-eb54-4b32-a5c6-495909d680ef'",",'Col':",COLUMN(DanhMucTaiSan_DTGTNN!E5),",'Row':",ROW(DanhMucTaiSan_DTGTNN!E5),",","'ColDynamic':",COLUMN(DanhMucTaiSan_DTGTNN!E4),",","'RowDynamic':",ROW(DanhMucTaiSan_DTGTNN!E4),",","'Format':'numberic'",",'Value':'",SUBSTITUTE(DanhMucTaiSan_DTGTNN!E5,"'","\'"),"','TargetCode':''}")</f>
        <v>{'SheetId':'90bef7f2-5447-4e16-ba6a-c0bd70ef892a','UId':'61151671-eb54-4b32-a5c6-495909d680ef','Col':5,'Row':5,'ColDynamic':5,'RowDynamic':4,'Format':'numberic','Value':' ','TargetCode':''}</v>
      </c>
    </row>
    <row r="793" spans="1:1" x14ac:dyDescent="0.2">
      <c r="A793" t="str">
        <f>CONCATENATE("{'SheetId':'90bef7f2-5447-4e16-ba6a-c0bd70ef892a'",",","'UId':'027dd50b-e3fb-4a2c-9795-fa18e696c7e1'",",'Col':",COLUMN(DanhMucTaiSan_DTGTNN!F5),",'Row':",ROW(DanhMucTaiSan_DTGTNN!F5),",","'ColDynamic':",COLUMN(DanhMucTaiSan_DTGTNN!F4),",","'RowDynamic':",ROW(DanhMucTaiSan_DTGTNN!F4),",","'Format':'numberic'",",'Value':'",SUBSTITUTE(DanhMucTaiSan_DTGTNN!F5,"'","\'"),"','TargetCode':''}")</f>
        <v>{'SheetId':'90bef7f2-5447-4e16-ba6a-c0bd70ef892a','UId':'027dd50b-e3fb-4a2c-9795-fa18e696c7e1','Col':6,'Row':5,'ColDynamic':6,'RowDynamic':4,'Format':'numberic','Value':' ','TargetCode':''}</v>
      </c>
    </row>
    <row r="794" spans="1:1" x14ac:dyDescent="0.2">
      <c r="A794" t="str">
        <f>CONCATENATE("{'SheetId':'90bef7f2-5447-4e16-ba6a-c0bd70ef892a'",",","'UId':'3eca4f79-b544-4e38-8c3f-482a2a59b692'",",'Col':",COLUMN(DanhMucTaiSan_DTGTNN!G5),",'Row':",ROW(DanhMucTaiSan_DTGTNN!G5),",","'ColDynamic':",COLUMN(DanhMucTaiSan_DTGTNN!G4),",","'RowDynamic':",ROW(DanhMucTaiSan_DTGTNN!G4),",","'Format':'numberic'",",'Value':'",SUBSTITUTE(DanhMucTaiSan_DTGTNN!G5,"'","\'"),"','TargetCode':''}")</f>
        <v>{'SheetId':'90bef7f2-5447-4e16-ba6a-c0bd70ef892a','UId':'3eca4f79-b544-4e38-8c3f-482a2a59b692','Col':7,'Row':5,'ColDynamic':7,'RowDynamic':4,'Format':'numberic','Value':' ','TargetCode':''}</v>
      </c>
    </row>
    <row r="795" spans="1:1" x14ac:dyDescent="0.2">
      <c r="A795" t="str">
        <f>CONCATENATE("{'SheetId':'90bef7f2-5447-4e16-ba6a-c0bd70ef892a'",",","'UId':'bcf2cd2f-2c12-4b79-b1b8-f50bcf97309e'",",'Col':",COLUMN(DanhMucTaiSan_DTGTNN!H5),",'Row':",ROW(DanhMucTaiSan_DTGTNN!H5),",","'ColDynamic':",COLUMN(DanhMucTaiSan_DTGTNN!H4),",","'RowDynamic':",ROW(DanhMucTaiSan_DTGTNN!H4),",","'Format':'numberic'",",'Value':'",SUBSTITUTE(DanhMucTaiSan_DTGTNN!H5,"'","\'"),"','TargetCode':''}")</f>
        <v>{'SheetId':'90bef7f2-5447-4e16-ba6a-c0bd70ef892a','UId':'bcf2cd2f-2c12-4b79-b1b8-f50bcf97309e','Col':8,'Row':5,'ColDynamic':8,'RowDynamic':4,'Format':'numberic','Value':' ','TargetCode':''}</v>
      </c>
    </row>
    <row r="796" spans="1:1" x14ac:dyDescent="0.2">
      <c r="A796" t="str">
        <f>CONCATENATE("{'SheetId':'90bef7f2-5447-4e16-ba6a-c0bd70ef892a'",",","'UId':'bd7ababd-7955-40c0-930c-100b2a23729f'",",'Col':",COLUMN(DanhMucTaiSan_DTGTNN!C6),",'Row':",ROW(DanhMucTaiSan_DTGTNN!C6),",","'Format':'numberic'",",'Value':'",SUBSTITUTE(DanhMucTaiSan_DTGTNN!C6,"'","\'"),"','TargetCode':''}")</f>
        <v>{'SheetId':'90bef7f2-5447-4e16-ba6a-c0bd70ef892a','UId':'bd7ababd-7955-40c0-930c-100b2a23729f','Col':3,'Row':6,'Format':'numberic','Value':' ','TargetCode':''}</v>
      </c>
    </row>
    <row r="797" spans="1:1" x14ac:dyDescent="0.2">
      <c r="A797" t="str">
        <f>CONCATENATE("{'SheetId':'90bef7f2-5447-4e16-ba6a-c0bd70ef892a'",",","'UId':'77ae6f11-edfa-4524-b5e7-00a1b3e03dd0'",",'Col':",COLUMN(DanhMucTaiSan_DTGTNN!D6),",'Row':",ROW(DanhMucTaiSan_DTGTNN!D6),",","'Format':'numberic'",",'Value':'",SUBSTITUTE(DanhMucTaiSan_DTGTNN!D6,"'","\'"),"','TargetCode':''}")</f>
        <v>{'SheetId':'90bef7f2-5447-4e16-ba6a-c0bd70ef892a','UId':'77ae6f11-edfa-4524-b5e7-00a1b3e03dd0','Col':4,'Row':6,'Format':'numberic','Value':' ','TargetCode':''}</v>
      </c>
    </row>
    <row r="798" spans="1:1" x14ac:dyDescent="0.2">
      <c r="A798" t="str">
        <f>CONCATENATE("{'SheetId':'90bef7f2-5447-4e16-ba6a-c0bd70ef892a'",",","'UId':'0076c359-1a17-4496-aac4-faa05af9ab57'",",'Col':",COLUMN(DanhMucTaiSan_DTGTNN!E6),",'Row':",ROW(DanhMucTaiSan_DTGTNN!E6),",","'Format':'numberic'",",'Value':'",SUBSTITUTE(DanhMucTaiSan_DTGTNN!E6,"'","\'"),"','TargetCode':''}")</f>
        <v>{'SheetId':'90bef7f2-5447-4e16-ba6a-c0bd70ef892a','UId':'0076c359-1a17-4496-aac4-faa05af9ab57','Col':5,'Row':6,'Format':'numberic','Value':' ','TargetCode':''}</v>
      </c>
    </row>
    <row r="799" spans="1:1" x14ac:dyDescent="0.2">
      <c r="A799" t="str">
        <f>CONCATENATE("{'SheetId':'90bef7f2-5447-4e16-ba6a-c0bd70ef892a'",",","'UId':'7a478a76-f887-4833-9897-e76c24fc9324'",",'Col':",COLUMN(DanhMucTaiSan_DTGTNN!F6),",'Row':",ROW(DanhMucTaiSan_DTGTNN!F6),",","'Format':'numberic'",",'Value':'",SUBSTITUTE(DanhMucTaiSan_DTGTNN!F6,"'","\'"),"','TargetCode':''}")</f>
        <v>{'SheetId':'90bef7f2-5447-4e16-ba6a-c0bd70ef892a','UId':'7a478a76-f887-4833-9897-e76c24fc9324','Col':6,'Row':6,'Format':'numberic','Value':' ','TargetCode':''}</v>
      </c>
    </row>
    <row r="800" spans="1:1" x14ac:dyDescent="0.2">
      <c r="A800" t="str">
        <f>CONCATENATE("{'SheetId':'90bef7f2-5447-4e16-ba6a-c0bd70ef892a'",",","'UId':'32b95607-d3e4-454e-bb39-29472709144f'",",'Col':",COLUMN(DanhMucTaiSan_DTGTNN!G6),",'Row':",ROW(DanhMucTaiSan_DTGTNN!G6),",","'Format':'numberic'",",'Value':'",SUBSTITUTE(DanhMucTaiSan_DTGTNN!G6,"'","\'"),"','TargetCode':''}")</f>
        <v>{'SheetId':'90bef7f2-5447-4e16-ba6a-c0bd70ef892a','UId':'32b95607-d3e4-454e-bb39-29472709144f','Col':7,'Row':6,'Format':'numberic','Value':' ','TargetCode':''}</v>
      </c>
    </row>
    <row r="801" spans="1:1" x14ac:dyDescent="0.2">
      <c r="A801" t="str">
        <f>CONCATENATE("{'SheetId':'90bef7f2-5447-4e16-ba6a-c0bd70ef892a'",",","'UId':'74152c61-532b-4f40-8a40-6e95a52d91b3'",",'Col':",COLUMN(DanhMucTaiSan_DTGTNN!H6),",'Row':",ROW(DanhMucTaiSan_DTGTNN!H6),",","'Format':'numberic'",",'Value':'",SUBSTITUTE(DanhMucTaiSan_DTGTNN!H6,"'","\'"),"','TargetCode':''}")</f>
        <v>{'SheetId':'90bef7f2-5447-4e16-ba6a-c0bd70ef892a','UId':'74152c61-532b-4f40-8a40-6e95a52d91b3','Col':8,'Row':6,'Format':'numberic','Value':' ','TargetCode':''}</v>
      </c>
    </row>
    <row r="802" spans="1:1" x14ac:dyDescent="0.2">
      <c r="A802" t="str">
        <f>CONCATENATE("{'SheetId':'90bef7f2-5447-4e16-ba6a-c0bd70ef892a'",",","'UId':'c14e7876-775d-432e-a207-b54980f28fac'",",'Col':",COLUMN(DanhMucTaiSan_DTGTNN!A8),",'Row':",ROW(DanhMucTaiSan_DTGTNN!A8),",","'ColDynamic':",COLUMN(DanhMucTaiSan_DTGTNN!A7),",","'RowDynamic':",ROW(DanhMucTaiSan_DTGTNN!A7),",","'Format':'string'",",'Value':'",SUBSTITUTE(DanhMucTaiSan_DTGTNN!A8,"'","\'"),"','TargetCode':''}")</f>
        <v>{'SheetId':'90bef7f2-5447-4e16-ba6a-c0bd70ef892a','UId':'c14e7876-775d-432e-a207-b54980f28fac','Col':1,'Row':8,'ColDynamic':1,'RowDynamic':7,'Format':'string','Value':' ','TargetCode':''}</v>
      </c>
    </row>
    <row r="803" spans="1:1" x14ac:dyDescent="0.2">
      <c r="A803" t="str">
        <f>CONCATENATE("{'SheetId':'90bef7f2-5447-4e16-ba6a-c0bd70ef892a'",",","'UId':'1fc95ef8-c46a-4695-a5f8-832afb0a02e8'",",'Col':",COLUMN(DanhMucTaiSan_DTGTNN!B8),",'Row':",ROW(DanhMucTaiSan_DTGTNN!B8),",","'ColDynamic':",COLUMN(DanhMucTaiSan_DTGTNN!B7),",","'RowDynamic':",ROW(DanhMucTaiSan_DTGTNN!B7),",","'Format':'string'",",'Value':'",SUBSTITUTE(DanhMucTaiSan_DTGTNN!B8,"'","\'"),"','TargetCode':''}")</f>
        <v>{'SheetId':'90bef7f2-5447-4e16-ba6a-c0bd70ef892a','UId':'1fc95ef8-c46a-4695-a5f8-832afb0a02e8','Col':2,'Row':8,'ColDynamic':2,'RowDynamic':7,'Format':'string','Value':'Tổng','TargetCode':''}</v>
      </c>
    </row>
    <row r="804" spans="1:1" x14ac:dyDescent="0.2">
      <c r="A804" t="str">
        <f>CONCATENATE("{'SheetId':'90bef7f2-5447-4e16-ba6a-c0bd70ef892a'",",","'UId':'404279cd-9395-464c-abc1-c867e385c624'",",'Col':",COLUMN(DanhMucTaiSan_DTGTNN!C8),",'Row':",ROW(DanhMucTaiSan_DTGTNN!C8),",","'ColDynamic':",COLUMN(DanhMucTaiSan_DTGTNN!C7),",","'RowDynamic':",ROW(DanhMucTaiSan_DTGTNN!C7),",","'Format':'numberic'",",'Value':'",SUBSTITUTE(DanhMucTaiSan_DTGTNN!C8,"'","\'"),"','TargetCode':''}")</f>
        <v>{'SheetId':'90bef7f2-5447-4e16-ba6a-c0bd70ef892a','UId':'404279cd-9395-464c-abc1-c867e385c624','Col':3,'Row':8,'ColDynamic':3,'RowDynamic':7,'Format':'numberic','Value':' ','TargetCode':''}</v>
      </c>
    </row>
    <row r="805" spans="1:1" x14ac:dyDescent="0.2">
      <c r="A805" t="str">
        <f>CONCATENATE("{'SheetId':'90bef7f2-5447-4e16-ba6a-c0bd70ef892a'",",","'UId':'c5cae6a5-f3dd-4215-b152-6e576d81942a'",",'Col':",COLUMN(DanhMucTaiSan_DTGTNN!D8),",'Row':",ROW(DanhMucTaiSan_DTGTNN!D8),",","'ColDynamic':",COLUMN(DanhMucTaiSan_DTGTNN!D7),",","'RowDynamic':",ROW(DanhMucTaiSan_DTGTNN!D7),",","'Format':'numberic'",",'Value':'",SUBSTITUTE(DanhMucTaiSan_DTGTNN!D8,"'","\'"),"','TargetCode':''}")</f>
        <v>{'SheetId':'90bef7f2-5447-4e16-ba6a-c0bd70ef892a','UId':'c5cae6a5-f3dd-4215-b152-6e576d81942a','Col':4,'Row':8,'ColDynamic':4,'RowDynamic':7,'Format':'numberic','Value':' ','TargetCode':''}</v>
      </c>
    </row>
    <row r="806" spans="1:1" x14ac:dyDescent="0.2">
      <c r="A806" t="str">
        <f>CONCATENATE("{'SheetId':'90bef7f2-5447-4e16-ba6a-c0bd70ef892a'",",","'UId':'62042bbd-7b05-4ba0-83f8-e1833d0234b9'",",'Col':",COLUMN(DanhMucTaiSan_DTGTNN!E8),",'Row':",ROW(DanhMucTaiSan_DTGTNN!E8),",","'ColDynamic':",COLUMN(DanhMucTaiSan_DTGTNN!E7),",","'RowDynamic':",ROW(DanhMucTaiSan_DTGTNN!E7),",","'Format':'numberic'",",'Value':'",SUBSTITUTE(DanhMucTaiSan_DTGTNN!E8,"'","\'"),"','TargetCode':''}")</f>
        <v>{'SheetId':'90bef7f2-5447-4e16-ba6a-c0bd70ef892a','UId':'62042bbd-7b05-4ba0-83f8-e1833d0234b9','Col':5,'Row':8,'ColDynamic':5,'RowDynamic':7,'Format':'numberic','Value':' ','TargetCode':''}</v>
      </c>
    </row>
    <row r="807" spans="1:1" x14ac:dyDescent="0.2">
      <c r="A807" t="str">
        <f>CONCATENATE("{'SheetId':'90bef7f2-5447-4e16-ba6a-c0bd70ef892a'",",","'UId':'fffbba26-1935-480a-ac6d-a5976e0010a5'",",'Col':",COLUMN(DanhMucTaiSan_DTGTNN!F8),",'Row':",ROW(DanhMucTaiSan_DTGTNN!F8),",","'ColDynamic':",COLUMN(DanhMucTaiSan_DTGTNN!F7),",","'RowDynamic':",ROW(DanhMucTaiSan_DTGTNN!F7),",","'Format':'numberic'",",'Value':'",SUBSTITUTE(DanhMucTaiSan_DTGTNN!F8,"'","\'"),"','TargetCode':''}")</f>
        <v>{'SheetId':'90bef7f2-5447-4e16-ba6a-c0bd70ef892a','UId':'fffbba26-1935-480a-ac6d-a5976e0010a5','Col':6,'Row':8,'ColDynamic':6,'RowDynamic':7,'Format':'numberic','Value':' ','TargetCode':''}</v>
      </c>
    </row>
    <row r="808" spans="1:1" x14ac:dyDescent="0.2">
      <c r="A808" t="str">
        <f>CONCATENATE("{'SheetId':'90bef7f2-5447-4e16-ba6a-c0bd70ef892a'",",","'UId':'10c5525f-cf59-477c-92c8-e487fdebbf37'",",'Col':",COLUMN(DanhMucTaiSan_DTGTNN!G8),",'Row':",ROW(DanhMucTaiSan_DTGTNN!G8),",","'ColDynamic':",COLUMN(DanhMucTaiSan_DTGTNN!G7),",","'RowDynamic':",ROW(DanhMucTaiSan_DTGTNN!G7),",","'Format':'numberic'",",'Value':'",SUBSTITUTE(DanhMucTaiSan_DTGTNN!G8,"'","\'"),"','TargetCode':''}")</f>
        <v>{'SheetId':'90bef7f2-5447-4e16-ba6a-c0bd70ef892a','UId':'10c5525f-cf59-477c-92c8-e487fdebbf37','Col':7,'Row':8,'ColDynamic':7,'RowDynamic':7,'Format':'numberic','Value':' ','TargetCode':''}</v>
      </c>
    </row>
    <row r="809" spans="1:1" x14ac:dyDescent="0.2">
      <c r="A809" t="str">
        <f>CONCATENATE("{'SheetId':'90bef7f2-5447-4e16-ba6a-c0bd70ef892a'",",","'UId':'7e8a081d-e12d-4cce-9d12-21d14d60ee6d'",",'Col':",COLUMN(DanhMucTaiSan_DTGTNN!H8),",'Row':",ROW(DanhMucTaiSan_DTGTNN!H8),",","'ColDynamic':",COLUMN(DanhMucTaiSan_DTGTNN!H7),",","'RowDynamic':",ROW(DanhMucTaiSan_DTGTNN!H7),",","'Format':'numberic'",",'Value':'",SUBSTITUTE(DanhMucTaiSan_DTGTNN!H8,"'","\'"),"','TargetCode':''}")</f>
        <v>{'SheetId':'90bef7f2-5447-4e16-ba6a-c0bd70ef892a','UId':'7e8a081d-e12d-4cce-9d12-21d14d60ee6d','Col':8,'Row':8,'ColDynamic':8,'RowDynamic':7,'Format':'numberic','Value':' ','TargetCode':''}</v>
      </c>
    </row>
    <row r="810" spans="1:1" x14ac:dyDescent="0.2">
      <c r="A810" t="str">
        <f>CONCATENATE("{'SheetId':'90bef7f2-5447-4e16-ba6a-c0bd70ef892a'",",","'UId':'ddad480c-d233-4982-928f-3d520f2af523'",",'Col':",COLUMN(DanhMucTaiSan_DTGTNN!C9),",'Row':",ROW(DanhMucTaiSan_DTGTNN!C9),",","'Format':'numberic'",",'Value':'",SUBSTITUTE(DanhMucTaiSan_DTGTNN!C9,"'","\'"),"','TargetCode':''}")</f>
        <v>{'SheetId':'90bef7f2-5447-4e16-ba6a-c0bd70ef892a','UId':'ddad480c-d233-4982-928f-3d520f2af523','Col':3,'Row':9,'Format':'numberic','Value':' ','TargetCode':''}</v>
      </c>
    </row>
    <row r="811" spans="1:1" x14ac:dyDescent="0.2">
      <c r="A811" t="str">
        <f>CONCATENATE("{'SheetId':'90bef7f2-5447-4e16-ba6a-c0bd70ef892a'",",","'UId':'0549607a-37c1-4cb2-b4eb-7a395d6cd074'",",'Col':",COLUMN(DanhMucTaiSan_DTGTNN!D9),",'Row':",ROW(DanhMucTaiSan_DTGTNN!D9),",","'Format':'numberic'",",'Value':'",SUBSTITUTE(DanhMucTaiSan_DTGTNN!D9,"'","\'"),"','TargetCode':''}")</f>
        <v>{'SheetId':'90bef7f2-5447-4e16-ba6a-c0bd70ef892a','UId':'0549607a-37c1-4cb2-b4eb-7a395d6cd074','Col':4,'Row':9,'Format':'numberic','Value':' ','TargetCode':''}</v>
      </c>
    </row>
    <row r="812" spans="1:1" x14ac:dyDescent="0.2">
      <c r="A812" t="str">
        <f>CONCATENATE("{'SheetId':'90bef7f2-5447-4e16-ba6a-c0bd70ef892a'",",","'UId':'d831138f-5045-48c9-b4dd-40c663d5107f'",",'Col':",COLUMN(DanhMucTaiSan_DTGTNN!E9),",'Row':",ROW(DanhMucTaiSan_DTGTNN!E9),",","'Format':'numberic'",",'Value':'",SUBSTITUTE(DanhMucTaiSan_DTGTNN!E9,"'","\'"),"','TargetCode':''}")</f>
        <v>{'SheetId':'90bef7f2-5447-4e16-ba6a-c0bd70ef892a','UId':'d831138f-5045-48c9-b4dd-40c663d5107f','Col':5,'Row':9,'Format':'numberic','Value':' ','TargetCode':''}</v>
      </c>
    </row>
    <row r="813" spans="1:1" x14ac:dyDescent="0.2">
      <c r="A813" t="str">
        <f>CONCATENATE("{'SheetId':'90bef7f2-5447-4e16-ba6a-c0bd70ef892a'",",","'UId':'ceeca54b-5c1d-41fd-99a6-696db85e3515'",",'Col':",COLUMN(DanhMucTaiSan_DTGTNN!F9),",'Row':",ROW(DanhMucTaiSan_DTGTNN!F9),",","'Format':'numberic'",",'Value':'",SUBSTITUTE(DanhMucTaiSan_DTGTNN!F9,"'","\'"),"','TargetCode':''}")</f>
        <v>{'SheetId':'90bef7f2-5447-4e16-ba6a-c0bd70ef892a','UId':'ceeca54b-5c1d-41fd-99a6-696db85e3515','Col':6,'Row':9,'Format':'numberic','Value':' ','TargetCode':''}</v>
      </c>
    </row>
    <row r="814" spans="1:1" x14ac:dyDescent="0.2">
      <c r="A814" t="str">
        <f>CONCATENATE("{'SheetId':'90bef7f2-5447-4e16-ba6a-c0bd70ef892a'",",","'UId':'73668e8e-f1c7-4d41-99a9-cfbb009b8088'",",'Col':",COLUMN(DanhMucTaiSan_DTGTNN!G9),",'Row':",ROW(DanhMucTaiSan_DTGTNN!G9),",","'Format':'numberic'",",'Value':'",SUBSTITUTE(DanhMucTaiSan_DTGTNN!G9,"'","\'"),"','TargetCode':''}")</f>
        <v>{'SheetId':'90bef7f2-5447-4e16-ba6a-c0bd70ef892a','UId':'73668e8e-f1c7-4d41-99a9-cfbb009b8088','Col':7,'Row':9,'Format':'numberic','Value':' ','TargetCode':''}</v>
      </c>
    </row>
    <row r="815" spans="1:1" x14ac:dyDescent="0.2">
      <c r="A815" t="str">
        <f>CONCATENATE("{'SheetId':'90bef7f2-5447-4e16-ba6a-c0bd70ef892a'",",","'UId':'3aa0f35b-90bc-438b-9050-12501b9a6202'",",'Col':",COLUMN(DanhMucTaiSan_DTGTNN!H9),",'Row':",ROW(DanhMucTaiSan_DTGTNN!H9),",","'Format':'numberic'",",'Value':'",SUBSTITUTE(DanhMucTaiSan_DTGTNN!H9,"'","\'"),"','TargetCode':''}")</f>
        <v>{'SheetId':'90bef7f2-5447-4e16-ba6a-c0bd70ef892a','UId':'3aa0f35b-90bc-438b-9050-12501b9a6202','Col':8,'Row':9,'Format':'numberic','Value':' ','TargetCode':''}</v>
      </c>
    </row>
    <row r="816" spans="1:1" x14ac:dyDescent="0.2">
      <c r="A816" t="str">
        <f>CONCATENATE("{'SheetId':'90bef7f2-5447-4e16-ba6a-c0bd70ef892a'",",","'UId':'f56d14e8-5593-42fc-bce4-d539551b1871'",",'Col':",COLUMN(DanhMucTaiSan_DTGTNN!A11),",'Row':",ROW(DanhMucTaiSan_DTGTNN!A11),",","'ColDynamic':",COLUMN(DanhMucTaiSan_DTGTNN!A10),",","'RowDynamic':",ROW(DanhMucTaiSan_DTGTNN!A10),",","'Format':'string'",",'Value':'",SUBSTITUTE(DanhMucTaiSan_DTGTNN!A11,"'","\'"),"','TargetCode':''}")</f>
        <v>{'SheetId':'90bef7f2-5447-4e16-ba6a-c0bd70ef892a','UId':'f56d14e8-5593-42fc-bce4-d539551b1871','Col':1,'Row':11,'ColDynamic':1,'RowDynamic':10,'Format':'string','Value':' ','TargetCode':''}</v>
      </c>
    </row>
    <row r="817" spans="1:1" x14ac:dyDescent="0.2">
      <c r="A817" t="str">
        <f>CONCATENATE("{'SheetId':'90bef7f2-5447-4e16-ba6a-c0bd70ef892a'",",","'UId':'47394025-6b68-40be-b4f4-eb828dcb1fec'",",'Col':",COLUMN(DanhMucTaiSan_DTGTNN!B11),",'Row':",ROW(DanhMucTaiSan_DTGTNN!B11),",","'ColDynamic':",COLUMN(DanhMucTaiSan_DTGTNN!B10),",","'RowDynamic':",ROW(DanhMucTaiSan_DTGTNN!B10),",","'Format':'string'",",'Value':'",SUBSTITUTE(DanhMucTaiSan_DTGTNN!B11,"'","\'"),"','TargetCode':''}")</f>
        <v>{'SheetId':'90bef7f2-5447-4e16-ba6a-c0bd70ef892a','UId':'47394025-6b68-40be-b4f4-eb828dcb1fec','Col':2,'Row':11,'ColDynamic':2,'RowDynamic':10,'Format':'string','Value':'Tổng','TargetCode':''}</v>
      </c>
    </row>
    <row r="818" spans="1:1" x14ac:dyDescent="0.2">
      <c r="A818" t="str">
        <f>CONCATENATE("{'SheetId':'90bef7f2-5447-4e16-ba6a-c0bd70ef892a'",",","'UId':'1cff6672-f0ff-4cfc-ac16-e336b3200f69'",",'Col':",COLUMN(DanhMucTaiSan_DTGTNN!C11),",'Row':",ROW(DanhMucTaiSan_DTGTNN!C11),",","'ColDynamic':",COLUMN(DanhMucTaiSan_DTGTNN!C10),",","'RowDynamic':",ROW(DanhMucTaiSan_DTGTNN!C10),",","'Format':'numberic'",",'Value':'",SUBSTITUTE(DanhMucTaiSan_DTGTNN!C11,"'","\'"),"','TargetCode':''}")</f>
        <v>{'SheetId':'90bef7f2-5447-4e16-ba6a-c0bd70ef892a','UId':'1cff6672-f0ff-4cfc-ac16-e336b3200f69','Col':3,'Row':11,'ColDynamic':3,'RowDynamic':10,'Format':'numberic','Value':' ','TargetCode':''}</v>
      </c>
    </row>
    <row r="819" spans="1:1" x14ac:dyDescent="0.2">
      <c r="A819" t="str">
        <f>CONCATENATE("{'SheetId':'90bef7f2-5447-4e16-ba6a-c0bd70ef892a'",",","'UId':'3dddf5cb-3c6d-4349-9212-498e6ee152d8'",",'Col':",COLUMN(DanhMucTaiSan_DTGTNN!D11),",'Row':",ROW(DanhMucTaiSan_DTGTNN!D11),",","'ColDynamic':",COLUMN(DanhMucTaiSan_DTGTNN!D10),",","'RowDynamic':",ROW(DanhMucTaiSan_DTGTNN!D10),",","'Format':'numberic'",",'Value':'",SUBSTITUTE(DanhMucTaiSan_DTGTNN!D11,"'","\'"),"','TargetCode':''}")</f>
        <v>{'SheetId':'90bef7f2-5447-4e16-ba6a-c0bd70ef892a','UId':'3dddf5cb-3c6d-4349-9212-498e6ee152d8','Col':4,'Row':11,'ColDynamic':4,'RowDynamic':10,'Format':'numberic','Value':' ','TargetCode':''}</v>
      </c>
    </row>
    <row r="820" spans="1:1" x14ac:dyDescent="0.2">
      <c r="A820" t="str">
        <f>CONCATENATE("{'SheetId':'90bef7f2-5447-4e16-ba6a-c0bd70ef892a'",",","'UId':'ca940a2b-9a9a-4280-a634-f5fd9260a5dd'",",'Col':",COLUMN(DanhMucTaiSan_DTGTNN!E11),",'Row':",ROW(DanhMucTaiSan_DTGTNN!E11),",","'ColDynamic':",COLUMN(DanhMucTaiSan_DTGTNN!E10),",","'RowDynamic':",ROW(DanhMucTaiSan_DTGTNN!E10),",","'Format':'numberic'",",'Value':'",SUBSTITUTE(DanhMucTaiSan_DTGTNN!E11,"'","\'"),"','TargetCode':''}")</f>
        <v>{'SheetId':'90bef7f2-5447-4e16-ba6a-c0bd70ef892a','UId':'ca940a2b-9a9a-4280-a634-f5fd9260a5dd','Col':5,'Row':11,'ColDynamic':5,'RowDynamic':10,'Format':'numberic','Value':' ','TargetCode':''}</v>
      </c>
    </row>
    <row r="821" spans="1:1" x14ac:dyDescent="0.2">
      <c r="A821" t="str">
        <f>CONCATENATE("{'SheetId':'90bef7f2-5447-4e16-ba6a-c0bd70ef892a'",",","'UId':'4eb109f7-f927-47ac-a02c-8d14d52b2f09'",",'Col':",COLUMN(DanhMucTaiSan_DTGTNN!F11),",'Row':",ROW(DanhMucTaiSan_DTGTNN!F11),",","'ColDynamic':",COLUMN(DanhMucTaiSan_DTGTNN!F10),",","'RowDynamic':",ROW(DanhMucTaiSan_DTGTNN!F10),",","'Format':'numberic'",",'Value':'",SUBSTITUTE(DanhMucTaiSan_DTGTNN!F11,"'","\'"),"','TargetCode':''}")</f>
        <v>{'SheetId':'90bef7f2-5447-4e16-ba6a-c0bd70ef892a','UId':'4eb109f7-f927-47ac-a02c-8d14d52b2f09','Col':6,'Row':11,'ColDynamic':6,'RowDynamic':10,'Format':'numberic','Value':' ','TargetCode':''}</v>
      </c>
    </row>
    <row r="822" spans="1:1" x14ac:dyDescent="0.2">
      <c r="A822" t="str">
        <f>CONCATENATE("{'SheetId':'90bef7f2-5447-4e16-ba6a-c0bd70ef892a'",",","'UId':'30117d7d-21a1-4bef-9117-9edf67e33796'",",'Col':",COLUMN(DanhMucTaiSan_DTGTNN!G11),",'Row':",ROW(DanhMucTaiSan_DTGTNN!G11),",","'ColDynamic':",COLUMN(DanhMucTaiSan_DTGTNN!G10),",","'RowDynamic':",ROW(DanhMucTaiSan_DTGTNN!G10),",","'Format':'numberic'",",'Value':'",SUBSTITUTE(DanhMucTaiSan_DTGTNN!G11,"'","\'"),"','TargetCode':''}")</f>
        <v>{'SheetId':'90bef7f2-5447-4e16-ba6a-c0bd70ef892a','UId':'30117d7d-21a1-4bef-9117-9edf67e33796','Col':7,'Row':11,'ColDynamic':7,'RowDynamic':10,'Format':'numberic','Value':' ','TargetCode':''}</v>
      </c>
    </row>
    <row r="823" spans="1:1" x14ac:dyDescent="0.2">
      <c r="A823" t="str">
        <f>CONCATENATE("{'SheetId':'90bef7f2-5447-4e16-ba6a-c0bd70ef892a'",",","'UId':'3b68d77c-6997-48be-b37c-c91caaea0d20'",",'Col':",COLUMN(DanhMucTaiSan_DTGTNN!H11),",'Row':",ROW(DanhMucTaiSan_DTGTNN!H11),",","'ColDynamic':",COLUMN(DanhMucTaiSan_DTGTNN!H10),",","'RowDynamic':",ROW(DanhMucTaiSan_DTGTNN!H10),",","'Format':'numberic'",",'Value':'",SUBSTITUTE(DanhMucTaiSan_DTGTNN!H11,"'","\'"),"','TargetCode':''}")</f>
        <v>{'SheetId':'90bef7f2-5447-4e16-ba6a-c0bd70ef892a','UId':'3b68d77c-6997-48be-b37c-c91caaea0d20','Col':8,'Row':11,'ColDynamic':8,'RowDynamic':10,'Format':'numberic','Value':' ','TargetCode':''}</v>
      </c>
    </row>
    <row r="824" spans="1:1" x14ac:dyDescent="0.2">
      <c r="A824" t="str">
        <f>CONCATENATE("{'SheetId':'90bef7f2-5447-4e16-ba6a-c0bd70ef892a'",",","'UId':'7b94e042-2e9b-4133-8b45-01d7eb2c2b44'",",'Col':",COLUMN(DanhMucTaiSan_DTGTNN!C12),",'Row':",ROW(DanhMucTaiSan_DTGTNN!C12),",","'Format':'numberic'",",'Value':'",SUBSTITUTE(DanhMucTaiSan_DTGTNN!C12,"'","\'"),"','TargetCode':''}")</f>
        <v>{'SheetId':'90bef7f2-5447-4e16-ba6a-c0bd70ef892a','UId':'7b94e042-2e9b-4133-8b45-01d7eb2c2b44','Col':3,'Row':12,'Format':'numberic','Value':' ','TargetCode':''}</v>
      </c>
    </row>
    <row r="825" spans="1:1" x14ac:dyDescent="0.2">
      <c r="A825" t="str">
        <f>CONCATENATE("{'SheetId':'90bef7f2-5447-4e16-ba6a-c0bd70ef892a'",",","'UId':'b7ce3295-3fe3-4941-b0b5-13278a30f07e'",",'Col':",COLUMN(DanhMucTaiSan_DTGTNN!D12),",'Row':",ROW(DanhMucTaiSan_DTGTNN!D12),",","'Format':'numberic'",",'Value':'",SUBSTITUTE(DanhMucTaiSan_DTGTNN!D12,"'","\'"),"','TargetCode':''}")</f>
        <v>{'SheetId':'90bef7f2-5447-4e16-ba6a-c0bd70ef892a','UId':'b7ce3295-3fe3-4941-b0b5-13278a30f07e','Col':4,'Row':12,'Format':'numberic','Value':' ','TargetCode':''}</v>
      </c>
    </row>
    <row r="826" spans="1:1" x14ac:dyDescent="0.2">
      <c r="A826" t="str">
        <f>CONCATENATE("{'SheetId':'90bef7f2-5447-4e16-ba6a-c0bd70ef892a'",",","'UId':'26269fad-ac81-4357-b4c5-4b56aa710f2c'",",'Col':",COLUMN(DanhMucTaiSan_DTGTNN!E12),",'Row':",ROW(DanhMucTaiSan_DTGTNN!E12),",","'Format':'numberic'",",'Value':'",SUBSTITUTE(DanhMucTaiSan_DTGTNN!E12,"'","\'"),"','TargetCode':''}")</f>
        <v>{'SheetId':'90bef7f2-5447-4e16-ba6a-c0bd70ef892a','UId':'26269fad-ac81-4357-b4c5-4b56aa710f2c','Col':5,'Row':12,'Format':'numberic','Value':' ','TargetCode':''}</v>
      </c>
    </row>
    <row r="827" spans="1:1" x14ac:dyDescent="0.2">
      <c r="A827" t="str">
        <f>CONCATENATE("{'SheetId':'90bef7f2-5447-4e16-ba6a-c0bd70ef892a'",",","'UId':'06a847f2-5038-4312-9dd3-f85de19c750a'",",'Col':",COLUMN(DanhMucTaiSan_DTGTNN!F12),",'Row':",ROW(DanhMucTaiSan_DTGTNN!F12),",","'Format':'numberic'",",'Value':'",SUBSTITUTE(DanhMucTaiSan_DTGTNN!F12,"'","\'"),"','TargetCode':''}")</f>
        <v>{'SheetId':'90bef7f2-5447-4e16-ba6a-c0bd70ef892a','UId':'06a847f2-5038-4312-9dd3-f85de19c750a','Col':6,'Row':12,'Format':'numberic','Value':' ','TargetCode':''}</v>
      </c>
    </row>
    <row r="828" spans="1:1" x14ac:dyDescent="0.2">
      <c r="A828" t="str">
        <f>CONCATENATE("{'SheetId':'90bef7f2-5447-4e16-ba6a-c0bd70ef892a'",",","'UId':'9222e693-acd4-4cce-8bb9-cbf84e29a2bb'",",'Col':",COLUMN(DanhMucTaiSan_DTGTNN!G12),",'Row':",ROW(DanhMucTaiSan_DTGTNN!G12),",","'Format':'numberic'",",'Value':'",SUBSTITUTE(DanhMucTaiSan_DTGTNN!G12,"'","\'"),"','TargetCode':''}")</f>
        <v>{'SheetId':'90bef7f2-5447-4e16-ba6a-c0bd70ef892a','UId':'9222e693-acd4-4cce-8bb9-cbf84e29a2bb','Col':7,'Row':12,'Format':'numberic','Value':' ','TargetCode':''}</v>
      </c>
    </row>
    <row r="829" spans="1:1" x14ac:dyDescent="0.2">
      <c r="A829" t="str">
        <f>CONCATENATE("{'SheetId':'90bef7f2-5447-4e16-ba6a-c0bd70ef892a'",",","'UId':'a3cbe5ad-243d-4be2-a411-d32cffd03bd6'",",'Col':",COLUMN(DanhMucTaiSan_DTGTNN!H12),",'Row':",ROW(DanhMucTaiSan_DTGTNN!H12),",","'Format':'numberic'",",'Value':'",SUBSTITUTE(DanhMucTaiSan_DTGTNN!H12,"'","\'"),"','TargetCode':''}")</f>
        <v>{'SheetId':'90bef7f2-5447-4e16-ba6a-c0bd70ef892a','UId':'a3cbe5ad-243d-4be2-a411-d32cffd03bd6','Col':8,'Row':12,'Format':'numberic','Value':' ','TargetCode':''}</v>
      </c>
    </row>
    <row r="830" spans="1:1" x14ac:dyDescent="0.2">
      <c r="A830" t="str">
        <f>CONCATENATE("{'SheetId':'90bef7f2-5447-4e16-ba6a-c0bd70ef892a'",",","'UId':'1a3ec0d4-5f24-4fab-bf6c-5976f68877fb'",",'Col':",COLUMN(DanhMucTaiSan_DTGTNN!A14),",'Row':",ROW(DanhMucTaiSan_DTGTNN!A14),",","'ColDynamic':",COLUMN(DanhMucTaiSan_DTGTNN!A13),",","'RowDynamic':",ROW(DanhMucTaiSan_DTGTNN!A13),",","'Format':'string'",",'Value':'",SUBSTITUTE(DanhMucTaiSan_DTGTNN!A14,"'","\'"),"','TargetCode':''}")</f>
        <v>{'SheetId':'90bef7f2-5447-4e16-ba6a-c0bd70ef892a','UId':'1a3ec0d4-5f24-4fab-bf6c-5976f68877fb','Col':1,'Row':14,'ColDynamic':1,'RowDynamic':13,'Format':'string','Value':' ','TargetCode':''}</v>
      </c>
    </row>
    <row r="831" spans="1:1" x14ac:dyDescent="0.2">
      <c r="A831" t="str">
        <f>CONCATENATE("{'SheetId':'90bef7f2-5447-4e16-ba6a-c0bd70ef892a'",",","'UId':'025fd94e-85b2-4b70-9465-4ba6210717e2'",",'Col':",COLUMN(DanhMucTaiSan_DTGTNN!B14),",'Row':",ROW(DanhMucTaiSan_DTGTNN!B14),",","'ColDynamic':",COLUMN(DanhMucTaiSan_DTGTNN!B13),",","'RowDynamic':",ROW(DanhMucTaiSan_DTGTNN!B13),",","'Format':'string'",",'Value':'",SUBSTITUTE(DanhMucTaiSan_DTGTNN!B14,"'","\'"),"','TargetCode':''}")</f>
        <v>{'SheetId':'90bef7f2-5447-4e16-ba6a-c0bd70ef892a','UId':'025fd94e-85b2-4b70-9465-4ba6210717e2','Col':2,'Row':14,'ColDynamic':2,'RowDynamic':13,'Format':'string','Value':'Tổng','TargetCode':''}</v>
      </c>
    </row>
    <row r="832" spans="1:1" x14ac:dyDescent="0.2">
      <c r="A832" t="str">
        <f>CONCATENATE("{'SheetId':'90bef7f2-5447-4e16-ba6a-c0bd70ef892a'",",","'UId':'489668cf-291b-49b7-91f8-bc9659ff475d'",",'Col':",COLUMN(DanhMucTaiSan_DTGTNN!C14),",'Row':",ROW(DanhMucTaiSan_DTGTNN!C14),",","'ColDynamic':",COLUMN(DanhMucTaiSan_DTGTNN!C13),",","'RowDynamic':",ROW(DanhMucTaiSan_DTGTNN!C13),",","'Format':'numberic'",",'Value':'",SUBSTITUTE(DanhMucTaiSan_DTGTNN!C14,"'","\'"),"','TargetCode':''}")</f>
        <v>{'SheetId':'90bef7f2-5447-4e16-ba6a-c0bd70ef892a','UId':'489668cf-291b-49b7-91f8-bc9659ff475d','Col':3,'Row':14,'ColDynamic':3,'RowDynamic':13,'Format':'numberic','Value':' ','TargetCode':''}</v>
      </c>
    </row>
    <row r="833" spans="1:1" x14ac:dyDescent="0.2">
      <c r="A833" t="str">
        <f>CONCATENATE("{'SheetId':'90bef7f2-5447-4e16-ba6a-c0bd70ef892a'",",","'UId':'2e09c480-6d38-4536-9001-3a5628af4054'",",'Col':",COLUMN(DanhMucTaiSan_DTGTNN!D14),",'Row':",ROW(DanhMucTaiSan_DTGTNN!D14),",","'ColDynamic':",COLUMN(DanhMucTaiSan_DTGTNN!D13),",","'RowDynamic':",ROW(DanhMucTaiSan_DTGTNN!D13),",","'Format':'numberic'",",'Value':'",SUBSTITUTE(DanhMucTaiSan_DTGTNN!D14,"'","\'"),"','TargetCode':''}")</f>
        <v>{'SheetId':'90bef7f2-5447-4e16-ba6a-c0bd70ef892a','UId':'2e09c480-6d38-4536-9001-3a5628af4054','Col':4,'Row':14,'ColDynamic':4,'RowDynamic':13,'Format':'numberic','Value':' ','TargetCode':''}</v>
      </c>
    </row>
    <row r="834" spans="1:1" x14ac:dyDescent="0.2">
      <c r="A834" t="str">
        <f>CONCATENATE("{'SheetId':'90bef7f2-5447-4e16-ba6a-c0bd70ef892a'",",","'UId':'9e8f6c11-a916-46b9-a2f4-1922290045ad'",",'Col':",COLUMN(DanhMucTaiSan_DTGTNN!E14),",'Row':",ROW(DanhMucTaiSan_DTGTNN!E14),",","'ColDynamic':",COLUMN(DanhMucTaiSan_DTGTNN!E13),",","'RowDynamic':",ROW(DanhMucTaiSan_DTGTNN!E13),",","'Format':'numberic'",",'Value':'",SUBSTITUTE(DanhMucTaiSan_DTGTNN!E14,"'","\'"),"','TargetCode':''}")</f>
        <v>{'SheetId':'90bef7f2-5447-4e16-ba6a-c0bd70ef892a','UId':'9e8f6c11-a916-46b9-a2f4-1922290045ad','Col':5,'Row':14,'ColDynamic':5,'RowDynamic':13,'Format':'numberic','Value':' ','TargetCode':''}</v>
      </c>
    </row>
    <row r="835" spans="1:1" x14ac:dyDescent="0.2">
      <c r="A835" t="str">
        <f>CONCATENATE("{'SheetId':'90bef7f2-5447-4e16-ba6a-c0bd70ef892a'",",","'UId':'da0c6456-87cd-4991-b933-ac52097ae7c9'",",'Col':",COLUMN(DanhMucTaiSan_DTGTNN!F14),",'Row':",ROW(DanhMucTaiSan_DTGTNN!F14),",","'ColDynamic':",COLUMN(DanhMucTaiSan_DTGTNN!F13),",","'RowDynamic':",ROW(DanhMucTaiSan_DTGTNN!F13),",","'Format':'numberic'",",'Value':'",SUBSTITUTE(DanhMucTaiSan_DTGTNN!F14,"'","\'"),"','TargetCode':''}")</f>
        <v>{'SheetId':'90bef7f2-5447-4e16-ba6a-c0bd70ef892a','UId':'da0c6456-87cd-4991-b933-ac52097ae7c9','Col':6,'Row':14,'ColDynamic':6,'RowDynamic':13,'Format':'numberic','Value':' ','TargetCode':''}</v>
      </c>
    </row>
    <row r="836" spans="1:1" x14ac:dyDescent="0.2">
      <c r="A836" t="str">
        <f>CONCATENATE("{'SheetId':'90bef7f2-5447-4e16-ba6a-c0bd70ef892a'",",","'UId':'9d846337-e01e-4de2-9861-871f1c291931'",",'Col':",COLUMN(DanhMucTaiSan_DTGTNN!G14),",'Row':",ROW(DanhMucTaiSan_DTGTNN!G14),",","'ColDynamic':",COLUMN(DanhMucTaiSan_DTGTNN!G13),",","'RowDynamic':",ROW(DanhMucTaiSan_DTGTNN!G13),",","'Format':'numberic'",",'Value':'",SUBSTITUTE(DanhMucTaiSan_DTGTNN!G14,"'","\'"),"','TargetCode':''}")</f>
        <v>{'SheetId':'90bef7f2-5447-4e16-ba6a-c0bd70ef892a','UId':'9d846337-e01e-4de2-9861-871f1c291931','Col':7,'Row':14,'ColDynamic':7,'RowDynamic':13,'Format':'numberic','Value':' ','TargetCode':''}</v>
      </c>
    </row>
    <row r="837" spans="1:1" x14ac:dyDescent="0.2">
      <c r="A837" t="str">
        <f>CONCATENATE("{'SheetId':'90bef7f2-5447-4e16-ba6a-c0bd70ef892a'",",","'UId':'4de38ce4-fdf4-414a-995b-75c50b47b4d9'",",'Col':",COLUMN(DanhMucTaiSan_DTGTNN!H14),",'Row':",ROW(DanhMucTaiSan_DTGTNN!H14),",","'ColDynamic':",COLUMN(DanhMucTaiSan_DTGTNN!H13),",","'RowDynamic':",ROW(DanhMucTaiSan_DTGTNN!H13),",","'Format':'numberic'",",'Value':'",SUBSTITUTE(DanhMucTaiSan_DTGTNN!H14,"'","\'"),"','TargetCode':''}")</f>
        <v>{'SheetId':'90bef7f2-5447-4e16-ba6a-c0bd70ef892a','UId':'4de38ce4-fdf4-414a-995b-75c50b47b4d9','Col':8,'Row':14,'ColDynamic':8,'RowDynamic':13,'Format':'numberic','Value':' ','TargetCode':''}</v>
      </c>
    </row>
    <row r="838" spans="1:1" x14ac:dyDescent="0.2">
      <c r="A838" t="str">
        <f>CONCATENATE("{'SheetId':'90bef7f2-5447-4e16-ba6a-c0bd70ef892a'",",","'UId':'e7ab30f5-420d-43bf-a83f-5db47811ed77'",",'Col':",COLUMN(DanhMucTaiSan_DTGTNN!C15),",'Row':",ROW(DanhMucTaiSan_DTGTNN!C15),",","'Format':'numberic'",",'Value':'",SUBSTITUTE(DanhMucTaiSan_DTGTNN!C15,"'","\'"),"','TargetCode':''}")</f>
        <v>{'SheetId':'90bef7f2-5447-4e16-ba6a-c0bd70ef892a','UId':'e7ab30f5-420d-43bf-a83f-5db47811ed77','Col':3,'Row':15,'Format':'numberic','Value':' ','TargetCode':''}</v>
      </c>
    </row>
    <row r="839" spans="1:1" x14ac:dyDescent="0.2">
      <c r="A839" t="str">
        <f>CONCATENATE("{'SheetId':'90bef7f2-5447-4e16-ba6a-c0bd70ef892a'",",","'UId':'5c40893a-bd11-4592-b981-40e09688f59d'",",'Col':",COLUMN(DanhMucTaiSan_DTGTNN!D15),",'Row':",ROW(DanhMucTaiSan_DTGTNN!D15),",","'Format':'numberic'",",'Value':'",SUBSTITUTE(DanhMucTaiSan_DTGTNN!D15,"'","\'"),"','TargetCode':''}")</f>
        <v>{'SheetId':'90bef7f2-5447-4e16-ba6a-c0bd70ef892a','UId':'5c40893a-bd11-4592-b981-40e09688f59d','Col':4,'Row':15,'Format':'numberic','Value':' ','TargetCode':''}</v>
      </c>
    </row>
    <row r="840" spans="1:1" x14ac:dyDescent="0.2">
      <c r="A840" t="str">
        <f>CONCATENATE("{'SheetId':'90bef7f2-5447-4e16-ba6a-c0bd70ef892a'",",","'UId':'94445701-4d7f-4691-87e8-51dbade38be0'",",'Col':",COLUMN(DanhMucTaiSan_DTGTNN!E15),",'Row':",ROW(DanhMucTaiSan_DTGTNN!E15),",","'Format':'numberic'",",'Value':'",SUBSTITUTE(DanhMucTaiSan_DTGTNN!E15,"'","\'"),"','TargetCode':''}")</f>
        <v>{'SheetId':'90bef7f2-5447-4e16-ba6a-c0bd70ef892a','UId':'94445701-4d7f-4691-87e8-51dbade38be0','Col':5,'Row':15,'Format':'numberic','Value':' ','TargetCode':''}</v>
      </c>
    </row>
    <row r="841" spans="1:1" x14ac:dyDescent="0.2">
      <c r="A841" t="str">
        <f>CONCATENATE("{'SheetId':'90bef7f2-5447-4e16-ba6a-c0bd70ef892a'",",","'UId':'2263636f-afd4-4dbc-90b9-201be59bd253'",",'Col':",COLUMN(DanhMucTaiSan_DTGTNN!F15),",'Row':",ROW(DanhMucTaiSan_DTGTNN!F15),",","'Format':'numberic'",",'Value':'",SUBSTITUTE(DanhMucTaiSan_DTGTNN!F15,"'","\'"),"','TargetCode':''}")</f>
        <v>{'SheetId':'90bef7f2-5447-4e16-ba6a-c0bd70ef892a','UId':'2263636f-afd4-4dbc-90b9-201be59bd253','Col':6,'Row':15,'Format':'numberic','Value':' ','TargetCode':''}</v>
      </c>
    </row>
    <row r="842" spans="1:1" x14ac:dyDescent="0.2">
      <c r="A842" t="str">
        <f>CONCATENATE("{'SheetId':'90bef7f2-5447-4e16-ba6a-c0bd70ef892a'",",","'UId':'0c59a277-c831-4dd9-a4c5-e6a26a860a0e'",",'Col':",COLUMN(DanhMucTaiSan_DTGTNN!G15),",'Row':",ROW(DanhMucTaiSan_DTGTNN!G15),",","'Format':'numberic'",",'Value':'",SUBSTITUTE(DanhMucTaiSan_DTGTNN!G15,"'","\'"),"','TargetCode':''}")</f>
        <v>{'SheetId':'90bef7f2-5447-4e16-ba6a-c0bd70ef892a','UId':'0c59a277-c831-4dd9-a4c5-e6a26a860a0e','Col':7,'Row':15,'Format':'numberic','Value':' ','TargetCode':''}</v>
      </c>
    </row>
    <row r="843" spans="1:1" x14ac:dyDescent="0.2">
      <c r="A843" t="str">
        <f>CONCATENATE("{'SheetId':'90bef7f2-5447-4e16-ba6a-c0bd70ef892a'",",","'UId':'d1a268d0-7774-41a9-904a-7f13db1ac855'",",'Col':",COLUMN(DanhMucTaiSan_DTGTNN!H15),",'Row':",ROW(DanhMucTaiSan_DTGTNN!H15),",","'Format':'numberic'",",'Value':'",SUBSTITUTE(DanhMucTaiSan_DTGTNN!H15,"'","\'"),"','TargetCode':''}")</f>
        <v>{'SheetId':'90bef7f2-5447-4e16-ba6a-c0bd70ef892a','UId':'d1a268d0-7774-41a9-904a-7f13db1ac855','Col':8,'Row':15,'Format':'numberic','Value':' ','TargetCode':''}</v>
      </c>
    </row>
    <row r="844" spans="1:1" x14ac:dyDescent="0.2">
      <c r="A844" t="str">
        <f>CONCATENATE("{'SheetId':'90bef7f2-5447-4e16-ba6a-c0bd70ef892a'",",","'UId':'f2b6aa46-9927-4827-98c4-8468ea370cd7'",",'Col':",COLUMN(DanhMucTaiSan_DTGTNN!A17),",'Row':",ROW(DanhMucTaiSan_DTGTNN!A17),",","'ColDynamic':",COLUMN(DanhMucTaiSan_DTGTNN!A16),",","'RowDynamic':",ROW(DanhMucTaiSan_DTGTNN!A16),",","'Format':'string'",",'Value':'",SUBSTITUTE(DanhMucTaiSan_DTGTNN!A17,"'","\'"),"','TargetCode':''}")</f>
        <v>{'SheetId':'90bef7f2-5447-4e16-ba6a-c0bd70ef892a','UId':'f2b6aa46-9927-4827-98c4-8468ea370cd7','Col':1,'Row':17,'ColDynamic':1,'RowDynamic':16,'Format':'string','Value':' ','TargetCode':''}</v>
      </c>
    </row>
    <row r="845" spans="1:1" x14ac:dyDescent="0.2">
      <c r="A845" t="str">
        <f>CONCATENATE("{'SheetId':'90bef7f2-5447-4e16-ba6a-c0bd70ef892a'",",","'UId':'aec30b9d-f4b1-4a2d-b333-8c838c820fea'",",'Col':",COLUMN(DanhMucTaiSan_DTGTNN!B17),",'Row':",ROW(DanhMucTaiSan_DTGTNN!B17),",","'ColDynamic':",COLUMN(DanhMucTaiSan_DTGTNN!B16),",","'RowDynamic':",ROW(DanhMucTaiSan_DTGTNN!B16),",","'Format':'string'",",'Value':'",SUBSTITUTE(DanhMucTaiSan_DTGTNN!B17,"'","\'"),"','TargetCode':''}")</f>
        <v>{'SheetId':'90bef7f2-5447-4e16-ba6a-c0bd70ef892a','UId':'aec30b9d-f4b1-4a2d-b333-8c838c820fea','Col':2,'Row':17,'ColDynamic':2,'RowDynamic':16,'Format':'string','Value':'Tổng','TargetCode':''}</v>
      </c>
    </row>
    <row r="846" spans="1:1" x14ac:dyDescent="0.2">
      <c r="A846" t="str">
        <f>CONCATENATE("{'SheetId':'90bef7f2-5447-4e16-ba6a-c0bd70ef892a'",",","'UId':'b49aa07d-15e7-4a90-b396-3a89cafcbe91'",",'Col':",COLUMN(DanhMucTaiSan_DTGTNN!C17),",'Row':",ROW(DanhMucTaiSan_DTGTNN!C17),",","'ColDynamic':",COLUMN(DanhMucTaiSan_DTGTNN!C16),",","'RowDynamic':",ROW(DanhMucTaiSan_DTGTNN!C16),",","'Format':'numberic'",",'Value':'",SUBSTITUTE(DanhMucTaiSan_DTGTNN!C17,"'","\'"),"','TargetCode':''}")</f>
        <v>{'SheetId':'90bef7f2-5447-4e16-ba6a-c0bd70ef892a','UId':'b49aa07d-15e7-4a90-b396-3a89cafcbe91','Col':3,'Row':17,'ColDynamic':3,'RowDynamic':16,'Format':'numberic','Value':' ','TargetCode':''}</v>
      </c>
    </row>
    <row r="847" spans="1:1" x14ac:dyDescent="0.2">
      <c r="A847" t="str">
        <f>CONCATENATE("{'SheetId':'90bef7f2-5447-4e16-ba6a-c0bd70ef892a'",",","'UId':'5c35ea2c-aac8-4aa5-a9d6-b9b34b78a1a3'",",'Col':",COLUMN(DanhMucTaiSan_DTGTNN!D17),",'Row':",ROW(DanhMucTaiSan_DTGTNN!D17),",","'ColDynamic':",COLUMN(DanhMucTaiSan_DTGTNN!D16),",","'RowDynamic':",ROW(DanhMucTaiSan_DTGTNN!D16),",","'Format':'numberic'",",'Value':'",SUBSTITUTE(DanhMucTaiSan_DTGTNN!D17,"'","\'"),"','TargetCode':''}")</f>
        <v>{'SheetId':'90bef7f2-5447-4e16-ba6a-c0bd70ef892a','UId':'5c35ea2c-aac8-4aa5-a9d6-b9b34b78a1a3','Col':4,'Row':17,'ColDynamic':4,'RowDynamic':16,'Format':'numberic','Value':' ','TargetCode':''}</v>
      </c>
    </row>
    <row r="848" spans="1:1" x14ac:dyDescent="0.2">
      <c r="A848" t="str">
        <f>CONCATENATE("{'SheetId':'90bef7f2-5447-4e16-ba6a-c0bd70ef892a'",",","'UId':'07db3ad4-0868-4abe-98fb-7a44a5825235'",",'Col':",COLUMN(DanhMucTaiSan_DTGTNN!E17),",'Row':",ROW(DanhMucTaiSan_DTGTNN!E17),",","'ColDynamic':",COLUMN(DanhMucTaiSan_DTGTNN!E16),",","'RowDynamic':",ROW(DanhMucTaiSan_DTGTNN!E16),",","'Format':'numberic'",",'Value':'",SUBSTITUTE(DanhMucTaiSan_DTGTNN!E17,"'","\'"),"','TargetCode':''}")</f>
        <v>{'SheetId':'90bef7f2-5447-4e16-ba6a-c0bd70ef892a','UId':'07db3ad4-0868-4abe-98fb-7a44a5825235','Col':5,'Row':17,'ColDynamic':5,'RowDynamic':16,'Format':'numberic','Value':' ','TargetCode':''}</v>
      </c>
    </row>
    <row r="849" spans="1:1" x14ac:dyDescent="0.2">
      <c r="A849" t="str">
        <f>CONCATENATE("{'SheetId':'90bef7f2-5447-4e16-ba6a-c0bd70ef892a'",",","'UId':'ac767ffc-3b76-4c37-8996-22c5737d284a'",",'Col':",COLUMN(DanhMucTaiSan_DTGTNN!F17),",'Row':",ROW(DanhMucTaiSan_DTGTNN!F17),",","'ColDynamic':",COLUMN(DanhMucTaiSan_DTGTNN!F16),",","'RowDynamic':",ROW(DanhMucTaiSan_DTGTNN!F16),",","'Format':'numberic'",",'Value':'",SUBSTITUTE(DanhMucTaiSan_DTGTNN!F17,"'","\'"),"','TargetCode':''}")</f>
        <v>{'SheetId':'90bef7f2-5447-4e16-ba6a-c0bd70ef892a','UId':'ac767ffc-3b76-4c37-8996-22c5737d284a','Col':6,'Row':17,'ColDynamic':6,'RowDynamic':16,'Format':'numberic','Value':' ','TargetCode':''}</v>
      </c>
    </row>
    <row r="850" spans="1:1" x14ac:dyDescent="0.2">
      <c r="A850" t="str">
        <f>CONCATENATE("{'SheetId':'90bef7f2-5447-4e16-ba6a-c0bd70ef892a'",",","'UId':'5d7a928c-7025-42a0-87a1-7858bddb2e11'",",'Col':",COLUMN(DanhMucTaiSan_DTGTNN!G17),",'Row':",ROW(DanhMucTaiSan_DTGTNN!G17),",","'ColDynamic':",COLUMN(DanhMucTaiSan_DTGTNN!G16),",","'RowDynamic':",ROW(DanhMucTaiSan_DTGTNN!G16),",","'Format':'numberic'",",'Value':'",SUBSTITUTE(DanhMucTaiSan_DTGTNN!G17,"'","\'"),"','TargetCode':''}")</f>
        <v>{'SheetId':'90bef7f2-5447-4e16-ba6a-c0bd70ef892a','UId':'5d7a928c-7025-42a0-87a1-7858bddb2e11','Col':7,'Row':17,'ColDynamic':7,'RowDynamic':16,'Format':'numberic','Value':' ','TargetCode':''}</v>
      </c>
    </row>
    <row r="851" spans="1:1" x14ac:dyDescent="0.2">
      <c r="A851" t="str">
        <f>CONCATENATE("{'SheetId':'90bef7f2-5447-4e16-ba6a-c0bd70ef892a'",",","'UId':'2535b054-4cac-434e-ac09-49ecdd93a60a'",",'Col':",COLUMN(DanhMucTaiSan_DTGTNN!H17),",'Row':",ROW(DanhMucTaiSan_DTGTNN!H17),",","'ColDynamic':",COLUMN(DanhMucTaiSan_DTGTNN!H16),",","'RowDynamic':",ROW(DanhMucTaiSan_DTGTNN!H16),",","'Format':'numberic'",",'Value':'",SUBSTITUTE(DanhMucTaiSan_DTGTNN!H17,"'","\'"),"','TargetCode':''}")</f>
        <v>{'SheetId':'90bef7f2-5447-4e16-ba6a-c0bd70ef892a','UId':'2535b054-4cac-434e-ac09-49ecdd93a60a','Col':8,'Row':17,'ColDynamic':8,'RowDynamic':16,'Format':'numberic','Value':' ','TargetCode':''}</v>
      </c>
    </row>
    <row r="852" spans="1:1" x14ac:dyDescent="0.2">
      <c r="A852" t="str">
        <f>CONCATENATE("{'SheetId':'90bef7f2-5447-4e16-ba6a-c0bd70ef892a'",",","'UId':'b0892778-e633-4fa6-991e-d201fe920c06'",",'Col':",COLUMN(DanhMucTaiSan_DTGTNN!C18),",'Row':",ROW(DanhMucTaiSan_DTGTNN!C18),",","'Format':'numberic'",",'Value':'",SUBSTITUTE(DanhMucTaiSan_DTGTNN!C18,"'","\'"),"','TargetCode':''}")</f>
        <v>{'SheetId':'90bef7f2-5447-4e16-ba6a-c0bd70ef892a','UId':'b0892778-e633-4fa6-991e-d201fe920c06','Col':3,'Row':18,'Format':'numberic','Value':' ','TargetCode':''}</v>
      </c>
    </row>
    <row r="853" spans="1:1" x14ac:dyDescent="0.2">
      <c r="A853" t="str">
        <f>CONCATENATE("{'SheetId':'90bef7f2-5447-4e16-ba6a-c0bd70ef892a'",",","'UId':'9d0eceda-75cb-41ea-bf7a-bcf22621199a'",",'Col':",COLUMN(DanhMucTaiSan_DTGTNN!D18),",'Row':",ROW(DanhMucTaiSan_DTGTNN!D18),",","'Format':'numberic'",",'Value':'",SUBSTITUTE(DanhMucTaiSan_DTGTNN!D18,"'","\'"),"','TargetCode':''}")</f>
        <v>{'SheetId':'90bef7f2-5447-4e16-ba6a-c0bd70ef892a','UId':'9d0eceda-75cb-41ea-bf7a-bcf22621199a','Col':4,'Row':18,'Format':'numberic','Value':' ','TargetCode':''}</v>
      </c>
    </row>
    <row r="854" spans="1:1" x14ac:dyDescent="0.2">
      <c r="A854" t="str">
        <f>CONCATENATE("{'SheetId':'90bef7f2-5447-4e16-ba6a-c0bd70ef892a'",",","'UId':'529598bb-6460-4815-9538-03c84a97a8c1'",",'Col':",COLUMN(DanhMucTaiSan_DTGTNN!E18),",'Row':",ROW(DanhMucTaiSan_DTGTNN!E18),",","'Format':'numberic'",",'Value':'",SUBSTITUTE(DanhMucTaiSan_DTGTNN!E18,"'","\'"),"','TargetCode':''}")</f>
        <v>{'SheetId':'90bef7f2-5447-4e16-ba6a-c0bd70ef892a','UId':'529598bb-6460-4815-9538-03c84a97a8c1','Col':5,'Row':18,'Format':'numberic','Value':' ','TargetCode':''}</v>
      </c>
    </row>
    <row r="855" spans="1:1" x14ac:dyDescent="0.2">
      <c r="A855" t="str">
        <f>CONCATENATE("{'SheetId':'90bef7f2-5447-4e16-ba6a-c0bd70ef892a'",",","'UId':'7753c3fb-cf2b-4f1d-aa3e-c0e34a6ddb0a'",",'Col':",COLUMN(DanhMucTaiSan_DTGTNN!F18),",'Row':",ROW(DanhMucTaiSan_DTGTNN!F18),",","'Format':'numberic'",",'Value':'",SUBSTITUTE(DanhMucTaiSan_DTGTNN!F18,"'","\'"),"','TargetCode':''}")</f>
        <v>{'SheetId':'90bef7f2-5447-4e16-ba6a-c0bd70ef892a','UId':'7753c3fb-cf2b-4f1d-aa3e-c0e34a6ddb0a','Col':6,'Row':18,'Format':'numberic','Value':' ','TargetCode':''}</v>
      </c>
    </row>
    <row r="856" spans="1:1" x14ac:dyDescent="0.2">
      <c r="A856" t="str">
        <f>CONCATENATE("{'SheetId':'90bef7f2-5447-4e16-ba6a-c0bd70ef892a'",",","'UId':'0e23f18c-48df-4f1d-9913-5f93ed1ce959'",",'Col':",COLUMN(DanhMucTaiSan_DTGTNN!G18),",'Row':",ROW(DanhMucTaiSan_DTGTNN!G18),",","'Format':'numberic'",",'Value':'",SUBSTITUTE(DanhMucTaiSan_DTGTNN!G18,"'","\'"),"','TargetCode':''}")</f>
        <v>{'SheetId':'90bef7f2-5447-4e16-ba6a-c0bd70ef892a','UId':'0e23f18c-48df-4f1d-9913-5f93ed1ce959','Col':7,'Row':18,'Format':'numberic','Value':' ','TargetCode':''}</v>
      </c>
    </row>
    <row r="857" spans="1:1" x14ac:dyDescent="0.2">
      <c r="A857" t="str">
        <f>CONCATENATE("{'SheetId':'90bef7f2-5447-4e16-ba6a-c0bd70ef892a'",",","'UId':'4c8ce157-b82b-4911-97ce-c3d8c0344035'",",'Col':",COLUMN(DanhMucTaiSan_DTGTNN!H18),",'Row':",ROW(DanhMucTaiSan_DTGTNN!H18),",","'Format':'numberic'",",'Value':'",SUBSTITUTE(DanhMucTaiSan_DTGTNN!H18,"'","\'"),"','TargetCode':''}")</f>
        <v>{'SheetId':'90bef7f2-5447-4e16-ba6a-c0bd70ef892a','UId':'4c8ce157-b82b-4911-97ce-c3d8c0344035','Col':8,'Row':18,'Format':'numberic','Value':' ','TargetCode':''}</v>
      </c>
    </row>
    <row r="858" spans="1:1" x14ac:dyDescent="0.2">
      <c r="A858" t="str">
        <f>CONCATENATE("{'SheetId':'90bef7f2-5447-4e16-ba6a-c0bd70ef892a'",",","'UId':'5e77ba2b-2f92-41a8-bddb-037f4699a606'",",'Col':",COLUMN(DanhMucTaiSan_DTGTNN!A20),",'Row':",ROW(DanhMucTaiSan_DTGTNN!A20),",","'ColDynamic':",COLUMN(DanhMucTaiSan_DTGTNN!A19),",","'RowDynamic':",ROW(DanhMucTaiSan_DTGTNN!A19),",","'Format':'string'",",'Value':'",SUBSTITUTE(DanhMucTaiSan_DTGTNN!A20,"'","\'"),"','TargetCode':''}")</f>
        <v>{'SheetId':'90bef7f2-5447-4e16-ba6a-c0bd70ef892a','UId':'5e77ba2b-2f92-41a8-bddb-037f4699a606','Col':1,'Row':20,'ColDynamic':1,'RowDynamic':19,'Format':'string','Value':' ','TargetCode':''}</v>
      </c>
    </row>
    <row r="859" spans="1:1" x14ac:dyDescent="0.2">
      <c r="A859" t="str">
        <f>CONCATENATE("{'SheetId':'90bef7f2-5447-4e16-ba6a-c0bd70ef892a'",",","'UId':'5e253441-a58b-4b82-9180-bb16b193f4ad'",",'Col':",COLUMN(DanhMucTaiSan_DTGTNN!B20),",'Row':",ROW(DanhMucTaiSan_DTGTNN!B20),",","'ColDynamic':",COLUMN(DanhMucTaiSan_DTGTNN!B19),",","'RowDynamic':",ROW(DanhMucTaiSan_DTGTNN!B19),",","'Format':'string'",",'Value':'",SUBSTITUTE(DanhMucTaiSan_DTGTNN!B20,"'","\'"),"','TargetCode':''}")</f>
        <v>{'SheetId':'90bef7f2-5447-4e16-ba6a-c0bd70ef892a','UId':'5e253441-a58b-4b82-9180-bb16b193f4ad','Col':2,'Row':20,'ColDynamic':2,'RowDynamic':19,'Format':'string','Value':'Tổng','TargetCode':''}</v>
      </c>
    </row>
    <row r="860" spans="1:1" x14ac:dyDescent="0.2">
      <c r="A860" t="str">
        <f>CONCATENATE("{'SheetId':'90bef7f2-5447-4e16-ba6a-c0bd70ef892a'",",","'UId':'33cbc2ac-e949-4095-9890-643f65693f21'",",'Col':",COLUMN(DanhMucTaiSan_DTGTNN!C20),",'Row':",ROW(DanhMucTaiSan_DTGTNN!C20),",","'ColDynamic':",COLUMN(DanhMucTaiSan_DTGTNN!C19),",","'RowDynamic':",ROW(DanhMucTaiSan_DTGTNN!C19),",","'Format':'numberic'",",'Value':'",SUBSTITUTE(DanhMucTaiSan_DTGTNN!C20,"'","\'"),"','TargetCode':''}")</f>
        <v>{'SheetId':'90bef7f2-5447-4e16-ba6a-c0bd70ef892a','UId':'33cbc2ac-e949-4095-9890-643f65693f21','Col':3,'Row':20,'ColDynamic':3,'RowDynamic':19,'Format':'numberic','Value':' ','TargetCode':''}</v>
      </c>
    </row>
    <row r="861" spans="1:1" x14ac:dyDescent="0.2">
      <c r="A861" t="str">
        <f>CONCATENATE("{'SheetId':'90bef7f2-5447-4e16-ba6a-c0bd70ef892a'",",","'UId':'b2e5abde-224d-4a73-b471-1b52e30785df'",",'Col':",COLUMN(DanhMucTaiSan_DTGTNN!D20),",'Row':",ROW(DanhMucTaiSan_DTGTNN!D20),",","'ColDynamic':",COLUMN(DanhMucTaiSan_DTGTNN!D19),",","'RowDynamic':",ROW(DanhMucTaiSan_DTGTNN!D19),",","'Format':'numberic'",",'Value':'",SUBSTITUTE(DanhMucTaiSan_DTGTNN!D20,"'","\'"),"','TargetCode':''}")</f>
        <v>{'SheetId':'90bef7f2-5447-4e16-ba6a-c0bd70ef892a','UId':'b2e5abde-224d-4a73-b471-1b52e30785df','Col':4,'Row':20,'ColDynamic':4,'RowDynamic':19,'Format':'numberic','Value':' ','TargetCode':''}</v>
      </c>
    </row>
    <row r="862" spans="1:1" x14ac:dyDescent="0.2">
      <c r="A862" t="str">
        <f>CONCATENATE("{'SheetId':'90bef7f2-5447-4e16-ba6a-c0bd70ef892a'",",","'UId':'c8a3e0f1-5c62-4f1c-95de-31f24f0f542b'",",'Col':",COLUMN(DanhMucTaiSan_DTGTNN!E20),",'Row':",ROW(DanhMucTaiSan_DTGTNN!E20),",","'ColDynamic':",COLUMN(DanhMucTaiSan_DTGTNN!E19),",","'RowDynamic':",ROW(DanhMucTaiSan_DTGTNN!E19),",","'Format':'numberic'",",'Value':'",SUBSTITUTE(DanhMucTaiSan_DTGTNN!E20,"'","\'"),"','TargetCode':''}")</f>
        <v>{'SheetId':'90bef7f2-5447-4e16-ba6a-c0bd70ef892a','UId':'c8a3e0f1-5c62-4f1c-95de-31f24f0f542b','Col':5,'Row':20,'ColDynamic':5,'RowDynamic':19,'Format':'numberic','Value':' ','TargetCode':''}</v>
      </c>
    </row>
    <row r="863" spans="1:1" x14ac:dyDescent="0.2">
      <c r="A863" t="str">
        <f>CONCATENATE("{'SheetId':'90bef7f2-5447-4e16-ba6a-c0bd70ef892a'",",","'UId':'b47ef4b9-fdc5-4149-925a-a37f69444eed'",",'Col':",COLUMN(DanhMucTaiSan_DTGTNN!F20),",'Row':",ROW(DanhMucTaiSan_DTGTNN!F20),",","'ColDynamic':",COLUMN(DanhMucTaiSan_DTGTNN!F19),",","'RowDynamic':",ROW(DanhMucTaiSan_DTGTNN!F19),",","'Format':'numberic'",",'Value':'",SUBSTITUTE(DanhMucTaiSan_DTGTNN!F20,"'","\'"),"','TargetCode':''}")</f>
        <v>{'SheetId':'90bef7f2-5447-4e16-ba6a-c0bd70ef892a','UId':'b47ef4b9-fdc5-4149-925a-a37f69444eed','Col':6,'Row':20,'ColDynamic':6,'RowDynamic':19,'Format':'numberic','Value':' ','TargetCode':''}</v>
      </c>
    </row>
    <row r="864" spans="1:1" x14ac:dyDescent="0.2">
      <c r="A864" t="str">
        <f>CONCATENATE("{'SheetId':'90bef7f2-5447-4e16-ba6a-c0bd70ef892a'",",","'UId':'98adec13-41ba-4188-98a9-e93760aa2fb3'",",'Col':",COLUMN(DanhMucTaiSan_DTGTNN!G20),",'Row':",ROW(DanhMucTaiSan_DTGTNN!G20),",","'ColDynamic':",COLUMN(DanhMucTaiSan_DTGTNN!G19),",","'RowDynamic':",ROW(DanhMucTaiSan_DTGTNN!G19),",","'Format':'numberic'",",'Value':'",SUBSTITUTE(DanhMucTaiSan_DTGTNN!G20,"'","\'"),"','TargetCode':''}")</f>
        <v>{'SheetId':'90bef7f2-5447-4e16-ba6a-c0bd70ef892a','UId':'98adec13-41ba-4188-98a9-e93760aa2fb3','Col':7,'Row':20,'ColDynamic':7,'RowDynamic':19,'Format':'numberic','Value':' ','TargetCode':''}</v>
      </c>
    </row>
    <row r="865" spans="1:1" x14ac:dyDescent="0.2">
      <c r="A865" t="str">
        <f>CONCATENATE("{'SheetId':'90bef7f2-5447-4e16-ba6a-c0bd70ef892a'",",","'UId':'ed5625e2-6cd9-430e-a3cc-4b96f23814b9'",",'Col':",COLUMN(DanhMucTaiSan_DTGTNN!H20),",'Row':",ROW(DanhMucTaiSan_DTGTNN!H20),",","'ColDynamic':",COLUMN(DanhMucTaiSan_DTGTNN!H19),",","'RowDynamic':",ROW(DanhMucTaiSan_DTGTNN!H19),",","'Format':'numberic'",",'Value':'",SUBSTITUTE(DanhMucTaiSan_DTGTNN!H20,"'","\'"),"','TargetCode':''}")</f>
        <v>{'SheetId':'90bef7f2-5447-4e16-ba6a-c0bd70ef892a','UId':'ed5625e2-6cd9-430e-a3cc-4b96f23814b9','Col':8,'Row':20,'ColDynamic':8,'RowDynamic':19,'Format':'numberic','Value':' ','TargetCode':''}</v>
      </c>
    </row>
    <row r="866" spans="1:1" x14ac:dyDescent="0.2">
      <c r="A866" t="str">
        <f>CONCATENATE("{'SheetId':'90bef7f2-5447-4e16-ba6a-c0bd70ef892a'",",","'UId':'af4bc6fe-b0ca-4e53-afc3-e9117b2afaa9'",",'Col':",COLUMN(DanhMucTaiSan_DTGTNN!C21),",'Row':",ROW(DanhMucTaiSan_DTGTNN!C21),",","'Format':'numberic'",",'Value':'",SUBSTITUTE(DanhMucTaiSan_DTGTNN!C21,"'","\'"),"','TargetCode':''}")</f>
        <v>{'SheetId':'90bef7f2-5447-4e16-ba6a-c0bd70ef892a','UId':'af4bc6fe-b0ca-4e53-afc3-e9117b2afaa9','Col':3,'Row':21,'Format':'numberic','Value':' ','TargetCode':''}</v>
      </c>
    </row>
    <row r="867" spans="1:1" x14ac:dyDescent="0.2">
      <c r="A867" t="str">
        <f>CONCATENATE("{'SheetId':'90bef7f2-5447-4e16-ba6a-c0bd70ef892a'",",","'UId':'17d661cc-f192-4c00-861a-7630d434672c'",",'Col':",COLUMN(DanhMucTaiSan_DTGTNN!D21),",'Row':",ROW(DanhMucTaiSan_DTGTNN!D21),",","'Format':'numberic'",",'Value':'",SUBSTITUTE(DanhMucTaiSan_DTGTNN!D21,"'","\'"),"','TargetCode':''}")</f>
        <v>{'SheetId':'90bef7f2-5447-4e16-ba6a-c0bd70ef892a','UId':'17d661cc-f192-4c00-861a-7630d434672c','Col':4,'Row':21,'Format':'numberic','Value':' ','TargetCode':''}</v>
      </c>
    </row>
    <row r="868" spans="1:1" x14ac:dyDescent="0.2">
      <c r="A868" t="str">
        <f>CONCATENATE("{'SheetId':'90bef7f2-5447-4e16-ba6a-c0bd70ef892a'",",","'UId':'f3133392-ba33-47a1-b02c-db5432624692'",",'Col':",COLUMN(DanhMucTaiSan_DTGTNN!E21),",'Row':",ROW(DanhMucTaiSan_DTGTNN!E21),",","'Format':'numberic'",",'Value':'",SUBSTITUTE(DanhMucTaiSan_DTGTNN!E21,"'","\'"),"','TargetCode':''}")</f>
        <v>{'SheetId':'90bef7f2-5447-4e16-ba6a-c0bd70ef892a','UId':'f3133392-ba33-47a1-b02c-db5432624692','Col':5,'Row':21,'Format':'numberic','Value':' ','TargetCode':''}</v>
      </c>
    </row>
    <row r="869" spans="1:1" x14ac:dyDescent="0.2">
      <c r="A869" t="str">
        <f>CONCATENATE("{'SheetId':'90bef7f2-5447-4e16-ba6a-c0bd70ef892a'",",","'UId':'4c597590-9a84-467c-ba3a-de6122f1b542'",",'Col':",COLUMN(DanhMucTaiSan_DTGTNN!F21),",'Row':",ROW(DanhMucTaiSan_DTGTNN!F21),",","'Format':'numberic'",",'Value':'",SUBSTITUTE(DanhMucTaiSan_DTGTNN!F21,"'","\'"),"','TargetCode':''}")</f>
        <v>{'SheetId':'90bef7f2-5447-4e16-ba6a-c0bd70ef892a','UId':'4c597590-9a84-467c-ba3a-de6122f1b542','Col':6,'Row':21,'Format':'numberic','Value':' ','TargetCode':''}</v>
      </c>
    </row>
    <row r="870" spans="1:1" x14ac:dyDescent="0.2">
      <c r="A870" t="str">
        <f>CONCATENATE("{'SheetId':'90bef7f2-5447-4e16-ba6a-c0bd70ef892a'",",","'UId':'741c7bc9-6e39-4603-910b-b160c3f6e1c7'",",'Col':",COLUMN(DanhMucTaiSan_DTGTNN!G21),",'Row':",ROW(DanhMucTaiSan_DTGTNN!G21),",","'Format':'numberic'",",'Value':'",SUBSTITUTE(DanhMucTaiSan_DTGTNN!G21,"'","\'"),"','TargetCode':''}")</f>
        <v>{'SheetId':'90bef7f2-5447-4e16-ba6a-c0bd70ef892a','UId':'741c7bc9-6e39-4603-910b-b160c3f6e1c7','Col':7,'Row':21,'Format':'numberic','Value':' ','TargetCode':''}</v>
      </c>
    </row>
    <row r="871" spans="1:1" x14ac:dyDescent="0.2">
      <c r="A871" t="str">
        <f>CONCATENATE("{'SheetId':'90bef7f2-5447-4e16-ba6a-c0bd70ef892a'",",","'UId':'d083e204-2056-47a9-8ba0-985adc796b26'",",'Col':",COLUMN(DanhMucTaiSan_DTGTNN!H21),",'Row':",ROW(DanhMucTaiSan_DTGTNN!H21),",","'Format':'numberic'",",'Value':'",SUBSTITUTE(DanhMucTaiSan_DTGTNN!H21,"'","\'"),"','TargetCode':''}")</f>
        <v>{'SheetId':'90bef7f2-5447-4e16-ba6a-c0bd70ef892a','UId':'d083e204-2056-47a9-8ba0-985adc796b26','Col':8,'Row':21,'Format':'numberic','Value':' ','TargetCode':''}</v>
      </c>
    </row>
    <row r="872" spans="1:1" x14ac:dyDescent="0.2">
      <c r="A872" t="str">
        <f>CONCATENATE("{'SheetId':'b10415a7-816a-4ced-969e-651ab5e5c361'",",","'UId':'ed356fb6-ae63-42f0-a47c-586320e34d28'",",'Col':",COLUMN(PhanHoiNHGS_06276!A3),",'Row':",ROW(PhanHoiNHGS_06276!A3),",","'ColDynamic':",COLUMN(PhanHoiNHGS_06276!A2),",","'RowDynamic':",ROW(PhanHoiNHGS_06276!A2),",","'Format':'numberic'",",'Value':'",SUBSTITUTE(PhanHoiNHGS_06276!A3,"'","\'"),"','TargetCode':''}")</f>
        <v>{'SheetId':'b10415a7-816a-4ced-969e-651ab5e5c361','UId':'ed356fb6-ae63-42f0-a47c-586320e34d28','Col':1,'Row':3,'ColDynamic':1,'RowDynamic':2,'Format':'numberic','Value':'1','TargetCode':''}</v>
      </c>
    </row>
    <row r="873" spans="1:1" x14ac:dyDescent="0.2">
      <c r="A873" t="str">
        <f>CONCATENATE("{'SheetId':'b10415a7-816a-4ced-969e-651ab5e5c361'",",","'UId':'5058cc0b-4456-44a5-9c02-b0f1fef8dd65'",",'Col':",COLUMN(PhanHoiNHGS_06276!B3),",'Row':",ROW(PhanHoiNHGS_06276!B3),",","'ColDynamic':",COLUMN(PhanHoiNHGS_06276!B2),",","'RowDynamic':",ROW(PhanHoiNHGS_06276!B2),",","'Format':'string'",",'Value':'",SUBSTITUTE(PhanHoiNHGS_06276!B3,"'","\'"),"','TargetCode':''}")</f>
        <v>{'SheetId':'b10415a7-816a-4ced-969e-651ab5e5c361','UId':'5058cc0b-4456-44a5-9c02-b0f1fef8dd65','Col':2,'Row':3,'ColDynamic':2,'RowDynamic':2,'Format':'string','Value':'','TargetCode':''}</v>
      </c>
    </row>
    <row r="874" spans="1:1" x14ac:dyDescent="0.2">
      <c r="A874" t="str">
        <f>CONCATENATE("{'SheetId':'b10415a7-816a-4ced-969e-651ab5e5c361'",",","'UId':'656899ca-fd57-475d-b93d-415100e53fb4'",",'Col':",COLUMN(PhanHoiNHGS_06276!C3),",'Row':",ROW(PhanHoiNHGS_06276!C3),",","'ColDynamic':",COLUMN(PhanHoiNHGS_06276!C2),",","'RowDynamic':",ROW(PhanHoiNHGS_06276!C2),",","'Format':'string'",",'Value':'",SUBSTITUTE(PhanHoiNHGS_06276!C3,"'","\'"),"','TargetCode':''}")</f>
        <v>{'SheetId':'b10415a7-816a-4ced-969e-651ab5e5c361','UId':'656899ca-fd57-475d-b93d-415100e53fb4','Col':3,'Row':3,'ColDynamic':3,'RowDynamic':2,'Format':'string','Value':'','TargetCode':''}</v>
      </c>
    </row>
  </sheetData>
  <sheetProtection password="CF7A" sheet="1" objects="1" scenarios="1"/>
  <pageMargins left="0.75" right="0.75" top="1" bottom="1" header="0.5" footer="0.5"/>
  <pageSetup orientation="portrait" horizontalDpi="300" verticalDpi="300"/>
  <headerFooter alignWithMargins="0"/>
  <customProperties>
    <customPr name="QAA_DRILLPATH_NODE_ID" r:id="rId1"/>
  </customProperties>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outlinePr summaryBelow="0" summaryRight="0"/>
    <pageSetUpPr autoPageBreaks="0" fitToPage="1"/>
  </sheetPr>
  <sheetViews>
    <sheetView workbookViewId="0" view="pageBreakPreview" zoomScaleNormal="100" zoomScaleSheetLayoutView="100">
      <selection pane="topLeft" activeCell="B45" sqref="B45"/>
    </sheetView>
  </sheetViews>
  <sheetFormatPr baseColWidth="8" defaultRowHeight="15"/>
  <cols>
    <col min="1" max="1" width="6.85546875" style="37" customWidth="1"/>
    <col min="2" max="2" width="47.42578125" style="12" customWidth="1"/>
    <col min="3" max="3" width="9.7109375" style="33" customWidth="1"/>
    <col min="4" max="5" width="22" style="34" customWidth="1"/>
    <col min="6" max="6" width="14.42578125" style="35" customWidth="1"/>
    <col min="7" max="16384" width="9.140625" style="12" customWidth="1"/>
  </cols>
  <sheetData>
    <row ht="63" r="1" spans="1:6" x14ac:dyDescent="0.2">
      <c r="A1" s="18" t="s">
        <v>283</v>
      </c>
      <c r="B1" s="18" t="s">
        <v>284</v>
      </c>
      <c r="C1" s="19" t="s">
        <v>285</v>
      </c>
      <c r="D1" s="20" t="s">
        <v>286</v>
      </c>
      <c r="E1" s="20" t="s">
        <v>287</v>
      </c>
      <c r="F1" s="21" t="s">
        <v>288</v>
      </c>
    </row>
    <row ht="31.5" r="2" spans="1:6" x14ac:dyDescent="0.2">
      <c r="A2" s="15" t="s">
        <v>54</v>
      </c>
      <c r="B2" s="22" t="s">
        <v>291</v>
      </c>
      <c r="C2" s="23" t="s">
        <v>56</v>
      </c>
      <c r="D2" s="24"/>
      <c r="E2" s="24"/>
      <c r="F2" s="25"/>
    </row>
    <row ht="31.5" r="3" spans="1:6" x14ac:dyDescent="0.2">
      <c r="A3" s="16" t="s">
        <v>57</v>
      </c>
      <c r="B3" s="17" t="s">
        <v>289</v>
      </c>
      <c r="C3" s="26" t="s">
        <v>59</v>
      </c>
      <c r="D3" s="38">
        <v>368330312</v>
      </c>
      <c r="E3" s="38">
        <v>731291457</v>
      </c>
      <c r="F3" s="41">
        <v>28.9478706600426</v>
      </c>
    </row>
    <row ht="31.5" r="4" spans="1:6" x14ac:dyDescent="0.2">
      <c r="A4" s="16" t="s">
        <v>1</v>
      </c>
      <c r="B4" s="17" t="s">
        <v>290</v>
      </c>
      <c r="C4" s="26" t="s">
        <v>60</v>
      </c>
      <c r="D4" s="38"/>
      <c r="E4" s="38"/>
      <c r="F4" s="41"/>
    </row>
    <row hidden="1" r="5" spans="1:6" x14ac:dyDescent="0.2">
      <c r="A5" s="16"/>
      <c r="B5" s="17"/>
      <c r="C5" s="26"/>
      <c r="D5" s="38"/>
      <c r="E5" s="38"/>
      <c r="F5" s="41"/>
    </row>
    <row ht="31.5" r="6" spans="1:6" x14ac:dyDescent="0.2">
      <c r="A6" s="16" t="s">
        <v>1</v>
      </c>
      <c r="B6" s="17" t="s">
        <v>292</v>
      </c>
      <c r="C6" s="26" t="s">
        <v>63</v>
      </c>
      <c r="D6" s="38">
        <v>368330312</v>
      </c>
      <c r="E6" s="38">
        <v>731291457</v>
      </c>
      <c r="F6" s="41">
        <v>28.9478706600426</v>
      </c>
    </row>
    <row ht="31.5" r="7" spans="1:6" x14ac:dyDescent="0.2">
      <c r="A7" s="16"/>
      <c r="B7" s="17" t="s">
        <v>293</v>
      </c>
      <c r="C7" s="26" t="s">
        <v>257</v>
      </c>
      <c r="D7" s="38">
        <v>368330312</v>
      </c>
      <c r="E7" s="38">
        <v>731291457</v>
      </c>
      <c r="F7" s="41">
        <v>28.9478706600426</v>
      </c>
    </row>
    <row ht="31.5" r="8" spans="1:6" x14ac:dyDescent="0.2">
      <c r="A8" s="16"/>
      <c r="B8" s="17" t="s">
        <v>294</v>
      </c>
      <c r="C8" s="26">
        <v>2203.02</v>
      </c>
      <c r="D8" s="38"/>
      <c r="E8" s="38"/>
      <c r="F8" s="41"/>
    </row>
    <row ht="31.5" r="9" spans="1:6" x14ac:dyDescent="0.2">
      <c r="A9" s="16" t="s">
        <v>64</v>
      </c>
      <c r="B9" s="17" t="s">
        <v>295</v>
      </c>
      <c r="C9" s="26" t="s">
        <v>66</v>
      </c>
      <c r="D9" s="38">
        <v>142791644338</v>
      </c>
      <c r="E9" s="38">
        <v>142383916025</v>
      </c>
      <c r="F9" s="41">
        <v>91.2080101421687</v>
      </c>
    </row>
    <row ht="31.5" r="10" spans="1:6" x14ac:dyDescent="0.2">
      <c r="A10" s="16"/>
      <c r="B10" s="17" t="s">
        <v>296</v>
      </c>
      <c r="C10" s="26" t="s">
        <v>258</v>
      </c>
      <c r="D10" s="38"/>
      <c r="E10" s="38"/>
      <c r="F10" s="41"/>
    </row>
    <row ht="31.5" r="11" spans="1:6" x14ac:dyDescent="0.2">
      <c r="A11" s="16"/>
      <c r="B11" s="17" t="s">
        <v>297</v>
      </c>
      <c r="C11" s="26" t="s">
        <v>259</v>
      </c>
      <c r="D11" s="38">
        <v>60291644338</v>
      </c>
      <c r="E11" s="38">
        <v>59883916025</v>
      </c>
      <c r="F11" s="41">
        <v>103.316896484497</v>
      </c>
    </row>
    <row ht="31.5" r="12" spans="1:6" x14ac:dyDescent="0.2">
      <c r="A12" s="16"/>
      <c r="B12" s="17" t="s">
        <v>400</v>
      </c>
      <c r="C12" s="26" t="s">
        <v>260</v>
      </c>
      <c r="D12" s="38">
        <v>82500000000</v>
      </c>
      <c r="E12" s="38">
        <v>82500000000</v>
      </c>
      <c r="F12" s="41">
        <v>84.0122199592668</v>
      </c>
    </row>
    <row ht="63" r="13" spans="1:6" x14ac:dyDescent="0.2">
      <c r="A13" s="16" t="s">
        <v>67</v>
      </c>
      <c r="B13" s="17" t="s">
        <v>298</v>
      </c>
      <c r="C13" s="26" t="s">
        <v>68</v>
      </c>
      <c r="D13" s="38"/>
      <c r="E13" s="38" t="s">
        <v>3905</v>
      </c>
      <c r="F13" s="41"/>
    </row>
    <row hidden="1" r="14" spans="1:6" x14ac:dyDescent="0.2">
      <c r="A14" s="16"/>
      <c r="B14" s="17"/>
      <c r="C14" s="26"/>
      <c r="D14" s="38"/>
      <c r="E14" s="38"/>
      <c r="F14" s="41"/>
    </row>
    <row ht="31.5" r="15" spans="1:6" x14ac:dyDescent="0.2">
      <c r="A15" s="16" t="s">
        <v>69</v>
      </c>
      <c r="B15" s="17" t="s">
        <v>299</v>
      </c>
      <c r="C15" s="26" t="s">
        <v>71</v>
      </c>
      <c r="D15" s="38">
        <v>2617653425</v>
      </c>
      <c r="E15" s="38">
        <v>2113797260</v>
      </c>
      <c r="F15" s="41">
        <v>132.740584800707</v>
      </c>
    </row>
    <row hidden="1" r="16" spans="1:6" x14ac:dyDescent="0.2">
      <c r="A16" s="16"/>
      <c r="B16" s="17"/>
      <c r="C16" s="26"/>
      <c r="D16" s="38"/>
      <c r="E16" s="38"/>
      <c r="F16" s="41"/>
    </row>
    <row hidden="1" r="17" spans="1:6" x14ac:dyDescent="0.2">
      <c r="A17" s="16"/>
      <c r="B17" s="17"/>
      <c r="C17" s="26"/>
      <c r="D17" s="38"/>
      <c r="E17" s="38"/>
      <c r="F17" s="41"/>
    </row>
    <row ht="31.5" r="18" spans="1:6" x14ac:dyDescent="0.2">
      <c r="A18" s="16" t="s">
        <v>72</v>
      </c>
      <c r="B18" s="17" t="s">
        <v>300</v>
      </c>
      <c r="C18" s="26" t="s">
        <v>74</v>
      </c>
      <c r="D18" s="38">
        <v>4142580822</v>
      </c>
      <c r="E18" s="38">
        <v>3599401369</v>
      </c>
      <c r="F18" s="41">
        <v>159.120860573325</v>
      </c>
    </row>
    <row hidden="1" r="19" spans="1:6" x14ac:dyDescent="0.2">
      <c r="A19" s="16"/>
      <c r="B19" s="17"/>
      <c r="C19" s="26"/>
      <c r="D19" s="38"/>
      <c r="E19" s="38"/>
      <c r="F19" s="41"/>
    </row>
    <row hidden="1" r="20" spans="1:6" x14ac:dyDescent="0.2">
      <c r="A20" s="16"/>
      <c r="B20" s="17"/>
      <c r="C20" s="26"/>
      <c r="D20" s="38"/>
      <c r="E20" s="38"/>
      <c r="F20" s="41"/>
    </row>
    <row ht="63" r="21" spans="1:6" x14ac:dyDescent="0.2">
      <c r="A21" s="16" t="s">
        <v>75</v>
      </c>
      <c r="B21" s="17" t="s">
        <v>301</v>
      </c>
      <c r="C21" s="26" t="s">
        <v>76</v>
      </c>
      <c r="D21" s="38"/>
      <c r="E21" s="38"/>
      <c r="F21" s="41"/>
    </row>
    <row hidden="1" r="22" spans="1:6" x14ac:dyDescent="0.2">
      <c r="A22" s="16"/>
      <c r="B22" s="17"/>
      <c r="C22" s="26"/>
      <c r="D22" s="38"/>
      <c r="E22" s="38"/>
      <c r="F22" s="41"/>
    </row>
    <row ht="31.5" r="23" spans="1:6" x14ac:dyDescent="0.2">
      <c r="A23" s="16" t="s">
        <v>77</v>
      </c>
      <c r="B23" s="17" t="s">
        <v>302</v>
      </c>
      <c r="C23" s="26" t="s">
        <v>79</v>
      </c>
      <c r="D23" s="38"/>
      <c r="E23" s="38"/>
      <c r="F23" s="41"/>
    </row>
    <row hidden="1" r="24" spans="1:6" x14ac:dyDescent="0.2">
      <c r="A24" s="16"/>
      <c r="B24" s="17"/>
      <c r="C24" s="26"/>
      <c r="D24" s="38"/>
      <c r="E24" s="38"/>
      <c r="F24" s="41"/>
    </row>
    <row hidden="1" r="25" spans="1:6" x14ac:dyDescent="0.2">
      <c r="A25" s="16"/>
      <c r="B25" s="17"/>
      <c r="C25" s="26"/>
      <c r="D25" s="38"/>
      <c r="E25" s="38"/>
      <c r="F25" s="41"/>
    </row>
    <row ht="31.5" r="26" spans="1:6" x14ac:dyDescent="0.2">
      <c r="A26" s="16" t="s">
        <v>80</v>
      </c>
      <c r="B26" s="17" t="s">
        <v>303</v>
      </c>
      <c r="C26" s="26" t="s">
        <v>82</v>
      </c>
      <c r="D26" s="38"/>
      <c r="E26" s="38"/>
      <c r="F26" s="41"/>
    </row>
    <row hidden="1" r="27" spans="1:6" x14ac:dyDescent="0.2">
      <c r="A27" s="16"/>
      <c r="B27" s="17"/>
      <c r="C27" s="26"/>
      <c r="D27" s="38"/>
      <c r="E27" s="38"/>
      <c r="F27" s="41"/>
    </row>
    <row hidden="1" r="28" spans="1:6" x14ac:dyDescent="0.2">
      <c r="A28" s="16"/>
      <c r="B28" s="17"/>
      <c r="C28" s="26"/>
      <c r="D28" s="38"/>
      <c r="E28" s="38"/>
      <c r="F28" s="41"/>
    </row>
    <row ht="31.5" r="29" spans="1:6" x14ac:dyDescent="0.2">
      <c r="A29" s="16" t="s">
        <v>83</v>
      </c>
      <c r="B29" s="17" t="s">
        <v>304</v>
      </c>
      <c r="C29" s="26" t="s">
        <v>85</v>
      </c>
      <c r="D29" s="38"/>
      <c r="E29" s="38"/>
      <c r="F29" s="41"/>
    </row>
    <row hidden="1" r="30" spans="1:6" x14ac:dyDescent="0.2">
      <c r="A30" s="16"/>
      <c r="B30" s="17"/>
      <c r="C30" s="26"/>
      <c r="D30" s="38"/>
      <c r="E30" s="38"/>
      <c r="F30" s="41"/>
    </row>
    <row hidden="1" r="31" spans="1:6" x14ac:dyDescent="0.2">
      <c r="A31" s="16"/>
      <c r="B31" s="17"/>
      <c r="C31" s="26"/>
      <c r="D31" s="38"/>
      <c r="E31" s="38"/>
      <c r="F31" s="41"/>
    </row>
    <row ht="31.5" r="32" spans="1:6" s="44" customFormat="1" x14ac:dyDescent="0.2">
      <c r="A32" s="15" t="s">
        <v>86</v>
      </c>
      <c r="B32" s="22" t="s">
        <v>305</v>
      </c>
      <c r="C32" s="23" t="s">
        <v>88</v>
      </c>
      <c r="D32" s="39">
        <v>149920208897</v>
      </c>
      <c r="E32" s="39">
        <v>148828406111</v>
      </c>
      <c r="F32" s="42">
        <v>92.3132102828713</v>
      </c>
    </row>
    <row ht="31.5" r="33" spans="1:6" x14ac:dyDescent="0.2">
      <c r="A33" s="15" t="s">
        <v>89</v>
      </c>
      <c r="B33" s="22" t="s">
        <v>406</v>
      </c>
      <c r="C33" s="23" t="s">
        <v>91</v>
      </c>
      <c r="D33" s="39"/>
      <c r="E33" s="39"/>
      <c r="F33" s="42"/>
    </row>
    <row ht="31.5" r="34" spans="1:6" x14ac:dyDescent="0.2">
      <c r="A34" s="16" t="s">
        <v>92</v>
      </c>
      <c r="B34" s="17" t="s">
        <v>306</v>
      </c>
      <c r="C34" s="26" t="s">
        <v>93</v>
      </c>
      <c r="D34" s="38"/>
      <c r="E34" s="38"/>
      <c r="F34" s="41"/>
    </row>
    <row hidden="1" r="35" spans="1:6" x14ac:dyDescent="0.2">
      <c r="A35" s="16"/>
      <c r="B35" s="17"/>
      <c r="C35" s="26"/>
      <c r="D35" s="40"/>
      <c r="E35" s="38"/>
      <c r="F35" s="41"/>
    </row>
    <row ht="31.5" r="36" spans="1:6" x14ac:dyDescent="0.2">
      <c r="A36" s="16" t="s">
        <v>94</v>
      </c>
      <c r="B36" s="17" t="s">
        <v>307</v>
      </c>
      <c r="C36" s="26" t="s">
        <v>96</v>
      </c>
      <c r="D36" s="40">
        <v>1235000</v>
      </c>
      <c r="E36" s="38">
        <v>1235000</v>
      </c>
      <c r="F36" s="41">
        <v>100</v>
      </c>
    </row>
    <row ht="31.5" r="37" spans="1:6" x14ac:dyDescent="0.2">
      <c r="A37" s="16"/>
      <c r="B37" s="17" t="s">
        <v>308</v>
      </c>
      <c r="C37" s="26" t="s">
        <v>271</v>
      </c>
      <c r="D37" s="40"/>
      <c r="E37" s="38"/>
      <c r="F37" s="41"/>
    </row>
    <row ht="47.25" r="38" spans="1:6" x14ac:dyDescent="0.2">
      <c r="A38" s="16"/>
      <c r="B38" s="17" t="s">
        <v>309</v>
      </c>
      <c r="C38" s="26" t="s">
        <v>273</v>
      </c>
      <c r="D38" s="40"/>
      <c r="E38" s="38"/>
      <c r="F38" s="41"/>
    </row>
    <row ht="31.5" r="39" spans="1:6" x14ac:dyDescent="0.2">
      <c r="A39" s="16"/>
      <c r="B39" s="17" t="s">
        <v>405</v>
      </c>
      <c r="C39" s="26" t="s">
        <v>274</v>
      </c>
      <c r="D39" s="40">
        <v>1235000</v>
      </c>
      <c r="E39" s="38">
        <v>1235000</v>
      </c>
      <c r="F39" s="41">
        <v>100</v>
      </c>
    </row>
    <row hidden="1" r="40" spans="1:6" x14ac:dyDescent="0.2">
      <c r="A40" s="16"/>
      <c r="B40" s="17"/>
      <c r="C40" s="26"/>
      <c r="D40" s="40"/>
      <c r="E40" s="38"/>
      <c r="F40" s="41"/>
    </row>
    <row ht="31.5" r="41" spans="1:6" x14ac:dyDescent="0.2">
      <c r="A41" s="16" t="s">
        <v>97</v>
      </c>
      <c r="B41" s="17" t="s">
        <v>310</v>
      </c>
      <c r="C41" s="26" t="s">
        <v>99</v>
      </c>
      <c r="D41" s="40">
        <v>291046665</v>
      </c>
      <c r="E41" s="38">
        <v>274123677</v>
      </c>
      <c r="F41" s="41">
        <v>31.7341961379888</v>
      </c>
    </row>
    <row hidden="1" r="42" spans="1:6" x14ac:dyDescent="0.2">
      <c r="A42" s="16"/>
      <c r="B42" s="17"/>
      <c r="C42" s="26"/>
      <c r="D42" s="38"/>
      <c r="E42" s="38"/>
      <c r="F42" s="41"/>
    </row>
    <row hidden="1" r="43" spans="1:6" x14ac:dyDescent="0.2">
      <c r="A43" s="16"/>
      <c r="B43" s="17"/>
      <c r="C43" s="26"/>
      <c r="D43" s="38"/>
      <c r="E43" s="38"/>
      <c r="F43" s="41"/>
    </row>
    <row ht="31.5" r="44" spans="1:6" s="44" customFormat="1" x14ac:dyDescent="0.2">
      <c r="A44" s="15" t="s">
        <v>100</v>
      </c>
      <c r="B44" s="22" t="s">
        <v>311</v>
      </c>
      <c r="C44" s="23" t="s">
        <v>102</v>
      </c>
      <c r="D44" s="39">
        <v>292281665</v>
      </c>
      <c r="E44" s="39">
        <v>275358677</v>
      </c>
      <c r="F44" s="42">
        <v>31.8259978165495</v>
      </c>
    </row>
    <row ht="31.5" r="45" spans="1:6" s="44" customFormat="1" x14ac:dyDescent="0.2">
      <c r="A45" s="15" t="s">
        <v>1</v>
      </c>
      <c r="B45" s="22" t="s">
        <v>312</v>
      </c>
      <c r="C45" s="23" t="s">
        <v>103</v>
      </c>
      <c r="D45" s="39">
        <v>149627927232</v>
      </c>
      <c r="E45" s="39">
        <v>148553047434</v>
      </c>
      <c r="F45" s="42">
        <v>92.6572033125565</v>
      </c>
    </row>
    <row ht="31.5" r="46" spans="1:6" x14ac:dyDescent="0.2">
      <c r="A46" s="16" t="s">
        <v>1</v>
      </c>
      <c r="B46" s="17" t="s">
        <v>313</v>
      </c>
      <c r="C46" s="26" t="s">
        <v>104</v>
      </c>
      <c r="D46" s="43">
        <v>8033664.37</v>
      </c>
      <c r="E46" s="43">
        <v>8048679.47</v>
      </c>
      <c r="F46" s="41">
        <v>87.2397826188729</v>
      </c>
    </row>
    <row ht="31.5" r="47" spans="1:6" s="44" customFormat="1" x14ac:dyDescent="0.2">
      <c r="A47" s="15" t="s">
        <v>1</v>
      </c>
      <c r="B47" s="22" t="s">
        <v>314</v>
      </c>
      <c r="C47" s="23" t="s">
        <v>105</v>
      </c>
      <c r="D47" s="39">
        <v>18625</v>
      </c>
      <c r="E47" s="39">
        <v>18456</v>
      </c>
      <c r="F47" s="42">
        <v>106.210082116788</v>
      </c>
    </row>
    <row r="48" spans="1:6" x14ac:dyDescent="0.2">
      <c r="A48" s="36" t="s">
        <v>1</v>
      </c>
      <c r="B48" s="29" t="s">
        <v>1</v>
      </c>
      <c r="C48" s="30" t="s">
        <v>1</v>
      </c>
      <c r="D48" s="31" t="s">
        <v>1</v>
      </c>
      <c r="E48" s="31" t="s">
        <v>1</v>
      </c>
      <c r="F48" s="32" t="s">
        <v>1</v>
      </c>
    </row>
  </sheetData>
  <printOptions horizontalCentered="1"/>
  <pageMargins left="0.59055118110236227" right="0.59055118110236227" top="0.59055118110236227" bottom="0.59055118110236227" header="0.31496062992125984" footer="0.31496062992125984"/>
  <pageSetup scale="77" fitToHeight="0" orientation="portrait" horizontalDpi="300" verticalDpi="300" r:id="rId1"/>
  <headerFooter alignWithMargins="0"/>
  <customProperties>
    <customPr name="QAA_DRILLPATH_NODE_ID" r:id="rId2"/>
  </customProperties>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outlinePr summaryBelow="0" summaryRight="0"/>
    <pageSetUpPr autoPageBreaks="0" fitToPage="1"/>
  </sheetPr>
  <sheetViews>
    <sheetView workbookViewId="0" view="pageBreakPreview" zoomScaleNormal="100" zoomScaleSheetLayoutView="100">
      <selection pane="topLeft" activeCell="B36" sqref="B36"/>
    </sheetView>
  </sheetViews>
  <sheetFormatPr baseColWidth="8" defaultRowHeight="15"/>
  <cols>
    <col min="1" max="1" width="6.85546875" style="37" customWidth="1"/>
    <col min="2" max="2" width="73.140625" style="12" customWidth="1"/>
    <col min="3" max="3" width="9.28515625" style="33" customWidth="1"/>
    <col min="4" max="6" width="21" style="46" customWidth="1"/>
    <col min="7" max="16384" width="9.140625" style="12" customWidth="1"/>
  </cols>
  <sheetData>
    <row ht="63" r="1" spans="1:6" x14ac:dyDescent="0.2">
      <c r="A1" s="18" t="s">
        <v>283</v>
      </c>
      <c r="B1" s="18" t="s">
        <v>284</v>
      </c>
      <c r="C1" s="19" t="s">
        <v>285</v>
      </c>
      <c r="D1" s="45" t="s">
        <v>286</v>
      </c>
      <c r="E1" s="45" t="s">
        <v>287</v>
      </c>
      <c r="F1" s="45" t="s">
        <v>315</v>
      </c>
    </row>
    <row ht="31.5" r="2" spans="1:6" x14ac:dyDescent="0.2">
      <c r="A2" s="15" t="s">
        <v>54</v>
      </c>
      <c r="B2" s="22" t="s">
        <v>316</v>
      </c>
      <c r="C2" s="23" t="s">
        <v>68</v>
      </c>
      <c r="D2" s="39">
        <v>1047300700</v>
      </c>
      <c r="E2" s="39">
        <v>1009795593</v>
      </c>
      <c r="F2" s="39">
        <v>6802360900</v>
      </c>
    </row>
    <row ht="47.25" r="3" spans="1:6" x14ac:dyDescent="0.2">
      <c r="A3" s="16" t="s">
        <v>8</v>
      </c>
      <c r="B3" s="17" t="s">
        <v>407</v>
      </c>
      <c r="C3" s="26" t="s">
        <v>107</v>
      </c>
      <c r="D3" s="38"/>
      <c r="E3" s="38"/>
      <c r="F3" s="38"/>
    </row>
    <row hidden="1" r="4" spans="1:6" x14ac:dyDescent="0.2">
      <c r="A4" s="16"/>
      <c r="B4" s="17"/>
      <c r="C4" s="26"/>
      <c r="D4" s="38"/>
      <c r="E4" s="38"/>
      <c r="F4" s="38"/>
    </row>
    <row ht="31.5" r="5" spans="1:6" x14ac:dyDescent="0.2">
      <c r="A5" s="16" t="s">
        <v>11</v>
      </c>
      <c r="B5" s="17" t="s">
        <v>317</v>
      </c>
      <c r="C5" s="26" t="s">
        <v>76</v>
      </c>
      <c r="D5" s="38">
        <v>503856165</v>
      </c>
      <c r="E5" s="38">
        <v>487602739</v>
      </c>
      <c r="F5" s="38">
        <v>3373471228</v>
      </c>
    </row>
    <row hidden="1" r="6" spans="1:6" x14ac:dyDescent="0.2">
      <c r="A6" s="16"/>
      <c r="B6" s="17"/>
      <c r="C6" s="26"/>
      <c r="D6" s="38"/>
      <c r="E6" s="38"/>
      <c r="F6" s="38"/>
    </row>
    <row ht="31.5" r="7" spans="1:6" x14ac:dyDescent="0.2">
      <c r="A7" s="16" t="s">
        <v>14</v>
      </c>
      <c r="B7" s="17" t="s">
        <v>318</v>
      </c>
      <c r="C7" s="26" t="s">
        <v>93</v>
      </c>
      <c r="D7" s="38">
        <v>543444535</v>
      </c>
      <c r="E7" s="38">
        <v>522192854</v>
      </c>
      <c r="F7" s="38">
        <v>3428889672</v>
      </c>
    </row>
    <row hidden="1" r="8" spans="1:6" x14ac:dyDescent="0.2">
      <c r="A8" s="16"/>
      <c r="B8" s="17"/>
      <c r="C8" s="26"/>
      <c r="D8" s="38"/>
      <c r="E8" s="38"/>
      <c r="F8" s="38"/>
    </row>
    <row ht="31.5" r="9" spans="1:6" x14ac:dyDescent="0.2">
      <c r="A9" s="16" t="s">
        <v>17</v>
      </c>
      <c r="B9" s="17" t="s">
        <v>319</v>
      </c>
      <c r="C9" s="26" t="s">
        <v>107</v>
      </c>
      <c r="D9" s="38"/>
      <c r="E9" s="38"/>
      <c r="F9" s="38"/>
    </row>
    <row hidden="1" r="10" spans="1:6" x14ac:dyDescent="0.2">
      <c r="A10" s="16"/>
      <c r="B10" s="17"/>
      <c r="C10" s="26"/>
      <c r="D10" s="38"/>
      <c r="E10" s="38"/>
      <c r="F10" s="38"/>
    </row>
    <row ht="31.5" r="11" spans="1:6" x14ac:dyDescent="0.2">
      <c r="A11" s="15" t="s">
        <v>89</v>
      </c>
      <c r="B11" s="22" t="s">
        <v>320</v>
      </c>
      <c r="C11" s="23" t="s">
        <v>108</v>
      </c>
      <c r="D11" s="39">
        <v>102089206</v>
      </c>
      <c r="E11" s="39">
        <v>128743097</v>
      </c>
      <c r="F11" s="39">
        <v>732992234</v>
      </c>
    </row>
    <row ht="31.5" r="12" spans="1:6" x14ac:dyDescent="0.2">
      <c r="A12" s="16" t="s">
        <v>8</v>
      </c>
      <c r="B12" s="17" t="s">
        <v>321</v>
      </c>
      <c r="C12" s="26" t="s">
        <v>109</v>
      </c>
      <c r="D12" s="38">
        <v>63448958</v>
      </c>
      <c r="E12" s="38">
        <v>60883677</v>
      </c>
      <c r="F12" s="38">
        <v>427893677</v>
      </c>
    </row>
    <row hidden="1" r="13" spans="1:6" x14ac:dyDescent="0.2">
      <c r="A13" s="16"/>
      <c r="B13" s="17"/>
      <c r="C13" s="26"/>
      <c r="D13" s="38"/>
      <c r="E13" s="38"/>
      <c r="F13" s="38"/>
    </row>
    <row ht="31.5" r="14" spans="1:6" x14ac:dyDescent="0.2">
      <c r="A14" s="16" t="s">
        <v>11</v>
      </c>
      <c r="B14" s="17" t="s">
        <v>322</v>
      </c>
      <c r="C14" s="26" t="s">
        <v>110</v>
      </c>
      <c r="D14" s="38">
        <v>20613460</v>
      </c>
      <c r="E14" s="38">
        <v>20609800</v>
      </c>
      <c r="F14" s="38">
        <v>144275920</v>
      </c>
    </row>
    <row hidden="1" r="15" spans="1:6" x14ac:dyDescent="0.2">
      <c r="A15" s="16"/>
      <c r="B15" s="17"/>
      <c r="C15" s="26"/>
      <c r="D15" s="38"/>
      <c r="E15" s="38"/>
      <c r="F15" s="38"/>
    </row>
    <row hidden="1" r="16" spans="1:6" x14ac:dyDescent="0.2">
      <c r="A16" s="16"/>
      <c r="B16" s="17"/>
      <c r="C16" s="26"/>
      <c r="D16" s="38"/>
      <c r="E16" s="38"/>
      <c r="F16" s="38"/>
    </row>
    <row ht="63" r="17" spans="1:6" x14ac:dyDescent="0.2">
      <c r="A17" s="16" t="s">
        <v>14</v>
      </c>
      <c r="B17" s="17" t="s">
        <v>323</v>
      </c>
      <c r="C17" s="26" t="s">
        <v>111</v>
      </c>
      <c r="D17" s="38">
        <v>11000000</v>
      </c>
      <c r="E17" s="38">
        <v>11000000</v>
      </c>
      <c r="F17" s="38">
        <v>78100000</v>
      </c>
    </row>
    <row hidden="1" r="18" spans="1:6" x14ac:dyDescent="0.2">
      <c r="A18" s="16"/>
      <c r="B18" s="17"/>
      <c r="C18" s="26"/>
      <c r="D18" s="38"/>
      <c r="E18" s="38"/>
      <c r="F18" s="38"/>
    </row>
    <row hidden="1" r="19" spans="1:6" x14ac:dyDescent="0.2">
      <c r="A19" s="16"/>
      <c r="B19" s="17"/>
      <c r="C19" s="26"/>
      <c r="D19" s="38"/>
      <c r="E19" s="38"/>
      <c r="F19" s="38"/>
    </row>
    <row ht="47.25" r="20" spans="1:6" x14ac:dyDescent="0.2">
      <c r="A20" s="16" t="s">
        <v>17</v>
      </c>
      <c r="B20" s="17" t="s">
        <v>408</v>
      </c>
      <c r="C20" s="26" t="s">
        <v>112</v>
      </c>
      <c r="D20" s="38"/>
      <c r="E20" s="38"/>
      <c r="F20" s="38"/>
    </row>
    <row hidden="1" r="21" spans="1:6" x14ac:dyDescent="0.2">
      <c r="A21" s="16"/>
      <c r="B21" s="17"/>
      <c r="C21" s="26"/>
      <c r="D21" s="38"/>
      <c r="E21" s="38"/>
      <c r="F21" s="38"/>
    </row>
    <row ht="47.25" r="22" spans="1:6" x14ac:dyDescent="0.2">
      <c r="A22" s="16" t="s">
        <v>20</v>
      </c>
      <c r="B22" s="17" t="s">
        <v>324</v>
      </c>
      <c r="C22" s="26" t="s">
        <v>113</v>
      </c>
      <c r="D22" s="38"/>
      <c r="E22" s="38"/>
      <c r="F22" s="38"/>
    </row>
    <row hidden="1" r="23" spans="1:6" x14ac:dyDescent="0.2">
      <c r="A23" s="16"/>
      <c r="B23" s="17"/>
      <c r="C23" s="26"/>
      <c r="D23" s="38"/>
      <c r="E23" s="38"/>
      <c r="F23" s="38"/>
    </row>
    <row ht="31.5" r="24" spans="1:6" x14ac:dyDescent="0.2">
      <c r="A24" s="16" t="s">
        <v>23</v>
      </c>
      <c r="B24" s="17" t="s">
        <v>325</v>
      </c>
      <c r="C24" s="26" t="s">
        <v>114</v>
      </c>
      <c r="D24" s="38"/>
      <c r="E24" s="38">
        <v>27000000</v>
      </c>
      <c r="F24" s="38">
        <v>27000000</v>
      </c>
    </row>
    <row hidden="1" r="25" spans="1:6" x14ac:dyDescent="0.2">
      <c r="A25" s="16"/>
      <c r="B25" s="17"/>
      <c r="C25" s="26"/>
      <c r="D25" s="38"/>
      <c r="E25" s="38"/>
      <c r="F25" s="38"/>
    </row>
    <row ht="63" r="26" spans="1:6" x14ac:dyDescent="0.2">
      <c r="A26" s="16" t="s">
        <v>26</v>
      </c>
      <c r="B26" s="17" t="s">
        <v>326</v>
      </c>
      <c r="C26" s="26" t="s">
        <v>115</v>
      </c>
      <c r="D26" s="38">
        <v>7000000</v>
      </c>
      <c r="E26" s="38">
        <v>7000000</v>
      </c>
      <c r="F26" s="38">
        <v>49000000</v>
      </c>
    </row>
    <row hidden="1" r="27" spans="1:6" x14ac:dyDescent="0.2">
      <c r="A27" s="16"/>
      <c r="B27" s="17"/>
      <c r="C27" s="26"/>
      <c r="D27" s="38"/>
      <c r="E27" s="38"/>
      <c r="F27" s="38"/>
    </row>
    <row hidden="1" r="28" spans="1:6" x14ac:dyDescent="0.2">
      <c r="A28" s="16"/>
      <c r="B28" s="17"/>
      <c r="C28" s="26"/>
      <c r="D28" s="38"/>
      <c r="E28" s="38"/>
      <c r="F28" s="38"/>
    </row>
    <row ht="126" r="29" spans="1:6" x14ac:dyDescent="0.2">
      <c r="A29" s="16" t="s">
        <v>29</v>
      </c>
      <c r="B29" s="17" t="s">
        <v>327</v>
      </c>
      <c r="C29" s="26" t="s">
        <v>116</v>
      </c>
      <c r="D29" s="38"/>
      <c r="E29" s="38"/>
      <c r="F29" s="38"/>
    </row>
    <row hidden="1" r="30" spans="1:6" x14ac:dyDescent="0.2">
      <c r="A30" s="16"/>
      <c r="B30" s="17"/>
      <c r="C30" s="26"/>
      <c r="D30" s="38"/>
      <c r="E30" s="38"/>
      <c r="F30" s="38"/>
    </row>
    <row hidden="1" r="31" spans="1:6" x14ac:dyDescent="0.2">
      <c r="A31" s="16"/>
      <c r="B31" s="17"/>
      <c r="C31" s="26"/>
      <c r="D31" s="38"/>
      <c r="E31" s="38"/>
      <c r="F31" s="38"/>
    </row>
    <row ht="31.5" r="32" spans="1:6" x14ac:dyDescent="0.2">
      <c r="A32" s="16" t="s">
        <v>32</v>
      </c>
      <c r="B32" s="17" t="s">
        <v>328</v>
      </c>
      <c r="C32" s="26" t="s">
        <v>112</v>
      </c>
      <c r="D32" s="38"/>
      <c r="E32" s="38"/>
      <c r="F32" s="38"/>
    </row>
    <row hidden="1" r="33" spans="1:6" x14ac:dyDescent="0.2">
      <c r="A33" s="16"/>
      <c r="B33" s="17"/>
      <c r="C33" s="26"/>
      <c r="D33" s="38"/>
      <c r="E33" s="38"/>
      <c r="F33" s="38"/>
    </row>
    <row hidden="1" r="34" spans="1:6" x14ac:dyDescent="0.2">
      <c r="A34" s="16"/>
      <c r="B34" s="17"/>
      <c r="C34" s="26"/>
      <c r="D34" s="38"/>
      <c r="E34" s="38"/>
      <c r="F34" s="38"/>
    </row>
    <row ht="31.5" r="35" spans="1:6" x14ac:dyDescent="0.2">
      <c r="A35" s="16" t="s">
        <v>35</v>
      </c>
      <c r="B35" s="17" t="s">
        <v>329</v>
      </c>
      <c r="C35" s="26" t="s">
        <v>113</v>
      </c>
      <c r="D35" s="38">
        <v>26788</v>
      </c>
      <c r="E35" s="38">
        <v>2249620</v>
      </c>
      <c r="F35" s="38">
        <v>6722637</v>
      </c>
    </row>
    <row ht="31.5" r="36" spans="1:6" x14ac:dyDescent="0.2">
      <c r="A36" s="16"/>
      <c r="B36" s="17" t="s">
        <v>330</v>
      </c>
      <c r="C36" s="26" t="s">
        <v>261</v>
      </c>
      <c r="D36" s="38">
        <v>26788</v>
      </c>
      <c r="E36" s="38">
        <v>2249620</v>
      </c>
      <c r="F36" s="38">
        <v>6722637</v>
      </c>
    </row>
    <row ht="31.5" r="37" spans="1:6" x14ac:dyDescent="0.2">
      <c r="A37" s="16"/>
      <c r="B37" s="17" t="s">
        <v>331</v>
      </c>
      <c r="C37" s="26" t="s">
        <v>262</v>
      </c>
      <c r="D37" s="38"/>
      <c r="E37" s="38"/>
      <c r="F37" s="38"/>
    </row>
    <row ht="31.5" r="38" spans="1:6" x14ac:dyDescent="0.2">
      <c r="A38" s="15" t="s">
        <v>117</v>
      </c>
      <c r="B38" s="22" t="s">
        <v>332</v>
      </c>
      <c r="C38" s="23" t="s">
        <v>118</v>
      </c>
      <c r="D38" s="39">
        <v>945211494</v>
      </c>
      <c r="E38" s="39">
        <v>881052496</v>
      </c>
      <c r="F38" s="39">
        <v>6069368666</v>
      </c>
    </row>
    <row ht="31.5" r="39" spans="1:6" x14ac:dyDescent="0.2">
      <c r="A39" s="15" t="s">
        <v>119</v>
      </c>
      <c r="B39" s="22" t="s">
        <v>333</v>
      </c>
      <c r="C39" s="23" t="s">
        <v>120</v>
      </c>
      <c r="D39" s="39">
        <v>407728313</v>
      </c>
      <c r="E39" s="39">
        <v>912854976</v>
      </c>
      <c r="F39" s="39">
        <v>844753465</v>
      </c>
    </row>
    <row ht="31.5" r="40" spans="1:6" x14ac:dyDescent="0.2">
      <c r="A40" s="16" t="s">
        <v>8</v>
      </c>
      <c r="B40" s="17" t="s">
        <v>334</v>
      </c>
      <c r="C40" s="26" t="s">
        <v>121</v>
      </c>
      <c r="D40" s="40"/>
      <c r="E40" s="38"/>
      <c r="F40" s="38"/>
    </row>
    <row ht="31.5" r="41" spans="1:6" x14ac:dyDescent="0.2">
      <c r="A41" s="16" t="s">
        <v>11</v>
      </c>
      <c r="B41" s="17" t="s">
        <v>335</v>
      </c>
      <c r="C41" s="26" t="s">
        <v>123</v>
      </c>
      <c r="D41" s="40">
        <v>407728313</v>
      </c>
      <c r="E41" s="38">
        <v>912854976</v>
      </c>
      <c r="F41" s="38">
        <v>844753465</v>
      </c>
    </row>
    <row ht="63" r="42" spans="1:6" x14ac:dyDescent="0.2">
      <c r="A42" s="15" t="s">
        <v>124</v>
      </c>
      <c r="B42" s="22" t="s">
        <v>336</v>
      </c>
      <c r="C42" s="23" t="s">
        <v>125</v>
      </c>
      <c r="D42" s="39">
        <v>1352939807</v>
      </c>
      <c r="E42" s="39">
        <v>1793907472</v>
      </c>
      <c r="F42" s="39">
        <v>6914122131</v>
      </c>
    </row>
    <row ht="31.5" r="43" spans="1:6" x14ac:dyDescent="0.2">
      <c r="A43" s="15" t="s">
        <v>126</v>
      </c>
      <c r="B43" s="22" t="s">
        <v>337</v>
      </c>
      <c r="C43" s="23" t="s">
        <v>127</v>
      </c>
      <c r="D43" s="39">
        <v>148553047434</v>
      </c>
      <c r="E43" s="39">
        <v>147098344280</v>
      </c>
      <c r="F43" s="39">
        <v>145894909313</v>
      </c>
    </row>
    <row ht="31.5" r="44" spans="1:6" x14ac:dyDescent="0.2">
      <c r="A44" s="15" t="s">
        <v>128</v>
      </c>
      <c r="B44" s="22" t="s">
        <v>338</v>
      </c>
      <c r="C44" s="23" t="s">
        <v>129</v>
      </c>
      <c r="D44" s="39">
        <v>1074879798</v>
      </c>
      <c r="E44" s="39">
        <v>1454703154</v>
      </c>
      <c r="F44" s="39">
        <v>3733017919</v>
      </c>
    </row>
    <row ht="47.25" r="45" spans="1:6" x14ac:dyDescent="0.2">
      <c r="A45" s="16" t="s">
        <v>8</v>
      </c>
      <c r="B45" s="17" t="s">
        <v>339</v>
      </c>
      <c r="C45" s="26" t="s">
        <v>130</v>
      </c>
      <c r="D45" s="38">
        <v>1352939807</v>
      </c>
      <c r="E45" s="38">
        <v>1793907472</v>
      </c>
      <c r="F45" s="38">
        <v>6914122131</v>
      </c>
    </row>
    <row ht="63" r="46" spans="1:6" x14ac:dyDescent="0.2">
      <c r="A46" s="16" t="s">
        <v>11</v>
      </c>
      <c r="B46" s="17" t="s">
        <v>340</v>
      </c>
      <c r="C46" s="26" t="s">
        <v>131</v>
      </c>
      <c r="D46" s="38"/>
      <c r="E46" s="38"/>
      <c r="F46" s="38"/>
    </row>
    <row ht="31.5" r="47" spans="1:6" x14ac:dyDescent="0.2">
      <c r="A47" s="16" t="s">
        <v>14</v>
      </c>
      <c r="B47" s="17" t="s">
        <v>341</v>
      </c>
      <c r="C47" s="26" t="s">
        <v>132</v>
      </c>
      <c r="D47" s="38">
        <v>-278060009</v>
      </c>
      <c r="E47" s="38">
        <v>-339204318</v>
      </c>
      <c r="F47" s="38">
        <v>-3181104212</v>
      </c>
    </row>
    <row ht="31.5" r="48" spans="1:6" x14ac:dyDescent="0.2">
      <c r="A48" s="15" t="s">
        <v>133</v>
      </c>
      <c r="B48" s="22" t="s">
        <v>342</v>
      </c>
      <c r="C48" s="23" t="s">
        <v>134</v>
      </c>
      <c r="D48" s="39">
        <v>149627927232</v>
      </c>
      <c r="E48" s="39">
        <v>148553047434</v>
      </c>
      <c r="F48" s="39">
        <v>149627927232</v>
      </c>
    </row>
    <row ht="31.5" r="49" spans="1:6" x14ac:dyDescent="0.2">
      <c r="A49" s="15" t="s">
        <v>135</v>
      </c>
      <c r="B49" s="22" t="s">
        <v>343</v>
      </c>
      <c r="C49" s="23" t="s">
        <v>136</v>
      </c>
      <c r="D49" s="39"/>
      <c r="E49" s="39"/>
      <c r="F49" s="39"/>
    </row>
    <row ht="31.5" r="50" spans="1:6" x14ac:dyDescent="0.2">
      <c r="A50" s="16" t="s">
        <v>1</v>
      </c>
      <c r="B50" s="17" t="s">
        <v>344</v>
      </c>
      <c r="C50" s="26" t="s">
        <v>137</v>
      </c>
      <c r="D50" s="38"/>
      <c r="E50" s="38"/>
      <c r="F50" s="38"/>
    </row>
    <row r="51" spans="1:6" x14ac:dyDescent="0.2">
      <c r="A51" s="36" t="s">
        <v>1</v>
      </c>
      <c r="B51" s="29" t="s">
        <v>1</v>
      </c>
      <c r="C51" s="30" t="s">
        <v>1</v>
      </c>
      <c r="D51" s="47" t="s">
        <v>1</v>
      </c>
      <c r="E51" s="47" t="s">
        <v>1</v>
      </c>
      <c r="F51" s="47" t="s">
        <v>1</v>
      </c>
    </row>
  </sheetData>
  <printOptions horizontalCentered="1"/>
  <pageMargins left="0.59055118110236227" right="0.59055118110236227" top="0.59055118110236227" bottom="0.59055118110236227" header="0.31496062992125984" footer="0.31496062992125984"/>
  <pageSetup scale="62" fitToHeight="0" orientation="portrait" horizontalDpi="300" verticalDpi="300" r:id="rId1"/>
  <headerFooter alignWithMargins="0"/>
  <customProperties>
    <customPr name="QAA_DRILLPATH_NODE_ID" r:id="rId2"/>
  </customProperties>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outlinePr summaryBelow="0" summaryRight="0"/>
    <pageSetUpPr autoPageBreaks="0" fitToPage="1"/>
  </sheetPr>
  <sheetViews>
    <sheetView topLeftCell="A10" workbookViewId="0" view="pageBreakPreview" zoomScaleNormal="100" zoomScaleSheetLayoutView="100">
      <selection pane="topLeft" activeCell="B32" sqref="B32"/>
    </sheetView>
  </sheetViews>
  <sheetFormatPr baseColWidth="8" defaultRowHeight="12"/>
  <cols>
    <col min="1" max="1" width="6.85546875" style="70" customWidth="1"/>
    <col min="2" max="2" width="44.42578125" style="52" customWidth="1"/>
    <col min="3" max="3" width="9.7109375" style="71" customWidth="1"/>
    <col min="4" max="4" width="22.42578125" style="72" customWidth="1"/>
    <col min="5" max="5" width="19.42578125" style="72" customWidth="1"/>
    <col min="6" max="6" width="24.7109375" style="72" customWidth="1"/>
    <col min="7" max="7" width="14.85546875" style="73" customWidth="1"/>
    <col min="8" max="8" width="18.77" style="52" customWidth="1"/>
    <col min="9" max="16384" width="9.140625" style="52" customWidth="1"/>
  </cols>
  <sheetData>
    <row ht="94.5" r="1" spans="1:7" x14ac:dyDescent="0.2">
      <c r="A1" s="5" t="s">
        <v>283</v>
      </c>
      <c r="B1" s="5" t="s">
        <v>345</v>
      </c>
      <c r="C1" s="6" t="s">
        <v>285</v>
      </c>
      <c r="D1" s="7" t="s">
        <v>346</v>
      </c>
      <c r="E1" s="7" t="s">
        <v>347</v>
      </c>
      <c r="F1" s="7" t="s">
        <v>348</v>
      </c>
      <c r="G1" s="8" t="s">
        <v>349</v>
      </c>
    </row>
    <row ht="31.5" customHeight="1" r="2" spans="1:7" x14ac:dyDescent="0.2">
      <c r="A2" s="53" t="s">
        <v>54</v>
      </c>
      <c r="B2" s="96" t="s">
        <v>350</v>
      </c>
      <c r="C2" s="97"/>
      <c r="D2" s="97"/>
      <c r="E2" s="97"/>
      <c r="F2" s="97"/>
      <c r="G2" s="97"/>
    </row>
    <row ht="15.75" hidden="1" r="3" spans="1:7" x14ac:dyDescent="0.2">
      <c r="A3" s="54"/>
      <c r="B3" s="48"/>
      <c r="C3" s="55"/>
      <c r="D3" s="56"/>
      <c r="E3" s="56"/>
      <c r="F3" s="56"/>
      <c r="G3" s="57"/>
    </row>
    <row ht="31.5" r="4" spans="1:7" x14ac:dyDescent="0.2">
      <c r="A4" s="54"/>
      <c r="B4" s="48" t="s">
        <v>351</v>
      </c>
      <c r="C4" s="55" t="s">
        <v>142</v>
      </c>
      <c r="D4" s="56"/>
      <c r="E4" s="56"/>
      <c r="F4" s="56"/>
      <c r="G4" s="80"/>
    </row>
    <row ht="47.25" r="5" spans="1:7" x14ac:dyDescent="0.2">
      <c r="A5" s="53" t="s">
        <v>89</v>
      </c>
      <c r="B5" s="49" t="s">
        <v>352</v>
      </c>
      <c r="C5" s="58" t="s">
        <v>143</v>
      </c>
      <c r="D5" s="59"/>
      <c r="E5" s="59"/>
      <c r="F5" s="59"/>
      <c r="G5" s="81"/>
    </row>
    <row ht="15.75" hidden="1" r="6" spans="1:7" x14ac:dyDescent="0.2">
      <c r="A6" s="54"/>
      <c r="B6" s="48"/>
      <c r="C6" s="55"/>
      <c r="D6" s="56"/>
      <c r="E6" s="56"/>
      <c r="F6" s="56"/>
      <c r="G6" s="80"/>
    </row>
    <row ht="31.5" r="7" spans="1:7" x14ac:dyDescent="0.2">
      <c r="A7" s="54" t="s">
        <v>1</v>
      </c>
      <c r="B7" s="50" t="s">
        <v>351</v>
      </c>
      <c r="C7" s="55" t="s">
        <v>144</v>
      </c>
      <c r="D7" s="56"/>
      <c r="E7" s="56"/>
      <c r="F7" s="56"/>
      <c r="G7" s="80"/>
    </row>
    <row ht="47.25" r="8" spans="1:7" x14ac:dyDescent="0.2">
      <c r="A8" s="53" t="s">
        <v>145</v>
      </c>
      <c r="B8" s="49" t="s">
        <v>353</v>
      </c>
      <c r="C8" s="58" t="s">
        <v>146</v>
      </c>
      <c r="D8" s="59"/>
      <c r="E8" s="59"/>
      <c r="F8" s="56"/>
      <c r="G8" s="80"/>
    </row>
    <row ht="15.75" hidden="1" r="9" spans="1:7" x14ac:dyDescent="0.2">
      <c r="A9" s="54"/>
      <c r="B9" s="48"/>
      <c r="C9" s="55"/>
      <c r="D9" s="56"/>
      <c r="E9" s="56"/>
      <c r="F9" s="56"/>
      <c r="G9" s="80"/>
    </row>
    <row ht="31.5" r="10" spans="1:7" x14ac:dyDescent="0.2">
      <c r="A10" s="54" t="s">
        <v>1</v>
      </c>
      <c r="B10" s="48" t="s">
        <v>351</v>
      </c>
      <c r="C10" s="55" t="s">
        <v>147</v>
      </c>
      <c r="D10" s="56"/>
      <c r="E10" s="56"/>
      <c r="F10" s="56"/>
      <c r="G10" s="80"/>
    </row>
    <row ht="31.5" r="11" spans="1:7" x14ac:dyDescent="0.2">
      <c r="A11" s="53" t="s">
        <v>117</v>
      </c>
      <c r="B11" s="49" t="s">
        <v>354</v>
      </c>
      <c r="C11" s="58" t="s">
        <v>148</v>
      </c>
      <c r="D11" s="59"/>
      <c r="E11" s="59"/>
      <c r="F11" s="59"/>
      <c r="G11" s="81"/>
    </row>
    <row ht="15.75" r="12" spans="1:7" x14ac:dyDescent="0.2">
      <c r="A12" s="54"/>
      <c r="B12" s="50" t="s">
        <v>282</v>
      </c>
      <c r="C12" s="60" t="s">
        <v>275</v>
      </c>
      <c r="D12" s="78">
        <v>140000</v>
      </c>
      <c r="E12" s="78">
        <v>97316.8979117531</v>
      </c>
      <c r="F12" s="78">
        <v>13624365708</v>
      </c>
      <c r="G12" s="82">
        <v>9.08774461310975</v>
      </c>
      <c r="H12" s="52"/>
    </row>
    <row ht="15.75" r="13" spans="1:7" x14ac:dyDescent="0.2">
      <c r="A13" s="54"/>
      <c r="B13" s="50" t="s">
        <v>280</v>
      </c>
      <c r="C13" s="60" t="s">
        <v>276</v>
      </c>
      <c r="D13" s="78">
        <v>220000</v>
      </c>
      <c r="E13" s="78">
        <v>98487.63014</v>
      </c>
      <c r="F13" s="78">
        <v>21667278630</v>
      </c>
      <c r="G13" s="82">
        <v>14.4525403142188</v>
      </c>
    </row>
    <row ht="15.75" r="14" spans="1:7" x14ac:dyDescent="0.2">
      <c r="A14" s="54"/>
      <c r="B14" s="50" t="s">
        <v>281</v>
      </c>
      <c r="C14" s="60" t="s">
        <v>279</v>
      </c>
      <c r="D14" s="78">
        <v>250000</v>
      </c>
      <c r="E14" s="78">
        <v>100000.000000274</v>
      </c>
      <c r="F14" s="78">
        <v>25000000000</v>
      </c>
      <c r="G14" s="82">
        <v>16.6755370633027</v>
      </c>
    </row>
    <row ht="31.5" r="15" spans="1:7" s="77" customFormat="1" x14ac:dyDescent="0.2">
      <c r="A15" s="74" t="s">
        <v>1</v>
      </c>
      <c r="B15" s="75" t="s">
        <v>351</v>
      </c>
      <c r="C15" s="76" t="s">
        <v>149</v>
      </c>
      <c r="D15" s="79">
        <v>610000</v>
      </c>
      <c r="E15" s="79" t="s">
        <v>1</v>
      </c>
      <c r="F15" s="79">
        <v>60291644338</v>
      </c>
      <c r="G15" s="83">
        <v>40.2158219906312</v>
      </c>
    </row>
    <row ht="31.5" r="16" spans="1:7" x14ac:dyDescent="0.2">
      <c r="A16" s="53" t="s">
        <v>150</v>
      </c>
      <c r="B16" s="49" t="s">
        <v>355</v>
      </c>
      <c r="C16" s="58" t="s">
        <v>151</v>
      </c>
      <c r="D16" s="62" t="s">
        <v>1</v>
      </c>
      <c r="E16" s="62" t="s">
        <v>1</v>
      </c>
      <c r="F16" s="62" t="s">
        <v>1</v>
      </c>
      <c r="G16" s="83" t="s">
        <v>1</v>
      </c>
    </row>
    <row ht="31.5" r="17" spans="1:7" x14ac:dyDescent="0.2">
      <c r="A17" s="54"/>
      <c r="B17" s="48" t="s">
        <v>356</v>
      </c>
      <c r="C17" s="55" t="s">
        <v>263</v>
      </c>
      <c r="D17" s="61"/>
      <c r="E17" s="61"/>
      <c r="F17" s="61"/>
      <c r="G17" s="82"/>
    </row>
    <row ht="31.5" r="18" spans="1:7" x14ac:dyDescent="0.2">
      <c r="A18" s="54" t="s">
        <v>1</v>
      </c>
      <c r="B18" s="48" t="s">
        <v>351</v>
      </c>
      <c r="C18" s="55" t="s">
        <v>152</v>
      </c>
      <c r="D18" s="61" t="s">
        <v>1</v>
      </c>
      <c r="E18" s="61" t="s">
        <v>1</v>
      </c>
      <c r="F18" s="61"/>
      <c r="G18" s="82"/>
    </row>
    <row ht="31.5" r="19" spans="1:7" s="77" customFormat="1" x14ac:dyDescent="0.2">
      <c r="A19" s="74" t="s">
        <v>1</v>
      </c>
      <c r="B19" s="75" t="s">
        <v>357</v>
      </c>
      <c r="C19" s="76" t="s">
        <v>153</v>
      </c>
      <c r="D19" s="79">
        <v>610000</v>
      </c>
      <c r="E19" s="79" t="s">
        <v>1</v>
      </c>
      <c r="F19" s="79">
        <v>60291644338</v>
      </c>
      <c r="G19" s="83">
        <v>40.2158219906312</v>
      </c>
    </row>
    <row ht="31.5" r="20" spans="1:7" x14ac:dyDescent="0.2">
      <c r="A20" s="53" t="s">
        <v>154</v>
      </c>
      <c r="B20" s="49" t="s">
        <v>358</v>
      </c>
      <c r="C20" s="58" t="s">
        <v>155</v>
      </c>
      <c r="D20" s="62" t="s">
        <v>1</v>
      </c>
      <c r="E20" s="62" t="s">
        <v>1</v>
      </c>
      <c r="F20" s="62"/>
      <c r="G20" s="83"/>
    </row>
    <row ht="31.5" r="21" spans="1:7" x14ac:dyDescent="0.2">
      <c r="A21" s="54"/>
      <c r="B21" s="48" t="s">
        <v>359</v>
      </c>
      <c r="C21" s="60" t="s">
        <v>264</v>
      </c>
      <c r="D21" s="61"/>
      <c r="E21" s="61"/>
      <c r="F21" s="78">
        <v>2617653425</v>
      </c>
      <c r="G21" s="82">
        <v>1.74603106829875</v>
      </c>
    </row>
    <row ht="31.5" r="22" spans="1:7" x14ac:dyDescent="0.2">
      <c r="A22" s="54"/>
      <c r="B22" s="48" t="s">
        <v>360</v>
      </c>
      <c r="C22" s="60" t="s">
        <v>265</v>
      </c>
      <c r="D22" s="61"/>
      <c r="E22" s="61"/>
      <c r="F22" s="78">
        <v>4142580822</v>
      </c>
      <c r="G22" s="82">
        <v>2.76319040139951</v>
      </c>
    </row>
    <row ht="31.5" r="23" spans="1:7" x14ac:dyDescent="0.2">
      <c r="A23" s="54"/>
      <c r="B23" s="48" t="s">
        <v>361</v>
      </c>
      <c r="C23" s="60" t="s">
        <v>266</v>
      </c>
      <c r="D23" s="61"/>
      <c r="E23" s="61"/>
      <c r="F23" s="78"/>
      <c r="G23" s="82"/>
    </row>
    <row ht="47.25" r="24" spans="1:7" x14ac:dyDescent="0.2">
      <c r="A24" s="54"/>
      <c r="B24" s="48" t="s">
        <v>362</v>
      </c>
      <c r="C24" s="60" t="s">
        <v>267</v>
      </c>
      <c r="D24" s="61"/>
      <c r="E24" s="61"/>
      <c r="F24" s="78"/>
      <c r="G24" s="82"/>
    </row>
    <row ht="31.5" r="25" spans="1:7" x14ac:dyDescent="0.2">
      <c r="A25" s="54"/>
      <c r="B25" s="51" t="s">
        <v>363</v>
      </c>
      <c r="C25" s="63" t="s">
        <v>272</v>
      </c>
      <c r="D25" s="64"/>
      <c r="E25" s="64"/>
      <c r="F25" s="84">
        <v>82500000000</v>
      </c>
      <c r="G25" s="82">
        <v>55.0292723088988</v>
      </c>
    </row>
    <row ht="31.5" r="26" spans="1:7" s="77" customFormat="1" x14ac:dyDescent="0.2">
      <c r="A26" s="74" t="s">
        <v>1</v>
      </c>
      <c r="B26" s="85" t="s">
        <v>351</v>
      </c>
      <c r="C26" s="86" t="s">
        <v>156</v>
      </c>
      <c r="D26" s="87"/>
      <c r="E26" s="87"/>
      <c r="F26" s="88">
        <v>89260234247</v>
      </c>
      <c r="G26" s="83">
        <v>59.538493778597</v>
      </c>
    </row>
    <row ht="31.5" r="27" spans="1:7" x14ac:dyDescent="0.2">
      <c r="A27" s="53" t="s">
        <v>157</v>
      </c>
      <c r="B27" s="49" t="s">
        <v>364</v>
      </c>
      <c r="C27" s="58" t="s">
        <v>158</v>
      </c>
      <c r="D27" s="62"/>
      <c r="E27" s="62"/>
      <c r="F27" s="79"/>
      <c r="G27" s="83"/>
    </row>
    <row ht="31.5" r="28" spans="1:7" x14ac:dyDescent="0.2">
      <c r="A28" s="54" t="s">
        <v>1</v>
      </c>
      <c r="B28" s="48" t="s">
        <v>365</v>
      </c>
      <c r="C28" s="55" t="s">
        <v>159</v>
      </c>
      <c r="D28" s="61"/>
      <c r="E28" s="61"/>
      <c r="F28" s="78"/>
      <c r="G28" s="82"/>
    </row>
    <row ht="15.75" hidden="1" r="29" spans="1:7" x14ac:dyDescent="0.2">
      <c r="A29" s="54"/>
      <c r="B29" s="48"/>
      <c r="C29" s="55"/>
      <c r="D29" s="61"/>
      <c r="E29" s="61"/>
      <c r="F29" s="78"/>
      <c r="G29" s="82"/>
    </row>
    <row ht="31.5" r="30" spans="1:7" x14ac:dyDescent="0.2">
      <c r="A30" s="54" t="s">
        <v>1</v>
      </c>
      <c r="B30" s="48" t="s">
        <v>366</v>
      </c>
      <c r="C30" s="55" t="s">
        <v>160</v>
      </c>
      <c r="D30" s="61"/>
      <c r="E30" s="61"/>
      <c r="F30" s="78">
        <v>368330312</v>
      </c>
      <c r="G30" s="82">
        <v>0.245684230771753</v>
      </c>
    </row>
    <row ht="31.5" r="31" spans="1:7" x14ac:dyDescent="0.2">
      <c r="A31" s="54"/>
      <c r="B31" s="48" t="s">
        <v>367</v>
      </c>
      <c r="C31" s="55" t="s">
        <v>268</v>
      </c>
      <c r="D31" s="61"/>
      <c r="E31" s="61"/>
      <c r="F31" s="78">
        <v>257979037</v>
      </c>
      <c r="G31" s="82">
        <v>0.172077559721945</v>
      </c>
    </row>
    <row ht="31.5" r="32" spans="1:7" x14ac:dyDescent="0.2">
      <c r="A32" s="54"/>
      <c r="B32" s="48" t="s">
        <v>368</v>
      </c>
      <c r="C32" s="55" t="s">
        <v>269</v>
      </c>
      <c r="D32" s="61"/>
      <c r="E32" s="61"/>
      <c r="F32" s="78">
        <v>110351275</v>
      </c>
      <c r="G32" s="82">
        <v>0.0736066710498082</v>
      </c>
    </row>
    <row ht="47.25" r="33" spans="1:7" x14ac:dyDescent="0.2">
      <c r="A33" s="54" t="s">
        <v>1</v>
      </c>
      <c r="B33" s="50" t="s">
        <v>369</v>
      </c>
      <c r="C33" s="55" t="s">
        <v>270</v>
      </c>
      <c r="D33" s="61"/>
      <c r="E33" s="61"/>
      <c r="F33" s="78"/>
      <c r="G33" s="82"/>
    </row>
    <row ht="31.5" r="34" spans="1:7" x14ac:dyDescent="0.2">
      <c r="A34" s="54" t="s">
        <v>1</v>
      </c>
      <c r="B34" s="50" t="s">
        <v>294</v>
      </c>
      <c r="C34" s="60" t="s">
        <v>277</v>
      </c>
      <c r="D34" s="61"/>
      <c r="E34" s="61"/>
      <c r="F34" s="78"/>
      <c r="G34" s="82"/>
    </row>
    <row ht="31.5" r="35" spans="1:7" s="77" customFormat="1" x14ac:dyDescent="0.2">
      <c r="A35" s="74" t="s">
        <v>1</v>
      </c>
      <c r="B35" s="75" t="s">
        <v>351</v>
      </c>
      <c r="C35" s="76" t="s">
        <v>161</v>
      </c>
      <c r="D35" s="62"/>
      <c r="E35" s="62"/>
      <c r="F35" s="79">
        <v>368330312</v>
      </c>
      <c r="G35" s="83">
        <v>0.245684230771753</v>
      </c>
    </row>
    <row ht="31.5" r="36" spans="1:7" x14ac:dyDescent="0.2">
      <c r="A36" s="53" t="s">
        <v>128</v>
      </c>
      <c r="B36" s="49" t="s">
        <v>370</v>
      </c>
      <c r="C36" s="58" t="s">
        <v>162</v>
      </c>
      <c r="D36" s="62"/>
      <c r="E36" s="62"/>
      <c r="F36" s="79">
        <v>149920208897</v>
      </c>
      <c r="G36" s="83">
        <v>100</v>
      </c>
    </row>
    <row ht="15.75" r="37" spans="1:7" x14ac:dyDescent="0.2">
      <c r="A37" s="65" t="s">
        <v>1</v>
      </c>
      <c r="B37" s="66" t="s">
        <v>1</v>
      </c>
      <c r="C37" s="67" t="s">
        <v>1</v>
      </c>
      <c r="D37" s="68" t="s">
        <v>1</v>
      </c>
      <c r="E37" s="68" t="s">
        <v>1</v>
      </c>
      <c r="F37" s="68" t="s">
        <v>1</v>
      </c>
      <c r="G37" s="69" t="s">
        <v>1</v>
      </c>
    </row>
  </sheetData>
  <mergeCells count="1">
    <mergeCell ref="B2:G2"/>
  </mergeCells>
  <printOptions horizontalCentered="1"/>
  <pageMargins left="0.59055118110236227" right="0.59055118110236227" top="0.59055118110236227" bottom="0.59055118110236227" header="0.31496062992125984" footer="0.31496062992125984"/>
  <pageSetup scale="66" fitToHeight="0" orientation="portrait" horizontalDpi="300" verticalDpi="300" r:id="rId1"/>
  <headerFooter alignWithMargins="0"/>
  <customProperties>
    <customPr name="QAA_DRILLPATH_NODE_ID" r:id="rId2"/>
  </customProperties>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outlinePr summaryBelow="0" summaryRight="0"/>
    <pageSetUpPr autoPageBreaks="0" fitToPage="1"/>
  </sheetPr>
  <sheetViews>
    <sheetView workbookViewId="0" view="pageBreakPreview" zoomScaleNormal="100" zoomScaleSheetLayoutView="100">
      <selection pane="topLeft" activeCell="C20" sqref="C20"/>
    </sheetView>
  </sheetViews>
  <sheetFormatPr baseColWidth="8" defaultRowHeight="15"/>
  <cols>
    <col min="1" max="1" width="6.7109375" style="37" customWidth="1"/>
    <col min="2" max="2" width="52.42578125" style="12" customWidth="1"/>
    <col min="3" max="3" width="9.140625" style="12" customWidth="1"/>
    <col min="4" max="4" width="16.42578125" style="12" customWidth="1"/>
    <col min="5" max="5" width="15.140625" style="12" customWidth="1"/>
    <col min="6" max="6" width="19.5703125" style="12" customWidth="1"/>
    <col min="7" max="7" width="15" style="12" customWidth="1"/>
    <col min="8" max="8" width="23.42578125" style="12" customWidth="1"/>
    <col min="9" max="9" width="15" style="12" customWidth="1"/>
    <col min="10" max="10" width="23.42578125" style="12" customWidth="1"/>
    <col min="11" max="16384" width="9.140625" style="12" customWidth="1"/>
  </cols>
  <sheetData>
    <row r="1" spans="1:10" x14ac:dyDescent="0.2">
      <c r="A1" s="98" t="s">
        <v>5</v>
      </c>
      <c r="B1" s="98" t="s">
        <v>163</v>
      </c>
      <c r="C1" s="98" t="s">
        <v>164</v>
      </c>
      <c r="D1" s="98" t="s">
        <v>165</v>
      </c>
      <c r="E1" s="98" t="s">
        <v>166</v>
      </c>
      <c r="F1" s="98" t="s">
        <v>167</v>
      </c>
      <c r="G1" s="98" t="s">
        <v>168</v>
      </c>
      <c r="H1" s="98"/>
      <c r="I1" s="98" t="s">
        <v>169</v>
      </c>
      <c r="J1" s="98"/>
    </row>
    <row ht="47.25" r="2" spans="1:10" x14ac:dyDescent="0.2">
      <c r="A2" s="98"/>
      <c r="B2" s="98"/>
      <c r="C2" s="98"/>
      <c r="D2" s="98"/>
      <c r="E2" s="98"/>
      <c r="F2" s="98"/>
      <c r="G2" s="18" t="s">
        <v>170</v>
      </c>
      <c r="H2" s="18" t="s">
        <v>171</v>
      </c>
      <c r="I2" s="18" t="s">
        <v>170</v>
      </c>
      <c r="J2" s="18" t="s">
        <v>171</v>
      </c>
    </row>
    <row r="3" spans="1:10" x14ac:dyDescent="0.2">
      <c r="A3" s="16" t="s">
        <v>8</v>
      </c>
      <c r="B3" s="17" t="s">
        <v>172</v>
      </c>
      <c r="C3" s="17" t="s">
        <v>1</v>
      </c>
      <c r="D3" s="17" t="s">
        <v>1</v>
      </c>
      <c r="E3" s="17" t="s">
        <v>1</v>
      </c>
      <c r="F3" s="17" t="s">
        <v>1</v>
      </c>
      <c r="G3" s="17" t="s">
        <v>1</v>
      </c>
      <c r="H3" s="17" t="s">
        <v>1</v>
      </c>
      <c r="I3" s="17" t="s">
        <v>1</v>
      </c>
      <c r="J3" s="17" t="s">
        <v>1</v>
      </c>
    </row>
    <row r="4" spans="1:10" x14ac:dyDescent="0.2">
      <c r="A4" s="16" t="s">
        <v>61</v>
      </c>
      <c r="B4" s="17" t="s">
        <v>61</v>
      </c>
      <c r="C4" s="17" t="s">
        <v>61</v>
      </c>
      <c r="D4" s="17" t="s">
        <v>61</v>
      </c>
      <c r="E4" s="17" t="s">
        <v>61</v>
      </c>
      <c r="F4" s="17" t="s">
        <v>61</v>
      </c>
      <c r="G4" s="17" t="s">
        <v>61</v>
      </c>
      <c r="H4" s="17" t="s">
        <v>61</v>
      </c>
      <c r="I4" s="17" t="s">
        <v>61</v>
      </c>
      <c r="J4" s="17" t="s">
        <v>61</v>
      </c>
    </row>
    <row r="5" spans="1:10" x14ac:dyDescent="0.2">
      <c r="A5" s="16"/>
      <c r="B5" s="17"/>
      <c r="C5" s="17" t="s">
        <v>1</v>
      </c>
      <c r="D5" s="17" t="s">
        <v>1</v>
      </c>
      <c r="E5" s="17" t="s">
        <v>1</v>
      </c>
      <c r="F5" s="17" t="s">
        <v>1</v>
      </c>
      <c r="G5" s="17" t="s">
        <v>1</v>
      </c>
      <c r="H5" s="17" t="s">
        <v>1</v>
      </c>
      <c r="I5" s="17" t="s">
        <v>1</v>
      </c>
      <c r="J5" s="17" t="s">
        <v>1</v>
      </c>
    </row>
    <row r="6" spans="1:10" x14ac:dyDescent="0.2">
      <c r="A6" s="15" t="s">
        <v>54</v>
      </c>
      <c r="B6" s="22" t="s">
        <v>173</v>
      </c>
      <c r="C6" s="22" t="s">
        <v>1</v>
      </c>
      <c r="D6" s="22" t="s">
        <v>1</v>
      </c>
      <c r="E6" s="22" t="s">
        <v>1</v>
      </c>
      <c r="F6" s="22" t="s">
        <v>1</v>
      </c>
      <c r="G6" s="22" t="s">
        <v>1</v>
      </c>
      <c r="H6" s="22" t="s">
        <v>1</v>
      </c>
      <c r="I6" s="22" t="s">
        <v>1</v>
      </c>
      <c r="J6" s="22" t="s">
        <v>1</v>
      </c>
    </row>
    <row r="7" spans="1:10" x14ac:dyDescent="0.2">
      <c r="A7" s="16" t="s">
        <v>11</v>
      </c>
      <c r="B7" s="17" t="s">
        <v>174</v>
      </c>
      <c r="C7" s="17" t="s">
        <v>1</v>
      </c>
      <c r="D7" s="17" t="s">
        <v>1</v>
      </c>
      <c r="E7" s="17" t="s">
        <v>1</v>
      </c>
      <c r="F7" s="17" t="s">
        <v>1</v>
      </c>
      <c r="G7" s="17" t="s">
        <v>1</v>
      </c>
      <c r="H7" s="17" t="s">
        <v>1</v>
      </c>
      <c r="I7" s="17" t="s">
        <v>1</v>
      </c>
      <c r="J7" s="17" t="s">
        <v>1</v>
      </c>
    </row>
    <row r="8" spans="1:10" x14ac:dyDescent="0.2">
      <c r="A8" s="16" t="s">
        <v>61</v>
      </c>
      <c r="B8" s="17" t="s">
        <v>61</v>
      </c>
      <c r="C8" s="17" t="s">
        <v>61</v>
      </c>
      <c r="D8" s="17" t="s">
        <v>61</v>
      </c>
      <c r="E8" s="17" t="s">
        <v>61</v>
      </c>
      <c r="F8" s="17" t="s">
        <v>61</v>
      </c>
      <c r="G8" s="17" t="s">
        <v>61</v>
      </c>
      <c r="H8" s="17" t="s">
        <v>61</v>
      </c>
      <c r="I8" s="17" t="s">
        <v>61</v>
      </c>
      <c r="J8" s="17" t="s">
        <v>61</v>
      </c>
    </row>
    <row r="9" spans="1:10" x14ac:dyDescent="0.2">
      <c r="A9" s="16"/>
      <c r="B9" s="17"/>
      <c r="C9" s="17" t="s">
        <v>1</v>
      </c>
      <c r="D9" s="17" t="s">
        <v>1</v>
      </c>
      <c r="E9" s="17" t="s">
        <v>1</v>
      </c>
      <c r="F9" s="17" t="s">
        <v>1</v>
      </c>
      <c r="G9" s="17" t="s">
        <v>1</v>
      </c>
      <c r="H9" s="17" t="s">
        <v>1</v>
      </c>
      <c r="I9" s="17" t="s">
        <v>1</v>
      </c>
      <c r="J9" s="17" t="s">
        <v>1</v>
      </c>
    </row>
    <row r="10" spans="1:10" x14ac:dyDescent="0.2">
      <c r="A10" s="15" t="s">
        <v>89</v>
      </c>
      <c r="B10" s="22" t="s">
        <v>175</v>
      </c>
      <c r="C10" s="22" t="s">
        <v>1</v>
      </c>
      <c r="D10" s="22" t="s">
        <v>1</v>
      </c>
      <c r="E10" s="22" t="s">
        <v>1</v>
      </c>
      <c r="F10" s="22" t="s">
        <v>1</v>
      </c>
      <c r="G10" s="22" t="s">
        <v>1</v>
      </c>
      <c r="H10" s="22" t="s">
        <v>1</v>
      </c>
      <c r="I10" s="22" t="s">
        <v>1</v>
      </c>
      <c r="J10" s="22" t="s">
        <v>1</v>
      </c>
    </row>
    <row ht="31.5" r="11" spans="1:10" x14ac:dyDescent="0.2">
      <c r="A11" s="15" t="s">
        <v>176</v>
      </c>
      <c r="B11" s="22" t="s">
        <v>177</v>
      </c>
      <c r="C11" s="22" t="s">
        <v>1</v>
      </c>
      <c r="D11" s="22" t="s">
        <v>1</v>
      </c>
      <c r="E11" s="22" t="s">
        <v>1</v>
      </c>
      <c r="F11" s="22" t="s">
        <v>1</v>
      </c>
      <c r="G11" s="22" t="s">
        <v>1</v>
      </c>
      <c r="H11" s="22" t="s">
        <v>1</v>
      </c>
      <c r="I11" s="22" t="s">
        <v>1</v>
      </c>
      <c r="J11" s="22" t="s">
        <v>1</v>
      </c>
    </row>
    <row r="12" spans="1:10" x14ac:dyDescent="0.2">
      <c r="A12" s="16" t="s">
        <v>14</v>
      </c>
      <c r="B12" s="17" t="s">
        <v>178</v>
      </c>
      <c r="C12" s="17" t="s">
        <v>1</v>
      </c>
      <c r="D12" s="17" t="s">
        <v>1</v>
      </c>
      <c r="E12" s="17" t="s">
        <v>1</v>
      </c>
      <c r="F12" s="17" t="s">
        <v>1</v>
      </c>
      <c r="G12" s="17" t="s">
        <v>1</v>
      </c>
      <c r="H12" s="17" t="s">
        <v>1</v>
      </c>
      <c r="I12" s="17" t="s">
        <v>1</v>
      </c>
      <c r="J12" s="17" t="s">
        <v>1</v>
      </c>
    </row>
    <row r="13" spans="1:10" x14ac:dyDescent="0.2">
      <c r="A13" s="16" t="s">
        <v>61</v>
      </c>
      <c r="B13" s="17" t="s">
        <v>61</v>
      </c>
      <c r="C13" s="17" t="s">
        <v>61</v>
      </c>
      <c r="D13" s="17" t="s">
        <v>61</v>
      </c>
      <c r="E13" s="17" t="s">
        <v>61</v>
      </c>
      <c r="F13" s="17" t="s">
        <v>61</v>
      </c>
      <c r="G13" s="17" t="s">
        <v>61</v>
      </c>
      <c r="H13" s="17" t="s">
        <v>61</v>
      </c>
      <c r="I13" s="17" t="s">
        <v>61</v>
      </c>
      <c r="J13" s="17" t="s">
        <v>61</v>
      </c>
    </row>
    <row r="14" spans="1:10" x14ac:dyDescent="0.2">
      <c r="A14" s="16"/>
      <c r="B14" s="17"/>
      <c r="C14" s="17" t="s">
        <v>1</v>
      </c>
      <c r="D14" s="17" t="s">
        <v>1</v>
      </c>
      <c r="E14" s="17" t="s">
        <v>1</v>
      </c>
      <c r="F14" s="17" t="s">
        <v>1</v>
      </c>
      <c r="G14" s="17" t="s">
        <v>1</v>
      </c>
      <c r="H14" s="17" t="s">
        <v>1</v>
      </c>
      <c r="I14" s="17" t="s">
        <v>1</v>
      </c>
      <c r="J14" s="17" t="s">
        <v>1</v>
      </c>
    </row>
    <row r="15" spans="1:10" x14ac:dyDescent="0.2">
      <c r="A15" s="15" t="s">
        <v>117</v>
      </c>
      <c r="B15" s="22" t="s">
        <v>179</v>
      </c>
      <c r="C15" s="22" t="s">
        <v>1</v>
      </c>
      <c r="D15" s="22" t="s">
        <v>1</v>
      </c>
      <c r="E15" s="22" t="s">
        <v>1</v>
      </c>
      <c r="F15" s="22" t="s">
        <v>1</v>
      </c>
      <c r="G15" s="22" t="s">
        <v>1</v>
      </c>
      <c r="H15" s="22" t="s">
        <v>1</v>
      </c>
      <c r="I15" s="22" t="s">
        <v>1</v>
      </c>
      <c r="J15" s="22" t="s">
        <v>1</v>
      </c>
    </row>
    <row r="16" spans="1:10" x14ac:dyDescent="0.2">
      <c r="A16" s="16" t="s">
        <v>17</v>
      </c>
      <c r="B16" s="17" t="s">
        <v>180</v>
      </c>
      <c r="C16" s="17" t="s">
        <v>1</v>
      </c>
      <c r="D16" s="17" t="s">
        <v>1</v>
      </c>
      <c r="E16" s="17" t="s">
        <v>1</v>
      </c>
      <c r="F16" s="17" t="s">
        <v>1</v>
      </c>
      <c r="G16" s="17" t="s">
        <v>1</v>
      </c>
      <c r="H16" s="17" t="s">
        <v>1</v>
      </c>
      <c r="I16" s="17" t="s">
        <v>1</v>
      </c>
      <c r="J16" s="17" t="s">
        <v>1</v>
      </c>
    </row>
    <row r="17" spans="1:10" x14ac:dyDescent="0.2">
      <c r="A17" s="16" t="s">
        <v>61</v>
      </c>
      <c r="B17" s="17" t="s">
        <v>61</v>
      </c>
      <c r="C17" s="17" t="s">
        <v>61</v>
      </c>
      <c r="D17" s="17" t="s">
        <v>61</v>
      </c>
      <c r="E17" s="17" t="s">
        <v>61</v>
      </c>
      <c r="F17" s="17" t="s">
        <v>61</v>
      </c>
      <c r="G17" s="17" t="s">
        <v>61</v>
      </c>
      <c r="H17" s="17" t="s">
        <v>61</v>
      </c>
      <c r="I17" s="17" t="s">
        <v>61</v>
      </c>
      <c r="J17" s="17" t="s">
        <v>61</v>
      </c>
    </row>
    <row r="18" spans="1:10" x14ac:dyDescent="0.2">
      <c r="A18" s="16"/>
      <c r="B18" s="17"/>
      <c r="C18" s="17" t="s">
        <v>1</v>
      </c>
      <c r="D18" s="17" t="s">
        <v>1</v>
      </c>
      <c r="E18" s="17" t="s">
        <v>1</v>
      </c>
      <c r="F18" s="17" t="s">
        <v>1</v>
      </c>
      <c r="G18" s="17" t="s">
        <v>1</v>
      </c>
      <c r="H18" s="17" t="s">
        <v>1</v>
      </c>
      <c r="I18" s="17" t="s">
        <v>1</v>
      </c>
      <c r="J18" s="17" t="s">
        <v>1</v>
      </c>
    </row>
    <row r="19" spans="1:10" x14ac:dyDescent="0.2">
      <c r="A19" s="15" t="s">
        <v>119</v>
      </c>
      <c r="B19" s="22" t="s">
        <v>181</v>
      </c>
      <c r="C19" s="22" t="s">
        <v>1</v>
      </c>
      <c r="D19" s="22" t="s">
        <v>1</v>
      </c>
      <c r="E19" s="22" t="s">
        <v>1</v>
      </c>
      <c r="F19" s="22" t="s">
        <v>1</v>
      </c>
      <c r="G19" s="22" t="s">
        <v>1</v>
      </c>
      <c r="H19" s="22" t="s">
        <v>1</v>
      </c>
      <c r="I19" s="22" t="s">
        <v>1</v>
      </c>
      <c r="J19" s="22" t="s">
        <v>1</v>
      </c>
    </row>
    <row ht="31.5" r="20" spans="1:10" x14ac:dyDescent="0.2">
      <c r="A20" s="89" t="s">
        <v>182</v>
      </c>
      <c r="B20" s="90" t="s">
        <v>183</v>
      </c>
      <c r="C20" s="90" t="s">
        <v>1</v>
      </c>
      <c r="D20" s="90" t="s">
        <v>1</v>
      </c>
      <c r="E20" s="90" t="s">
        <v>1</v>
      </c>
      <c r="F20" s="90" t="s">
        <v>1</v>
      </c>
      <c r="G20" s="90" t="s">
        <v>1</v>
      </c>
      <c r="H20" s="90" t="s">
        <v>1</v>
      </c>
      <c r="I20" s="90" t="s">
        <v>1</v>
      </c>
      <c r="J20" s="90" t="s">
        <v>1</v>
      </c>
    </row>
    <row r="21" spans="1:10" x14ac:dyDescent="0.2">
      <c r="A21" s="91"/>
      <c r="B21" s="92"/>
      <c r="C21" s="92"/>
      <c r="D21" s="92"/>
      <c r="E21" s="92"/>
      <c r="F21" s="92"/>
      <c r="G21" s="92"/>
      <c r="H21" s="92"/>
      <c r="I21" s="92"/>
      <c r="J21" s="92"/>
    </row>
  </sheetData>
  <mergeCells count="8">
    <mergeCell ref="G1:H1"/>
    <mergeCell ref="I1:J1"/>
    <mergeCell ref="A1:A2"/>
    <mergeCell ref="B1:B2"/>
    <mergeCell ref="C1:C2"/>
    <mergeCell ref="D1:D2"/>
    <mergeCell ref="E1:E2"/>
    <mergeCell ref="F1:F2"/>
  </mergeCells>
  <printOptions horizontalCentered="1"/>
  <pageMargins left="0.59055118110236227" right="0.59055118110236227" top="0.59055118110236227" bottom="0.59055118110236227" header="0.31496062992125984" footer="0.31496062992125984"/>
  <pageSetup scale="48" orientation="portrait" horizontalDpi="300" verticalDpi="300" r:id="rId1"/>
  <headerFooter alignWithMargins="0"/>
  <customProperties>
    <customPr name="QAA_DRILLPATH_NODE_ID" r:id="rId2"/>
  </customProperties>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outlinePr summaryBelow="0" summaryRight="0"/>
    <pageSetUpPr autoPageBreaks="0" fitToPage="1"/>
  </sheetPr>
  <sheetViews>
    <sheetView topLeftCell="A34" workbookViewId="0" view="pageBreakPreview" zoomScaleNormal="100" zoomScaleSheetLayoutView="100">
      <selection pane="topLeft" activeCell="D4" sqref="D4"/>
    </sheetView>
  </sheetViews>
  <sheetFormatPr baseColWidth="8" defaultColWidth="17" defaultRowHeight="15"/>
  <cols>
    <col min="1" max="1" width="6.85546875" style="37" customWidth="1"/>
    <col min="2" max="2" width="56.42578125" style="12" customWidth="1"/>
    <col min="3" max="3" width="9.28515625" style="12" customWidth="1"/>
    <col min="4" max="5" width="21.42578125" style="12" customWidth="1"/>
    <col min="6" max="16384" width="17" style="12" customWidth="1"/>
  </cols>
  <sheetData>
    <row ht="47.25" r="1" spans="1:5" x14ac:dyDescent="0.2">
      <c r="A1" s="18" t="s">
        <v>283</v>
      </c>
      <c r="B1" s="18" t="s">
        <v>284</v>
      </c>
      <c r="C1" s="18" t="s">
        <v>285</v>
      </c>
      <c r="D1" s="18" t="s">
        <v>286</v>
      </c>
      <c r="E1" s="18" t="s">
        <v>287</v>
      </c>
    </row>
    <row ht="31.5" r="2" spans="1:5" x14ac:dyDescent="0.2">
      <c r="A2" s="15" t="s">
        <v>54</v>
      </c>
      <c r="B2" s="22" t="s">
        <v>371</v>
      </c>
      <c r="C2" s="22" t="s">
        <v>142</v>
      </c>
      <c r="D2" s="93" t="s">
        <v>1</v>
      </c>
      <c r="E2" s="93" t="s">
        <v>1</v>
      </c>
    </row>
    <row ht="47.25" r="3" spans="1:5" x14ac:dyDescent="0.2">
      <c r="A3" s="16" t="s">
        <v>8</v>
      </c>
      <c r="B3" s="17" t="s">
        <v>372</v>
      </c>
      <c r="C3" s="17" t="s">
        <v>186</v>
      </c>
      <c r="D3" s="28">
        <v>0.5098571922748</v>
      </c>
      <c r="E3" s="28">
        <v>0.493130275127255</v>
      </c>
    </row>
    <row ht="63" r="4" spans="1:5" x14ac:dyDescent="0.2">
      <c r="A4" s="16" t="s">
        <v>11</v>
      </c>
      <c r="B4" s="17" t="s">
        <v>373</v>
      </c>
      <c r="C4" s="17" t="s">
        <v>187</v>
      </c>
      <c r="D4" s="28">
        <v>0.165643710629084</v>
      </c>
      <c r="E4" s="28">
        <v>0.166930068042995</v>
      </c>
    </row>
    <row ht="78.75" r="5" spans="1:5" x14ac:dyDescent="0.2">
      <c r="A5" s="16" t="s">
        <v>14</v>
      </c>
      <c r="B5" s="17" t="s">
        <v>374</v>
      </c>
      <c r="C5" s="17" t="s">
        <v>188</v>
      </c>
      <c r="D5" s="28">
        <v>0.0883927694292914</v>
      </c>
      <c r="E5" s="28">
        <v>0.0890950299601617</v>
      </c>
    </row>
    <row ht="47.25" r="6" spans="1:5" x14ac:dyDescent="0.2">
      <c r="A6" s="16" t="s">
        <v>17</v>
      </c>
      <c r="B6" s="17" t="s">
        <v>375</v>
      </c>
      <c r="C6" s="17" t="s">
        <v>189</v>
      </c>
      <c r="D6" s="28">
        <v>0</v>
      </c>
      <c r="E6" s="28">
        <v>0.218687800811306</v>
      </c>
    </row>
    <row ht="63" r="7" spans="1:5" x14ac:dyDescent="0.2">
      <c r="A7" s="16" t="s">
        <v>20</v>
      </c>
      <c r="B7" s="17" t="s">
        <v>376</v>
      </c>
      <c r="C7" s="17" t="s">
        <v>190</v>
      </c>
      <c r="D7" s="28">
        <v>0</v>
      </c>
      <c r="E7" s="28">
        <v>0</v>
      </c>
    </row>
    <row ht="47.25" r="8" spans="1:5" x14ac:dyDescent="0.2">
      <c r="A8" s="16" t="s">
        <v>23</v>
      </c>
      <c r="B8" s="17" t="s">
        <v>377</v>
      </c>
      <c r="C8" s="17" t="s">
        <v>191</v>
      </c>
      <c r="D8" s="28">
        <v>0</v>
      </c>
      <c r="E8" s="28">
        <v>0</v>
      </c>
    </row>
    <row ht="94.5" r="9" spans="1:5" x14ac:dyDescent="0.2">
      <c r="A9" s="16" t="s">
        <v>26</v>
      </c>
      <c r="B9" s="17" t="s">
        <v>378</v>
      </c>
      <c r="C9" s="17" t="s">
        <v>192</v>
      </c>
      <c r="D9" s="28">
        <v>0.0564652046829556</v>
      </c>
      <c r="E9" s="28">
        <v>0.0749177428200101</v>
      </c>
    </row>
    <row ht="31.5" r="10" spans="1:5" x14ac:dyDescent="0.2">
      <c r="A10" s="16" t="s">
        <v>29</v>
      </c>
      <c r="B10" s="17" t="s">
        <v>379</v>
      </c>
      <c r="C10" s="17" t="s">
        <v>193</v>
      </c>
      <c r="D10" s="28">
        <v>0.820358877016131</v>
      </c>
      <c r="E10" s="28">
        <v>1.04276091676173</v>
      </c>
    </row>
    <row ht="31.5" r="11" spans="1:5" x14ac:dyDescent="0.2">
      <c r="A11" s="16" t="s">
        <v>32</v>
      </c>
      <c r="B11" s="17" t="s">
        <v>380</v>
      </c>
      <c r="C11" s="17" t="s">
        <v>194</v>
      </c>
      <c r="D11" s="28">
        <v>0</v>
      </c>
      <c r="E11" s="28">
        <v>0</v>
      </c>
    </row>
    <row ht="78.75" r="12" spans="1:5" x14ac:dyDescent="0.2">
      <c r="A12" s="16" t="s">
        <v>35</v>
      </c>
      <c r="B12" s="17" t="s">
        <v>381</v>
      </c>
      <c r="C12" s="17" t="s">
        <v>191</v>
      </c>
      <c r="D12" s="28"/>
      <c r="E12" s="28"/>
    </row>
    <row ht="31.5" r="13" spans="1:5" x14ac:dyDescent="0.2">
      <c r="A13" s="15" t="s">
        <v>89</v>
      </c>
      <c r="B13" s="22" t="s">
        <v>382</v>
      </c>
      <c r="C13" s="22" t="s">
        <v>195</v>
      </c>
      <c r="D13" s="93" t="s">
        <v>1</v>
      </c>
      <c r="E13" s="93" t="s">
        <v>1</v>
      </c>
    </row>
    <row ht="31.5" r="14" spans="1:5" x14ac:dyDescent="0.2">
      <c r="A14" s="16" t="s">
        <v>8</v>
      </c>
      <c r="B14" s="17" t="s">
        <v>383</v>
      </c>
      <c r="C14" s="17" t="s">
        <v>196</v>
      </c>
      <c r="D14" s="28"/>
      <c r="E14" s="28"/>
    </row>
    <row ht="47.25" r="15" spans="1:5" x14ac:dyDescent="0.2">
      <c r="A15" s="16"/>
      <c r="B15" s="17" t="s">
        <v>384</v>
      </c>
      <c r="C15" s="17" t="s">
        <v>197</v>
      </c>
      <c r="D15" s="27">
        <v>80486794699.9998</v>
      </c>
      <c r="E15" s="27">
        <v>80671716799.9998</v>
      </c>
    </row>
    <row ht="47.25" r="16" spans="1:5" x14ac:dyDescent="0.2">
      <c r="A16" s="16"/>
      <c r="B16" s="17" t="s">
        <v>385</v>
      </c>
      <c r="C16" s="17" t="s">
        <v>198</v>
      </c>
      <c r="D16" s="28">
        <v>8048679.46999998</v>
      </c>
      <c r="E16" s="28">
        <v>8067171.67999998</v>
      </c>
    </row>
    <row ht="31.5" r="17" spans="1:5" x14ac:dyDescent="0.2">
      <c r="A17" s="16" t="s">
        <v>11</v>
      </c>
      <c r="B17" s="17" t="s">
        <v>386</v>
      </c>
      <c r="C17" s="17" t="s">
        <v>199</v>
      </c>
      <c r="D17" s="28"/>
      <c r="E17" s="28"/>
    </row>
    <row ht="31.5" r="18" spans="1:5" x14ac:dyDescent="0.2">
      <c r="A18" s="16"/>
      <c r="B18" s="17" t="s">
        <v>387</v>
      </c>
      <c r="C18" s="17" t="s">
        <v>200</v>
      </c>
      <c r="D18" s="28">
        <v>7043.51</v>
      </c>
      <c r="E18" s="28">
        <v>8654.12</v>
      </c>
    </row>
    <row ht="31.5" r="19" spans="1:5" x14ac:dyDescent="0.2">
      <c r="A19" s="16"/>
      <c r="B19" s="17" t="s">
        <v>388</v>
      </c>
      <c r="C19" s="17" t="s">
        <v>201</v>
      </c>
      <c r="D19" s="27">
        <v>130561204</v>
      </c>
      <c r="E19" s="27">
        <v>159178747</v>
      </c>
    </row>
    <row ht="31.5" r="20" spans="1:5" x14ac:dyDescent="0.2">
      <c r="A20" s="16"/>
      <c r="B20" s="17" t="s">
        <v>389</v>
      </c>
      <c r="C20" s="17" t="s">
        <v>202</v>
      </c>
      <c r="D20" s="28">
        <v>-22058.61</v>
      </c>
      <c r="E20" s="28">
        <v>-27146.33</v>
      </c>
    </row>
    <row ht="31.5" r="21" spans="1:5" x14ac:dyDescent="0.2">
      <c r="A21" s="16"/>
      <c r="B21" s="17" t="s">
        <v>390</v>
      </c>
      <c r="C21" s="17" t="s">
        <v>203</v>
      </c>
      <c r="D21" s="27">
        <v>-408621213</v>
      </c>
      <c r="E21" s="27">
        <v>-498383065</v>
      </c>
    </row>
    <row ht="31.5" r="22" spans="1:5" x14ac:dyDescent="0.2">
      <c r="A22" s="16" t="s">
        <v>14</v>
      </c>
      <c r="B22" s="17" t="s">
        <v>391</v>
      </c>
      <c r="C22" s="17" t="s">
        <v>204</v>
      </c>
      <c r="D22" s="28"/>
      <c r="E22" s="28"/>
    </row>
    <row ht="47.25" r="23" spans="1:5" x14ac:dyDescent="0.2">
      <c r="A23" s="16"/>
      <c r="B23" s="17" t="s">
        <v>392</v>
      </c>
      <c r="C23" s="17" t="s">
        <v>205</v>
      </c>
      <c r="D23" s="27">
        <v>80336643699.9998</v>
      </c>
      <c r="E23" s="27">
        <v>80486794699.9998</v>
      </c>
    </row>
    <row ht="47.25" r="24" spans="1:5" x14ac:dyDescent="0.2">
      <c r="A24" s="16"/>
      <c r="B24" s="17" t="s">
        <v>393</v>
      </c>
      <c r="C24" s="17" t="s">
        <v>206</v>
      </c>
      <c r="D24" s="28">
        <v>8033664.36999998</v>
      </c>
      <c r="E24" s="28">
        <v>8048679.46999998</v>
      </c>
    </row>
    <row ht="63" r="25" spans="1:5" x14ac:dyDescent="0.2">
      <c r="A25" s="16" t="s">
        <v>17</v>
      </c>
      <c r="B25" s="17" t="s">
        <v>394</v>
      </c>
      <c r="C25" s="17" t="s">
        <v>207</v>
      </c>
      <c r="D25" s="28">
        <v>74.93</v>
      </c>
      <c r="E25" s="28">
        <v>74.79</v>
      </c>
    </row>
    <row ht="63" r="26" spans="1:5" x14ac:dyDescent="0.2">
      <c r="A26" s="16" t="s">
        <v>20</v>
      </c>
      <c r="B26" s="17" t="s">
        <v>395</v>
      </c>
      <c r="C26" s="17" t="s">
        <v>208</v>
      </c>
      <c r="D26" s="28">
        <v>94.89</v>
      </c>
      <c r="E26" s="28">
        <v>94.91</v>
      </c>
    </row>
    <row ht="47.25" r="27" spans="1:5" x14ac:dyDescent="0.2">
      <c r="A27" s="16" t="s">
        <v>23</v>
      </c>
      <c r="B27" s="17" t="s">
        <v>396</v>
      </c>
      <c r="C27" s="17" t="s">
        <v>209</v>
      </c>
      <c r="D27" s="28">
        <v>12.07</v>
      </c>
      <c r="E27" s="28">
        <v>12.05</v>
      </c>
    </row>
    <row ht="31.5" r="28" spans="1:5" x14ac:dyDescent="0.2">
      <c r="A28" s="16" t="s">
        <v>26</v>
      </c>
      <c r="B28" s="17" t="s">
        <v>397</v>
      </c>
      <c r="C28" s="17" t="s">
        <v>210</v>
      </c>
      <c r="D28" s="28">
        <v>548</v>
      </c>
      <c r="E28" s="28">
        <v>553</v>
      </c>
    </row>
    <row ht="31.5" r="29" spans="1:5" x14ac:dyDescent="0.2">
      <c r="A29" s="16" t="s">
        <v>29</v>
      </c>
      <c r="B29" s="17" t="s">
        <v>398</v>
      </c>
      <c r="C29" s="17" t="s">
        <v>211</v>
      </c>
      <c r="D29" s="27">
        <v>18625</v>
      </c>
      <c r="E29" s="27">
        <v>18456</v>
      </c>
    </row>
    <row ht="63" r="30" spans="1:5" x14ac:dyDescent="0.2">
      <c r="A30" s="16" t="s">
        <v>32</v>
      </c>
      <c r="B30" s="17" t="s">
        <v>399</v>
      </c>
      <c r="C30" s="17" t="s">
        <v>212</v>
      </c>
      <c r="D30" s="28"/>
      <c r="E30" s="28"/>
    </row>
    <row r="31" spans="1:5" x14ac:dyDescent="0.2">
      <c r="A31" s="36" t="s">
        <v>213</v>
      </c>
      <c r="B31" s="29" t="s">
        <v>213</v>
      </c>
      <c r="C31" s="29" t="s">
        <v>213</v>
      </c>
      <c r="D31" s="29" t="s">
        <v>213</v>
      </c>
      <c r="E31" s="29" t="s">
        <v>213</v>
      </c>
    </row>
  </sheetData>
  <printOptions horizontalCentered="1"/>
  <pageMargins left="0.59055118110236227" right="0.59055118110236227" top="0.59055118110236227" bottom="0.59055118110236227" header="0.31496062992125984" footer="0.31496062992125984"/>
  <pageSetup scale="82" fitToHeight="0" orientation="portrait" horizontalDpi="300" verticalDpi="300" r:id="rId1"/>
  <headerFooter alignWithMargins="0"/>
  <customProperties>
    <customPr name="QAA_DRILLPATH_NODE_ID" r:id="rId2"/>
  </customProperties>
</worksheet>
</file>

<file path=xl/worksheets/sheet7.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Pr>
    <outlinePr summaryBelow="0" summaryRight="0"/>
    <pageSetUpPr autoPageBreaks="0" fitToPage="1"/>
  </sheetPr>
  <sheetViews>
    <sheetView zoomScale="115" workbookViewId="0" view="pageBreakPreview" zoomScaleNormal="100" zoomScaleSheetLayoutView="115">
      <selection pane="topLeft" activeCell="D21" sqref="D21"/>
    </sheetView>
  </sheetViews>
  <sheetFormatPr baseColWidth="8" defaultRowHeight="12"/>
  <cols>
    <col min="1" max="1" width="6.85546875" customWidth="1"/>
    <col min="2" max="2" width="38.42578125" customWidth="1"/>
    <col min="3" max="3" width="24.5703125" customWidth="1"/>
    <col min="4" max="4" width="18.42578125" customWidth="1"/>
    <col min="5" max="5" width="16.42578125" customWidth="1"/>
    <col min="6" max="6" width="21" customWidth="1"/>
  </cols>
  <sheetData>
    <row ht="15" customHeight="1" r="1" spans="1:6" x14ac:dyDescent="0.2">
      <c r="A1" s="99" t="s">
        <v>5</v>
      </c>
      <c r="B1" s="99" t="s">
        <v>214</v>
      </c>
      <c r="C1" s="99" t="s">
        <v>215</v>
      </c>
      <c r="D1" s="99" t="s">
        <v>216</v>
      </c>
      <c r="E1" s="99"/>
      <c r="F1" s="99"/>
    </row>
    <row ht="15" customHeight="1" r="2" spans="1:6" x14ac:dyDescent="0.2">
      <c r="A2" s="99"/>
      <c r="B2" s="99"/>
      <c r="C2" s="99"/>
      <c r="D2" s="2" t="s">
        <v>217</v>
      </c>
      <c r="E2" s="2" t="s">
        <v>218</v>
      </c>
      <c r="F2" s="2" t="s">
        <v>219</v>
      </c>
    </row>
    <row ht="15" customHeight="1" r="3" spans="1:6" x14ac:dyDescent="0.25">
      <c r="A3" s="3" t="s">
        <v>54</v>
      </c>
      <c r="B3" s="3" t="s">
        <v>220</v>
      </c>
      <c r="C3" s="3"/>
      <c r="D3" s="3"/>
      <c r="E3" s="3"/>
      <c r="F3" s="3"/>
    </row>
    <row ht="15" customHeight="1" r="4" spans="1:6" x14ac:dyDescent="0.25">
      <c r="A4" s="1" t="s">
        <v>61</v>
      </c>
      <c r="B4" s="1" t="s">
        <v>61</v>
      </c>
      <c r="C4" s="1" t="s">
        <v>61</v>
      </c>
      <c r="D4" s="1" t="s">
        <v>61</v>
      </c>
      <c r="E4" s="1" t="s">
        <v>61</v>
      </c>
      <c r="F4" s="1" t="s">
        <v>61</v>
      </c>
    </row>
    <row ht="15" customHeight="1" r="5" spans="1:6" x14ac:dyDescent="0.25">
      <c r="A5" s="1"/>
      <c r="B5" s="1"/>
      <c r="C5" s="1" t="s">
        <v>1</v>
      </c>
      <c r="D5" s="1" t="s">
        <v>1</v>
      </c>
      <c r="E5" s="1" t="s">
        <v>1</v>
      </c>
      <c r="F5" s="1" t="s">
        <v>1</v>
      </c>
    </row>
    <row ht="15" customHeight="1" r="6" spans="1:6" x14ac:dyDescent="0.25">
      <c r="A6" s="3" t="s">
        <v>89</v>
      </c>
      <c r="B6" s="3" t="s">
        <v>221</v>
      </c>
      <c r="C6" s="3"/>
      <c r="D6" s="3"/>
      <c r="E6" s="3"/>
      <c r="F6" s="3"/>
    </row>
    <row ht="15" customHeight="1" r="7" spans="1:6" x14ac:dyDescent="0.25">
      <c r="A7" s="1" t="s">
        <v>61</v>
      </c>
      <c r="B7" s="1" t="s">
        <v>61</v>
      </c>
      <c r="C7" s="1" t="s">
        <v>61</v>
      </c>
      <c r="D7" s="1" t="s">
        <v>61</v>
      </c>
      <c r="E7" s="1" t="s">
        <v>61</v>
      </c>
      <c r="F7" s="1" t="s">
        <v>61</v>
      </c>
    </row>
    <row ht="15" customHeight="1" r="8" spans="1:6" x14ac:dyDescent="0.25">
      <c r="A8" s="1"/>
      <c r="B8" s="1"/>
      <c r="C8" s="1" t="s">
        <v>1</v>
      </c>
      <c r="D8" s="1" t="s">
        <v>1</v>
      </c>
      <c r="E8" s="1" t="s">
        <v>1</v>
      </c>
      <c r="F8" s="1" t="s">
        <v>1</v>
      </c>
    </row>
    <row ht="15" customHeight="1" r="9" spans="1:6" x14ac:dyDescent="0.25">
      <c r="A9" s="3" t="s">
        <v>117</v>
      </c>
      <c r="B9" s="3" t="s">
        <v>222</v>
      </c>
      <c r="C9" s="3"/>
      <c r="D9" s="3"/>
      <c r="E9" s="3"/>
      <c r="F9" s="3"/>
    </row>
    <row ht="15" customHeight="1" r="10" spans="1:6" x14ac:dyDescent="0.25">
      <c r="A10" s="1" t="s">
        <v>61</v>
      </c>
      <c r="B10" s="1" t="s">
        <v>61</v>
      </c>
      <c r="C10" s="1" t="s">
        <v>61</v>
      </c>
      <c r="D10" s="1" t="s">
        <v>61</v>
      </c>
      <c r="E10" s="1" t="s">
        <v>61</v>
      </c>
      <c r="F10" s="1" t="s">
        <v>61</v>
      </c>
    </row>
    <row ht="15" customHeight="1" r="11" spans="1:6" x14ac:dyDescent="0.25">
      <c r="A11" s="1"/>
      <c r="B11" s="1"/>
      <c r="C11" s="1" t="s">
        <v>1</v>
      </c>
      <c r="D11" s="1" t="s">
        <v>1</v>
      </c>
      <c r="E11" s="1" t="s">
        <v>1</v>
      </c>
      <c r="F11" s="1" t="s">
        <v>1</v>
      </c>
    </row>
    <row ht="15" customHeight="1" r="12" spans="1:6" x14ac:dyDescent="0.25">
      <c r="A12" s="3" t="s">
        <v>119</v>
      </c>
      <c r="B12" s="3" t="s">
        <v>223</v>
      </c>
      <c r="C12" s="3"/>
      <c r="D12" s="3"/>
      <c r="E12" s="3"/>
      <c r="F12" s="3"/>
    </row>
    <row ht="15" customHeight="1" r="13" spans="1:6" x14ac:dyDescent="0.25">
      <c r="A13" s="1" t="s">
        <v>61</v>
      </c>
      <c r="B13" s="1" t="s">
        <v>61</v>
      </c>
      <c r="C13" s="1" t="s">
        <v>61</v>
      </c>
      <c r="D13" s="1" t="s">
        <v>61</v>
      </c>
      <c r="E13" s="1" t="s">
        <v>61</v>
      </c>
      <c r="F13" s="1" t="s">
        <v>61</v>
      </c>
    </row>
    <row ht="15" customHeight="1" r="14" spans="1:6" x14ac:dyDescent="0.25">
      <c r="A14" s="1" t="s">
        <v>1</v>
      </c>
      <c r="B14" s="1" t="s">
        <v>1</v>
      </c>
      <c r="C14" s="1" t="s">
        <v>1</v>
      </c>
      <c r="D14" s="1" t="s">
        <v>1</v>
      </c>
      <c r="E14" s="1" t="s">
        <v>1</v>
      </c>
      <c r="F14" s="1" t="s">
        <v>1</v>
      </c>
    </row>
    <row ht="15" customHeight="1" r="15" spans="1:6" x14ac:dyDescent="0.25">
      <c r="A15" s="3" t="s">
        <v>124</v>
      </c>
      <c r="B15" s="3" t="s">
        <v>224</v>
      </c>
      <c r="C15" s="3"/>
      <c r="D15" s="3"/>
      <c r="E15" s="3"/>
      <c r="F15" s="3"/>
    </row>
    <row ht="15" customHeight="1" r="16" spans="1:6" x14ac:dyDescent="0.25">
      <c r="A16" s="1" t="s">
        <v>61</v>
      </c>
      <c r="B16" s="1" t="s">
        <v>61</v>
      </c>
      <c r="C16" s="1" t="s">
        <v>61</v>
      </c>
      <c r="D16" s="1" t="s">
        <v>61</v>
      </c>
      <c r="E16" s="1" t="s">
        <v>61</v>
      </c>
      <c r="F16" s="1" t="s">
        <v>61</v>
      </c>
    </row>
    <row ht="15" customHeight="1" r="17" spans="1:6" x14ac:dyDescent="0.25">
      <c r="A17" s="1" t="s">
        <v>1</v>
      </c>
      <c r="B17" s="1" t="s">
        <v>1</v>
      </c>
      <c r="C17" s="1" t="s">
        <v>1</v>
      </c>
      <c r="D17" s="1" t="s">
        <v>1</v>
      </c>
      <c r="E17" s="1" t="s">
        <v>1</v>
      </c>
      <c r="F17" s="1" t="s">
        <v>1</v>
      </c>
    </row>
    <row ht="15" customHeight="1" r="18" spans="1:6" x14ac:dyDescent="0.25">
      <c r="A18" s="3" t="s">
        <v>119</v>
      </c>
      <c r="B18" s="3" t="s">
        <v>225</v>
      </c>
      <c r="C18" s="3"/>
      <c r="D18" s="3"/>
      <c r="E18" s="3"/>
      <c r="F18" s="3"/>
    </row>
    <row ht="15" customHeight="1" r="19" spans="1:6" x14ac:dyDescent="0.25">
      <c r="A19" s="1" t="s">
        <v>61</v>
      </c>
      <c r="B19" s="1" t="s">
        <v>61</v>
      </c>
      <c r="C19" s="1" t="s">
        <v>61</v>
      </c>
      <c r="D19" s="1" t="s">
        <v>61</v>
      </c>
      <c r="E19" s="1" t="s">
        <v>61</v>
      </c>
      <c r="F19" s="1" t="s">
        <v>61</v>
      </c>
    </row>
    <row ht="15" customHeight="1" r="20" spans="1:6" x14ac:dyDescent="0.25">
      <c r="A20" s="1" t="s">
        <v>1</v>
      </c>
      <c r="B20" s="1" t="s">
        <v>1</v>
      </c>
      <c r="C20" s="1" t="s">
        <v>1</v>
      </c>
      <c r="D20" s="1" t="s">
        <v>1</v>
      </c>
      <c r="E20" s="1" t="s">
        <v>1</v>
      </c>
      <c r="F20" s="1" t="s">
        <v>1</v>
      </c>
    </row>
  </sheetData>
  <mergeCells count="4">
    <mergeCell ref="D1:F1"/>
    <mergeCell ref="C1:C2"/>
    <mergeCell ref="B1:B2"/>
    <mergeCell ref="A1:A2"/>
  </mergeCells>
  <pageMargins left="0.75" right="0.75" top="1" bottom="1" header="0.5" footer="0.5"/>
  <pageSetup scale="33" orientation="portrait" horizontalDpi="300" verticalDpi="300" r:id="rId1"/>
  <headerFooter alignWithMargins="0"/>
  <customProperties>
    <customPr name="QAA_DRILLPATH_NODE_ID" r:id="rId2"/>
  </customProperties>
  <legacyDrawing r:id="rId3"/>
</worksheet>
</file>

<file path=xl/worksheets/sheet8.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Pr>
    <outlinePr summaryBelow="0" summaryRight="0"/>
    <pageSetUpPr autoPageBreaks="0" fitToPage="1"/>
  </sheetPr>
  <sheetViews>
    <sheetView zoomScale="60" workbookViewId="0" view="pageBreakPreview" zoomScaleNormal="100">
      <selection pane="topLeft" activeCell="A1" sqref="A1"/>
    </sheetView>
  </sheetViews>
  <sheetFormatPr baseColWidth="8" defaultRowHeight="12"/>
  <cols>
    <col min="1" max="1" width="6.85546875" customWidth="1"/>
    <col min="2" max="2" width="53.140625" customWidth="1"/>
    <col min="3" max="3" width="24" customWidth="1"/>
    <col min="4" max="4" width="20.5703125" customWidth="1"/>
  </cols>
  <sheetData>
    <row ht="15" customHeight="1" r="1" spans="1:4" x14ac:dyDescent="0.2">
      <c r="A1" s="99" t="s">
        <v>5</v>
      </c>
      <c r="B1" s="99" t="s">
        <v>106</v>
      </c>
      <c r="C1" s="99" t="s">
        <v>226</v>
      </c>
      <c r="D1" s="99"/>
    </row>
    <row ht="15" customHeight="1" r="2" spans="1:4" x14ac:dyDescent="0.2">
      <c r="A2" s="99"/>
      <c r="B2" s="99"/>
      <c r="C2" s="2" t="s">
        <v>227</v>
      </c>
      <c r="D2" s="2" t="s">
        <v>228</v>
      </c>
    </row>
    <row ht="15" customHeight="1" r="3" spans="1:4" x14ac:dyDescent="0.25">
      <c r="A3" s="1" t="s">
        <v>8</v>
      </c>
      <c r="B3" s="1" t="s">
        <v>229</v>
      </c>
      <c r="C3" s="1" t="s">
        <v>1</v>
      </c>
      <c r="D3" s="1" t="s">
        <v>1</v>
      </c>
    </row>
    <row ht="15" customHeight="1" r="4" spans="1:4" x14ac:dyDescent="0.25">
      <c r="A4" s="1" t="s">
        <v>61</v>
      </c>
      <c r="B4" s="1" t="s">
        <v>61</v>
      </c>
      <c r="C4" s="1" t="s">
        <v>61</v>
      </c>
      <c r="D4" s="1" t="s">
        <v>61</v>
      </c>
    </row>
    <row ht="15" customHeight="1" r="5" spans="1:4" x14ac:dyDescent="0.25">
      <c r="A5" s="1"/>
      <c r="B5" s="1"/>
      <c r="C5" s="1" t="s">
        <v>1</v>
      </c>
      <c r="D5" s="1" t="s">
        <v>1</v>
      </c>
    </row>
    <row ht="15" customHeight="1" r="6" spans="1:4" x14ac:dyDescent="0.25">
      <c r="A6" s="1" t="s">
        <v>89</v>
      </c>
      <c r="B6" s="1" t="s">
        <v>230</v>
      </c>
      <c r="C6" s="1" t="s">
        <v>1</v>
      </c>
      <c r="D6" s="1" t="s">
        <v>1</v>
      </c>
    </row>
    <row ht="15" customHeight="1" r="7" spans="1:4" x14ac:dyDescent="0.25">
      <c r="A7" s="1" t="s">
        <v>61</v>
      </c>
      <c r="B7" s="1" t="s">
        <v>61</v>
      </c>
      <c r="C7" s="1" t="s">
        <v>61</v>
      </c>
      <c r="D7" s="1" t="s">
        <v>61</v>
      </c>
    </row>
    <row ht="15" customHeight="1" r="8" spans="1:4" x14ac:dyDescent="0.25">
      <c r="A8" s="1"/>
      <c r="B8" s="1"/>
      <c r="C8" s="1" t="s">
        <v>1</v>
      </c>
      <c r="D8" s="1" t="s">
        <v>1</v>
      </c>
    </row>
    <row ht="15" customHeight="1" r="9" spans="1:4" x14ac:dyDescent="0.25">
      <c r="A9" s="1" t="s">
        <v>117</v>
      </c>
      <c r="B9" s="1" t="s">
        <v>231</v>
      </c>
      <c r="C9" s="1" t="s">
        <v>1</v>
      </c>
      <c r="D9" s="1" t="s">
        <v>1</v>
      </c>
    </row>
    <row ht="15" customHeight="1" r="10" spans="1:4" x14ac:dyDescent="0.25">
      <c r="A10" s="1" t="s">
        <v>61</v>
      </c>
      <c r="B10" s="1" t="s">
        <v>61</v>
      </c>
      <c r="C10" s="1" t="s">
        <v>61</v>
      </c>
      <c r="D10" s="1" t="s">
        <v>61</v>
      </c>
    </row>
    <row ht="15" customHeight="1" r="11" spans="1:4" x14ac:dyDescent="0.25">
      <c r="A11" s="1"/>
      <c r="B11" s="1"/>
      <c r="C11" s="1" t="s">
        <v>1</v>
      </c>
      <c r="D11" s="1" t="s">
        <v>1</v>
      </c>
    </row>
    <row ht="15" customHeight="1" r="12" spans="1:4" x14ac:dyDescent="0.25">
      <c r="A12" s="1" t="s">
        <v>119</v>
      </c>
      <c r="B12" s="1" t="s">
        <v>232</v>
      </c>
      <c r="C12" s="1" t="s">
        <v>1</v>
      </c>
      <c r="D12" s="1" t="s">
        <v>1</v>
      </c>
    </row>
    <row ht="15" customHeight="1" r="13" spans="1:4" x14ac:dyDescent="0.25">
      <c r="A13" s="1" t="s">
        <v>61</v>
      </c>
      <c r="B13" s="1" t="s">
        <v>61</v>
      </c>
      <c r="C13" s="1" t="s">
        <v>61</v>
      </c>
      <c r="D13" s="1" t="s">
        <v>61</v>
      </c>
    </row>
    <row ht="15" customHeight="1" r="14" spans="1:4" x14ac:dyDescent="0.25">
      <c r="A14" s="1"/>
      <c r="B14" s="1"/>
      <c r="C14" s="1" t="s">
        <v>1</v>
      </c>
      <c r="D14" s="1" t="s">
        <v>1</v>
      </c>
    </row>
  </sheetData>
  <mergeCells count="3">
    <mergeCell ref="C1:D1"/>
    <mergeCell ref="A1:A2"/>
    <mergeCell ref="B1:B2"/>
  </mergeCells>
  <pageMargins left="0.75" right="0.75" top="1" bottom="1" header="0.5" footer="0.5"/>
  <pageSetup scale="87" orientation="portrait" horizontalDpi="300" verticalDpi="300" r:id="rId1"/>
  <headerFooter alignWithMargins="0"/>
  <customProperties>
    <customPr name="QAA_DRILLPATH_NODE_ID" r:id="rId2"/>
  </customProperties>
  <legacyDrawing r:id="rId3"/>
</worksheet>
</file>

<file path=xl/worksheets/sheet9.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Pr>
    <outlinePr summaryBelow="0" summaryRight="0"/>
    <pageSetUpPr autoPageBreaks="0" fitToPage="1"/>
  </sheetPr>
  <sheetViews>
    <sheetView zoomScale="60" workbookViewId="0" view="pageBreakPreview" zoomScaleNormal="100">
      <selection pane="topLeft" activeCell="E9" sqref="E9"/>
    </sheetView>
  </sheetViews>
  <sheetFormatPr baseColWidth="8" defaultRowHeight="12"/>
  <cols>
    <col min="1" max="1" width="6.85546875" customWidth="1"/>
    <col min="2" max="2" width="29.5703125" customWidth="1"/>
    <col min="3" max="7" width="14.140625" customWidth="1"/>
  </cols>
  <sheetData>
    <row ht="15" customHeight="1" r="1" spans="1:7" x14ac:dyDescent="0.2">
      <c r="A1" s="99" t="s">
        <v>5</v>
      </c>
      <c r="B1" s="99" t="s">
        <v>55</v>
      </c>
      <c r="C1" s="99" t="s">
        <v>184</v>
      </c>
      <c r="D1" s="99"/>
      <c r="E1" s="99" t="s">
        <v>185</v>
      </c>
      <c r="F1" s="99"/>
      <c r="G1" s="99" t="s">
        <v>53</v>
      </c>
    </row>
    <row ht="15" customHeight="1" r="2" spans="1:7" x14ac:dyDescent="0.2">
      <c r="A2" s="99"/>
      <c r="B2" s="99"/>
      <c r="C2" s="2" t="s">
        <v>227</v>
      </c>
      <c r="D2" s="2" t="s">
        <v>233</v>
      </c>
      <c r="E2" s="2" t="s">
        <v>227</v>
      </c>
      <c r="F2" s="2" t="s">
        <v>233</v>
      </c>
      <c r="G2" s="99"/>
    </row>
    <row ht="15" customHeight="1" r="3" spans="1:7" x14ac:dyDescent="0.25">
      <c r="A3" s="3" t="s">
        <v>57</v>
      </c>
      <c r="B3" s="3" t="s">
        <v>58</v>
      </c>
      <c r="C3" s="3" t="s">
        <v>1</v>
      </c>
      <c r="D3" s="3" t="s">
        <v>1</v>
      </c>
      <c r="E3" s="3" t="s">
        <v>1</v>
      </c>
      <c r="F3" s="3" t="s">
        <v>1</v>
      </c>
      <c r="G3" s="3" t="s">
        <v>1</v>
      </c>
    </row>
    <row ht="15" customHeight="1" r="4" spans="1:7" x14ac:dyDescent="0.25">
      <c r="A4" s="1" t="s">
        <v>1</v>
      </c>
      <c r="B4" s="1" t="s">
        <v>234</v>
      </c>
      <c r="C4" s="1" t="s">
        <v>1</v>
      </c>
      <c r="D4" s="1" t="s">
        <v>1</v>
      </c>
      <c r="E4" s="1" t="s">
        <v>1</v>
      </c>
      <c r="F4" s="1" t="s">
        <v>1</v>
      </c>
      <c r="G4" s="1" t="s">
        <v>1</v>
      </c>
    </row>
    <row ht="15" customHeight="1" r="5" spans="1:7" x14ac:dyDescent="0.25">
      <c r="A5" s="1" t="s">
        <v>1</v>
      </c>
      <c r="B5" s="1" t="s">
        <v>62</v>
      </c>
      <c r="C5" s="1" t="s">
        <v>1</v>
      </c>
      <c r="D5" s="1" t="s">
        <v>1</v>
      </c>
      <c r="E5" s="1" t="s">
        <v>1</v>
      </c>
      <c r="F5" s="1" t="s">
        <v>1</v>
      </c>
      <c r="G5" s="1" t="s">
        <v>1</v>
      </c>
    </row>
    <row ht="15" customHeight="1" r="6" spans="1:7" x14ac:dyDescent="0.25">
      <c r="A6" s="1" t="s">
        <v>1</v>
      </c>
      <c r="B6" s="1" t="s">
        <v>235</v>
      </c>
      <c r="C6" s="1" t="s">
        <v>1</v>
      </c>
      <c r="D6" s="1" t="s">
        <v>1</v>
      </c>
      <c r="E6" s="1" t="s">
        <v>1</v>
      </c>
      <c r="F6" s="1" t="s">
        <v>1</v>
      </c>
      <c r="G6" s="1" t="s">
        <v>1</v>
      </c>
    </row>
    <row ht="15" customHeight="1" r="7" spans="1:7" x14ac:dyDescent="0.25">
      <c r="A7" s="3" t="s">
        <v>64</v>
      </c>
      <c r="B7" s="3" t="s">
        <v>65</v>
      </c>
      <c r="C7" s="3" t="s">
        <v>1</v>
      </c>
      <c r="D7" s="3" t="s">
        <v>1</v>
      </c>
      <c r="E7" s="3" t="s">
        <v>1</v>
      </c>
      <c r="F7" s="3" t="s">
        <v>1</v>
      </c>
      <c r="G7" s="3" t="s">
        <v>1</v>
      </c>
    </row>
    <row ht="15" customHeight="1" r="8" spans="1:7" x14ac:dyDescent="0.25">
      <c r="A8" s="1" t="s">
        <v>61</v>
      </c>
      <c r="B8" s="1" t="s">
        <v>61</v>
      </c>
      <c r="C8" s="1" t="s">
        <v>61</v>
      </c>
      <c r="D8" s="1" t="s">
        <v>61</v>
      </c>
      <c r="E8" s="1" t="s">
        <v>61</v>
      </c>
      <c r="F8" s="1" t="s">
        <v>61</v>
      </c>
      <c r="G8" s="1" t="s">
        <v>61</v>
      </c>
    </row>
    <row ht="15" customHeight="1" r="9" spans="1:7" x14ac:dyDescent="0.25">
      <c r="A9" s="3" t="s">
        <v>67</v>
      </c>
      <c r="B9" s="3" t="s">
        <v>70</v>
      </c>
      <c r="C9" s="3" t="s">
        <v>1</v>
      </c>
      <c r="D9" s="3" t="s">
        <v>1</v>
      </c>
      <c r="E9" s="3" t="s">
        <v>1</v>
      </c>
      <c r="F9" s="3" t="s">
        <v>1</v>
      </c>
      <c r="G9" s="3" t="s">
        <v>1</v>
      </c>
    </row>
    <row ht="15" customHeight="1" r="10" spans="1:7" x14ac:dyDescent="0.25">
      <c r="A10" s="1" t="s">
        <v>61</v>
      </c>
      <c r="B10" s="1" t="s">
        <v>61</v>
      </c>
      <c r="C10" s="1" t="s">
        <v>61</v>
      </c>
      <c r="D10" s="1" t="s">
        <v>61</v>
      </c>
      <c r="E10" s="1" t="s">
        <v>61</v>
      </c>
      <c r="F10" s="1" t="s">
        <v>61</v>
      </c>
      <c r="G10" s="1" t="s">
        <v>61</v>
      </c>
    </row>
    <row ht="15" customHeight="1" r="11" spans="1:7" x14ac:dyDescent="0.25">
      <c r="A11" s="3" t="s">
        <v>69</v>
      </c>
      <c r="B11" s="3" t="s">
        <v>73</v>
      </c>
      <c r="C11" s="3" t="s">
        <v>1</v>
      </c>
      <c r="D11" s="3" t="s">
        <v>1</v>
      </c>
      <c r="E11" s="3" t="s">
        <v>1</v>
      </c>
      <c r="F11" s="3" t="s">
        <v>1</v>
      </c>
      <c r="G11" s="3" t="s">
        <v>1</v>
      </c>
    </row>
    <row ht="15" customHeight="1" r="12" spans="1:7" x14ac:dyDescent="0.25">
      <c r="A12" s="1" t="s">
        <v>61</v>
      </c>
      <c r="B12" s="1" t="s">
        <v>61</v>
      </c>
      <c r="C12" s="1" t="s">
        <v>61</v>
      </c>
      <c r="D12" s="1" t="s">
        <v>61</v>
      </c>
      <c r="E12" s="1" t="s">
        <v>61</v>
      </c>
      <c r="F12" s="1" t="s">
        <v>61</v>
      </c>
      <c r="G12" s="1" t="s">
        <v>61</v>
      </c>
    </row>
    <row ht="15" customHeight="1" r="13" spans="1:7" x14ac:dyDescent="0.25">
      <c r="A13" s="3" t="s">
        <v>72</v>
      </c>
      <c r="B13" s="3" t="s">
        <v>78</v>
      </c>
      <c r="C13" s="3" t="s">
        <v>1</v>
      </c>
      <c r="D13" s="3" t="s">
        <v>1</v>
      </c>
      <c r="E13" s="3" t="s">
        <v>1</v>
      </c>
      <c r="F13" s="3" t="s">
        <v>1</v>
      </c>
      <c r="G13" s="3" t="s">
        <v>1</v>
      </c>
    </row>
    <row ht="15" customHeight="1" r="14" spans="1:7" x14ac:dyDescent="0.25">
      <c r="A14" s="1" t="s">
        <v>61</v>
      </c>
      <c r="B14" s="1" t="s">
        <v>61</v>
      </c>
      <c r="C14" s="1" t="s">
        <v>61</v>
      </c>
      <c r="D14" s="1" t="s">
        <v>61</v>
      </c>
      <c r="E14" s="1" t="s">
        <v>61</v>
      </c>
      <c r="F14" s="1" t="s">
        <v>61</v>
      </c>
      <c r="G14" s="1" t="s">
        <v>61</v>
      </c>
    </row>
    <row ht="15" customHeight="1" r="15" spans="1:7" x14ac:dyDescent="0.25">
      <c r="A15" s="3" t="s">
        <v>75</v>
      </c>
      <c r="B15" s="3" t="s">
        <v>81</v>
      </c>
      <c r="C15" s="3" t="s">
        <v>1</v>
      </c>
      <c r="D15" s="3" t="s">
        <v>1</v>
      </c>
      <c r="E15" s="3" t="s">
        <v>1</v>
      </c>
      <c r="F15" s="3" t="s">
        <v>1</v>
      </c>
      <c r="G15" s="3" t="s">
        <v>1</v>
      </c>
    </row>
    <row ht="15" customHeight="1" r="16" spans="1:7" x14ac:dyDescent="0.25">
      <c r="A16" s="1" t="s">
        <v>61</v>
      </c>
      <c r="B16" s="1" t="s">
        <v>61</v>
      </c>
      <c r="C16" s="1" t="s">
        <v>61</v>
      </c>
      <c r="D16" s="1" t="s">
        <v>61</v>
      </c>
      <c r="E16" s="1" t="s">
        <v>61</v>
      </c>
      <c r="F16" s="1" t="s">
        <v>61</v>
      </c>
      <c r="G16" s="1" t="s">
        <v>61</v>
      </c>
    </row>
    <row ht="15" customHeight="1" r="17" spans="1:7" x14ac:dyDescent="0.25">
      <c r="A17" s="3" t="s">
        <v>77</v>
      </c>
      <c r="B17" s="3" t="s">
        <v>84</v>
      </c>
      <c r="C17" s="3" t="s">
        <v>1</v>
      </c>
      <c r="D17" s="3" t="s">
        <v>1</v>
      </c>
      <c r="E17" s="3" t="s">
        <v>1</v>
      </c>
      <c r="F17" s="3" t="s">
        <v>1</v>
      </c>
      <c r="G17" s="3" t="s">
        <v>1</v>
      </c>
    </row>
    <row ht="15" customHeight="1" r="18" spans="1:7" x14ac:dyDescent="0.25">
      <c r="A18" s="1" t="s">
        <v>61</v>
      </c>
      <c r="B18" s="1" t="s">
        <v>61</v>
      </c>
      <c r="C18" s="1" t="s">
        <v>61</v>
      </c>
      <c r="D18" s="1" t="s">
        <v>61</v>
      </c>
      <c r="E18" s="1" t="s">
        <v>61</v>
      </c>
      <c r="F18" s="1" t="s">
        <v>61</v>
      </c>
      <c r="G18" s="1" t="s">
        <v>61</v>
      </c>
    </row>
    <row ht="15" customHeight="1" r="19" spans="1:7" x14ac:dyDescent="0.25">
      <c r="A19" s="3" t="s">
        <v>80</v>
      </c>
      <c r="B19" s="3" t="s">
        <v>87</v>
      </c>
      <c r="C19" s="3" t="s">
        <v>1</v>
      </c>
      <c r="D19" s="3" t="s">
        <v>1</v>
      </c>
      <c r="E19" s="3" t="s">
        <v>1</v>
      </c>
      <c r="F19" s="3" t="s">
        <v>1</v>
      </c>
      <c r="G19" s="3" t="s">
        <v>1</v>
      </c>
    </row>
    <row ht="15" customHeight="1" r="20" spans="1:7" x14ac:dyDescent="0.25">
      <c r="A20" s="1" t="s">
        <v>1</v>
      </c>
      <c r="B20" s="1" t="s">
        <v>90</v>
      </c>
      <c r="C20" s="1" t="s">
        <v>1</v>
      </c>
      <c r="D20" s="1" t="s">
        <v>1</v>
      </c>
      <c r="E20" s="1" t="s">
        <v>1</v>
      </c>
      <c r="F20" s="1" t="s">
        <v>1</v>
      </c>
      <c r="G20" s="1" t="s">
        <v>1</v>
      </c>
    </row>
    <row ht="15" customHeight="1" r="21" spans="1:7" x14ac:dyDescent="0.25">
      <c r="A21" s="3" t="s">
        <v>92</v>
      </c>
      <c r="B21" s="3" t="s">
        <v>95</v>
      </c>
      <c r="C21" s="3" t="s">
        <v>1</v>
      </c>
      <c r="D21" s="3" t="s">
        <v>1</v>
      </c>
      <c r="E21" s="3" t="s">
        <v>1</v>
      </c>
      <c r="F21" s="3" t="s">
        <v>1</v>
      </c>
      <c r="G21" s="3" t="s">
        <v>1</v>
      </c>
    </row>
    <row ht="15" customHeight="1" r="22" spans="1:7" x14ac:dyDescent="0.25">
      <c r="A22" s="1" t="s">
        <v>61</v>
      </c>
      <c r="B22" s="1" t="s">
        <v>61</v>
      </c>
      <c r="C22" s="1" t="s">
        <v>61</v>
      </c>
      <c r="D22" s="1" t="s">
        <v>61</v>
      </c>
      <c r="E22" s="1" t="s">
        <v>61</v>
      </c>
      <c r="F22" s="1" t="s">
        <v>61</v>
      </c>
      <c r="G22" s="1" t="s">
        <v>61</v>
      </c>
    </row>
    <row ht="15" customHeight="1" r="23" spans="1:7" x14ac:dyDescent="0.25">
      <c r="A23" s="3" t="s">
        <v>94</v>
      </c>
      <c r="B23" s="3" t="s">
        <v>98</v>
      </c>
      <c r="C23" s="3" t="s">
        <v>1</v>
      </c>
      <c r="D23" s="3" t="s">
        <v>1</v>
      </c>
      <c r="E23" s="3" t="s">
        <v>1</v>
      </c>
      <c r="F23" s="3" t="s">
        <v>1</v>
      </c>
      <c r="G23" s="3" t="s">
        <v>1</v>
      </c>
    </row>
    <row ht="15" customHeight="1" r="24" spans="1:7" x14ac:dyDescent="0.25">
      <c r="A24" s="3" t="s">
        <v>97</v>
      </c>
      <c r="B24" s="3" t="s">
        <v>101</v>
      </c>
      <c r="C24" s="3" t="s">
        <v>1</v>
      </c>
      <c r="D24" s="3" t="s">
        <v>1</v>
      </c>
      <c r="E24" s="3" t="s">
        <v>1</v>
      </c>
      <c r="F24" s="3" t="s">
        <v>1</v>
      </c>
      <c r="G24" s="3" t="s">
        <v>1</v>
      </c>
    </row>
  </sheetData>
  <mergeCells count="5">
    <mergeCell ref="E1:F1"/>
    <mergeCell ref="C1:D1"/>
    <mergeCell ref="G1:G2"/>
    <mergeCell ref="B1:B2"/>
    <mergeCell ref="A1:A2"/>
  </mergeCells>
  <pageMargins left="0.75" right="0.75" top="1" bottom="1" header="0.5" footer="0.5"/>
  <pageSetup scale="85" orientation="portrait" horizontalDpi="300" verticalDpi="300" r:id="rId1"/>
  <headerFooter alignWithMargins="0"/>
  <customProperties>
    <customPr name="QAA_DRILLPATH_NODE_ID" r:id="rId2"/>
  </customProperties>
  <legacyDrawing r:id="rId3"/>
</worksheet>
</file>

<file path=_xmlsignatures/_rels/origin.sigs.rels><?xml version="1.0" encoding="UTF-8" standalone="yes"?>
<Relationships xmlns="http://schemas.openxmlformats.org/package/2006/relationships"><Relationship Id="rId2" Type="http://schemas.openxmlformats.org/package/2006/relationships/digital-signature/signature" Target="sig1.xml"/><Relationship Id="rId1" Type="http://schemas.openxmlformats.org/package/2006/relationships/digital-signature/signature" Target="sig2.xml"/></Relationships>
</file>

<file path=_xmlsignatures/sig1.xml><?xml version="1.0" encoding="utf-8"?>
<Signature xmlns="http://www.w3.org/2000/09/xmldsig#" Id="idPackageSignature">
  <SignedInfo>
    <CanonicalizationMethod Algorithm="http://www.w3.org/TR/2001/REC-xml-c14n-20010315"/>
    <SignatureMethod Algorithm="http://www.w3.org/2001/04/xmldsig-more#rsa-sha256"/>
    <Reference Type="http://www.w3.org/2000/09/xmldsig#Object" URI="#idPackageObject">
      <DigestMethod Algorithm="http://www.w3.org/2001/04/xmlenc#sha256"/>
      <DigestValue>i17Fk6CO1K92quGGjhFCcL7+tYFz+Mv2ZepxycPp9Bw=</DigestValue>
    </Reference>
    <Reference Type="http://www.w3.org/2000/09/xmldsig#Object" URI="#idOfficeObject">
      <DigestMethod Algorithm="http://www.w3.org/2001/04/xmlenc#sha256"/>
      <DigestValue>dytaPyY2C/SC9/njbjiBQvzE7pWa5w8yJ6GVlI2o4jo=</DigestValue>
    </Reference>
    <Reference Type="http://uri.etsi.org/01903#SignedProperties" URI="#idSignedProperties">
      <Transforms>
        <Transform Algorithm="http://www.w3.org/TR/2001/REC-xml-c14n-20010315"/>
      </Transforms>
      <DigestMethod Algorithm="http://www.w3.org/2001/04/xmlenc#sha256"/>
      <DigestValue>YwW87Ew9VaaoRsez9n/JhAIQgJlrUUxe7V98OZi1hsU=</DigestValue>
    </Reference>
  </SignedInfo>
  <SignatureValue>n1fum8HUNQYLX7MqUlVo0km38VvCkh2gmgNHS+ciz3Hln4j7ciuwUDwBx+i1g0GNT0D40nHsBaJt
defUCW2Jv1ytrRSv0UDoSSPiBSsnAXy6piiahYqnQ2JP+fQ5Sy/nFwBjOYxIpGOmsZcOOhj8Pa4B
Z4JymLG4RuuHb0dgMrieDwzHtcKVcQXWRxPiUrSkCV3UB3HRpcQkIkJFA3ozQ+e1aMUmXcz7csu/
epPMum++l1EOpm6lQwTNJNDtJUpzE+3i5VF4FA7dZhmDjw9sauyZkVyriXtgvd4NwKp3JBaOEqaB
EvCSRLlEVZs3DQJFlidLwAzjsqiiqyjFBJn9Ig==</SignatureValue>
  <KeyInfo>
    <X509Data>
      <X509Certificate>MIIFWjCCBEKgAwIBAgIQVAEBAfHlll6E6eIDu5ja1DANBgkqhkiG9w0BAQsFADBcMQswCQYDVQQGEwJWTjEzMDEGA1UECgwqVklFVE5BTSBQT1NUUyBBTkQgVEVMRUNPTU1VTklDQVRJT05TIEdST1VQMRgwFgYDVQQDDA9WTlBULUNBIFNIQS0yNTYwHhcNMjIxMjEyMDkyOTAwWhcNMjUwNzI4MTEwOTQ3WjCBmTELMAkGA1UEBhMCVk4xEjAQBgNVBAgMCUjDgCBO4buYSTEcMBoGA1UEBwwTUXXhuq1uIEhvw6BuIEtp4bq/bTE0MDIGA1UEAwwrQ8OUTkcgVFkgVE5ISCBRVeG6ok4gTMOdIFFV4bu4IELhuqJPIFZJ4buGVDEiMCAGCgmSJomT8ixkAQEMEk1TVDowMTAwMTExNzYxLTEyOTCCASIwDQYJKoZIhvcNAQEBBQADggEPADCCAQoCggEBAL+HMY/j8e5i6M1wuQxdiUz7KzWKI5UnaNZv+FnS3Xy+ZRz39fCyoz5lbPodDCKfX0ur9uM3RL48mfqH+uPePZaAvLOEu9ZnszFcSObh06nLlZMJ5R+/8zRTIHC4MPm6Pqg3JYwMXMhXsMzzj0F8544Hy1KeVaP2w/JHlK7Mgmd9BbKdv+cwr3QtZmZrzuaRSvuT62XIoKh5ht678ABC4zWHhxxzpESwl0J3P9lO+Py2Uujep8BIeICSc1S7tqSjhwXvOiAaleZwnXeEH+Dbjjbe3zU1W46za039HgvdmmG0UCd9Z4seTbzni3Ca5dJw9f9PWQe2cFLyUPJP3QaWRCECAwEAAaOCAdgwggHUMH4GCCsGAQUFBwEBBHIwcDA5BggrBgEFBQcwAoYtaHR0cDovL3B1Yi52bnB0LWNhLnZuL2NlcnRzL3ZucHRjYS1zaGEyNTYuY2VyMDMGCCsGAQUFBzABhidodHRwOi8vb2NzcC1zaGEyNTYudm5wdC1jYS52bi9yZXNwb25kZXIwHQYDVR0OBBYEFI5hN3hXm9P7SRkd+qtKUHtPDpQnMAwGA1UdEwEB/wQCMAAwHwYDVR0jBBgwFoAUtk1ra9amnTTtMjnsQlSsvjJj2HEwaAYDVR0gBGEwXzBdBg4rBgEEAYHtAwEBAwEBATBLMCIGCCsGAQUFBwICMBYeFABPAEkARAAtAFMAVAAtADIALgAwMCUGCCsGAQUFBwIBFhlodHRwOi8vcHViLnZucHQtY2Eudm4vcnBhMD8GA1UdHwQ4MDYwNKAyoDCGLmh0dHA6Ly9jcmwtc2hhMjU2LnZucHQtY2Eudm4vdm5wdGNhLXNoYTI1Ni5jcmwwDgYDVR0PAQH/BAQDAgTwMCAGA1UdJQQZMBcGCisGAQQBgjcKAwwGCSqGSIb3LwEBBTAnBgNVHREEIDAegRxuZ3V5ZW4udGhhbmhiaW5oQGJhb3ZpZXQuY29tMA0GCSqGSIb3DQEBCwUAA4IBAQASF/97YN0DnbQ/tZMGg1aVP6JTY7z8kF1nIGbu5msN4+QTxFhryKpxHoag0/zpfxHWLP8369wGyUACFp+outivTCG5p6x7ThvUi2EW5DzgzFmHiu23ag+6OwaMRiM7v4M6jASHJp+LNnHQL87so6NXdG4sFDw8ISNxsDFgrox8iS9gEF55OmPcLI6qNNRQrYj2tt0A99gSE/iWGIhCe8c/WlPcqkwUUYW4OL9NFJRByRhMzmysJfpn1UjQjS5tQZgi3j168sWpE9LOGsoSh3+O4Zfj0NUeI+vLzE3TsRqajl1W7zTo9TB66ra6yOadcJ37QsmWRJlTJsIgaFVX2qzZ</X509Certificate>
    </X509Data>
  </KeyInfo>
  <Object Id="idPackageObject">
    <Manifest>
      <Reference URI="/_rels/.rels?ContentType=application/vnd.openxmlformats-package.relationships+xml">
        <Transforms>
          <Transform Algorithm="http://schemas.openxmlformats.org/package/2006/RelationshipTransform">
            <mdssi:RelationshipReference xmlns:mdssi="http://schemas.openxmlformats.org/package/2006/digital-signature" SourceId="rId1"/>
          </Transform>
          <Transform Algorithm="http://www.w3.org/TR/2001/REC-xml-c14n-20010315"/>
        </Transforms>
        <DigestMethod Algorithm="http://www.w3.org/2001/04/xmlenc#sha256"/>
        <DigestValue>2f3AFpmV4xMG5w1iTrxxA0J9QIy47+YsQamqbXmHTzc=</DigestValue>
      </Reference>
      <Reference URI="/xl/_rels/workbook.xml.rels?ContentType=application/vnd.openxmlformats-package.relationships+xml">
        <Transforms>
          <Transform Algorithm="http://schemas.openxmlformats.org/package/2006/RelationshipTransform">
            <mdssi:RelationshipReference xmlns:mdssi="http://schemas.openxmlformats.org/package/2006/digital-signature" SourceId="rId13"/>
            <mdssi:RelationshipReference xmlns:mdssi="http://schemas.openxmlformats.org/package/2006/digital-signature" SourceId="rId3"/>
            <mdssi:RelationshipReference xmlns:mdssi="http://schemas.openxmlformats.org/package/2006/digital-signature" SourceId="rId7"/>
            <mdssi:RelationshipReference xmlns:mdssi="http://schemas.openxmlformats.org/package/2006/digital-signature" SourceId="rId12"/>
            <mdssi:RelationshipReference xmlns:mdssi="http://schemas.openxmlformats.org/package/2006/digital-signature" SourceId="rId17"/>
            <mdssi:RelationshipReference xmlns:mdssi="http://schemas.openxmlformats.org/package/2006/digital-signature" SourceId="rId2"/>
            <mdssi:RelationshipReference xmlns:mdssi="http://schemas.openxmlformats.org/package/2006/digital-signature" SourceId="rId16"/>
            <mdssi:RelationshipReference xmlns:mdssi="http://schemas.openxmlformats.org/package/2006/digital-signature" SourceId="rId1"/>
            <mdssi:RelationshipReference xmlns:mdssi="http://schemas.openxmlformats.org/package/2006/digital-signature" SourceId="rId6"/>
            <mdssi:RelationshipReference xmlns:mdssi="http://schemas.openxmlformats.org/package/2006/digital-signature" SourceId="rId11"/>
            <mdssi:RelationshipReference xmlns:mdssi="http://schemas.openxmlformats.org/package/2006/digital-signature" SourceId="rId5"/>
            <mdssi:RelationshipReference xmlns:mdssi="http://schemas.openxmlformats.org/package/2006/digital-signature" SourceId="rId15"/>
            <mdssi:RelationshipReference xmlns:mdssi="http://schemas.openxmlformats.org/package/2006/digital-signature" SourceId="rId10"/>
            <mdssi:RelationshipReference xmlns:mdssi="http://schemas.openxmlformats.org/package/2006/digital-signature" SourceId="rId4"/>
            <mdssi:RelationshipReference xmlns:mdssi="http://schemas.openxmlformats.org/package/2006/digital-signature" SourceId="rId9"/>
            <mdssi:RelationshipReference xmlns:mdssi="http://schemas.openxmlformats.org/package/2006/digital-signature" SourceId="rId14"/>
            <mdssi:RelationshipReference xmlns:mdssi="http://schemas.openxmlformats.org/package/2006/digital-signature" SourceId="rId8"/>
          </Transform>
          <Transform Algorithm="http://www.w3.org/TR/2001/REC-xml-c14n-20010315"/>
        </Transforms>
        <DigestMethod Algorithm="http://www.w3.org/2001/04/xmlenc#sha256"/>
        <DigestValue>uWCo1sbJXjbL6qC3fvmnMNhJIpC9wEtc356E/vB10RM=</DigestValue>
      </Reference>
      <Reference URI="/xl/calcChain.xml?ContentType=application/vnd.openxmlformats-officedocument.spreadsheetml.calcChain+xml">
        <DigestMethod Algorithm="http://www.w3.org/2001/04/xmlenc#sha256"/>
        <DigestValue>CBPNCUlgGVbRIY2jv08ZyE8KmUhKC/9S2BNinyDoGt0=</DigestValue>
      </Reference>
      <Reference URI="/xl/comments1.xml?ContentType=application/vnd.openxmlformats-officedocument.spreadsheetml.comments+xml">
        <DigestMethod Algorithm="http://www.w3.org/2001/04/xmlenc#sha256"/>
        <DigestValue>4sQ3S8xfB/1ozrQP73fvp12grKPGoCnQdM6EoQ6YsMI=</DigestValue>
      </Reference>
      <Reference URI="/xl/comments2.xml?ContentType=application/vnd.openxmlformats-officedocument.spreadsheetml.comments+xml">
        <DigestMethod Algorithm="http://www.w3.org/2001/04/xmlenc#sha256"/>
        <DigestValue>kk/hX0srLJvO1PFtOqmLRR+YWk5i+u/pP0BtfnOZOX8=</DigestValue>
      </Reference>
      <Reference URI="/xl/comments3.xml?ContentType=application/vnd.openxmlformats-officedocument.spreadsheetml.comments+xml">
        <DigestMethod Algorithm="http://www.w3.org/2001/04/xmlenc#sha256"/>
        <DigestValue>Pp+6dGLjLuW8MMOJcJs2AYsIXKojQ0blpVBLM4NkcYM=</DigestValue>
      </Reference>
      <Reference URI="/xl/comments4.xml?ContentType=application/vnd.openxmlformats-officedocument.spreadsheetml.comments+xml">
        <DigestMethod Algorithm="http://www.w3.org/2001/04/xmlenc#sha256"/>
        <DigestValue>83K61rECeVyKom/wZrGOSSld5/KShNQVxe0E2+8H6qc=</DigestValue>
      </Reference>
      <Reference URI="/xl/comments5.xml?ContentType=application/vnd.openxmlformats-officedocument.spreadsheetml.comments+xml">
        <DigestMethod Algorithm="http://www.w3.org/2001/04/xmlenc#sha256"/>
        <DigestValue>vtghlYYPFeN1/BlPrPgoYRN/Eg431VtMCf7YPoU6DAc=</DigestValue>
      </Reference>
      <Reference URI="/xl/comments6.xml?ContentType=application/vnd.openxmlformats-officedocument.spreadsheetml.comments+xml">
        <DigestMethod Algorithm="http://www.w3.org/2001/04/xmlenc#sha256"/>
        <DigestValue>9kdqDscn/r4/w6JSqEGMP2H4MLqiBPVKGK9IeP9YWvs=</DigestValue>
      </Reference>
      <Reference URI="/xl/customProperty1.bin?ContentType=application/vnd.openxmlformats-officedocument.spreadsheetml.customProperty">
        <DigestMethod Algorithm="http://www.w3.org/2001/04/xmlenc#sha256"/>
        <DigestValue>XC1cTj4rQnQhS3v1w3wV9rFQRPL6nSbxaLRbwGlmjDA=</DigestValue>
      </Reference>
      <Reference URI="/xl/customProperty10.bin?ContentType=application/vnd.openxmlformats-officedocument.spreadsheetml.customProperty">
        <DigestMethod Algorithm="http://www.w3.org/2001/04/xmlenc#sha256"/>
        <DigestValue>L9TqzbhaD0xc/W/CkHDoanSdIG9BBXtIUuW+3aMR2Z4=</DigestValue>
      </Reference>
      <Reference URI="/xl/customProperty11.bin?ContentType=application/vnd.openxmlformats-officedocument.spreadsheetml.customProperty">
        <DigestMethod Algorithm="http://www.w3.org/2001/04/xmlenc#sha256"/>
        <DigestValue>kUZtzby6zOYZw13hMZbZMuUXEz2vm4Vw8g/DM0cPcII=</DigestValue>
      </Reference>
      <Reference URI="/xl/customProperty12.bin?ContentType=application/vnd.openxmlformats-officedocument.spreadsheetml.customProperty">
        <DigestMethod Algorithm="http://www.w3.org/2001/04/xmlenc#sha256"/>
        <DigestValue>nrft99t5RIk46k50JKvxDovwDuV91XpYSEr5hZdSVBA=</DigestValue>
      </Reference>
      <Reference URI="/xl/customProperty13.bin?ContentType=application/vnd.openxmlformats-officedocument.spreadsheetml.customProperty">
        <DigestMethod Algorithm="http://www.w3.org/2001/04/xmlenc#sha256"/>
        <DigestValue>OQJ5M+9Yu7d3D+Onc5BRLfVLT4v+57lUAj02qUpP8+8=</DigestValue>
      </Reference>
      <Reference URI="/xl/customProperty2.bin?ContentType=application/vnd.openxmlformats-officedocument.spreadsheetml.customProperty">
        <DigestMethod Algorithm="http://www.w3.org/2001/04/xmlenc#sha256"/>
        <DigestValue>YiqYV74ZJv2id59cfqzJoUo8zTlZgE4/+fpRn8cWZzs=</DigestValue>
      </Reference>
      <Reference URI="/xl/customProperty3.bin?ContentType=application/vnd.openxmlformats-officedocument.spreadsheetml.customProperty">
        <DigestMethod Algorithm="http://www.w3.org/2001/04/xmlenc#sha256"/>
        <DigestValue>3qEPCCZPfaz4S25I1AeCjn28Qi4+ljmKdMLcuaeJ2q4=</DigestValue>
      </Reference>
      <Reference URI="/xl/customProperty4.bin?ContentType=application/vnd.openxmlformats-officedocument.spreadsheetml.customProperty">
        <DigestMethod Algorithm="http://www.w3.org/2001/04/xmlenc#sha256"/>
        <DigestValue>wHWqT2VCSn4/ARN3Eqcr95Kb2a5gtAt/F3K85RoodSw=</DigestValue>
      </Reference>
      <Reference URI="/xl/customProperty5.bin?ContentType=application/vnd.openxmlformats-officedocument.spreadsheetml.customProperty">
        <DigestMethod Algorithm="http://www.w3.org/2001/04/xmlenc#sha256"/>
        <DigestValue>Ne4lwcz2pMIpz9rg5ThobfqcRvad04HPQr487BYdlTU=</DigestValue>
      </Reference>
      <Reference URI="/xl/customProperty6.bin?ContentType=application/vnd.openxmlformats-officedocument.spreadsheetml.customProperty">
        <DigestMethod Algorithm="http://www.w3.org/2001/04/xmlenc#sha256"/>
        <DigestValue>yr3M2Ztj3ZlFG/IvVHQyVDYZTX4SKBw9oDBAFjN+oRM=</DigestValue>
      </Reference>
      <Reference URI="/xl/customProperty7.bin?ContentType=application/vnd.openxmlformats-officedocument.spreadsheetml.customProperty">
        <DigestMethod Algorithm="http://www.w3.org/2001/04/xmlenc#sha256"/>
        <DigestValue>GMJ0ZS7Z791ICA9jKzQ2ngoNSORTZ1F+lJbhyA7/dnQ=</DigestValue>
      </Reference>
      <Reference URI="/xl/customProperty8.bin?ContentType=application/vnd.openxmlformats-officedocument.spreadsheetml.customProperty">
        <DigestMethod Algorithm="http://www.w3.org/2001/04/xmlenc#sha256"/>
        <DigestValue>V65SlM4u6EWF+lYhBs5HTrXwb8P1UekRzjUQ7r7o4ro=</DigestValue>
      </Reference>
      <Reference URI="/xl/customProperty9.bin?ContentType=application/vnd.openxmlformats-officedocument.spreadsheetml.customProperty">
        <DigestMethod Algorithm="http://www.w3.org/2001/04/xmlenc#sha256"/>
        <DigestValue>C4h1zqtP67b410OCLGA9P2iwjHJm8DbLahJgBr5HuZ0=</DigestValue>
      </Reference>
      <Reference URI="/xl/drawings/vmlDrawing1.vml?ContentType=application/vnd.openxmlformats-officedocument.vmlDrawing">
        <DigestMethod Algorithm="http://www.w3.org/2001/04/xmlenc#sha256"/>
        <DigestValue>xUFCQ5fifdnSnHb0kI8qLFJ4Jrm7wGFQROpY1pzB+fM=</DigestValue>
      </Reference>
      <Reference URI="/xl/drawings/vmlDrawing2.vml?ContentType=application/vnd.openxmlformats-officedocument.vmlDrawing">
        <DigestMethod Algorithm="http://www.w3.org/2001/04/xmlenc#sha256"/>
        <DigestValue>opvNez1mx4wdKDfqXS0469TstHHElp4mTBgynKfg9F0=</DigestValue>
      </Reference>
      <Reference URI="/xl/drawings/vmlDrawing3.vml?ContentType=application/vnd.openxmlformats-officedocument.vmlDrawing">
        <DigestMethod Algorithm="http://www.w3.org/2001/04/xmlenc#sha256"/>
        <DigestValue>5hAWkEkZ0KTBBfZS+SEq9YET0qVXND7c02JVkNmc8TI=</DigestValue>
      </Reference>
      <Reference URI="/xl/drawings/vmlDrawing4.vml?ContentType=application/vnd.openxmlformats-officedocument.vmlDrawing">
        <DigestMethod Algorithm="http://www.w3.org/2001/04/xmlenc#sha256"/>
        <DigestValue>jqL2OsS3RxvLdeeDWV2HCDu8bQMLaBk0TQy5FRcyXUw=</DigestValue>
      </Reference>
      <Reference URI="/xl/drawings/vmlDrawing5.vml?ContentType=application/vnd.openxmlformats-officedocument.vmlDrawing">
        <DigestMethod Algorithm="http://www.w3.org/2001/04/xmlenc#sha256"/>
        <DigestValue>FwiVZAEHeO5g5OYRCbiDMIYappswxcA8UEEI2B7y3yQ=</DigestValue>
      </Reference>
      <Reference URI="/xl/drawings/vmlDrawing6.vml?ContentType=application/vnd.openxmlformats-officedocument.vmlDrawing">
        <DigestMethod Algorithm="http://www.w3.org/2001/04/xmlenc#sha256"/>
        <DigestValue>GgABB4V81f8k33AgLrVRxDG5D8FctBypIcLyqt6G9uA=</DigestValue>
      </Reference>
      <Reference URI="/xl/printerSettings/printerSettings1.bin?ContentType=application/vnd.openxmlformats-officedocument.spreadsheetml.printerSettings">
        <DigestMethod Algorithm="http://www.w3.org/2001/04/xmlenc#sha256"/>
        <DigestValue>s6JRSDiwUyv9L+xn6Zfbu/3GKVKBWOocws3Q5mJuQdY=</DigestValue>
      </Reference>
      <Reference URI="/xl/printerSettings/printerSettings10.bin?ContentType=application/vnd.openxmlformats-officedocument.spreadsheetml.printerSettings">
        <DigestMethod Algorithm="http://www.w3.org/2001/04/xmlenc#sha256"/>
        <DigestValue>s6JRSDiwUyv9L+xn6Zfbu/3GKVKBWOocws3Q5mJuQdY=</DigestValue>
      </Reference>
      <Reference URI="/xl/printerSettings/printerSettings11.bin?ContentType=application/vnd.openxmlformats-officedocument.spreadsheetml.printerSettings">
        <DigestMethod Algorithm="http://www.w3.org/2001/04/xmlenc#sha256"/>
        <DigestValue>s6JRSDiwUyv9L+xn6Zfbu/3GKVKBWOocws3Q5mJuQdY=</DigestValue>
      </Reference>
      <Reference URI="/xl/printerSettings/printerSettings2.bin?ContentType=application/vnd.openxmlformats-officedocument.spreadsheetml.printerSettings">
        <DigestMethod Algorithm="http://www.w3.org/2001/04/xmlenc#sha256"/>
        <DigestValue>s6JRSDiwUyv9L+xn6Zfbu/3GKVKBWOocws3Q5mJuQdY=</DigestValue>
      </Reference>
      <Reference URI="/xl/printerSettings/printerSettings3.bin?ContentType=application/vnd.openxmlformats-officedocument.spreadsheetml.printerSettings">
        <DigestMethod Algorithm="http://www.w3.org/2001/04/xmlenc#sha256"/>
        <DigestValue>s6JRSDiwUyv9L+xn6Zfbu/3GKVKBWOocws3Q5mJuQdY=</DigestValue>
      </Reference>
      <Reference URI="/xl/printerSettings/printerSettings4.bin?ContentType=application/vnd.openxmlformats-officedocument.spreadsheetml.printerSettings">
        <DigestMethod Algorithm="http://www.w3.org/2001/04/xmlenc#sha256"/>
        <DigestValue>s6JRSDiwUyv9L+xn6Zfbu/3GKVKBWOocws3Q5mJuQdY=</DigestValue>
      </Reference>
      <Reference URI="/xl/printerSettings/printerSettings5.bin?ContentType=application/vnd.openxmlformats-officedocument.spreadsheetml.printerSettings">
        <DigestMethod Algorithm="http://www.w3.org/2001/04/xmlenc#sha256"/>
        <DigestValue>s6JRSDiwUyv9L+xn6Zfbu/3GKVKBWOocws3Q5mJuQdY=</DigestValue>
      </Reference>
      <Reference URI="/xl/printerSettings/printerSettings6.bin?ContentType=application/vnd.openxmlformats-officedocument.spreadsheetml.printerSettings">
        <DigestMethod Algorithm="http://www.w3.org/2001/04/xmlenc#sha256"/>
        <DigestValue>s6JRSDiwUyv9L+xn6Zfbu/3GKVKBWOocws3Q5mJuQdY=</DigestValue>
      </Reference>
      <Reference URI="/xl/printerSettings/printerSettings7.bin?ContentType=application/vnd.openxmlformats-officedocument.spreadsheetml.printerSettings">
        <DigestMethod Algorithm="http://www.w3.org/2001/04/xmlenc#sha256"/>
        <DigestValue>s6JRSDiwUyv9L+xn6Zfbu/3GKVKBWOocws3Q5mJuQdY=</DigestValue>
      </Reference>
      <Reference URI="/xl/printerSettings/printerSettings8.bin?ContentType=application/vnd.openxmlformats-officedocument.spreadsheetml.printerSettings">
        <DigestMethod Algorithm="http://www.w3.org/2001/04/xmlenc#sha256"/>
        <DigestValue>s6JRSDiwUyv9L+xn6Zfbu/3GKVKBWOocws3Q5mJuQdY=</DigestValue>
      </Reference>
      <Reference URI="/xl/printerSettings/printerSettings9.bin?ContentType=application/vnd.openxmlformats-officedocument.spreadsheetml.printerSettings">
        <DigestMethod Algorithm="http://www.w3.org/2001/04/xmlenc#sha256"/>
        <DigestValue>s6JRSDiwUyv9L+xn6Zfbu/3GKVKBWOocws3Q5mJuQdY=</DigestValue>
      </Reference>
      <Reference URI="/xl/sharedStrings.xml?ContentType=application/vnd.openxmlformats-officedocument.spreadsheetml.sharedStrings+xml">
        <DigestMethod Algorithm="http://www.w3.org/2001/04/xmlenc#sha256"/>
        <DigestValue>MQhV1I8Ro5weUwTq0KMZcTqURLVZn7p/Z9PKAJz+ns4=</DigestValue>
      </Reference>
      <Reference URI="/xl/styles.xml?ContentType=application/vnd.openxmlformats-officedocument.spreadsheetml.styles+xml">
        <DigestMethod Algorithm="http://www.w3.org/2001/04/xmlenc#sha256"/>
        <DigestValue>/newul3ziLdTYl57QvkknYe5R7W1CUsTlgsQ/sQvhfc=</DigestValue>
      </Reference>
      <Reference URI="/xl/theme/theme1.xml?ContentType=application/vnd.openxmlformats-officedocument.theme+xml">
        <DigestMethod Algorithm="http://www.w3.org/2001/04/xmlenc#sha256"/>
        <DigestValue>5gKatJWEFLi7hisX/+06cI0VE+YaB9iOlmBxzKMdG9Q=</DigestValue>
      </Reference>
      <Reference URI="/xl/workbook.xml?ContentType=application/vnd.openxmlformats-officedocument.spreadsheetml.sheet.main+xml">
        <DigestMethod Algorithm="http://www.w3.org/2001/04/xmlenc#sha256"/>
        <DigestValue>nbg866xN0qyHY6Xa2Y0N0oYlQFrMy9HcS+vEPdArPBk=</DigestValue>
      </Reference>
      <Reference URI="/xl/worksheets/_rels/sheet1.xml.rels?ContentType=application/vnd.openxmlformats-package.relationships+xml">
        <Transforms>
          <Transform Algorithm="http://schemas.openxmlformats.org/package/2006/RelationshipTransform">
            <mdssi:RelationshipReference xmlns:mdssi="http://schemas.openxmlformats.org/package/2006/digital-signature" SourceId="rId1"/>
            <mdssi:RelationshipReference xmlns:mdssi="http://schemas.openxmlformats.org/package/2006/digital-signature" SourceId="rId2"/>
          </Transform>
          <Transform Algorithm="http://www.w3.org/TR/2001/REC-xml-c14n-20010315"/>
        </Transforms>
        <DigestMethod Algorithm="http://www.w3.org/2001/04/xmlenc#sha256"/>
        <DigestValue>Iv1uv+AAhXSx5oK9RbKXrrv2nM6sYoWgpZdqMBFeRdo=</DigestValue>
      </Reference>
      <Reference URI="/xl/worksheets/_rels/sheet10.xml.rels?ContentType=application/vnd.openxmlformats-package.relationships+xml">
        <Transforms>
          <Transform Algorithm="http://schemas.openxmlformats.org/package/2006/RelationshipTransform">
            <mdssi:RelationshipReference xmlns:mdssi="http://schemas.openxmlformats.org/package/2006/digital-signature" SourceId="rId1"/>
            <mdssi:RelationshipReference xmlns:mdssi="http://schemas.openxmlformats.org/package/2006/digital-signature" SourceId="rId4"/>
            <mdssi:RelationshipReference xmlns:mdssi="http://schemas.openxmlformats.org/package/2006/digital-signature" SourceId="rId3"/>
            <mdssi:RelationshipReference xmlns:mdssi="http://schemas.openxmlformats.org/package/2006/digital-signature" SourceId="rId2"/>
          </Transform>
          <Transform Algorithm="http://www.w3.org/TR/2001/REC-xml-c14n-20010315"/>
        </Transforms>
        <DigestMethod Algorithm="http://www.w3.org/2001/04/xmlenc#sha256"/>
        <DigestValue>6IKGHEbK4n7pXSDVxILJcFGG4Z4TFZJzzDlNgNePWd8=</DigestValue>
      </Reference>
      <Reference URI="/xl/worksheets/_rels/sheet11.xml.rels?ContentType=application/vnd.openxmlformats-package.relationships+xml">
        <Transforms>
          <Transform Algorithm="http://schemas.openxmlformats.org/package/2006/RelationshipTransform">
            <mdssi:RelationshipReference xmlns:mdssi="http://schemas.openxmlformats.org/package/2006/digital-signature" SourceId="rId4"/>
            <mdssi:RelationshipReference xmlns:mdssi="http://schemas.openxmlformats.org/package/2006/digital-signature" SourceId="rId3"/>
            <mdssi:RelationshipReference xmlns:mdssi="http://schemas.openxmlformats.org/package/2006/digital-signature" SourceId="rId2"/>
            <mdssi:RelationshipReference xmlns:mdssi="http://schemas.openxmlformats.org/package/2006/digital-signature" SourceId="rId1"/>
          </Transform>
          <Transform Algorithm="http://www.w3.org/TR/2001/REC-xml-c14n-20010315"/>
        </Transforms>
        <DigestMethod Algorithm="http://www.w3.org/2001/04/xmlenc#sha256"/>
        <DigestValue>E+RtVZmtOtrR/MkUOiL6A4mIOpi0i6jXOPM+sp381WE=</DigestValue>
      </Reference>
      <Reference URI="/xl/worksheets/_rels/sheet12.xml.rels?ContentType=application/vnd.openxmlformats-package.relationships+xml">
        <Transforms>
          <Transform Algorithm="http://schemas.openxmlformats.org/package/2006/RelationshipTransform">
            <mdssi:RelationshipReference xmlns:mdssi="http://schemas.openxmlformats.org/package/2006/digital-signature" SourceId="rId2"/>
            <mdssi:RelationshipReference xmlns:mdssi="http://schemas.openxmlformats.org/package/2006/digital-signature" SourceId="rId1"/>
            <mdssi:RelationshipReference xmlns:mdssi="http://schemas.openxmlformats.org/package/2006/digital-signature" SourceId="rId3"/>
          </Transform>
          <Transform Algorithm="http://www.w3.org/TR/2001/REC-xml-c14n-20010315"/>
        </Transforms>
        <DigestMethod Algorithm="http://www.w3.org/2001/04/xmlenc#sha256"/>
        <DigestValue>qqHfkF4BM4TI8B8Ibv65AhB8cUjMZMmOKUcd7ky2FNo=</DigestValue>
      </Reference>
      <Reference URI="/xl/worksheets/_rels/sheet13.xml.rels?ContentType=application/vnd.openxmlformats-package.relationships+xml">
        <Transforms>
          <Transform Algorithm="http://schemas.openxmlformats.org/package/2006/RelationshipTransform">
            <mdssi:RelationshipReference xmlns:mdssi="http://schemas.openxmlformats.org/package/2006/digital-signature" SourceId="rId1"/>
          </Transform>
          <Transform Algorithm="http://www.w3.org/TR/2001/REC-xml-c14n-20010315"/>
        </Transforms>
        <DigestMethod Algorithm="http://www.w3.org/2001/04/xmlenc#sha256"/>
        <DigestValue>24SQH18wAazN6wUNo8Y6r2dLr+gTr2vygALjdgyxIaM=</DigestValue>
      </Reference>
      <Reference URI="/xl/worksheets/_rels/sheet2.xml.rels?ContentType=application/vnd.openxmlformats-package.relationships+xml">
        <Transforms>
          <Transform Algorithm="http://schemas.openxmlformats.org/package/2006/RelationshipTransform">
            <mdssi:RelationshipReference xmlns:mdssi="http://schemas.openxmlformats.org/package/2006/digital-signature" SourceId="rId1"/>
            <mdssi:RelationshipReference xmlns:mdssi="http://schemas.openxmlformats.org/package/2006/digital-signature" SourceId="rId2"/>
          </Transform>
          <Transform Algorithm="http://www.w3.org/TR/2001/REC-xml-c14n-20010315"/>
        </Transforms>
        <DigestMethod Algorithm="http://www.w3.org/2001/04/xmlenc#sha256"/>
        <DigestValue>+jwXDS9gPOEk/UeVoptss2kCoUDIhN9zCDXZH3INIRk=</DigestValue>
      </Reference>
      <Reference URI="/xl/worksheets/_rels/sheet3.xml.rels?ContentType=application/vnd.openxmlformats-package.relationships+xml">
        <Transforms>
          <Transform Algorithm="http://schemas.openxmlformats.org/package/2006/RelationshipTransform">
            <mdssi:RelationshipReference xmlns:mdssi="http://schemas.openxmlformats.org/package/2006/digital-signature" SourceId="rId2"/>
            <mdssi:RelationshipReference xmlns:mdssi="http://schemas.openxmlformats.org/package/2006/digital-signature" SourceId="rId1"/>
          </Transform>
          <Transform Algorithm="http://www.w3.org/TR/2001/REC-xml-c14n-20010315"/>
        </Transforms>
        <DigestMethod Algorithm="http://www.w3.org/2001/04/xmlenc#sha256"/>
        <DigestValue>b6KaI0h14dsS+Xeolbn9qCIURmkx0KzMPR5CRfxaSYE=</DigestValue>
      </Reference>
      <Reference URI="/xl/worksheets/_rels/sheet4.xml.rels?ContentType=application/vnd.openxmlformats-package.relationships+xml">
        <Transforms>
          <Transform Algorithm="http://schemas.openxmlformats.org/package/2006/RelationshipTransform">
            <mdssi:RelationshipReference xmlns:mdssi="http://schemas.openxmlformats.org/package/2006/digital-signature" SourceId="rId2"/>
            <mdssi:RelationshipReference xmlns:mdssi="http://schemas.openxmlformats.org/package/2006/digital-signature" SourceId="rId1"/>
          </Transform>
          <Transform Algorithm="http://www.w3.org/TR/2001/REC-xml-c14n-20010315"/>
        </Transforms>
        <DigestMethod Algorithm="http://www.w3.org/2001/04/xmlenc#sha256"/>
        <DigestValue>k3SBUP3Lwa2uYg2Dcp7Qsdzx41Mua5yG9PI0cdmfjSM=</DigestValue>
      </Reference>
      <Reference URI="/xl/worksheets/_rels/sheet5.xml.rels?ContentType=application/vnd.openxmlformats-package.relationships+xml">
        <Transforms>
          <Transform Algorithm="http://schemas.openxmlformats.org/package/2006/RelationshipTransform">
            <mdssi:RelationshipReference xmlns:mdssi="http://schemas.openxmlformats.org/package/2006/digital-signature" SourceId="rId2"/>
            <mdssi:RelationshipReference xmlns:mdssi="http://schemas.openxmlformats.org/package/2006/digital-signature" SourceId="rId1"/>
          </Transform>
          <Transform Algorithm="http://www.w3.org/TR/2001/REC-xml-c14n-20010315"/>
        </Transforms>
        <DigestMethod Algorithm="http://www.w3.org/2001/04/xmlenc#sha256"/>
        <DigestValue>YdT88lSRyRfPCbWD7Ag/PQdFuGyW/WGx5+ALPerJnQk=</DigestValue>
      </Reference>
      <Reference URI="/xl/worksheets/_rels/sheet6.xml.rels?ContentType=application/vnd.openxmlformats-package.relationships+xml">
        <Transforms>
          <Transform Algorithm="http://schemas.openxmlformats.org/package/2006/RelationshipTransform">
            <mdssi:RelationshipReference xmlns:mdssi="http://schemas.openxmlformats.org/package/2006/digital-signature" SourceId="rId1"/>
            <mdssi:RelationshipReference xmlns:mdssi="http://schemas.openxmlformats.org/package/2006/digital-signature" SourceId="rId2"/>
          </Transform>
          <Transform Algorithm="http://www.w3.org/TR/2001/REC-xml-c14n-20010315"/>
        </Transforms>
        <DigestMethod Algorithm="http://www.w3.org/2001/04/xmlenc#sha256"/>
        <DigestValue>SQOvZ3/Tet+gub63J5n87DUsm7jYdOAvAXURsQkZL+w=</DigestValue>
      </Reference>
      <Reference URI="/xl/worksheets/_rels/sheet7.xml.rels?ContentType=application/vnd.openxmlformats-package.relationships+xml">
        <Transforms>
          <Transform Algorithm="http://schemas.openxmlformats.org/package/2006/RelationshipTransform">
            <mdssi:RelationshipReference xmlns:mdssi="http://schemas.openxmlformats.org/package/2006/digital-signature" SourceId="rId4"/>
            <mdssi:RelationshipReference xmlns:mdssi="http://schemas.openxmlformats.org/package/2006/digital-signature" SourceId="rId3"/>
            <mdssi:RelationshipReference xmlns:mdssi="http://schemas.openxmlformats.org/package/2006/digital-signature" SourceId="rId2"/>
            <mdssi:RelationshipReference xmlns:mdssi="http://schemas.openxmlformats.org/package/2006/digital-signature" SourceId="rId1"/>
          </Transform>
          <Transform Algorithm="http://www.w3.org/TR/2001/REC-xml-c14n-20010315"/>
        </Transforms>
        <DigestMethod Algorithm="http://www.w3.org/2001/04/xmlenc#sha256"/>
        <DigestValue>Za9t70tdEx7Z3wtE9sGxEO7K0+ywGeDm4lgM4fqGiu4=</DigestValue>
      </Reference>
      <Reference URI="/xl/worksheets/_rels/sheet8.xml.rels?ContentType=application/vnd.openxmlformats-package.relationships+xml">
        <Transforms>
          <Transform Algorithm="http://schemas.openxmlformats.org/package/2006/RelationshipTransform">
            <mdssi:RelationshipReference xmlns:mdssi="http://schemas.openxmlformats.org/package/2006/digital-signature" SourceId="rId1"/>
            <mdssi:RelationshipReference xmlns:mdssi="http://schemas.openxmlformats.org/package/2006/digital-signature" SourceId="rId4"/>
            <mdssi:RelationshipReference xmlns:mdssi="http://schemas.openxmlformats.org/package/2006/digital-signature" SourceId="rId3"/>
            <mdssi:RelationshipReference xmlns:mdssi="http://schemas.openxmlformats.org/package/2006/digital-signature" SourceId="rId2"/>
          </Transform>
          <Transform Algorithm="http://www.w3.org/TR/2001/REC-xml-c14n-20010315"/>
        </Transforms>
        <DigestMethod Algorithm="http://www.w3.org/2001/04/xmlenc#sha256"/>
        <DigestValue>20y56meN9Bo9UWcvDebixxq/3MsF5pkdVJUyAq/7NnI=</DigestValue>
      </Reference>
      <Reference URI="/xl/worksheets/_rels/sheet9.xml.rels?ContentType=application/vnd.openxmlformats-package.relationships+xml">
        <Transforms>
          <Transform Algorithm="http://schemas.openxmlformats.org/package/2006/RelationshipTransform">
            <mdssi:RelationshipReference xmlns:mdssi="http://schemas.openxmlformats.org/package/2006/digital-signature" SourceId="rId1"/>
            <mdssi:RelationshipReference xmlns:mdssi="http://schemas.openxmlformats.org/package/2006/digital-signature" SourceId="rId4"/>
            <mdssi:RelationshipReference xmlns:mdssi="http://schemas.openxmlformats.org/package/2006/digital-signature" SourceId="rId3"/>
            <mdssi:RelationshipReference xmlns:mdssi="http://schemas.openxmlformats.org/package/2006/digital-signature" SourceId="rId2"/>
          </Transform>
          <Transform Algorithm="http://www.w3.org/TR/2001/REC-xml-c14n-20010315"/>
        </Transforms>
        <DigestMethod Algorithm="http://www.w3.org/2001/04/xmlenc#sha256"/>
        <DigestValue>Yn3wi3cvbyJBERMCky0p7LEIAkPpBHGuf47ETgYQ2Vk=</DigestValue>
      </Reference>
      <Reference URI="/xl/worksheets/sheet1.xml?ContentType=application/vnd.openxmlformats-officedocument.spreadsheetml.worksheet+xml">
        <DigestMethod Algorithm="http://www.w3.org/2001/04/xmlenc#sha256"/>
        <DigestValue>+ZXICjPPCVlRTEdAGxipRXMp+1kjkmv+Fki94Tn0nNg=</DigestValue>
      </Reference>
      <Reference URI="/xl/worksheets/sheet10.xml?ContentType=application/vnd.openxmlformats-officedocument.spreadsheetml.worksheet+xml">
        <DigestMethod Algorithm="http://www.w3.org/2001/04/xmlenc#sha256"/>
        <DigestValue>ZR5jw8KduUsbLfFRx/I8Z2RnkU2uTX2MohNUj28+cyU=</DigestValue>
      </Reference>
      <Reference URI="/xl/worksheets/sheet11.xml?ContentType=application/vnd.openxmlformats-officedocument.spreadsheetml.worksheet+xml">
        <DigestMethod Algorithm="http://www.w3.org/2001/04/xmlenc#sha256"/>
        <DigestValue>hAR4/5LB+oOvjQz98qKKJMAl2yiQ5PPaJkrt1TDLDqQ=</DigestValue>
      </Reference>
      <Reference URI="/xl/worksheets/sheet12.xml?ContentType=application/vnd.openxmlformats-officedocument.spreadsheetml.worksheet+xml">
        <DigestMethod Algorithm="http://www.w3.org/2001/04/xmlenc#sha256"/>
        <DigestValue>LFrkPYUjEOkV82698fQtZMEhyMrwgEoK/MmBh5bBWn0=</DigestValue>
      </Reference>
      <Reference URI="/xl/worksheets/sheet13.xml?ContentType=application/vnd.openxmlformats-officedocument.spreadsheetml.worksheet+xml">
        <DigestMethod Algorithm="http://www.w3.org/2001/04/xmlenc#sha256"/>
        <DigestValue>1nvGPxl2uJ0hqp3K2LuUNxauFb9vsz5POj6S+tHwjsY=</DigestValue>
      </Reference>
      <Reference URI="/xl/worksheets/sheet2.xml?ContentType=application/vnd.openxmlformats-officedocument.spreadsheetml.worksheet+xml">
        <DigestMethod Algorithm="http://www.w3.org/2001/04/xmlenc#sha256"/>
        <DigestValue>iywJF3Bw2ZUvrG0iSr9RUpx+n8CKTkBN7Za92iFbARM=</DigestValue>
      </Reference>
      <Reference URI="/xl/worksheets/sheet3.xml?ContentType=application/vnd.openxmlformats-officedocument.spreadsheetml.worksheet+xml">
        <DigestMethod Algorithm="http://www.w3.org/2001/04/xmlenc#sha256"/>
        <DigestValue>44Zm90H5VdOUtCtkGmK2S8/9LikLCcLyxAiX85bQVTg=</DigestValue>
      </Reference>
      <Reference URI="/xl/worksheets/sheet4.xml?ContentType=application/vnd.openxmlformats-officedocument.spreadsheetml.worksheet+xml">
        <DigestMethod Algorithm="http://www.w3.org/2001/04/xmlenc#sha256"/>
        <DigestValue>QBYXhOGtlHKhLTyg0T61QergSy5tLVv3r7MuMv+1Gbo=</DigestValue>
      </Reference>
      <Reference URI="/xl/worksheets/sheet5.xml?ContentType=application/vnd.openxmlformats-officedocument.spreadsheetml.worksheet+xml">
        <DigestMethod Algorithm="http://www.w3.org/2001/04/xmlenc#sha256"/>
        <DigestValue>08DTogTKKl/ZhrNqwWobi0bGPO7jZbkM/WYL5O0POtU=</DigestValue>
      </Reference>
      <Reference URI="/xl/worksheets/sheet6.xml?ContentType=application/vnd.openxmlformats-officedocument.spreadsheetml.worksheet+xml">
        <DigestMethod Algorithm="http://www.w3.org/2001/04/xmlenc#sha256"/>
        <DigestValue>SgxgybovIE+ppNz1s6NK5+BxAAfTUihMRscPLg/Q2hQ=</DigestValue>
      </Reference>
      <Reference URI="/xl/worksheets/sheet7.xml?ContentType=application/vnd.openxmlformats-officedocument.spreadsheetml.worksheet+xml">
        <DigestMethod Algorithm="http://www.w3.org/2001/04/xmlenc#sha256"/>
        <DigestValue>vmqo33sIQHx+L52vYNpaygKUBFKXwAhz4IcKHEFH5SM=</DigestValue>
      </Reference>
      <Reference URI="/xl/worksheets/sheet8.xml?ContentType=application/vnd.openxmlformats-officedocument.spreadsheetml.worksheet+xml">
        <DigestMethod Algorithm="http://www.w3.org/2001/04/xmlenc#sha256"/>
        <DigestValue>woJ7Yy3+Rvih1qnd2x+ZAyCRA3NZrrWGxVUkVQD7FDo=</DigestValue>
      </Reference>
      <Reference URI="/xl/worksheets/sheet9.xml?ContentType=application/vnd.openxmlformats-officedocument.spreadsheetml.worksheet+xml">
        <DigestMethod Algorithm="http://www.w3.org/2001/04/xmlenc#sha256"/>
        <DigestValue>toG44yJZVGY4itH7VITZBpupWIdpXu1HpV6ukjOfPjE=</DigestValue>
      </Reference>
    </Manifest>
    <SignatureProperties>
      <SignatureProperty Id="idSignatureTime" Target="#idPackageSignature">
        <mdssi:SignatureTime xmlns:mdssi="http://schemas.openxmlformats.org/package/2006/digital-signature">
          <mdssi:Format>YYYY-MM-DDThh:mm:ssTZD</mdssi:Format>
          <mdssi:Value>2023-08-04T09:16:47Z</mdssi:Value>
        </mdssi:SignatureTime>
      </SignatureProperty>
    </SignatureProperties>
  </Object>
  <Object Id="idOfficeObject">
    <SignatureProperties>
      <SignatureProperty Id="idOfficeV1Details" Target="#idPackageSignature">
        <SignatureInfoV1 xmlns="http://schemas.microsoft.com/office/2006/digsig">
          <SetupID/>
          <SignatureText/>
          <SignatureImage/>
          <SignatureComments/>
          <WindowsVersion>10.0</WindowsVersion>
          <OfficeVersion>16.0</OfficeVersion>
          <ApplicationVersion>16.0</ApplicationVersion>
          <Monitors>2</Monitors>
          <HorizontalResolution>1366</HorizontalResolution>
          <VerticalResolution>768</VerticalResolution>
          <ColorDepth>32</ColorDepth>
          <SignatureProviderId>{00000000-0000-0000-0000-000000000000}</SignatureProviderId>
          <SignatureProviderUrl/>
          <SignatureProviderDetails>9</SignatureProviderDetails>
          <SignatureType>1</SignatureType>
        </SignatureInfoV1>
      </SignatureProperty>
    </SignatureProperties>
  </Object>
  <Object>
    <xd:QualifyingProperties xmlns:xd="http://uri.etsi.org/01903/v1.3.2#" Target="#idPackageSignature">
      <xd:SignedProperties Id="idSignedProperties">
        <xd:SignedSignatureProperties>
          <xd:SigningTime>2023-08-04T09:16:47Z</xd:SigningTime>
          <xd:SigningCertificate>
            <xd:Cert>
              <xd:CertDigest>
                <DigestMethod Algorithm="http://www.w3.org/2001/04/xmlenc#sha256"/>
                <DigestValue>dKAz3Z2fVNvfjDVaoD/0f0QQsFiw4VcqjJM9CBrhlYs=</DigestValue>
              </xd:CertDigest>
              <xd:IssuerSerial>
                <X509IssuerName>CN=VNPT-CA SHA-256, O=VIETNAM POSTS AND TELECOMMUNICATIONS GROUP, C=VN</X509IssuerName>
                <X509SerialNumber>111660364379292675795662804708073462484</X509SerialNumber>
              </xd:IssuerSerial>
            </xd:Cert>
          </xd:SigningCertificate>
          <xd:SignaturePolicyIdentifier>
            <xd:SignaturePolicyImplied/>
          </xd:SignaturePolicyIdentifier>
        </xd:SignedSignatureProperties>
        <xd:SignedDataObjectProperties>
          <xd:CommitmentTypeIndication>
            <xd:CommitmentTypeId>
              <xd:Identifier>http://uri.etsi.org/01903/v1.2.2#ProofOfApproval</xd:Identifier>
              <xd:Description>Approved this document</xd:Description>
            </xd:CommitmentTypeId>
            <xd:AllSignedDataObjects/>
          </xd:CommitmentTypeIndication>
        </xd:SignedDataObjectProperties>
      </xd:SignedProperties>
      <xd:UnsignedProperties>
        <xd:UnsignedSignatureProperties>
          <xd:CertificateValues>
            <xd:EncapsulatedX509Certificate>MIIGMzCCBBugAwIBAgIQT+7ypDCrs4IK37aRmL8S1jANBgkqhkiG9w0BAQsFADCBozELMAkGA1UEBhMCVk4xMzAxBgNVBAoMKk1pbmlzdHJ5IG9mIEluZm9ybWF0aW9uIGFuZCBDb21tdW5pY2F0aW9uczE8MDoGA1UECwwzTmF0aW9uYWwgQ2VudHJlIG9mIERpZ2l0YWwgU2lnbmF0dXJlIEF1dGhlbnRpY2F0aW9uMSEwHwYDVQQDDBhWaWV0bmFtIE5hdGlvbmFsIFJvb3QgQ0EwHhcNMjAwNzI4MTEwOTQ3WhcNMjUwNzI4MTEwOTQ3WjBcMQswCQYDVQQGEwJWTjEzMDEGA1UECgwqVklFVE5BTSBQT1NUUyBBTkQgVEVMRUNPTU1VTklDQVRJT05TIEdST1VQMRgwFgYDVQQDDA9WTlBULUNBIFNIQS0yNTYwggEiMA0GCSqGSIb3DQEBAQUAA4IBDwAwggEKAoIBAQDGl4D5aMlKcBPjrF51yxDAZBiN0KszMnWh4UXlpy1FECNclsb4JL1vg/KbcfayrvhB8e8ZybQrVoXDP4izMgwwnsPFjzg8DlVpdNRrC+NjywU1tBHq03qMQYJgvN+1O9IQoZvX9BVruYHXIQnpEfputwrjYBU2CS4zOyuzwYdexVIGSheib2AhGmTIvvSS+J+5yIy4X/ucJUKsEgaoMokT7ertnczuhVKX1XuYAA94jiYJCQmPnmTLEV0rM9HFAnNpKTcpMRfNIDQHLB3KXhTXUI1uKpe1pWPrXJEpNHdeKjwi2PJPU53qg+zhQTcmZtWGWR5c/GbUDasBoMXT4NQjAgMBAAGjggGnMIIBozBCBggrBgEFBQcBAQQ2MDQwMgYIKwYBBQUHMAKGJmh0dHBzOi8vcm9vdGNhLmdvdi52bi9jcnQvdm5yY2EyNTYucDdiMIHgBgNVHSMEgdgwgdWAFH7wh+2xuJ37CINvpBb98bisYpsBoYGppIGmMIGjMQswCQYDVQQGEwJWTjEzMDEGA1UECgwqTWluaXN0cnkgb2YgSW5mb3JtYXRpb24gYW5kIENvbW11bmljYXRpb25zMTwwOgYDVQQLDDNOYXRpb25hbCBDZW50cmUgb2YgRGlnaXRhbCBTaWduYXR1cmUgQXV0aGVudGljYXRpb24xITAfBgNVBAMMGFZpZXRuYW0gTmF0aW9uYWwgUm9vdCBDQYIRAJWSu4zurVokprj3HX0yO1owEgYDVR0TAQH/BAgwBgEB/wIBADA3BgNVHR8EMDAuMCygKqAohiZodHRwczovL3Jvb3RjYS5nb3Yudm4vY3JsL3ZucmNhMjU2LmNybDAOBgNVHQ8BAf8EBAMCAYYwHQYDVR0OBBYEFLZNa2vWpp007TI57EJUrL4yY9hxMA0GCSqGSIb3DQEBCwUAA4ICAQAy80uZED/QGUdqC3qVis0tYbpVpQsxWzOej0P90c+jCakRWgOLCIF3drEgc+4ruOMM5ISVR67axQ7eEq6vv4zqt1pxzoWG7sx8utPJw5fk8Zr2/Zzjh2jvtlaP9wPTJt1HcEhlFQXCTn2eO1C+P7VB9iRcWCIlV8OzbP5/9EjC/1WexL5FBCz6+9Pf4BHHMKDHOPKY5szHGT5yOOzb+nkqLfKVIy8x05+EaZsy6CctWeTTXQHe7ANMb7i1U2tK7YFLX3w/GtdtjBwMYWGaW+lp22Qmx8jq534x5nGefu1cO/tazufAzKNFpOr9nicaZe0sZEEN9wyCcYEdpy9ZniYfKdepCNRcsL/YFLSwhs3oTrko4zVuEZKB7Jh+WoaRLgpe2YXR5lVvT1wHiiTJQZQx9HPzROSTJOVe97AILmz44lVLCzWARdUfDgM0M7zMlG/Jr8n0iFYBnDxZAZUbiVlFrHKxOp6m6OSvloJvHc/IX4WgvSliYQB25FMwydTcqpBgP0V5np0KneZeOK/gSn1pHjTAtQrdYoGsC2p3KtbB58YOBCNpTtLpx9FxnN/8YnHUbsiz2xGqz8nO9VwnzIiYKgmxtltEebRf1R904u6Sa9LGbgj4xkz/W0lz1jA7m/vc9WoGPqqv1AbkB8Yylmz/Cu+CmQ1AxnFFwhUL5ZgveQ==</xd:EncapsulatedX509Certificate>
          </xd:CertificateValues>
        </xd:UnsignedSignatureProperties>
      </xd:UnsignedProperties>
    </xd:QualifyingProperties>
  </Object>
</Signature>
</file>

<file path=_xmlsignatures/sig2.xml><?xml version="1.0" encoding="utf-8"?>
<Signature xmlns="http://www.w3.org/2000/09/xmldsig#" Id="idPackageSignature">
  <SignedInfo>
    <CanonicalizationMethod Algorithm="http://www.w3.org/TR/2001/REC-xml-c14n-20010315"/>
    <SignatureMethod Algorithm="http://www.w3.org/2000/09/xmldsig#rsa-sha1"/>
    <Reference Type="http://www.w3.org/2000/09/xmldsig#Object" URI="#idPackageObject">
      <DigestMethod Algorithm="http://www.w3.org/2000/09/xmldsig#sha1"/>
      <DigestValue>qjcd8cYb3vwX5d7Bs1/imeOIUx4=</DigestValue>
    </Reference>
    <Reference Type="http://www.w3.org/2000/09/xmldsig#Object" URI="#idOfficeObject">
      <DigestMethod Algorithm="http://www.w3.org/2000/09/xmldsig#sha1"/>
      <DigestValue>Qmw0h7TgASWFxGNLsuJyWoPxZPM=</DigestValue>
    </Reference>
    <Reference Type="http://uri.etsi.org/01903#SignedProperties" URI="#idSignedProperties">
      <Transforms>
        <Transform Algorithm="http://www.w3.org/TR/2001/REC-xml-c14n-20010315"/>
      </Transforms>
      <DigestMethod Algorithm="http://www.w3.org/2000/09/xmldsig#sha1"/>
      <DigestValue>yPd34BDj15+xma32YP+x+vjaFck=</DigestValue>
    </Reference>
  </SignedInfo>
  <SignatureValue>VXQCbizK4rxrUxOAAEQxFBdXqTdbWX1cxUJI1fh4uLE6EsZ04YLApd/9wTzOhhzFE2orJ+Ed1Y+k
7CDe9njfCin+biOdDVBsWUPyfAt3SoqKjEK/LsnM1vQQTvYtj/ABmosKYnP7EzQi1LIMCQEvOXSE
U/gwKM+/XDVmScDtZ2k=</SignatureValue>
  <KeyInfo>
    <X509Data>
      <X509Certificate>MIIF+jCCA+KgAwIBAgIQVAEBAYAnJ8R7bPmQhFoGTzANBgkqhkiG9w0BAQUFADBpMQswCQYDVQQGEwJWTjETMBEGA1UEChMKVk5QVCBHcm91cDEeMBwGA1UECxMVVk5QVC1DQSBUcnVzdCBOZXR3b3JrMSUwIwYDVQQDExxWTlBUIENlcnRpZmljYXRpb24gQXV0aG9yaXR5MB4XDTIyMDUxNzA4MjMwMFoXDTI0MDYyNjA4MDIwMFowgdQxCzAJBgNVBAYTAlZOMRIwEAYDVQQIDAlIw4AgTuG7mEkxHDAaBgNVBAcME1F14bqtbiBIb8OgbiBLaeG6v20xbzBtBgNVBAMMZk5Hw4JOIEjDgE5HIFRIxq/GoE5HIE3huqBJIEPhu5QgUEjhuqZOIMSQ4bqmVSBUxq8gVsOAIFBIw4FUIFRSSeG7gk4gVknhu4ZUIE5BTSAtIENISSBOSMOBTkggSMOAIFRIw4BOSDEiMCAGCgmSJomT8ixkAQEMEk1TVDowMTAwMTUwNjE5LTA3MzCBnzANBgkqhkiG9w0BAQEFAAOBjQAwgYkCgYEA3BCtfA+TOhlgO/z1Vw/WrcYQepMGxy3QiWmgdeKd/sPt+JRRskmRf3xfpOWkQY54ZJ1X3FYOMINDjsl83xwq3/xWVhkAFSeoJsZMxSr9U9m8980mfsv0d6ZWEOUzu0FiY0fIMIf+EFL4e43Y7uI3DR0M1HS2jFq+bgdIYCFgfb0CAwEAAaOCAbQwggGwMHAGCCsGAQUFBwEBBGQwYjAyBggrBgEFBQcwAoYmaHR0cDovL3B1Yi52bnB0LWNhLnZuL2NlcnRzL3ZucHRjYS5jZXIwLAYIKwYBBQUHMAGGIGh0dHA6Ly9vY3NwLnZucHQtY2Eudm4vcmVzcG9uZGVyMB0GA1UdDgQWBBQl/UNoeuB4176wGuJi3oV2wI0CDDAMBgNVHRMBAf8EAjAAMB8GA1UdIwQYMBaAFAZpwNXVAooVjUZ96XziaApVrGqvMGgGA1UdIARhMF8wXQYOKwYBBAGB7QMBAQMBAQEwSzAiBggrBgEFBQcCAjAWHhQATwBJAEQALQBTAFQALQAxAC4AMDAlBggrBgEFBQcCARYZaHR0cDovL3B1Yi52bnB0LWNhLnZuL3JwYTAxBgNVHR8EKjAoMCagJKAihiBodHRwOi8vY3JsLnZucHQtY2Eudm4vdm5wdGNhLmNybDAOBgNVHQ8BAf8EBAMCBPAwIAYDVR0lBBkwFwYKKwYBBAGCNwoDDAYJKoZIhvcvAQEFMB8GA1UdEQQYMBaBFGR2Y2suaHRoQGJpZHYuY29tLnZuMA0GCSqGSIb3DQEBBQUAA4ICAQCx2ku7pqm+gaW9wxR5dymu07f1CzpeJX8iHtEYTFuiooTwWNaarqOwoCsNLR9uPyVJ1In7aosPPAgfF5QYGFpBYEqmqBUp1uyjYx5+iHr0W4e5CONZLt/htC+3+XPFgCbslnqKJ6k2WO3yEz/UJWXhrc+56xAQLSbERQdP+++DCuXmTpxx1WvSbfgXPssnTy+DdTLbN1YWoJJPl/Uf7Sm0zT/behBHGcB5tX285ju73JgndKuRfxNJYVzIOU1VfMWpXP6uVcz3MUgsGKTBE99YTWVZistzF5FYmfFyXei8Z61lqpf+roWQHcUusjYehS/tpmFHBcCJM9i01/jny6syOXYhGkxuoHcZJgQaQArhKxvLAffsNPAYTuWzbl7McU4ewBnB4VbNoJtn+Y/SOKita9jw/9X0EabOhCccfsPzBSqbPsKlQyHI2BzN/XiSrt8hLt8WodEJc1i6mISZqAKoLQGyG/lGAuru4Nj1UfWs/C01qQGecx8sdKyIb8oKOiQM4yhkYF9CZAQvEj8faCPhuvNLQRYL6MkMzY9HJiDrrhA0Amw/pbsrWhT1kcGRB5Xy0WrYQ9119nh1p69GkFDmsVOAkFK38czQmHVBriPmPYmdUHFSTeEwazNnoVqv2LrbsjF7vhmsh6bf4nOxxkvYRAypjr3FmX+qsMX7wxTKww==</X509Certificate>
    </X509Data>
  </KeyInfo>
  <Object Id="idPackageObject">
    <Manifest>
      <Reference URI="/_rels/.rels?ContentType=application/vnd.openxmlformats-package.relationships+xml">
        <Transforms>
          <Transform Algorithm="http://schemas.openxmlformats.org/package/2006/RelationshipTransform">
            <mdssi:RelationshipReference xmlns:mdssi="http://schemas.openxmlformats.org/package/2006/digital-signature" SourceId="rId1"/>
          </Transform>
          <Transform Algorithm="http://www.w3.org/TR/2001/REC-xml-c14n-20010315"/>
        </Transforms>
        <DigestMethod Algorithm="http://www.w3.org/2000/09/xmldsig#sha1"/>
        <DigestValue>+nAd0bim5u961Z6hkrztwiSj8HA=</DigestValue>
      </Reference>
      <Reference URI="/xl/_rels/workbook.xml.rels?ContentType=application/vnd.openxmlformats-package.relationships+xml">
        <Transforms>
          <Transform Algorithm="http://schemas.openxmlformats.org/package/2006/RelationshipTransform">
            <mdssi:RelationshipReference xmlns:mdssi="http://schemas.openxmlformats.org/package/2006/digital-signature" SourceId="rId4"/>
            <mdssi:RelationshipReference xmlns:mdssi="http://schemas.openxmlformats.org/package/2006/digital-signature" SourceId="rId9"/>
            <mdssi:RelationshipReference xmlns:mdssi="http://schemas.openxmlformats.org/package/2006/digital-signature" SourceId="rId14"/>
            <mdssi:RelationshipReference xmlns:mdssi="http://schemas.openxmlformats.org/package/2006/digital-signature" SourceId="rId8"/>
            <mdssi:RelationshipReference xmlns:mdssi="http://schemas.openxmlformats.org/package/2006/digital-signature" SourceId="rId13"/>
            <mdssi:RelationshipReference xmlns:mdssi="http://schemas.openxmlformats.org/package/2006/digital-signature" SourceId="rId3"/>
            <mdssi:RelationshipReference xmlns:mdssi="http://schemas.openxmlformats.org/package/2006/digital-signature" SourceId="rId7"/>
            <mdssi:RelationshipReference xmlns:mdssi="http://schemas.openxmlformats.org/package/2006/digital-signature" SourceId="rId12"/>
            <mdssi:RelationshipReference xmlns:mdssi="http://schemas.openxmlformats.org/package/2006/digital-signature" SourceId="rId17"/>
            <mdssi:RelationshipReference xmlns:mdssi="http://schemas.openxmlformats.org/package/2006/digital-signature" SourceId="rId2"/>
            <mdssi:RelationshipReference xmlns:mdssi="http://schemas.openxmlformats.org/package/2006/digital-signature" SourceId="rId16"/>
            <mdssi:RelationshipReference xmlns:mdssi="http://schemas.openxmlformats.org/package/2006/digital-signature" SourceId="rId1"/>
            <mdssi:RelationshipReference xmlns:mdssi="http://schemas.openxmlformats.org/package/2006/digital-signature" SourceId="rId6"/>
            <mdssi:RelationshipReference xmlns:mdssi="http://schemas.openxmlformats.org/package/2006/digital-signature" SourceId="rId11"/>
            <mdssi:RelationshipReference xmlns:mdssi="http://schemas.openxmlformats.org/package/2006/digital-signature" SourceId="rId5"/>
            <mdssi:RelationshipReference xmlns:mdssi="http://schemas.openxmlformats.org/package/2006/digital-signature" SourceId="rId15"/>
            <mdssi:RelationshipReference xmlns:mdssi="http://schemas.openxmlformats.org/package/2006/digital-signature" SourceId="rId10"/>
          </Transform>
          <Transform Algorithm="http://www.w3.org/TR/2001/REC-xml-c14n-20010315"/>
        </Transforms>
        <DigestMethod Algorithm="http://www.w3.org/2000/09/xmldsig#sha1"/>
        <DigestValue>Mm4A6PKmzMC4h/lAw4gMaGoYdCI=</DigestValue>
      </Reference>
      <Reference URI="/xl/calcChain.xml?ContentType=application/vnd.openxmlformats-officedocument.spreadsheetml.calcChain+xml">
        <DigestMethod Algorithm="http://www.w3.org/2000/09/xmldsig#sha1"/>
        <DigestValue>EwF50Tr2EuQyhPtss0ErDq+YjEs=</DigestValue>
      </Reference>
      <Reference URI="/xl/comments1.xml?ContentType=application/vnd.openxmlformats-officedocument.spreadsheetml.comments+xml">
        <DigestMethod Algorithm="http://www.w3.org/2000/09/xmldsig#sha1"/>
        <DigestValue>lr3rmNWFGEg+9hbhhZCDvCe4EXo=</DigestValue>
      </Reference>
      <Reference URI="/xl/comments2.xml?ContentType=application/vnd.openxmlformats-officedocument.spreadsheetml.comments+xml">
        <DigestMethod Algorithm="http://www.w3.org/2000/09/xmldsig#sha1"/>
        <DigestValue>ppPABeoVwFIYZjtCO6pEojWllT0=</DigestValue>
      </Reference>
      <Reference URI="/xl/comments3.xml?ContentType=application/vnd.openxmlformats-officedocument.spreadsheetml.comments+xml">
        <DigestMethod Algorithm="http://www.w3.org/2000/09/xmldsig#sha1"/>
        <DigestValue>/pWEmXIDaW+UIX6fsvfgjY/fims=</DigestValue>
      </Reference>
      <Reference URI="/xl/comments4.xml?ContentType=application/vnd.openxmlformats-officedocument.spreadsheetml.comments+xml">
        <DigestMethod Algorithm="http://www.w3.org/2000/09/xmldsig#sha1"/>
        <DigestValue>CLzw4A6wfy2pjNKaudQ4KUJ/mOs=</DigestValue>
      </Reference>
      <Reference URI="/xl/comments5.xml?ContentType=application/vnd.openxmlformats-officedocument.spreadsheetml.comments+xml">
        <DigestMethod Algorithm="http://www.w3.org/2000/09/xmldsig#sha1"/>
        <DigestValue>/mrIoH/KQky4FFuRbhicXqsQoCk=</DigestValue>
      </Reference>
      <Reference URI="/xl/comments6.xml?ContentType=application/vnd.openxmlformats-officedocument.spreadsheetml.comments+xml">
        <DigestMethod Algorithm="http://www.w3.org/2000/09/xmldsig#sha1"/>
        <DigestValue>tx5hJQ5XP43zUD1gCVDROKup+uc=</DigestValue>
      </Reference>
      <Reference URI="/xl/customProperty1.bin?ContentType=application/vnd.openxmlformats-officedocument.spreadsheetml.customProperty">
        <DigestMethod Algorithm="http://www.w3.org/2000/09/xmldsig#sha1"/>
        <DigestValue>HCL9pga9EIylrLPI/iRKk7JRhMo=</DigestValue>
      </Reference>
      <Reference URI="/xl/customProperty10.bin?ContentType=application/vnd.openxmlformats-officedocument.spreadsheetml.customProperty">
        <DigestMethod Algorithm="http://www.w3.org/2000/09/xmldsig#sha1"/>
        <DigestValue>R2OPsGAL+xWJLBJT/Kn7swfTQL0=</DigestValue>
      </Reference>
      <Reference URI="/xl/customProperty11.bin?ContentType=application/vnd.openxmlformats-officedocument.spreadsheetml.customProperty">
        <DigestMethod Algorithm="http://www.w3.org/2000/09/xmldsig#sha1"/>
        <DigestValue>E1NM8NnQMCq7cazoREyjSsGsCvw=</DigestValue>
      </Reference>
      <Reference URI="/xl/customProperty12.bin?ContentType=application/vnd.openxmlformats-officedocument.spreadsheetml.customProperty">
        <DigestMethod Algorithm="http://www.w3.org/2000/09/xmldsig#sha1"/>
        <DigestValue>8snkAP9Oh4i2OuOnqbFyIBVRchY=</DigestValue>
      </Reference>
      <Reference URI="/xl/customProperty13.bin?ContentType=application/vnd.openxmlformats-officedocument.spreadsheetml.customProperty">
        <DigestMethod Algorithm="http://www.w3.org/2000/09/xmldsig#sha1"/>
        <DigestValue>JwlkX59nITv+KHyDtKZGpbcdXQU=</DigestValue>
      </Reference>
      <Reference URI="/xl/customProperty2.bin?ContentType=application/vnd.openxmlformats-officedocument.spreadsheetml.customProperty">
        <DigestMethod Algorithm="http://www.w3.org/2000/09/xmldsig#sha1"/>
        <DigestValue>ke1dVfOldo++JguPfBDzKmcOaJc=</DigestValue>
      </Reference>
      <Reference URI="/xl/customProperty3.bin?ContentType=application/vnd.openxmlformats-officedocument.spreadsheetml.customProperty">
        <DigestMethod Algorithm="http://www.w3.org/2000/09/xmldsig#sha1"/>
        <DigestValue>3x2H4LyI+aKDiVSO4ESGoYwEh5Y=</DigestValue>
      </Reference>
      <Reference URI="/xl/customProperty4.bin?ContentType=application/vnd.openxmlformats-officedocument.spreadsheetml.customProperty">
        <DigestMethod Algorithm="http://www.w3.org/2000/09/xmldsig#sha1"/>
        <DigestValue>17j7qiQVKb+gjcu8qFzFh5D5jmY=</DigestValue>
      </Reference>
      <Reference URI="/xl/customProperty5.bin?ContentType=application/vnd.openxmlformats-officedocument.spreadsheetml.customProperty">
        <DigestMethod Algorithm="http://www.w3.org/2000/09/xmldsig#sha1"/>
        <DigestValue>B6Rsb9aHL4WNN7HGrf5I6z5UEs8=</DigestValue>
      </Reference>
      <Reference URI="/xl/customProperty6.bin?ContentType=application/vnd.openxmlformats-officedocument.spreadsheetml.customProperty">
        <DigestMethod Algorithm="http://www.w3.org/2000/09/xmldsig#sha1"/>
        <DigestValue>htPe+f9UhiLNNx0oD2ZzvTnPsXs=</DigestValue>
      </Reference>
      <Reference URI="/xl/customProperty7.bin?ContentType=application/vnd.openxmlformats-officedocument.spreadsheetml.customProperty">
        <DigestMethod Algorithm="http://www.w3.org/2000/09/xmldsig#sha1"/>
        <DigestValue>DmOgmMxY85s/E5qRxYgN6FbXpPI=</DigestValue>
      </Reference>
      <Reference URI="/xl/customProperty8.bin?ContentType=application/vnd.openxmlformats-officedocument.spreadsheetml.customProperty">
        <DigestMethod Algorithm="http://www.w3.org/2000/09/xmldsig#sha1"/>
        <DigestValue>dRzE2gieZXr+eoZL8fz4D62sGbw=</DigestValue>
      </Reference>
      <Reference URI="/xl/customProperty9.bin?ContentType=application/vnd.openxmlformats-officedocument.spreadsheetml.customProperty">
        <DigestMethod Algorithm="http://www.w3.org/2000/09/xmldsig#sha1"/>
        <DigestValue>RiZvrMdpvU81AB+4gSeoxho7B7Q=</DigestValue>
      </Reference>
      <Reference URI="/xl/drawings/vmlDrawing1.vml?ContentType=application/vnd.openxmlformats-officedocument.vmlDrawing">
        <DigestMethod Algorithm="http://www.w3.org/2000/09/xmldsig#sha1"/>
        <DigestValue>g0aINPW2Z6MixZt7f6yZokD+zKs=</DigestValue>
      </Reference>
      <Reference URI="/xl/drawings/vmlDrawing2.vml?ContentType=application/vnd.openxmlformats-officedocument.vmlDrawing">
        <DigestMethod Algorithm="http://www.w3.org/2000/09/xmldsig#sha1"/>
        <DigestValue>VysnzMKQgLB+8suF3TA8xpEwQJM=</DigestValue>
      </Reference>
      <Reference URI="/xl/drawings/vmlDrawing3.vml?ContentType=application/vnd.openxmlformats-officedocument.vmlDrawing">
        <DigestMethod Algorithm="http://www.w3.org/2000/09/xmldsig#sha1"/>
        <DigestValue>Ttkx/vtGNmZq9ZrlV4j37PwUBj8=</DigestValue>
      </Reference>
      <Reference URI="/xl/drawings/vmlDrawing4.vml?ContentType=application/vnd.openxmlformats-officedocument.vmlDrawing">
        <DigestMethod Algorithm="http://www.w3.org/2000/09/xmldsig#sha1"/>
        <DigestValue>A/ZS/FKFHvLRELOJ2qwTL0VMTtA=</DigestValue>
      </Reference>
      <Reference URI="/xl/drawings/vmlDrawing5.vml?ContentType=application/vnd.openxmlformats-officedocument.vmlDrawing">
        <DigestMethod Algorithm="http://www.w3.org/2000/09/xmldsig#sha1"/>
        <DigestValue>K8u7VrHFY61gTwdrCWasK/oUMIU=</DigestValue>
      </Reference>
      <Reference URI="/xl/drawings/vmlDrawing6.vml?ContentType=application/vnd.openxmlformats-officedocument.vmlDrawing">
        <DigestMethod Algorithm="http://www.w3.org/2000/09/xmldsig#sha1"/>
        <DigestValue>a1NX3pWIRB3ptDlGyFcS3+44KKA=</DigestValue>
      </Reference>
      <Reference URI="/xl/printerSettings/printerSettings1.bin?ContentType=application/vnd.openxmlformats-officedocument.spreadsheetml.printerSettings">
        <DigestMethod Algorithm="http://www.w3.org/2000/09/xmldsig#sha1"/>
        <DigestValue>XwbvXLngc27rlBbfkXVeVcPLfsQ=</DigestValue>
      </Reference>
      <Reference URI="/xl/printerSettings/printerSettings10.bin?ContentType=application/vnd.openxmlformats-officedocument.spreadsheetml.printerSettings">
        <DigestMethod Algorithm="http://www.w3.org/2000/09/xmldsig#sha1"/>
        <DigestValue>XwbvXLngc27rlBbfkXVeVcPLfsQ=</DigestValue>
      </Reference>
      <Reference URI="/xl/printerSettings/printerSettings11.bin?ContentType=application/vnd.openxmlformats-officedocument.spreadsheetml.printerSettings">
        <DigestMethod Algorithm="http://www.w3.org/2000/09/xmldsig#sha1"/>
        <DigestValue>XwbvXLngc27rlBbfkXVeVcPLfsQ=</DigestValue>
      </Reference>
      <Reference URI="/xl/printerSettings/printerSettings2.bin?ContentType=application/vnd.openxmlformats-officedocument.spreadsheetml.printerSettings">
        <DigestMethod Algorithm="http://www.w3.org/2000/09/xmldsig#sha1"/>
        <DigestValue>XwbvXLngc27rlBbfkXVeVcPLfsQ=</DigestValue>
      </Reference>
      <Reference URI="/xl/printerSettings/printerSettings3.bin?ContentType=application/vnd.openxmlformats-officedocument.spreadsheetml.printerSettings">
        <DigestMethod Algorithm="http://www.w3.org/2000/09/xmldsig#sha1"/>
        <DigestValue>XwbvXLngc27rlBbfkXVeVcPLfsQ=</DigestValue>
      </Reference>
      <Reference URI="/xl/printerSettings/printerSettings4.bin?ContentType=application/vnd.openxmlformats-officedocument.spreadsheetml.printerSettings">
        <DigestMethod Algorithm="http://www.w3.org/2000/09/xmldsig#sha1"/>
        <DigestValue>XwbvXLngc27rlBbfkXVeVcPLfsQ=</DigestValue>
      </Reference>
      <Reference URI="/xl/printerSettings/printerSettings5.bin?ContentType=application/vnd.openxmlformats-officedocument.spreadsheetml.printerSettings">
        <DigestMethod Algorithm="http://www.w3.org/2000/09/xmldsig#sha1"/>
        <DigestValue>XwbvXLngc27rlBbfkXVeVcPLfsQ=</DigestValue>
      </Reference>
      <Reference URI="/xl/printerSettings/printerSettings6.bin?ContentType=application/vnd.openxmlformats-officedocument.spreadsheetml.printerSettings">
        <DigestMethod Algorithm="http://www.w3.org/2000/09/xmldsig#sha1"/>
        <DigestValue>XwbvXLngc27rlBbfkXVeVcPLfsQ=</DigestValue>
      </Reference>
      <Reference URI="/xl/printerSettings/printerSettings7.bin?ContentType=application/vnd.openxmlformats-officedocument.spreadsheetml.printerSettings">
        <DigestMethod Algorithm="http://www.w3.org/2000/09/xmldsig#sha1"/>
        <DigestValue>XwbvXLngc27rlBbfkXVeVcPLfsQ=</DigestValue>
      </Reference>
      <Reference URI="/xl/printerSettings/printerSettings8.bin?ContentType=application/vnd.openxmlformats-officedocument.spreadsheetml.printerSettings">
        <DigestMethod Algorithm="http://www.w3.org/2000/09/xmldsig#sha1"/>
        <DigestValue>XwbvXLngc27rlBbfkXVeVcPLfsQ=</DigestValue>
      </Reference>
      <Reference URI="/xl/printerSettings/printerSettings9.bin?ContentType=application/vnd.openxmlformats-officedocument.spreadsheetml.printerSettings">
        <DigestMethod Algorithm="http://www.w3.org/2000/09/xmldsig#sha1"/>
        <DigestValue>XwbvXLngc27rlBbfkXVeVcPLfsQ=</DigestValue>
      </Reference>
      <Reference URI="/xl/sharedStrings.xml?ContentType=application/vnd.openxmlformats-officedocument.spreadsheetml.sharedStrings+xml">
        <DigestMethod Algorithm="http://www.w3.org/2000/09/xmldsig#sha1"/>
        <DigestValue>fRNF49CILKVqv52bciqr7jL6Iv0=</DigestValue>
      </Reference>
      <Reference URI="/xl/styles.xml?ContentType=application/vnd.openxmlformats-officedocument.spreadsheetml.styles+xml">
        <DigestMethod Algorithm="http://www.w3.org/2000/09/xmldsig#sha1"/>
        <DigestValue>54Dy2vzy0lANM9WDV375Zxp7S/c=</DigestValue>
      </Reference>
      <Reference URI="/xl/theme/theme1.xml?ContentType=application/vnd.openxmlformats-officedocument.theme+xml">
        <DigestMethod Algorithm="http://www.w3.org/2000/09/xmldsig#sha1"/>
        <DigestValue>4yBPLoPyfovgGfr3C8FEOimPVws=</DigestValue>
      </Reference>
      <Reference URI="/xl/workbook.xml?ContentType=application/vnd.openxmlformats-officedocument.spreadsheetml.sheet.main+xml">
        <DigestMethod Algorithm="http://www.w3.org/2000/09/xmldsig#sha1"/>
        <DigestValue>odrmey+JFbYb8rLvQEs8KXjbf9k=</DigestValue>
      </Reference>
      <Reference URI="/xl/worksheets/_rels/sheet1.xml.rels?ContentType=application/vnd.openxmlformats-package.relationships+xml">
        <Transforms>
          <Transform Algorithm="http://schemas.openxmlformats.org/package/2006/RelationshipTransform">
            <mdssi:RelationshipReference xmlns:mdssi="http://schemas.openxmlformats.org/package/2006/digital-signature" SourceId="rId2"/>
            <mdssi:RelationshipReference xmlns:mdssi="http://schemas.openxmlformats.org/package/2006/digital-signature" SourceId="rId1"/>
          </Transform>
          <Transform Algorithm="http://www.w3.org/TR/2001/REC-xml-c14n-20010315"/>
        </Transforms>
        <DigestMethod Algorithm="http://www.w3.org/2000/09/xmldsig#sha1"/>
        <DigestValue>gWvBcapLkRJGLZVs8GmsUkiY6Pc=</DigestValue>
      </Reference>
      <Reference URI="/xl/worksheets/_rels/sheet10.xml.rels?ContentType=application/vnd.openxmlformats-package.relationships+xml">
        <Transforms>
          <Transform Algorithm="http://schemas.openxmlformats.org/package/2006/RelationshipTransform">
            <mdssi:RelationshipReference xmlns:mdssi="http://schemas.openxmlformats.org/package/2006/digital-signature" SourceId="rId1"/>
            <mdssi:RelationshipReference xmlns:mdssi="http://schemas.openxmlformats.org/package/2006/digital-signature" SourceId="rId4"/>
            <mdssi:RelationshipReference xmlns:mdssi="http://schemas.openxmlformats.org/package/2006/digital-signature" SourceId="rId3"/>
            <mdssi:RelationshipReference xmlns:mdssi="http://schemas.openxmlformats.org/package/2006/digital-signature" SourceId="rId2"/>
          </Transform>
          <Transform Algorithm="http://www.w3.org/TR/2001/REC-xml-c14n-20010315"/>
        </Transforms>
        <DigestMethod Algorithm="http://www.w3.org/2000/09/xmldsig#sha1"/>
        <DigestValue>YlzU41Mz2fxrdtf5/kBncGiFFYo=</DigestValue>
      </Reference>
      <Reference URI="/xl/worksheets/_rels/sheet11.xml.rels?ContentType=application/vnd.openxmlformats-package.relationships+xml">
        <Transforms>
          <Transform Algorithm="http://schemas.openxmlformats.org/package/2006/RelationshipTransform">
            <mdssi:RelationshipReference xmlns:mdssi="http://schemas.openxmlformats.org/package/2006/digital-signature" SourceId="rId4"/>
            <mdssi:RelationshipReference xmlns:mdssi="http://schemas.openxmlformats.org/package/2006/digital-signature" SourceId="rId3"/>
            <mdssi:RelationshipReference xmlns:mdssi="http://schemas.openxmlformats.org/package/2006/digital-signature" SourceId="rId2"/>
            <mdssi:RelationshipReference xmlns:mdssi="http://schemas.openxmlformats.org/package/2006/digital-signature" SourceId="rId1"/>
          </Transform>
          <Transform Algorithm="http://www.w3.org/TR/2001/REC-xml-c14n-20010315"/>
        </Transforms>
        <DigestMethod Algorithm="http://www.w3.org/2000/09/xmldsig#sha1"/>
        <DigestValue>DrOTj3rfSVuqqe08a5bZJwIF6lI=</DigestValue>
      </Reference>
      <Reference URI="/xl/worksheets/_rels/sheet12.xml.rels?ContentType=application/vnd.openxmlformats-package.relationships+xml">
        <Transforms>
          <Transform Algorithm="http://schemas.openxmlformats.org/package/2006/RelationshipTransform">
            <mdssi:RelationshipReference xmlns:mdssi="http://schemas.openxmlformats.org/package/2006/digital-signature" SourceId="rId1"/>
            <mdssi:RelationshipReference xmlns:mdssi="http://schemas.openxmlformats.org/package/2006/digital-signature" SourceId="rId3"/>
            <mdssi:RelationshipReference xmlns:mdssi="http://schemas.openxmlformats.org/package/2006/digital-signature" SourceId="rId2"/>
          </Transform>
          <Transform Algorithm="http://www.w3.org/TR/2001/REC-xml-c14n-20010315"/>
        </Transforms>
        <DigestMethod Algorithm="http://www.w3.org/2000/09/xmldsig#sha1"/>
        <DigestValue>bewP4NsQpn6hIFQZbQtFuMJnjrs=</DigestValue>
      </Reference>
      <Reference URI="/xl/worksheets/_rels/sheet13.xml.rels?ContentType=application/vnd.openxmlformats-package.relationships+xml">
        <Transforms>
          <Transform Algorithm="http://schemas.openxmlformats.org/package/2006/RelationshipTransform">
            <mdssi:RelationshipReference xmlns:mdssi="http://schemas.openxmlformats.org/package/2006/digital-signature" SourceId="rId1"/>
          </Transform>
          <Transform Algorithm="http://www.w3.org/TR/2001/REC-xml-c14n-20010315"/>
        </Transforms>
        <DigestMethod Algorithm="http://www.w3.org/2000/09/xmldsig#sha1"/>
        <DigestValue>Uow0ZCRkmhjVTulYj2a5Ez/bmoU=</DigestValue>
      </Reference>
      <Reference URI="/xl/worksheets/_rels/sheet2.xml.rels?ContentType=application/vnd.openxmlformats-package.relationships+xml">
        <Transforms>
          <Transform Algorithm="http://schemas.openxmlformats.org/package/2006/RelationshipTransform">
            <mdssi:RelationshipReference xmlns:mdssi="http://schemas.openxmlformats.org/package/2006/digital-signature" SourceId="rId2"/>
            <mdssi:RelationshipReference xmlns:mdssi="http://schemas.openxmlformats.org/package/2006/digital-signature" SourceId="rId1"/>
          </Transform>
          <Transform Algorithm="http://www.w3.org/TR/2001/REC-xml-c14n-20010315"/>
        </Transforms>
        <DigestMethod Algorithm="http://www.w3.org/2000/09/xmldsig#sha1"/>
        <DigestValue>NQk/wI0/c1tJ7QWextj1G62aryw=</DigestValue>
      </Reference>
      <Reference URI="/xl/worksheets/_rels/sheet3.xml.rels?ContentType=application/vnd.openxmlformats-package.relationships+xml">
        <Transforms>
          <Transform Algorithm="http://schemas.openxmlformats.org/package/2006/RelationshipTransform">
            <mdssi:RelationshipReference xmlns:mdssi="http://schemas.openxmlformats.org/package/2006/digital-signature" SourceId="rId1"/>
            <mdssi:RelationshipReference xmlns:mdssi="http://schemas.openxmlformats.org/package/2006/digital-signature" SourceId="rId2"/>
          </Transform>
          <Transform Algorithm="http://www.w3.org/TR/2001/REC-xml-c14n-20010315"/>
        </Transforms>
        <DigestMethod Algorithm="http://www.w3.org/2000/09/xmldsig#sha1"/>
        <DigestValue>6kY2tDAe7JDsAjk4vhIn/qDvIn4=</DigestValue>
      </Reference>
      <Reference URI="/xl/worksheets/_rels/sheet4.xml.rels?ContentType=application/vnd.openxmlformats-package.relationships+xml">
        <Transforms>
          <Transform Algorithm="http://schemas.openxmlformats.org/package/2006/RelationshipTransform">
            <mdssi:RelationshipReference xmlns:mdssi="http://schemas.openxmlformats.org/package/2006/digital-signature" SourceId="rId1"/>
            <mdssi:RelationshipReference xmlns:mdssi="http://schemas.openxmlformats.org/package/2006/digital-signature" SourceId="rId2"/>
          </Transform>
          <Transform Algorithm="http://www.w3.org/TR/2001/REC-xml-c14n-20010315"/>
        </Transforms>
        <DigestMethod Algorithm="http://www.w3.org/2000/09/xmldsig#sha1"/>
        <DigestValue>tCWQkcRdSVD9t9mM2pykDbOv+Ow=</DigestValue>
      </Reference>
      <Reference URI="/xl/worksheets/_rels/sheet5.xml.rels?ContentType=application/vnd.openxmlformats-package.relationships+xml">
        <Transforms>
          <Transform Algorithm="http://schemas.openxmlformats.org/package/2006/RelationshipTransform">
            <mdssi:RelationshipReference xmlns:mdssi="http://schemas.openxmlformats.org/package/2006/digital-signature" SourceId="rId2"/>
            <mdssi:RelationshipReference xmlns:mdssi="http://schemas.openxmlformats.org/package/2006/digital-signature" SourceId="rId1"/>
          </Transform>
          <Transform Algorithm="http://www.w3.org/TR/2001/REC-xml-c14n-20010315"/>
        </Transforms>
        <DigestMethod Algorithm="http://www.w3.org/2000/09/xmldsig#sha1"/>
        <DigestValue>7qzuSawWPK1QMOX2BhC8WGrNMWI=</DigestValue>
      </Reference>
      <Reference URI="/xl/worksheets/_rels/sheet6.xml.rels?ContentType=application/vnd.openxmlformats-package.relationships+xml">
        <Transforms>
          <Transform Algorithm="http://schemas.openxmlformats.org/package/2006/RelationshipTransform">
            <mdssi:RelationshipReference xmlns:mdssi="http://schemas.openxmlformats.org/package/2006/digital-signature" SourceId="rId1"/>
            <mdssi:RelationshipReference xmlns:mdssi="http://schemas.openxmlformats.org/package/2006/digital-signature" SourceId="rId2"/>
          </Transform>
          <Transform Algorithm="http://www.w3.org/TR/2001/REC-xml-c14n-20010315"/>
        </Transforms>
        <DigestMethod Algorithm="http://www.w3.org/2000/09/xmldsig#sha1"/>
        <DigestValue>TripwUqrYKPhmffMWiXW/GXoiVY=</DigestValue>
      </Reference>
      <Reference URI="/xl/worksheets/_rels/sheet7.xml.rels?ContentType=application/vnd.openxmlformats-package.relationships+xml">
        <Transforms>
          <Transform Algorithm="http://schemas.openxmlformats.org/package/2006/RelationshipTransform">
            <mdssi:RelationshipReference xmlns:mdssi="http://schemas.openxmlformats.org/package/2006/digital-signature" SourceId="rId1"/>
            <mdssi:RelationshipReference xmlns:mdssi="http://schemas.openxmlformats.org/package/2006/digital-signature" SourceId="rId4"/>
            <mdssi:RelationshipReference xmlns:mdssi="http://schemas.openxmlformats.org/package/2006/digital-signature" SourceId="rId3"/>
            <mdssi:RelationshipReference xmlns:mdssi="http://schemas.openxmlformats.org/package/2006/digital-signature" SourceId="rId2"/>
          </Transform>
          <Transform Algorithm="http://www.w3.org/TR/2001/REC-xml-c14n-20010315"/>
        </Transforms>
        <DigestMethod Algorithm="http://www.w3.org/2000/09/xmldsig#sha1"/>
        <DigestValue>W/G7js6bEV4JkuaNeTSgSFC1/O8=</DigestValue>
      </Reference>
      <Reference URI="/xl/worksheets/_rels/sheet8.xml.rels?ContentType=application/vnd.openxmlformats-package.relationships+xml">
        <Transforms>
          <Transform Algorithm="http://schemas.openxmlformats.org/package/2006/RelationshipTransform">
            <mdssi:RelationshipReference xmlns:mdssi="http://schemas.openxmlformats.org/package/2006/digital-signature" SourceId="rId4"/>
            <mdssi:RelationshipReference xmlns:mdssi="http://schemas.openxmlformats.org/package/2006/digital-signature" SourceId="rId3"/>
            <mdssi:RelationshipReference xmlns:mdssi="http://schemas.openxmlformats.org/package/2006/digital-signature" SourceId="rId2"/>
            <mdssi:RelationshipReference xmlns:mdssi="http://schemas.openxmlformats.org/package/2006/digital-signature" SourceId="rId1"/>
          </Transform>
          <Transform Algorithm="http://www.w3.org/TR/2001/REC-xml-c14n-20010315"/>
        </Transforms>
        <DigestMethod Algorithm="http://www.w3.org/2000/09/xmldsig#sha1"/>
        <DigestValue>odbC5OgDrDCsvON0y7AjOghz6Qc=</DigestValue>
      </Reference>
      <Reference URI="/xl/worksheets/_rels/sheet9.xml.rels?ContentType=application/vnd.openxmlformats-package.relationships+xml">
        <Transforms>
          <Transform Algorithm="http://schemas.openxmlformats.org/package/2006/RelationshipTransform">
            <mdssi:RelationshipReference xmlns:mdssi="http://schemas.openxmlformats.org/package/2006/digital-signature" SourceId="rId4"/>
            <mdssi:RelationshipReference xmlns:mdssi="http://schemas.openxmlformats.org/package/2006/digital-signature" SourceId="rId3"/>
            <mdssi:RelationshipReference xmlns:mdssi="http://schemas.openxmlformats.org/package/2006/digital-signature" SourceId="rId2"/>
            <mdssi:RelationshipReference xmlns:mdssi="http://schemas.openxmlformats.org/package/2006/digital-signature" SourceId="rId1"/>
          </Transform>
          <Transform Algorithm="http://www.w3.org/TR/2001/REC-xml-c14n-20010315"/>
        </Transforms>
        <DigestMethod Algorithm="http://www.w3.org/2000/09/xmldsig#sha1"/>
        <DigestValue>EH99FIG7v/9tePy5BDVbSxSd3U0=</DigestValue>
      </Reference>
      <Reference URI="/xl/worksheets/sheet1.xml?ContentType=application/vnd.openxmlformats-officedocument.spreadsheetml.worksheet+xml">
        <DigestMethod Algorithm="http://www.w3.org/2000/09/xmldsig#sha1"/>
        <DigestValue>O4M8qZaTkp0Blp0EHx2bjyMtUNY=</DigestValue>
      </Reference>
      <Reference URI="/xl/worksheets/sheet10.xml?ContentType=application/vnd.openxmlformats-officedocument.spreadsheetml.worksheet+xml">
        <DigestMethod Algorithm="http://www.w3.org/2000/09/xmldsig#sha1"/>
        <DigestValue>1S3EMAtWev+JJF0HXk2MFB1jyGg=</DigestValue>
      </Reference>
      <Reference URI="/xl/worksheets/sheet11.xml?ContentType=application/vnd.openxmlformats-officedocument.spreadsheetml.worksheet+xml">
        <DigestMethod Algorithm="http://www.w3.org/2000/09/xmldsig#sha1"/>
        <DigestValue>6dH8eWL+sBVsRv1YIO45nnklZ3o=</DigestValue>
      </Reference>
      <Reference URI="/xl/worksheets/sheet12.xml?ContentType=application/vnd.openxmlformats-officedocument.spreadsheetml.worksheet+xml">
        <DigestMethod Algorithm="http://www.w3.org/2000/09/xmldsig#sha1"/>
        <DigestValue>3T6f+Qcuq5U3bGV9qdvq9VlypOU=</DigestValue>
      </Reference>
      <Reference URI="/xl/worksheets/sheet13.xml?ContentType=application/vnd.openxmlformats-officedocument.spreadsheetml.worksheet+xml">
        <DigestMethod Algorithm="http://www.w3.org/2000/09/xmldsig#sha1"/>
        <DigestValue>9lImId58DHPY2AelFY5RqlMPfoc=</DigestValue>
      </Reference>
      <Reference URI="/xl/worksheets/sheet2.xml?ContentType=application/vnd.openxmlformats-officedocument.spreadsheetml.worksheet+xml">
        <DigestMethod Algorithm="http://www.w3.org/2000/09/xmldsig#sha1"/>
        <DigestValue>+t+yfrb0VA3ch/zMCAWgp9efuWo=</DigestValue>
      </Reference>
      <Reference URI="/xl/worksheets/sheet3.xml?ContentType=application/vnd.openxmlformats-officedocument.spreadsheetml.worksheet+xml">
        <DigestMethod Algorithm="http://www.w3.org/2000/09/xmldsig#sha1"/>
        <DigestValue>D6avJEY7Xgl962k0Rosha0eNfmg=</DigestValue>
      </Reference>
      <Reference URI="/xl/worksheets/sheet4.xml?ContentType=application/vnd.openxmlformats-officedocument.spreadsheetml.worksheet+xml">
        <DigestMethod Algorithm="http://www.w3.org/2000/09/xmldsig#sha1"/>
        <DigestValue>MnzV01se1SCobpFYqwqLXLXxUQU=</DigestValue>
      </Reference>
      <Reference URI="/xl/worksheets/sheet5.xml?ContentType=application/vnd.openxmlformats-officedocument.spreadsheetml.worksheet+xml">
        <DigestMethod Algorithm="http://www.w3.org/2000/09/xmldsig#sha1"/>
        <DigestValue>o71uD4+5Xfi7vOIwO+k+Sp7GDtQ=</DigestValue>
      </Reference>
      <Reference URI="/xl/worksheets/sheet6.xml?ContentType=application/vnd.openxmlformats-officedocument.spreadsheetml.worksheet+xml">
        <DigestMethod Algorithm="http://www.w3.org/2000/09/xmldsig#sha1"/>
        <DigestValue>Ny8W5HIaPt3WvR2+EJ3U/gZRV8U=</DigestValue>
      </Reference>
      <Reference URI="/xl/worksheets/sheet7.xml?ContentType=application/vnd.openxmlformats-officedocument.spreadsheetml.worksheet+xml">
        <DigestMethod Algorithm="http://www.w3.org/2000/09/xmldsig#sha1"/>
        <DigestValue>Mqhr31q+DGAKxsAVDdv44LuG6wU=</DigestValue>
      </Reference>
      <Reference URI="/xl/worksheets/sheet8.xml?ContentType=application/vnd.openxmlformats-officedocument.spreadsheetml.worksheet+xml">
        <DigestMethod Algorithm="http://www.w3.org/2000/09/xmldsig#sha1"/>
        <DigestValue>sk1Rh/xhYirtpQthWZw+BY3Y0pE=</DigestValue>
      </Reference>
      <Reference URI="/xl/worksheets/sheet9.xml?ContentType=application/vnd.openxmlformats-officedocument.spreadsheetml.worksheet+xml">
        <DigestMethod Algorithm="http://www.w3.org/2000/09/xmldsig#sha1"/>
        <DigestValue>In41lonUhGmvP/Km53eaJQRKlas=</DigestValue>
      </Reference>
    </Manifest>
    <SignatureProperties>
      <SignatureProperty Id="idSignatureTime" Target="#idPackageSignature">
        <mdssi:SignatureTime xmlns:mdssi="http://schemas.openxmlformats.org/package/2006/digital-signature">
          <mdssi:Format>YYYY-MM-DDThh:mm:ssTZD</mdssi:Format>
          <mdssi:Value>2023-08-03T10:30:52Z</mdssi:Value>
        </mdssi:SignatureTime>
      </SignatureProperty>
    </SignatureProperties>
  </Object>
  <Object Id="idOfficeObject">
    <SignatureProperties>
      <SignatureProperty Id="idOfficeV1Details" Target="#idPackageSignature">
        <SignatureInfoV1 xmlns="http://schemas.microsoft.com/office/2006/digsig">
          <SetupID/>
          <SignatureText/>
          <SignatureImage/>
          <SignatureComments/>
          <WindowsVersion>10.0</WindowsVersion>
          <OfficeVersion>16.0</OfficeVersion>
          <ApplicationVersion>16.0</ApplicationVersion>
          <Monitors>1</Monitors>
          <HorizontalResolution>1280</HorizontalResolution>
          <VerticalResolution>1024</VerticalResolution>
          <ColorDepth>32</ColorDepth>
          <SignatureProviderId>{00000000-0000-0000-0000-000000000000}</SignatureProviderId>
          <SignatureProviderUrl/>
          <SignatureProviderDetails>9</SignatureProviderDetails>
          <SignatureType>1</SignatureType>
        </SignatureInfoV1>
      </SignatureProperty>
    </SignatureProperties>
  </Object>
  <Object>
    <xd:QualifyingProperties xmlns:xd="http://uri.etsi.org/01903/v1.3.2#" Target="#idPackageSignature">
      <xd:SignedProperties Id="idSignedProperties">
        <xd:SignedSignatureProperties>
          <xd:SigningTime>2023-08-03T10:30:52Z</xd:SigningTime>
          <xd:SigningCertificate>
            <xd:Cert>
              <xd:CertDigest>
                <DigestMethod Algorithm="http://www.w3.org/2000/09/xmldsig#sha1"/>
                <DigestValue>5inyDscbv4WO7kw+L+P8gChFmC4=</DigestValue>
              </xd:CertDigest>
              <xd:IssuerSerial>
                <X509IssuerName>CN=VNPT Certification Authority, OU=VNPT-CA Trust Network, O=VNPT Group, C=VN</X509IssuerName>
                <X509SerialNumber>111660364344090651478328652561735353935</X509SerialNumber>
              </xd:IssuerSerial>
            </xd:Cert>
          </xd:SigningCertificate>
          <xd:SignaturePolicyIdentifier>
            <xd:SignaturePolicyImplied/>
          </xd:SignaturePolicyIdentifier>
        </xd:SignedSignatureProperties>
      </xd:SignedProperties>
      <xd:UnsignedProperties>
        <xd:UnsignedSignatureProperties>
          <xd:CertificateValues>
            <xd:EncapsulatedX509Certificate>MIIFVzCCBD+gAwIBAgIKcd7vvQAAAAAAFjANBgkqhkiG9w0BAQUFADB+MQswCQYDVQQGEwJWTjEzMDEGA1UEChMqTWluaXN0cnkgb2YgSW5mb3JtYXRpb24gYW5kIENvbW11bmljYXRpb25zMRswGQYDVQQLExJOYXRpb25hbCBDQSBDZW50ZXIxHTAbBgNVBAMTFE1JQyBOYXRpb25hbCBSb290IENBMB4XDTE5MDYyNjA3NTIwMFoXDTI0MDYyNjA4MDIwMFowaTELMAkGA1UEBhMCVk4xEzARBgNVBAoTClZOUFQgR3JvdXAxHjAcBgNVBAsTFVZOUFQtQ0EgVHJ1c3QgTmV0d29yazElMCMGA1UEAxMcVk5QVCBDZXJ0aWZpY2F0aW9uIEF1dGhvcml0eTCCAiIwDQYJKoZIhvcNAQEBBQADggIPADCCAgoCggIBAM9bKEZoQ8hYhBh7/zAqnr6cHwt716QDw1PT4wvoVLexmU/hOIxzOW89oRvMvXTBxLTLWuu2pVb526pomizVVkdHUlcAodrmmQO3+T1sVPGasN3zbmpOl4t+bEWGKTm/7pWUzN9aKfjwoIyJI2zutTZjs6rwzhPnROzFUMKMgLVJsQR9ETgPXHQvf4IphGf6hCSkyFiTc+dpNdgPDkUbC3VFM6OMDErzlTgs43fajF5VwikZVbEBNuPkgRvnSch5DlX3AMqdHLyzESZqi6GlRK9TiIVuePoOAMFOT3QrP2WxEiws2UcK0YhRVHLAChlJgFodSql94zlDcS2C4aYiZq3c4AZOhQBa8G00Cs/kjTiijWwTI+wZ43PBdHu3NSqR7bE51k/qI0lrA8R6EpyngWeve2BPTFrmFC+VcgXlZTUyvzrQs/d99kYpfJVI5NgDvgspB7NOwPUg2IWioZLUe9e9AoDV5M2pGBTsBprIJFjYusqGp8fQ9n2e6TE8H1TPoNQ1CDuf4V0sZFBdq5oOfmrokBT2M53W8T02UwG+mxGGbasbNtn0tE3tiGNygB4tzneRet568iLoWt23Sa3vNIa72sPGHxP/HGd1x1CO/2QVUWeKTyjFG7AK6Y4eyER7idkE6x0ps/iuk7Hg2s1KCaZx7W9RJonKnje9ePXHzJv7AgMBAAGjgeswgegwEgYDVR0TAQH/BAgwBgEB/wIBADAdBgNVHQ4EFgQUBmnA1dUCihWNRn3pfOJoClWsaq8wHwYDVR0jBBgwFoAUzWJx5GG9/j3sskBg04F13Tqsa8YwPAYDVR0fBDUwMzAxoC+gLYYraHR0cDovL3B1YmxpYy5yb290Y2EuZ292LnZuL2NybC9taWNucmNhLmNybDBHBggrBgEFBQcBAQQ7MDkwNwYIKwYBBQUHMAKGK2h0dHA6Ly9wdWJsaWMucm9vdGNhLmdvdi52bi9jcnQvbWljbnJjYS5jcnQwCwYDVR0PBAQDAgGGMA0GCSqGSIb3DQEBBQUAA4IBAQAO7sMjuHzGe7BQM/5EFft2oqNf7D+UW1vmkjPSW6RGSaNQNLr5IilUWBPTVnRvoxtU2bZjuS34b7ApAFobyB/tLL92MOxTJA1vC6ejdWBhliCJ/t0jAgElDnF3VQ/gozEBCvS6rO3rCY3LPTIkXkX9teDnxo9yU2Zk30bX8GBDV+Ygs7JhMebzjmY3ZS14At1vuQ1MXRS0EbQbXYLGgp35J87Df5cUX0bYyq+bUYklNReEYC/8mR+zZP2/K7NN+7148P18mVsA+1ZmPwBPn+dQm3Cy8dRXpk5I+2ECWg5aEgOG756Lq4e+fdlUI99b8xzIHrH6KJvmypKAjQcJpulK</xd:EncapsulatedX509Certificate>
            <xd:EncapsulatedX509Certificate>MIID1zCCAr+gAwIBAgIQG+Rzih8+wI9Hn6bPNcWYIjANBgkqhkiG9w0BAQUFADB+MQswCQYDVQQGEwJWTjEzMDEGA1UEChMqTWluaXN0cnkgb2YgSW5mb3JtYXRpb24gYW5kIENvbW11bmljYXRpb25zMRswGQYDVQQLExJOYXRpb25hbCBDQSBDZW50ZXIxHTAbBgNVBAMTFE1JQyBOYXRpb25hbCBSb290IENBMB4XDTA4MDUxNjAxMTI0OVoXDTQwMDUxNjAxMjAzMlowfjELMAkGA1UEBhMCVk4xMzAxBgNVBAoTKk1pbmlzdHJ5IG9mIEluZm9ybWF0aW9uIGFuZCBDb21tdW5pY2F0aW9uczEbMBkGA1UECxMSTmF0aW9uYWwgQ0EgQ2VudGVyMR0wGwYDVQQDExRNSUMgTmF0aW9uYWwgUm9vdCBDQTCCASIwDQYJKoZIhvcNAQEBBQADggEPADCCAQoCggEBAKE/WVEO/jD/YduWeBSL20M8Nr5hr9y1P2Ae0w0BQa34yYpCjsjtMoZHxf619+rWRDcQEsNICFFQuuVX6c41yY4ccwmFM0zhuzisjq23EwQuZoFXLcz7Gv0unIv9CUDwYBebcUVtfePbKtK7mt3rzF7kAN/VbDCFm71Xfy3UJNOA++AoUb6w1mEHzOWgR+eRbS+HWOi0rcGxRrPcWh04Cdn7tSeYnl788fRI/+ihO/9QM9kmq7KZYp3Me8hSTZ5cQotvdH78lBPeCtLwtWr4lkxQnOYhjsHllwFOzZ+wQBl8G1lvXDgZmjfa0YE5FjLvga2wIWsRl8LBCL1vI1wED9MCAwEAAaNRME8wCwYDVR0PBAQDAgGGMA8GA1UdEwEB/wQFMAMBAf8wHQYDVR0OBBYEFM1iceRhvf497LJAYNOBdd06rGvGMBAGCSsGAQQBgjcVAQQDAgEAMA0GCSqGSIb3DQEBBQUAA4IBAQBMnc1+IyCAHCjP8PHJ3xHKsmlTo/JfDLNlnC9U4RxQKuBVF8QXvqiTUUaqhu0kZC9PE46wtBScfEO+LU5jUmzb1nAXWUdbolqzx5Z6tg31LQ3ZZDqv0FQ60RNotvo4DgXr4Pww90ybX+LuZ3v4Yup0r3JUTNT6Xovs67gngSyYjvfKoFGWc8YXifn0U5c/V8PbVShJc09KNypnhMUTvsbJ7glHYr+osup85V8k2zu4dDWw4YWPipdIjud4Z4nL5aQC7FtXobnHlrfB6eVdjpmmpyWaHbDO1jtrM/K+SeEt1oeBuXaup/zNs8Z2Mq9NUFJsLQ2yvddQ5dN1Y59dzQqZ</xd:EncapsulatedX509Certificate>
          </xd:CertificateValues>
        </xd:UnsignedSignatureProperties>
      </xd:UnsignedProperties>
    </xd:QualifyingProperties>
  </Object>
</Signatur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vt:i4>
      </vt:variant>
    </vt:vector>
  </HeadingPairs>
  <TitlesOfParts>
    <vt:vector size="20" baseType="lpstr">
      <vt:lpstr>Tong quat</vt:lpstr>
      <vt:lpstr>BCTaiSan_06027</vt:lpstr>
      <vt:lpstr>BCKetQuaHoatDong_06028</vt:lpstr>
      <vt:lpstr>BCDanhMucDauTu_06029</vt:lpstr>
      <vt:lpstr>BCHoatDongVay_06026</vt:lpstr>
      <vt:lpstr>Khac_06030</vt:lpstr>
      <vt:lpstr>TKGD_BDS</vt:lpstr>
      <vt:lpstr>HanMucTuDoanh_DTGTNN</vt:lpstr>
      <vt:lpstr>BCTaiSan_DTGTNN</vt:lpstr>
      <vt:lpstr>KetQuaHoatDong_DTGTNN</vt:lpstr>
      <vt:lpstr>DanhMucTaiSan_DTGTNN</vt:lpstr>
      <vt:lpstr>PhanHoiNHGS_06276</vt:lpstr>
      <vt:lpstr>SheetHidden</vt:lpstr>
      <vt:lpstr>BCKetQuaHoatDong_06028!Print_Area</vt:lpstr>
      <vt:lpstr>BCTaiSan_06027!Print_Area</vt:lpstr>
      <vt:lpstr>'Tong quat'!Print_Area</vt:lpstr>
      <vt:lpstr>BCDanhMucDauTu_06029!Print_Titles</vt:lpstr>
      <vt:lpstr>BCKetQuaHoatDong_06028!Print_Titles</vt:lpstr>
      <vt:lpstr>BCTaiSan_06027!Print_Titles</vt:lpstr>
      <vt:lpstr>Khac_06030!Print_Titles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Thuat</dc:creator>
  <cp:lastModifiedBy>Nguyen Thi Thuat</cp:lastModifiedBy>
  <cp:lastPrinted>2023-08-02T10:48:20Z</cp:lastPrinted>
  <dcterms:created xsi:type="dcterms:W3CDTF">2021-06-08T09:27:31Z</dcterms:created>
  <dcterms:modified xsi:type="dcterms:W3CDTF">2023-08-04T09:16:43Z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2.4.1</vt:lpwstr>
  </property>
</Properties>
</file>