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sigs" ContentType="application/vnd.openxmlformats-package.digital-signature-origin"/>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xl/theme/theme1.xml" ContentType="application/vnd.openxmlformats-officedocument.theme+xml"/>
  <Override PartName="/xl/customProperty1.bin" ContentType="application/vnd.openxmlformats-officedocument.spreadsheetml.customProperty"/>
  <Override PartName="/docProps/custom.xml" ContentType="application/vnd.openxmlformats-officedocument.custom-properties+xml"/>
  <Override PartName="/xl/comments1.xml" ContentType="application/vnd.openxmlformats-officedocument.spreadsheetml.comments+xml"/>
  <Override PartName="/docProps/app.xml" ContentType="application/vnd.openxmlformats-officedocument.extended-properties+xml"/>
  <Override PartName="/xl/calcChain.xml" ContentType="application/vnd.openxmlformats-officedocument.spreadsheetml.calcChain+xml"/>
  <Override PartName="/xl/customProperty3.bin" ContentType="application/vnd.openxmlformats-officedocument.spreadsheetml.customProperty"/>
  <Override PartName="/xl/customProperty4.bin" ContentType="application/vnd.openxmlformats-officedocument.spreadsheetml.customProperty"/>
  <Override PartName="/xl/customProperty2.bin" ContentType="application/vnd.openxmlformats-officedocument.spreadsheetml.customProperty"/>
  <Override PartName="/xl/comments2.xml" ContentType="application/vnd.openxmlformats-officedocument.spreadsheetml.comments+xml"/>
  <Override PartName="/xl/customProperty5.bin" ContentType="application/vnd.openxmlformats-officedocument.spreadsheetml.customProperty"/>
  <Override PartName="/docProps/core.xml" ContentType="application/vnd.openxmlformats-package.core-properties+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digital-signature/origin" Target="_xmlsignatures/origin.sigs"/><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1. Ke toan Quy\Funds\1.FA\Nam 2023\BVBF\Bao cao phu luc 24\"/>
    </mc:Choice>
  </mc:AlternateContent>
  <bookViews>
    <workbookView xWindow="360" yWindow="270" windowWidth="14940" windowHeight="9150"/>
  </bookViews>
  <sheets>
    <sheet name="Tong quan" sheetId="1" r:id="rId1"/>
    <sheet name="QuyDinhGia_HangNgay" sheetId="2" r:id="rId2"/>
    <sheet name="QuyDinhGia_Khac" sheetId="3" r:id="rId3"/>
    <sheet name="PhanHoiNHGS_06281" sheetId="4" r:id="rId4"/>
    <sheet name="SheetHidden" sheetId="5" state="hidden" r:id="rId5"/>
  </sheets>
  <calcPr calcId="162913"/>
</workbook>
</file>

<file path=xl/calcChain.xml><?xml version="1.0" encoding="utf-8"?>
<calcChain xmlns="http://schemas.openxmlformats.org/spreadsheetml/2006/main">
  <c r="C4" i="3" l="1"/>
  <c r="C6" i="3" l="1"/>
  <c r="C21" i="3" l="1"/>
  <c r="C15" i="3"/>
  <c r="C12" i="3"/>
  <c r="A1" i="5" l="1"/>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alcChain>
</file>

<file path=xl/comments1.xml><?xml version="1.0" encoding="utf-8"?>
<comments xmlns="http://schemas.openxmlformats.org/spreadsheetml/2006/main">
  <authors>
    <author/>
  </authors>
  <commentList>
    <comment ref="C2" authorId="0" shapeId="0">
      <text>
        <r>
          <rPr>
            <sz val="10"/>
            <rFont val="Arial"/>
            <family val="2"/>
            <charset val="163"/>
          </rPr>
          <t>Ô chỉ tiêu có định dạng số. Đơn vị tính x 1 (hoặc %)</t>
        </r>
      </text>
    </comment>
    <comment ref="D2" authorId="0" shapeId="0">
      <text>
        <r>
          <rPr>
            <sz val="10"/>
            <rFont val="Arial"/>
            <family val="2"/>
            <charset val="163"/>
          </rPr>
          <t>Ô chỉ tiêu có định dạng số. Đơn vị tính x 1 (hoặc %)</t>
        </r>
      </text>
    </comment>
    <comment ref="C3" authorId="0" shapeId="0">
      <text>
        <r>
          <rPr>
            <sz val="10"/>
            <rFont val="Arial"/>
            <family val="2"/>
            <charset val="163"/>
          </rPr>
          <t>Ô chỉ tiêu có định dạng số. Đơn vị tính x 1 (hoặc %)</t>
        </r>
      </text>
    </comment>
    <comment ref="D3" authorId="0" shapeId="0">
      <text>
        <r>
          <rPr>
            <sz val="10"/>
            <rFont val="Arial"/>
            <family val="2"/>
            <charset val="163"/>
          </rPr>
          <t>Ô chỉ tiêu có định dạng số. Đơn vị tính x 1 (hoặc %)</t>
        </r>
      </text>
    </comment>
    <comment ref="C4" authorId="0" shapeId="0">
      <text>
        <r>
          <rPr>
            <sz val="10"/>
            <rFont val="Arial"/>
            <family val="2"/>
            <charset val="163"/>
          </rPr>
          <t>Ô chỉ tiêu có định dạng số. Đơn vị tính x 1 (hoặc %)</t>
        </r>
      </text>
    </comment>
    <comment ref="D4" authorId="0" shapeId="0">
      <text>
        <r>
          <rPr>
            <sz val="10"/>
            <rFont val="Arial"/>
            <family val="2"/>
            <charset val="163"/>
          </rPr>
          <t>Ô chỉ tiêu có định dạng số. Đơn vị tính x 1 (hoặc %)</t>
        </r>
      </text>
    </comment>
    <comment ref="C5" authorId="0" shapeId="0">
      <text>
        <r>
          <rPr>
            <sz val="10"/>
            <rFont val="Arial"/>
            <family val="2"/>
            <charset val="163"/>
          </rPr>
          <t>Ô chỉ tiêu có định dạng số. Đơn vị tính x 1 (hoặc %)</t>
        </r>
      </text>
    </comment>
    <comment ref="D5" authorId="0" shapeId="0">
      <text>
        <r>
          <rPr>
            <sz val="10"/>
            <rFont val="Arial"/>
            <family val="2"/>
            <charset val="163"/>
          </rPr>
          <t>Ô chỉ tiêu có định dạng số. Đơn vị tính x 1 (hoặc %)</t>
        </r>
      </text>
    </comment>
    <comment ref="C6" authorId="0" shapeId="0">
      <text>
        <r>
          <rPr>
            <sz val="10"/>
            <rFont val="Arial"/>
            <family val="2"/>
            <charset val="163"/>
          </rPr>
          <t>Ô chỉ tiêu có định dạng số. Đơn vị tính x 1 (hoặc %)</t>
        </r>
      </text>
    </comment>
    <comment ref="D6" authorId="0" shapeId="0">
      <text>
        <r>
          <rPr>
            <sz val="10"/>
            <rFont val="Arial"/>
            <family val="2"/>
            <charset val="163"/>
          </rPr>
          <t>Ô chỉ tiêu có định dạng số. Đơn vị tính x 1 (hoặc %)</t>
        </r>
      </text>
    </comment>
    <comment ref="C7" authorId="0" shapeId="0">
      <text>
        <r>
          <rPr>
            <sz val="10"/>
            <rFont val="Arial"/>
            <family val="2"/>
            <charset val="163"/>
          </rPr>
          <t>Ô chỉ tiêu có định dạng số. Đơn vị tính x 1 (hoặc %)</t>
        </r>
      </text>
    </comment>
    <comment ref="D7" authorId="0" shapeId="0">
      <text>
        <r>
          <rPr>
            <sz val="10"/>
            <rFont val="Arial"/>
            <family val="2"/>
            <charset val="163"/>
          </rPr>
          <t>Ô chỉ tiêu có định dạng số. Đơn vị tính x 1 (hoặc %)</t>
        </r>
      </text>
    </comment>
    <comment ref="C8" authorId="0" shapeId="0">
      <text>
        <r>
          <rPr>
            <sz val="10"/>
            <rFont val="Arial"/>
            <family val="2"/>
            <charset val="163"/>
          </rPr>
          <t>Ô chỉ tiêu có định dạng số. Đơn vị tính x 1 (hoặc %)</t>
        </r>
      </text>
    </comment>
    <comment ref="D8" authorId="0" shapeId="0">
      <text>
        <r>
          <rPr>
            <sz val="10"/>
            <rFont val="Arial"/>
            <family val="2"/>
            <charset val="163"/>
          </rPr>
          <t>Ô chỉ tiêu có định dạng số. Đơn vị tính x 1 (hoặc %)</t>
        </r>
      </text>
    </comment>
    <comment ref="C9" authorId="0" shapeId="0">
      <text>
        <r>
          <rPr>
            <sz val="10"/>
            <rFont val="Arial"/>
            <family val="2"/>
            <charset val="163"/>
          </rPr>
          <t>Ô chỉ tiêu có định dạng số. Đơn vị tính x 1 (hoặc %)</t>
        </r>
      </text>
    </comment>
    <comment ref="D9" authorId="0" shapeId="0">
      <text>
        <r>
          <rPr>
            <sz val="10"/>
            <rFont val="Arial"/>
            <family val="2"/>
            <charset val="163"/>
          </rPr>
          <t>Ô chỉ tiêu có định dạng số. Đơn vị tính x 1 (hoặc %)</t>
        </r>
      </text>
    </comment>
  </commentList>
</comments>
</file>

<file path=xl/comments2.xml><?xml version="1.0" encoding="utf-8"?>
<comments xmlns="http://schemas.openxmlformats.org/spreadsheetml/2006/main">
  <authors>
    <author/>
  </authors>
  <commentList>
    <comment ref="A3" authorId="0" shapeId="0">
      <text>
        <r>
          <rPr>
            <sz val="10"/>
            <rFont val="Arial"/>
            <family val="2"/>
            <charset val="163"/>
          </rPr>
          <t>Ô chỉ tiêu có định dạng số. Đơn vị tính x 1 (hoặc %)
Dữ liệu động đầu vào hợp lệ khi chỉ được thêm dòng trên ô này.</t>
        </r>
      </text>
    </comment>
    <comment ref="B3" authorId="0" shapeId="0">
      <text>
        <r>
          <rPr>
            <sz val="10"/>
            <rFont val="Arial"/>
            <family val="2"/>
            <charset val="163"/>
          </rPr>
          <t>Ô chỉ tiêu có định dạng ký tự
Dữ liệu động đầu vào hợp lệ khi chỉ được thêm dòng trên ô này.</t>
        </r>
      </text>
    </comment>
    <comment ref="C3" authorId="0" shapeId="0">
      <text>
        <r>
          <rPr>
            <sz val="10"/>
            <rFont val="Arial"/>
            <family val="2"/>
            <charset val="163"/>
          </rPr>
          <t>Ô chỉ tiêu có định dạng ký tự
Dữ liệu động đầu vào hợp lệ khi chỉ được thêm dòng trên ô này.</t>
        </r>
      </text>
    </comment>
  </commentList>
</comments>
</file>

<file path=xl/sharedStrings.xml><?xml version="1.0" encoding="utf-8"?>
<sst xmlns="http://schemas.openxmlformats.org/spreadsheetml/2006/main" count="171" uniqueCount="86">
  <si>
    <t>GIÁ TRỊ TÀI SẢN RÒNG CỦA QUỸ</t>
  </si>
  <si>
    <t xml:space="preserve"> </t>
  </si>
  <si>
    <t>Đơn vị tính: VNĐ</t>
  </si>
  <si>
    <t>Phụ lục XXIV- Thông tư 98/2020/TT-BTC</t>
  </si>
  <si>
    <t>1</t>
  </si>
  <si>
    <t>QuyDinhGia_HangNgay</t>
  </si>
  <si>
    <t>2</t>
  </si>
  <si>
    <t>QuyDinhGia_TheoTuan</t>
  </si>
  <si>
    <t>3</t>
  </si>
  <si>
    <t>PhanHoiNHGS_06281</t>
  </si>
  <si>
    <t>1.1</t>
  </si>
  <si>
    <t>1.2</t>
  </si>
  <si>
    <t>1.3</t>
  </si>
  <si>
    <t>2.1</t>
  </si>
  <si>
    <t>2.2</t>
  </si>
  <si>
    <t>2.3</t>
  </si>
  <si>
    <t>I</t>
  </si>
  <si>
    <t>3.1</t>
  </si>
  <si>
    <t>3.2</t>
  </si>
  <si>
    <t>3.3</t>
  </si>
  <si>
    <t>4</t>
  </si>
  <si>
    <t>5</t>
  </si>
  <si>
    <t>5.1</t>
  </si>
  <si>
    <t>5.2</t>
  </si>
  <si>
    <t>6</t>
  </si>
  <si>
    <t>6.1</t>
  </si>
  <si>
    <t>6.2</t>
  </si>
  <si>
    <t>6.3</t>
  </si>
  <si>
    <t>II</t>
  </si>
  <si>
    <t/>
  </si>
  <si>
    <t>4.1</t>
  </si>
  <si>
    <t>4.2</t>
  </si>
  <si>
    <t>Lưu ý: * Được xác định bằng chênh lệch (Giá thị trường - giá trị tài sản ròng cùng thời điểm)</t>
  </si>
  <si>
    <t>** Được xác định bằng chênh lệch (Giá thị trường - Giá trị tài sản ròng cùng thời điểm)/Giá trị tài sản ròng</t>
  </si>
  <si>
    <t>...</t>
  </si>
  <si>
    <t>Từ ngày/From:</t>
  </si>
  <si>
    <t>Tới ngày/To:</t>
  </si>
  <si>
    <t>Tên Ngân hàng giám sát/Supervising bank: Ngân hàng TMCP Đầu tư và phát triển Việt Nam-CN Hà Thành/Join Stock Commercial Bank For Investment and Development of Viet Nam - Ha Thanh Branch</t>
  </si>
  <si>
    <t>STT/No.</t>
  </si>
  <si>
    <t>Tên sheet / Sheet name</t>
  </si>
  <si>
    <t>Đối với quỹ định giá hàng ngày
Funds with daily valuation</t>
  </si>
  <si>
    <t>Đối với các quỹ theo kỳ định giá khác/báo cáo thay đổi giá trị tài sản ròng tuần
Funds with other valuation period/weekly report of change of net asset value</t>
  </si>
  <si>
    <t>Phản hồi của Ngân hàng giám sát
Feedback of Supervising bank</t>
  </si>
  <si>
    <t>Giá trị tài sản ròng
Net asset value</t>
  </si>
  <si>
    <t>Giá trị đầu kỳ
Opening balance</t>
  </si>
  <si>
    <t>Của quỹ
Of fund</t>
  </si>
  <si>
    <t>Của một lô chứng chỉ quỹ
Per lot</t>
  </si>
  <si>
    <t>Của một chứng chỉ quỹ
Per certificate</t>
  </si>
  <si>
    <t>Giá trị tài sản ròng cuối kỳ
Closing balance</t>
  </si>
  <si>
    <t>Thay đổi giá trị tài sản ròng trong kỳ, trong đó
Change of net asset value during the period, in which</t>
  </si>
  <si>
    <t>Thay đổi do các hoạt động liên quan đến đầu tư của quỹ
Change due to investment activities during the period</t>
  </si>
  <si>
    <t>Thay đổi do mua lại, phát hành thêm CCQ trong kỳ
Change due to subscription, redemption during the period</t>
  </si>
  <si>
    <t>Thay đổi do việc phân phối thu nhập của quỹ cho các nhà đầu tư trong kỳ
Change due to profit distribution to investors during the period</t>
  </si>
  <si>
    <t>Thay đổi giá trị tài sản ròng trên một chứng chỉ quỹ so với kỳ trước
Change of net asset value per certificate in comparison to previous period</t>
  </si>
  <si>
    <t>Giá trị tài sản ròng cao nhất/thấp nhất trong vòng 52 tuần gần nhất 
Highest/lowest net asset value within the nearest 52 weeks</t>
  </si>
  <si>
    <t>Giá trị cao nhất
Highest value (VND)</t>
  </si>
  <si>
    <t>Giá trị thấp nhất
Lowest value (VND)</t>
  </si>
  <si>
    <t>Tỷ lệ sở hữu nước ngoài (không áp dụng đối với quỹ niêm yết)
Foreign investors' ownership ratio (not applicable for listed fund)</t>
  </si>
  <si>
    <t>Số lượng chứng chỉ quỹ
Number of certificates</t>
  </si>
  <si>
    <t>Tổng giá trị
Total value</t>
  </si>
  <si>
    <t>Tỷ lệ sở hữu
Ownership ratio</t>
  </si>
  <si>
    <t>Giá trị thị trường (giá đóng cửa cuối phiên giao dịch trong ngày báo cáo) của một chứng chỉ quỹ 
Market price (closing price of last session within the reporting day) of a certificate</t>
  </si>
  <si>
    <t>Giá trị cuối kỳ
Closing balance</t>
  </si>
  <si>
    <t>Thay đổi giá trị thị trường trong kỳ so với kỳ trước
Change of market price from this period to last period</t>
  </si>
  <si>
    <t>Chênh lệch giữa giá thị trường của một chứng chỉ quỹ và giá trị tài sản ròng trên một chứng chỉ quỹ
Variance between market price and net asset value of one fund certificate</t>
  </si>
  <si>
    <t>Chênh lệch tuyệt đối*
Absolute variance (VND)</t>
  </si>
  <si>
    <t>Chênh lệch tương đối (mức độ chiết khấu (-)/thặng dư (+))** 
Relative variance (discount (-)/surplus (+))</t>
  </si>
  <si>
    <t>Giá trị thị trường cao nhất/thấp nhất trong vòng 52 tuần gần nhất
Highest/lowest market value within the nearest 52 weeks</t>
  </si>
  <si>
    <t>STT
NO</t>
  </si>
  <si>
    <t>Chỉ tiêu
Indicators</t>
  </si>
  <si>
    <t>Kỳ báo cáo
This period</t>
  </si>
  <si>
    <t>Kỳ trước
Last period</t>
  </si>
  <si>
    <t>STT
No</t>
  </si>
  <si>
    <t>Tham chiếu
Reference</t>
  </si>
  <si>
    <t>Nội dung
Content</t>
  </si>
  <si>
    <t>Tên Công ty quản lý quỹ/Fund Management Company name: Công ty TNHH Quản lý Quỹ Bảo Việt/BaoViet Fund Management Company Limited</t>
  </si>
  <si>
    <t>Đại diện có thẩm quyền của _x000D_
   ngân hàng giám sát
Authorized Representative of  Supervising bank</t>
  </si>
  <si>
    <t>(Ký, ghi rõ họ tên và đóng dấu)
(Signed and stamped)</t>
  </si>
  <si>
    <t>(Tổng) Giám đốc Công ty quản lý quỹ
Authorized Representative of Fund Management Company</t>
  </si>
  <si>
    <t>Không đổi tên sheet
Do not change sheet name</t>
  </si>
  <si>
    <t>Những chỉ tiêu không có số liệu có thể không phải trình bày nhưng không được đánh lại “Mã chỉ tiêu”.
Leave blank for unavailable iterms but do no change "Item code"</t>
  </si>
  <si>
    <t>Không thực hiện chỉnh sửa định dạng các ô chỉ tiêu trên file excel
Do not edit the format of this excel file</t>
  </si>
  <si>
    <t>Ghi chú/Note</t>
  </si>
  <si>
    <t>Tên Quỹ/Fund name: Quỹ Đầu tư Trái phiếu Bảo Việt/BaoViet Bond Fund</t>
  </si>
  <si>
    <t>Nội dung / Narrative</t>
  </si>
  <si>
    <t>Ngày định giá/Ngày giao dịch/Valuation date/Transaction date: 16/08/2023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</si>
</sst>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12" x14ac:knownFonts="1">
    <font>
      <sz val="10"/>
      <name val="Arial"/>
    </font>
    <font>
      <sz val="10"/>
      <name val="Arial"/>
      <family val="2"/>
      <charset val="163"/>
    </font>
    <font>
      <sz val="12"/>
      <name val="Times New Roman"/>
      <family val="1"/>
    </font>
    <font>
      <b/>
      <sz val="14"/>
      <name val="Times New Roman"/>
      <family val="1"/>
    </font>
    <font>
      <sz val="12"/>
      <name val="Times New Roman"/>
      <family val="1"/>
    </font>
    <font>
      <b/>
      <sz val="12"/>
      <name val="Times New Roman"/>
      <family val="1"/>
    </font>
    <font>
      <b/>
      <sz val="12"/>
      <name val="Times New Roman"/>
      <family val="1"/>
    </font>
    <font>
      <sz val="12"/>
      <name val="Times New Roman"/>
      <family val="1"/>
    </font>
    <font>
      <i/>
      <sz val="12"/>
      <name val="Times New Roman"/>
      <family val="1"/>
    </font>
    <font>
      <b/>
      <sz val="12"/>
      <name val="Times New Roman"/>
      <family val="1"/>
    </font>
    <font>
      <i/>
      <sz val="12"/>
      <name val="Times New Roman"/>
      <family val="1"/>
    </font>
    <font>
      <b/>
      <sz val="12"/>
      <name val="Times New Roman"/>
      <family val="1"/>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4" fillId="0" borderId="0" xfId="0" applyFont="1" applyAlignment="1">
      <alignment horizontal="left"/>
    </xf>
    <xf numFmtId="0" fontId="5" fillId="0" borderId="0" xfId="0" applyFont="1" applyAlignment="1">
      <alignment horizontal="right"/>
    </xf>
    <xf numFmtId="0" fontId="6" fillId="0" borderId="1" xfId="0" applyFont="1" applyBorder="1" applyAlignment="1">
      <alignment horizontal="center" vertical="justify"/>
    </xf>
    <xf numFmtId="0" fontId="7" fillId="0" borderId="1" xfId="0" applyFont="1" applyBorder="1" applyAlignment="1">
      <alignment horizontal="left"/>
    </xf>
    <xf numFmtId="0" fontId="8" fillId="0" borderId="0" xfId="0" applyFont="1" applyAlignment="1">
      <alignment horizontal="left"/>
    </xf>
    <xf numFmtId="0" fontId="11" fillId="0" borderId="1" xfId="0" applyFont="1" applyBorder="1" applyAlignment="1">
      <alignment horizontal="left"/>
    </xf>
    <xf numFmtId="0" fontId="2" fillId="0" borderId="0" xfId="0" applyFont="1" applyAlignment="1">
      <alignment horizontal="left"/>
    </xf>
    <xf numFmtId="164" fontId="7" fillId="0" borderId="1" xfId="1" applyFont="1" applyBorder="1" applyAlignment="1">
      <alignment horizontal="left"/>
    </xf>
    <xf numFmtId="165" fontId="7" fillId="0" borderId="1" xfId="1" applyNumberFormat="1" applyFont="1" applyBorder="1" applyAlignment="1">
      <alignment horizontal="left"/>
    </xf>
    <xf numFmtId="10" fontId="7" fillId="0" borderId="1" xfId="2" applyNumberFormat="1" applyFont="1" applyBorder="1" applyAlignment="1">
      <alignment horizontal="right"/>
    </xf>
    <xf numFmtId="0" fontId="11" fillId="0" borderId="1" xfId="0" applyFont="1" applyBorder="1" applyAlignment="1">
      <alignment horizontal="left" wrapText="1"/>
    </xf>
    <xf numFmtId="0" fontId="5" fillId="2" borderId="1" xfId="0" applyFont="1" applyFill="1" applyBorder="1" applyAlignment="1">
      <alignment horizontal="center" wrapText="1"/>
    </xf>
    <xf numFmtId="0" fontId="2" fillId="0" borderId="1" xfId="0" applyFont="1" applyBorder="1" applyAlignment="1">
      <alignment horizontal="left" wrapText="1"/>
    </xf>
    <xf numFmtId="0" fontId="5" fillId="0" borderId="1" xfId="0" applyFont="1" applyBorder="1" applyAlignment="1">
      <alignment horizontal="left" wrapText="1"/>
    </xf>
    <xf numFmtId="3" fontId="11" fillId="0" borderId="1" xfId="0" applyNumberFormat="1" applyFont="1" applyBorder="1" applyAlignment="1">
      <alignment horizontal="right"/>
    </xf>
    <xf numFmtId="3" fontId="7" fillId="0" borderId="1" xfId="1" applyNumberFormat="1" applyFont="1" applyBorder="1" applyAlignment="1">
      <alignment horizontal="right"/>
    </xf>
    <xf numFmtId="3" fontId="11" fillId="0" borderId="1" xfId="1" applyNumberFormat="1" applyFont="1" applyBorder="1" applyAlignment="1">
      <alignment horizontal="right"/>
    </xf>
    <xf numFmtId="3" fontId="7" fillId="0" borderId="1" xfId="0" applyNumberFormat="1" applyFont="1" applyBorder="1" applyAlignment="1">
      <alignment horizontal="right"/>
    </xf>
    <xf numFmtId="4" fontId="7" fillId="0" borderId="1" xfId="1" applyNumberFormat="1" applyFont="1" applyBorder="1" applyAlignment="1">
      <alignment horizontal="right"/>
    </xf>
    <xf numFmtId="3" fontId="5" fillId="0" borderId="1" xfId="0" applyNumberFormat="1" applyFont="1" applyBorder="1" applyAlignment="1">
      <alignment horizontal="right"/>
    </xf>
    <xf numFmtId="0" fontId="5" fillId="0" borderId="1" xfId="0" applyFont="1" applyBorder="1" applyAlignment="1">
      <alignment horizontal="center" vertical="justify"/>
    </xf>
    <xf numFmtId="14" fontId="2" fillId="0" borderId="0" xfId="0" applyNumberFormat="1" applyFont="1" applyAlignment="1">
      <alignment horizontal="left"/>
    </xf>
    <xf numFmtId="0" fontId="1" fillId="0" borderId="0" xfId="0" applyFont="1"/>
    <xf numFmtId="10" fontId="0" fillId="0" borderId="0" xfId="2" applyNumberFormat="1" applyFont="1"/>
    <xf numFmtId="0" fontId="3" fillId="0" borderId="0" xfId="0" applyFont="1" applyAlignment="1">
      <alignment horizontal="center" vertical="justify"/>
    </xf>
    <xf numFmtId="0" fontId="9" fillId="0" borderId="0" xfId="0" applyFont="1" applyAlignment="1">
      <alignment horizontal="center" vertical="justify"/>
    </xf>
    <xf numFmtId="0" fontId="10" fillId="0" borderId="0" xfId="0" applyFont="1" applyAlignment="1">
      <alignment horizontal="center" vertical="justify"/>
    </xf>
    <xf numFmtId="0" fontId="4" fillId="0" borderId="0" xfId="0" applyFont="1" applyAlignment="1">
      <alignment horizontal="left"/>
    </xf>
    <xf numFmtId="0" fontId="2" fillId="0" borderId="0" xfId="0" applyFont="1" applyAlignment="1">
      <alignment horizontal="left" wrapText="1"/>
    </xf>
    <xf numFmtId="0" fontId="5" fillId="0" borderId="0" xfId="0" applyFont="1" applyAlignment="1">
      <alignment horizontal="center" vertical="justify" wrapText="1"/>
    </xf>
    <xf numFmtId="0" fontId="8" fillId="0" borderId="0" xfId="0" applyFont="1" applyAlignment="1">
      <alignment horizontal="center" vertical="justify"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pageSetUpPr autoPageBreaks="0" fitToPage="1"/>
  </sheetPr>
  <dimension ref="A1:D25"/>
  <sheetViews>
    <sheetView tabSelected="1" workbookViewId="0">
      <selection activeCell="C10" sqref="C10"/>
    </sheetView>
  </sheetViews>
  <sheetFormatPr defaultRowHeight="12.75" x14ac:dyDescent="0.2"/>
  <cols>
    <col min="1" max="1" width="37" customWidth="1"/>
    <col min="2" max="2" width="13.42578125" customWidth="1"/>
    <col min="3" max="3" width="69.5703125" customWidth="1"/>
    <col min="4" max="4" width="46.140625" customWidth="1"/>
  </cols>
  <sheetData>
    <row r="1" spans="1:4" ht="30" customHeight="1" x14ac:dyDescent="0.2">
      <c r="A1" s="25" t="s">
        <v>0</v>
      </c>
      <c r="B1" s="25"/>
      <c r="C1" s="25"/>
      <c r="D1" s="25"/>
    </row>
    <row r="2" spans="1:4" ht="15" customHeight="1" x14ac:dyDescent="0.25">
      <c r="A2" s="1" t="s">
        <v>1</v>
      </c>
      <c r="B2" s="1" t="s">
        <v>1</v>
      </c>
      <c r="C2" s="2" t="s">
        <v>35</v>
      </c>
      <c r="D2" s="22">
        <v>45147</v>
      </c>
    </row>
    <row r="3" spans="1:4" ht="15" customHeight="1" x14ac:dyDescent="0.25">
      <c r="A3" s="1" t="s">
        <v>1</v>
      </c>
      <c r="B3" s="1" t="s">
        <v>1</v>
      </c>
      <c r="C3" s="2" t="s">
        <v>36</v>
      </c>
      <c r="D3" s="22">
        <v>45153</v>
      </c>
    </row>
    <row r="4" spans="1:4" ht="15" customHeight="1" x14ac:dyDescent="0.25">
      <c r="A4" s="1" t="s">
        <v>1</v>
      </c>
      <c r="B4" s="1" t="s">
        <v>1</v>
      </c>
      <c r="C4" s="1" t="s">
        <v>1</v>
      </c>
      <c r="D4" s="1" t="s">
        <v>1</v>
      </c>
    </row>
    <row r="5" spans="1:4" ht="15" customHeight="1" x14ac:dyDescent="0.25">
      <c r="A5" s="7" t="s">
        <v>75</v>
      </c>
      <c r="B5" s="1"/>
      <c r="C5" s="1"/>
      <c r="D5" s="1" t="s">
        <v>1</v>
      </c>
    </row>
    <row r="6" spans="1:4" ht="15" customHeight="1" x14ac:dyDescent="0.25">
      <c r="A6" s="7" t="s">
        <v>37</v>
      </c>
      <c r="B6" s="1"/>
      <c r="C6" s="1"/>
      <c r="D6" s="1" t="s">
        <v>1</v>
      </c>
    </row>
    <row r="7" spans="1:4" ht="15" customHeight="1" x14ac:dyDescent="0.25">
      <c r="A7" s="7" t="s">
        <v>83</v>
      </c>
      <c r="B7" s="1"/>
      <c r="C7" s="1"/>
      <c r="D7" s="1"/>
    </row>
    <row r="8" spans="1:4" ht="15" customHeight="1" x14ac:dyDescent="0.25">
      <c r="A8" s="7" t="s">
        <v>85</v>
      </c>
      <c r="B8" s="1"/>
      <c r="C8" s="1"/>
      <c r="D8" s="1" t="s">
        <v>2</v>
      </c>
    </row>
    <row r="9" spans="1:4" ht="15" customHeight="1" x14ac:dyDescent="0.25">
      <c r="A9" s="1" t="s">
        <v>1</v>
      </c>
      <c r="B9" s="1" t="s">
        <v>1</v>
      </c>
      <c r="C9" s="1" t="s">
        <v>1</v>
      </c>
      <c r="D9" s="1" t="s">
        <v>3</v>
      </c>
    </row>
    <row r="10" spans="1:4" ht="15" customHeight="1" x14ac:dyDescent="0.25">
      <c r="A10" s="1" t="s">
        <v>1</v>
      </c>
      <c r="B10" s="1" t="s">
        <v>1</v>
      </c>
      <c r="C10" s="1" t="s">
        <v>1</v>
      </c>
      <c r="D10" s="1" t="s">
        <v>1</v>
      </c>
    </row>
    <row r="11" spans="1:4" ht="15" customHeight="1" x14ac:dyDescent="0.25">
      <c r="A11" s="1" t="s">
        <v>1</v>
      </c>
      <c r="B11" s="1" t="s">
        <v>1</v>
      </c>
      <c r="C11" s="1" t="s">
        <v>1</v>
      </c>
      <c r="D11" s="1" t="s">
        <v>1</v>
      </c>
    </row>
    <row r="12" spans="1:4" ht="15" customHeight="1" x14ac:dyDescent="0.25">
      <c r="A12" s="1" t="s">
        <v>1</v>
      </c>
      <c r="B12" s="3" t="s">
        <v>38</v>
      </c>
      <c r="C12" s="21" t="s">
        <v>84</v>
      </c>
      <c r="D12" s="3" t="s">
        <v>39</v>
      </c>
    </row>
    <row r="13" spans="1:4" ht="15" customHeight="1" x14ac:dyDescent="0.25">
      <c r="A13" s="1"/>
      <c r="B13" s="4" t="s">
        <v>4</v>
      </c>
      <c r="C13" s="4" t="s">
        <v>40</v>
      </c>
      <c r="D13" s="4" t="s">
        <v>5</v>
      </c>
    </row>
    <row r="14" spans="1:4" ht="15" customHeight="1" x14ac:dyDescent="0.25">
      <c r="A14" s="1"/>
      <c r="B14" s="4" t="s">
        <v>6</v>
      </c>
      <c r="C14" s="4" t="s">
        <v>41</v>
      </c>
      <c r="D14" s="4" t="s">
        <v>7</v>
      </c>
    </row>
    <row r="15" spans="1:4" ht="15" customHeight="1" x14ac:dyDescent="0.25">
      <c r="A15" s="1" t="s">
        <v>1</v>
      </c>
      <c r="B15" s="4" t="s">
        <v>8</v>
      </c>
      <c r="C15" s="4" t="s">
        <v>42</v>
      </c>
      <c r="D15" s="4" t="s">
        <v>9</v>
      </c>
    </row>
    <row r="16" spans="1:4" ht="15" customHeight="1" x14ac:dyDescent="0.25">
      <c r="A16" s="1" t="s">
        <v>1</v>
      </c>
      <c r="B16" s="1" t="s">
        <v>1</v>
      </c>
      <c r="C16" s="1" t="s">
        <v>1</v>
      </c>
      <c r="D16" s="1" t="s">
        <v>1</v>
      </c>
    </row>
    <row r="17" spans="1:4" ht="36" customHeight="1" x14ac:dyDescent="0.25">
      <c r="A17" s="1" t="s">
        <v>1</v>
      </c>
      <c r="B17" s="5" t="s">
        <v>82</v>
      </c>
      <c r="C17" s="29" t="s">
        <v>79</v>
      </c>
      <c r="D17" s="28"/>
    </row>
    <row r="18" spans="1:4" ht="39.75" customHeight="1" x14ac:dyDescent="0.25">
      <c r="A18" s="1" t="s">
        <v>1</v>
      </c>
      <c r="B18" s="1" t="s">
        <v>1</v>
      </c>
      <c r="C18" s="29" t="s">
        <v>80</v>
      </c>
      <c r="D18" s="28"/>
    </row>
    <row r="19" spans="1:4" ht="39.75" customHeight="1" x14ac:dyDescent="0.25">
      <c r="A19" s="1" t="s">
        <v>1</v>
      </c>
      <c r="B19" s="1" t="s">
        <v>1</v>
      </c>
      <c r="C19" s="29" t="s">
        <v>81</v>
      </c>
      <c r="D19" s="28"/>
    </row>
    <row r="20" spans="1:4" ht="15" customHeight="1" x14ac:dyDescent="0.25">
      <c r="A20" s="1" t="s">
        <v>1</v>
      </c>
      <c r="B20" s="1" t="s">
        <v>1</v>
      </c>
      <c r="C20" s="1" t="s">
        <v>1</v>
      </c>
      <c r="D20" s="1" t="s">
        <v>1</v>
      </c>
    </row>
    <row r="21" spans="1:4" ht="15" customHeight="1" x14ac:dyDescent="0.25">
      <c r="A21" s="1" t="s">
        <v>1</v>
      </c>
      <c r="B21" s="1" t="s">
        <v>1</v>
      </c>
      <c r="C21" s="1" t="s">
        <v>1</v>
      </c>
      <c r="D21" s="1" t="s">
        <v>1</v>
      </c>
    </row>
    <row r="22" spans="1:4" ht="15" customHeight="1" x14ac:dyDescent="0.25">
      <c r="A22" s="1" t="s">
        <v>1</v>
      </c>
      <c r="B22" s="1" t="s">
        <v>1</v>
      </c>
      <c r="C22" s="1" t="s">
        <v>1</v>
      </c>
      <c r="D22" s="1" t="s">
        <v>1</v>
      </c>
    </row>
    <row r="23" spans="1:4" ht="54.75" customHeight="1" x14ac:dyDescent="0.2">
      <c r="A23" s="30" t="s">
        <v>76</v>
      </c>
      <c r="B23" s="26"/>
      <c r="C23" s="26" t="s">
        <v>78</v>
      </c>
      <c r="D23" s="26"/>
    </row>
    <row r="24" spans="1:4" ht="47.25" customHeight="1" x14ac:dyDescent="0.2">
      <c r="A24" s="31" t="s">
        <v>77</v>
      </c>
      <c r="B24" s="27"/>
      <c r="C24" s="27" t="s">
        <v>77</v>
      </c>
      <c r="D24" s="27"/>
    </row>
    <row r="25" spans="1:4" ht="15" customHeight="1" x14ac:dyDescent="0.25">
      <c r="A25" s="28" t="s">
        <v>1</v>
      </c>
      <c r="B25" s="28"/>
      <c r="C25" s="28" t="s">
        <v>1</v>
      </c>
      <c r="D25" s="28"/>
    </row>
  </sheetData>
  <mergeCells count="10">
    <mergeCell ref="A1:D1"/>
    <mergeCell ref="C23:D23"/>
    <mergeCell ref="C24:D24"/>
    <mergeCell ref="A25:B25"/>
    <mergeCell ref="C25:D25"/>
    <mergeCell ref="C19:D19"/>
    <mergeCell ref="A23:B23"/>
    <mergeCell ref="A24:B24"/>
    <mergeCell ref="C17:D17"/>
    <mergeCell ref="C18:D18"/>
  </mergeCells>
  <pageMargins left="0.75" right="0.75" top="1" bottom="1" header="0.5" footer="0.5"/>
  <pageSetup orientation="portrait" r:id="rId1"/>
  <headerFooter alignWithMargins="0"/>
  <customProperties>
    <customPr name="QAA_DRILLPATH_NODE_ID" r:id="rId2"/>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pageSetUpPr autoPageBreaks="0" fitToPage="1"/>
  </sheetPr>
  <dimension ref="A1:D9"/>
  <sheetViews>
    <sheetView topLeftCell="A10" workbookViewId="0">
      <selection activeCell="B34" sqref="B34"/>
    </sheetView>
  </sheetViews>
  <sheetFormatPr defaultRowHeight="12.75" x14ac:dyDescent="0.2"/>
  <cols>
    <col min="1" max="1" width="7.42578125" customWidth="1"/>
    <col min="2" max="2" width="54.85546875" customWidth="1"/>
    <col min="3" max="4" width="23.28515625" customWidth="1"/>
  </cols>
  <sheetData>
    <row r="1" spans="1:4" ht="61.5" customHeight="1" x14ac:dyDescent="0.25">
      <c r="A1" s="12" t="s">
        <v>72</v>
      </c>
      <c r="B1" s="12" t="s">
        <v>69</v>
      </c>
      <c r="C1" s="12" t="s">
        <v>70</v>
      </c>
      <c r="D1" s="12" t="s">
        <v>71</v>
      </c>
    </row>
    <row r="2" spans="1:4" ht="15" customHeight="1" x14ac:dyDescent="0.25">
      <c r="A2" s="6" t="s">
        <v>4</v>
      </c>
      <c r="B2" s="14" t="s">
        <v>43</v>
      </c>
      <c r="C2" s="6"/>
      <c r="D2" s="6"/>
    </row>
    <row r="3" spans="1:4" ht="39" customHeight="1" x14ac:dyDescent="0.25">
      <c r="A3" s="4" t="s">
        <v>10</v>
      </c>
      <c r="B3" s="13" t="s">
        <v>45</v>
      </c>
      <c r="C3" s="9"/>
      <c r="D3" s="9"/>
    </row>
    <row r="4" spans="1:4" ht="37.5" customHeight="1" x14ac:dyDescent="0.25">
      <c r="A4" s="4" t="s">
        <v>11</v>
      </c>
      <c r="B4" s="13" t="s">
        <v>46</v>
      </c>
      <c r="C4" s="4"/>
      <c r="D4" s="4"/>
    </row>
    <row r="5" spans="1:4" ht="36" customHeight="1" x14ac:dyDescent="0.25">
      <c r="A5" s="4" t="s">
        <v>12</v>
      </c>
      <c r="B5" s="13" t="s">
        <v>47</v>
      </c>
      <c r="C5" s="9"/>
      <c r="D5" s="9"/>
    </row>
    <row r="6" spans="1:4" ht="33" customHeight="1" x14ac:dyDescent="0.25">
      <c r="A6" s="6" t="s">
        <v>6</v>
      </c>
      <c r="B6" s="14" t="s">
        <v>57</v>
      </c>
      <c r="C6" s="6"/>
      <c r="D6" s="6"/>
    </row>
    <row r="7" spans="1:4" ht="36" customHeight="1" x14ac:dyDescent="0.25">
      <c r="A7" s="4" t="s">
        <v>13</v>
      </c>
      <c r="B7" s="13" t="s">
        <v>58</v>
      </c>
      <c r="C7" s="8"/>
      <c r="D7" s="8"/>
    </row>
    <row r="8" spans="1:4" ht="32.25" customHeight="1" x14ac:dyDescent="0.25">
      <c r="A8" s="4" t="s">
        <v>14</v>
      </c>
      <c r="B8" s="13" t="s">
        <v>59</v>
      </c>
      <c r="C8" s="9"/>
      <c r="D8" s="9"/>
    </row>
    <row r="9" spans="1:4" ht="37.5" customHeight="1" x14ac:dyDescent="0.25">
      <c r="A9" s="4" t="s">
        <v>15</v>
      </c>
      <c r="B9" s="13" t="s">
        <v>60</v>
      </c>
      <c r="C9" s="10"/>
      <c r="D9" s="10"/>
    </row>
  </sheetData>
  <pageMargins left="0.75" right="0.75" top="1" bottom="1" header="0.5" footer="0.5"/>
  <pageSetup scale="83" orientation="portrait" horizontalDpi="300" verticalDpi="300" r:id="rId1"/>
  <headerFooter alignWithMargins="0"/>
  <customProperties>
    <customPr name="QAA_DRILLPATH_NODE_ID"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pageSetUpPr autoPageBreaks="0"/>
  </sheetPr>
  <dimension ref="A1:H34"/>
  <sheetViews>
    <sheetView topLeftCell="A34" zoomScale="115" zoomScaleNormal="115" workbookViewId="0">
      <selection activeCell="C22" sqref="C22"/>
    </sheetView>
  </sheetViews>
  <sheetFormatPr defaultRowHeight="12.75" x14ac:dyDescent="0.2"/>
  <cols>
    <col min="1" max="1" width="6.85546875" customWidth="1"/>
    <col min="2" max="2" width="65" customWidth="1"/>
    <col min="3" max="3" width="22.140625" customWidth="1"/>
    <col min="4" max="4" width="20.42578125" customWidth="1"/>
  </cols>
  <sheetData>
    <row r="1" spans="1:8" ht="29.25" customHeight="1" x14ac:dyDescent="0.25">
      <c r="A1" s="12" t="s">
        <v>68</v>
      </c>
      <c r="B1" s="12" t="s">
        <v>69</v>
      </c>
      <c r="C1" s="12" t="s">
        <v>70</v>
      </c>
      <c r="D1" s="12" t="s">
        <v>71</v>
      </c>
    </row>
    <row r="2" spans="1:8" ht="28.5" customHeight="1" x14ac:dyDescent="0.25">
      <c r="A2" s="6" t="s">
        <v>16</v>
      </c>
      <c r="B2" s="14" t="s">
        <v>43</v>
      </c>
      <c r="C2" s="15"/>
      <c r="D2" s="20"/>
    </row>
    <row r="3" spans="1:8" ht="30.75" customHeight="1" x14ac:dyDescent="0.25">
      <c r="A3" s="6" t="s">
        <v>4</v>
      </c>
      <c r="B3" s="14" t="s">
        <v>44</v>
      </c>
      <c r="C3" s="15"/>
      <c r="D3" s="15"/>
    </row>
    <row r="4" spans="1:8" ht="34.5" customHeight="1" x14ac:dyDescent="0.25">
      <c r="A4" s="4" t="s">
        <v>10</v>
      </c>
      <c r="B4" s="13" t="s">
        <v>45</v>
      </c>
      <c r="C4" s="16">
        <f>+D8</f>
        <v>147980006688</v>
      </c>
      <c r="D4" s="16">
        <v>149267775559</v>
      </c>
      <c r="H4" s="23"/>
    </row>
    <row r="5" spans="1:8" ht="29.25" customHeight="1" x14ac:dyDescent="0.25">
      <c r="A5" s="4" t="s">
        <v>11</v>
      </c>
      <c r="B5" s="13" t="s">
        <v>46</v>
      </c>
      <c r="C5" s="16"/>
      <c r="D5" s="16"/>
    </row>
    <row r="6" spans="1:8" ht="31.5" customHeight="1" x14ac:dyDescent="0.25">
      <c r="A6" s="4" t="s">
        <v>12</v>
      </c>
      <c r="B6" s="13" t="s">
        <v>47</v>
      </c>
      <c r="C6" s="16">
        <f>+D10</f>
        <v>18452</v>
      </c>
      <c r="D6" s="16">
        <v>18580</v>
      </c>
    </row>
    <row r="7" spans="1:8" ht="35.25" customHeight="1" x14ac:dyDescent="0.25">
      <c r="A7" s="6" t="s">
        <v>6</v>
      </c>
      <c r="B7" s="14" t="s">
        <v>48</v>
      </c>
      <c r="C7" s="17"/>
      <c r="D7" s="17"/>
    </row>
    <row r="8" spans="1:8" ht="39" customHeight="1" x14ac:dyDescent="0.25">
      <c r="A8" s="4" t="s">
        <v>13</v>
      </c>
      <c r="B8" s="13" t="s">
        <v>45</v>
      </c>
      <c r="C8" s="16">
        <v>150284140099</v>
      </c>
      <c r="D8" s="16">
        <v>147980006688</v>
      </c>
    </row>
    <row r="9" spans="1:8" ht="32.25" customHeight="1" x14ac:dyDescent="0.25">
      <c r="A9" s="4" t="s">
        <v>14</v>
      </c>
      <c r="B9" s="13" t="s">
        <v>46</v>
      </c>
      <c r="C9" s="16"/>
      <c r="D9" s="16"/>
    </row>
    <row r="10" spans="1:8" ht="29.25" customHeight="1" x14ac:dyDescent="0.25">
      <c r="A10" s="4" t="s">
        <v>15</v>
      </c>
      <c r="B10" s="13" t="s">
        <v>47</v>
      </c>
      <c r="C10" s="16">
        <v>18737</v>
      </c>
      <c r="D10" s="16">
        <v>18452</v>
      </c>
    </row>
    <row r="11" spans="1:8" ht="39" customHeight="1" x14ac:dyDescent="0.25">
      <c r="A11" s="6" t="s">
        <v>8</v>
      </c>
      <c r="B11" s="14" t="s">
        <v>49</v>
      </c>
      <c r="C11" s="17"/>
      <c r="D11" s="17"/>
    </row>
    <row r="12" spans="1:8" ht="36.75" customHeight="1" x14ac:dyDescent="0.25">
      <c r="A12" s="4" t="s">
        <v>17</v>
      </c>
      <c r="B12" s="13" t="s">
        <v>50</v>
      </c>
      <c r="C12" s="16">
        <f>+C8-C4-C13</f>
        <v>2288306478</v>
      </c>
      <c r="D12" s="16">
        <v>-1028525097</v>
      </c>
    </row>
    <row r="13" spans="1:8" ht="33" customHeight="1" x14ac:dyDescent="0.25">
      <c r="A13" s="4" t="s">
        <v>18</v>
      </c>
      <c r="B13" s="13" t="s">
        <v>51</v>
      </c>
      <c r="C13" s="16">
        <v>15826933</v>
      </c>
      <c r="D13" s="16">
        <v>-259243774</v>
      </c>
    </row>
    <row r="14" spans="1:8" ht="31.5" customHeight="1" x14ac:dyDescent="0.25">
      <c r="A14" s="4" t="s">
        <v>19</v>
      </c>
      <c r="B14" s="13" t="s">
        <v>52</v>
      </c>
      <c r="C14" s="16"/>
      <c r="D14" s="16"/>
    </row>
    <row r="15" spans="1:8" ht="57.75" customHeight="1" x14ac:dyDescent="0.25">
      <c r="A15" s="6" t="s">
        <v>20</v>
      </c>
      <c r="B15" s="14" t="s">
        <v>53</v>
      </c>
      <c r="C15" s="17">
        <f>+C10-C6</f>
        <v>285</v>
      </c>
      <c r="D15" s="17">
        <v>-128</v>
      </c>
    </row>
    <row r="16" spans="1:8" ht="31.5" customHeight="1" x14ac:dyDescent="0.25">
      <c r="A16" s="6" t="s">
        <v>21</v>
      </c>
      <c r="B16" s="14" t="s">
        <v>54</v>
      </c>
      <c r="C16" s="17"/>
      <c r="D16" s="17"/>
    </row>
    <row r="17" spans="1:6" ht="34.5" customHeight="1" x14ac:dyDescent="0.25">
      <c r="A17" s="4" t="s">
        <v>22</v>
      </c>
      <c r="B17" s="13" t="s">
        <v>55</v>
      </c>
      <c r="C17" s="16">
        <v>163005718954</v>
      </c>
      <c r="D17" s="16">
        <v>163005718954</v>
      </c>
    </row>
    <row r="18" spans="1:6" ht="34.5" customHeight="1" x14ac:dyDescent="0.25">
      <c r="A18" s="4" t="s">
        <v>23</v>
      </c>
      <c r="B18" s="13" t="s">
        <v>56</v>
      </c>
      <c r="C18" s="16">
        <v>144552581946</v>
      </c>
      <c r="D18" s="16">
        <v>144552581946</v>
      </c>
    </row>
    <row r="19" spans="1:6" ht="31.5" customHeight="1" x14ac:dyDescent="0.25">
      <c r="A19" s="6" t="s">
        <v>24</v>
      </c>
      <c r="B19" s="14" t="s">
        <v>57</v>
      </c>
      <c r="C19" s="17"/>
      <c r="D19" s="17"/>
    </row>
    <row r="20" spans="1:6" ht="34.5" customHeight="1" x14ac:dyDescent="0.25">
      <c r="A20" s="4" t="s">
        <v>25</v>
      </c>
      <c r="B20" s="13" t="s">
        <v>58</v>
      </c>
      <c r="C20" s="19">
        <v>969746.63000000012</v>
      </c>
      <c r="D20" s="19">
        <v>969746.63000000012</v>
      </c>
    </row>
    <row r="21" spans="1:6" ht="31.5" customHeight="1" x14ac:dyDescent="0.25">
      <c r="A21" s="4" t="s">
        <v>26</v>
      </c>
      <c r="B21" s="13" t="s">
        <v>59</v>
      </c>
      <c r="C21" s="16">
        <f>+C20*C10</f>
        <v>18170142606.310001</v>
      </c>
      <c r="D21" s="16">
        <v>17893764816.760002</v>
      </c>
    </row>
    <row r="22" spans="1:6" ht="35.25" customHeight="1" x14ac:dyDescent="0.25">
      <c r="A22" s="4" t="s">
        <v>27</v>
      </c>
      <c r="B22" s="13" t="s">
        <v>60</v>
      </c>
      <c r="C22" s="10">
        <v>0.12090745723905118</v>
      </c>
      <c r="D22" s="10">
        <v>0.12092038847033339</v>
      </c>
      <c r="F22" s="24"/>
    </row>
    <row r="23" spans="1:6" ht="66" customHeight="1" x14ac:dyDescent="0.25">
      <c r="A23" s="6" t="s">
        <v>28</v>
      </c>
      <c r="B23" s="11" t="s">
        <v>61</v>
      </c>
      <c r="C23" s="15"/>
      <c r="D23" s="15"/>
    </row>
    <row r="24" spans="1:6" ht="28.5" customHeight="1" x14ac:dyDescent="0.25">
      <c r="A24" s="6" t="s">
        <v>4</v>
      </c>
      <c r="B24" s="14" t="s">
        <v>44</v>
      </c>
      <c r="C24" s="15"/>
      <c r="D24" s="15"/>
    </row>
    <row r="25" spans="1:6" ht="27.75" customHeight="1" x14ac:dyDescent="0.25">
      <c r="A25" s="6" t="s">
        <v>6</v>
      </c>
      <c r="B25" s="14" t="s">
        <v>62</v>
      </c>
      <c r="C25" s="15"/>
      <c r="D25" s="15"/>
    </row>
    <row r="26" spans="1:6" ht="27.75" customHeight="1" x14ac:dyDescent="0.25">
      <c r="A26" s="6" t="s">
        <v>8</v>
      </c>
      <c r="B26" s="14" t="s">
        <v>63</v>
      </c>
      <c r="C26" s="15"/>
      <c r="D26" s="15"/>
    </row>
    <row r="27" spans="1:6" ht="44.25" customHeight="1" x14ac:dyDescent="0.25">
      <c r="A27" s="6" t="s">
        <v>20</v>
      </c>
      <c r="B27" s="14" t="s">
        <v>64</v>
      </c>
      <c r="C27" s="15" t="s">
        <v>29</v>
      </c>
      <c r="D27" s="15" t="s">
        <v>29</v>
      </c>
    </row>
    <row r="28" spans="1:6" ht="29.25" customHeight="1" x14ac:dyDescent="0.25">
      <c r="A28" s="4" t="s">
        <v>30</v>
      </c>
      <c r="B28" s="13" t="s">
        <v>65</v>
      </c>
      <c r="C28" s="18"/>
      <c r="D28" s="18"/>
    </row>
    <row r="29" spans="1:6" ht="32.25" customHeight="1" x14ac:dyDescent="0.25">
      <c r="A29" s="4" t="s">
        <v>31</v>
      </c>
      <c r="B29" s="13" t="s">
        <v>66</v>
      </c>
      <c r="C29" s="18"/>
      <c r="D29" s="18"/>
    </row>
    <row r="30" spans="1:6" ht="42" customHeight="1" x14ac:dyDescent="0.25">
      <c r="A30" s="6" t="s">
        <v>21</v>
      </c>
      <c r="B30" s="14" t="s">
        <v>67</v>
      </c>
      <c r="C30" s="15"/>
      <c r="D30" s="15"/>
    </row>
    <row r="31" spans="1:6" ht="30.75" customHeight="1" x14ac:dyDescent="0.25">
      <c r="A31" s="4" t="s">
        <v>22</v>
      </c>
      <c r="B31" s="13" t="s">
        <v>55</v>
      </c>
      <c r="C31" s="18"/>
      <c r="D31" s="18"/>
    </row>
    <row r="32" spans="1:6" ht="36" customHeight="1" x14ac:dyDescent="0.25">
      <c r="A32" s="4" t="s">
        <v>23</v>
      </c>
      <c r="B32" s="13" t="s">
        <v>56</v>
      </c>
      <c r="C32" s="18"/>
      <c r="D32" s="18"/>
    </row>
    <row r="33" spans="1:4" ht="15" customHeight="1" x14ac:dyDescent="0.25">
      <c r="A33" s="28" t="s">
        <v>32</v>
      </c>
      <c r="B33" s="28"/>
      <c r="C33" s="28"/>
      <c r="D33" s="28"/>
    </row>
    <row r="34" spans="1:4" ht="15" customHeight="1" x14ac:dyDescent="0.25">
      <c r="A34" s="28" t="s">
        <v>33</v>
      </c>
      <c r="B34" s="28"/>
      <c r="C34" s="28"/>
      <c r="D34" s="28"/>
    </row>
  </sheetData>
  <mergeCells count="2">
    <mergeCell ref="A33:D33"/>
    <mergeCell ref="A34:D34"/>
  </mergeCells>
  <pageMargins left="0.74803149606299213" right="0.34" top="0.98425196850393704" bottom="0.98425196850393704" header="0.51181102362204722" footer="0.51181102362204722"/>
  <pageSetup scale="80" orientation="portrait" r:id="rId1"/>
  <headerFooter alignWithMargins="0"/>
  <customProperties>
    <customPr name="QAA_DRILLPATH_NODE_ID" r:id="rId2"/>
  </customPropertie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outlinePr summaryBelow="0" summaryRight="0"/>
    <pageSetUpPr autoPageBreaks="0" fitToPage="1"/>
  </sheetPr>
  <dimension ref="A1:C3"/>
  <sheetViews>
    <sheetView workbookViewId="0">
      <selection activeCell="B18" sqref="B18"/>
    </sheetView>
  </sheetViews>
  <sheetFormatPr defaultRowHeight="12.75" x14ac:dyDescent="0.2"/>
  <cols>
    <col min="1" max="1" width="6.85546875" customWidth="1"/>
    <col min="2" max="2" width="39.42578125" customWidth="1"/>
    <col min="3" max="3" width="43.5703125" customWidth="1"/>
  </cols>
  <sheetData>
    <row r="1" spans="1:3" ht="29.25" customHeight="1" x14ac:dyDescent="0.25">
      <c r="A1" s="12" t="s">
        <v>72</v>
      </c>
      <c r="B1" s="12" t="s">
        <v>73</v>
      </c>
      <c r="C1" s="12" t="s">
        <v>74</v>
      </c>
    </row>
    <row r="2" spans="1:3" ht="15" customHeight="1" x14ac:dyDescent="0.25">
      <c r="A2" s="4" t="s">
        <v>34</v>
      </c>
      <c r="B2" s="4" t="s">
        <v>34</v>
      </c>
      <c r="C2" s="4" t="s">
        <v>34</v>
      </c>
    </row>
    <row r="3" spans="1:3" ht="15" customHeight="1" x14ac:dyDescent="0.25">
      <c r="A3" s="4"/>
      <c r="B3" s="4"/>
      <c r="C3" s="4"/>
    </row>
  </sheetData>
  <pageMargins left="0.75" right="0.75" top="1" bottom="1" header="0.5" footer="0.5"/>
  <pageSetup orientation="portrait" horizontalDpi="300" verticalDpi="300"/>
  <headerFooter alignWithMargins="0"/>
  <customProperties>
    <customPr name="QAA_DRILLPATH_NODE_ID" r:id="rId1"/>
  </customPropertie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pageSetUpPr autoPageBreaks="0" fitToPage="1"/>
  </sheetPr>
  <dimension ref="A1:A81"/>
  <sheetViews>
    <sheetView workbookViewId="0"/>
  </sheetViews>
  <sheetFormatPr defaultRowHeight="12.75" x14ac:dyDescent="0.2"/>
  <sheetData>
    <row r="1" spans="1:1" x14ac:dyDescent="0.2">
      <c r="A1" t="str">
        <f>CONCATENATE("{'SheetId':'532945ab-6ee2-445c-968d-e7f02eb76aac'",",","'UId':'45b08bd2-96ec-4c18-a8e8-9e7e47bac452'",",'Col':",COLUMN(QuyDinhGia_HangNgay!C2),",'Row':",ROW(QuyDinhGia_HangNgay!C2),",","'Format':'numberic'",",'Value':'",SUBSTITUTE(QuyDinhGia_HangNgay!C2,"'","\'"),"','TargetCode':''}")</f>
        <v>{'SheetId':'532945ab-6ee2-445c-968d-e7f02eb76aac','UId':'45b08bd2-96ec-4c18-a8e8-9e7e47bac452','Col':3,'Row':2,'Format':'numberic','Value':'','TargetCode':''}</v>
      </c>
    </row>
    <row r="2" spans="1:1" x14ac:dyDescent="0.2">
      <c r="A2" t="str">
        <f>CONCATENATE("{'SheetId':'532945ab-6ee2-445c-968d-e7f02eb76aac'",",","'UId':'d132f729-b6c1-49cf-b9f5-ab3e04e5d79b'",",'Col':",COLUMN(QuyDinhGia_HangNgay!D2),",'Row':",ROW(QuyDinhGia_HangNgay!D2),",","'Format':'numberic'",",'Value':'",SUBSTITUTE(QuyDinhGia_HangNgay!D2,"'","\'"),"','TargetCode':''}")</f>
        <v>{'SheetId':'532945ab-6ee2-445c-968d-e7f02eb76aac','UId':'d132f729-b6c1-49cf-b9f5-ab3e04e5d79b','Col':4,'Row':2,'Format':'numberic','Value':'','TargetCode':''}</v>
      </c>
    </row>
    <row r="3" spans="1:1" x14ac:dyDescent="0.2">
      <c r="A3" t="str">
        <f>CONCATENATE("{'SheetId':'532945ab-6ee2-445c-968d-e7f02eb76aac'",",","'UId':'1f175759-6dcd-4ce2-a463-54620d3cec54'",",'Col':",COLUMN(QuyDinhGia_HangNgay!C3),",'Row':",ROW(QuyDinhGia_HangNgay!C3),",","'Format':'numberic'",",'Value':'",SUBSTITUTE(QuyDinhGia_HangNgay!C3,"'","\'"),"','TargetCode':''}")</f>
        <v>{'SheetId':'532945ab-6ee2-445c-968d-e7f02eb76aac','UId':'1f175759-6dcd-4ce2-a463-54620d3cec54','Col':3,'Row':3,'Format':'numberic','Value':'','TargetCode':''}</v>
      </c>
    </row>
    <row r="4" spans="1:1" x14ac:dyDescent="0.2">
      <c r="A4" t="str">
        <f>CONCATENATE("{'SheetId':'532945ab-6ee2-445c-968d-e7f02eb76aac'",",","'UId':'df63451e-4881-4f55-9d40-3ad3e6256289'",",'Col':",COLUMN(QuyDinhGia_HangNgay!D3),",'Row':",ROW(QuyDinhGia_HangNgay!D3),",","'Format':'numberic'",",'Value':'",SUBSTITUTE(QuyDinhGia_HangNgay!D3,"'","\'"),"','TargetCode':''}")</f>
        <v>{'SheetId':'532945ab-6ee2-445c-968d-e7f02eb76aac','UId':'df63451e-4881-4f55-9d40-3ad3e6256289','Col':4,'Row':3,'Format':'numberic','Value':'','TargetCode':''}</v>
      </c>
    </row>
    <row r="5" spans="1:1" x14ac:dyDescent="0.2">
      <c r="A5" t="str">
        <f>CONCATENATE("{'SheetId':'532945ab-6ee2-445c-968d-e7f02eb76aac'",",","'UId':'2eff2f57-bc8b-45eb-a1ab-ce1a46dd2e39'",",'Col':",COLUMN(QuyDinhGia_HangNgay!C4),",'Row':",ROW(QuyDinhGia_HangNgay!C4),",","'Format':'numberic'",",'Value':'",SUBSTITUTE(QuyDinhGia_HangNgay!C4,"'","\'"),"','TargetCode':''}")</f>
        <v>{'SheetId':'532945ab-6ee2-445c-968d-e7f02eb76aac','UId':'2eff2f57-bc8b-45eb-a1ab-ce1a46dd2e39','Col':3,'Row':4,'Format':'numberic','Value':'','TargetCode':''}</v>
      </c>
    </row>
    <row r="6" spans="1:1" x14ac:dyDescent="0.2">
      <c r="A6" t="str">
        <f>CONCATENATE("{'SheetId':'532945ab-6ee2-445c-968d-e7f02eb76aac'",",","'UId':'14241584-115f-4a0b-853a-c294e7421148'",",'Col':",COLUMN(QuyDinhGia_HangNgay!D4),",'Row':",ROW(QuyDinhGia_HangNgay!D4),",","'Format':'numberic'",",'Value':'",SUBSTITUTE(QuyDinhGia_HangNgay!D4,"'","\'"),"','TargetCode':''}")</f>
        <v>{'SheetId':'532945ab-6ee2-445c-968d-e7f02eb76aac','UId':'14241584-115f-4a0b-853a-c294e7421148','Col':4,'Row':4,'Format':'numberic','Value':'','TargetCode':''}</v>
      </c>
    </row>
    <row r="7" spans="1:1" x14ac:dyDescent="0.2">
      <c r="A7" t="str">
        <f>CONCATENATE("{'SheetId':'532945ab-6ee2-445c-968d-e7f02eb76aac'",",","'UId':'8922bb11-1c36-45a2-b95e-d93a0bfb38a0'",",'Col':",COLUMN(QuyDinhGia_HangNgay!C5),",'Row':",ROW(QuyDinhGia_HangNgay!C5),",","'Format':'numberic'",",'Value':'",SUBSTITUTE(QuyDinhGia_HangNgay!C5,"'","\'"),"','TargetCode':''}")</f>
        <v>{'SheetId':'532945ab-6ee2-445c-968d-e7f02eb76aac','UId':'8922bb11-1c36-45a2-b95e-d93a0bfb38a0','Col':3,'Row':5,'Format':'numberic','Value':'','TargetCode':''}</v>
      </c>
    </row>
    <row r="8" spans="1:1" x14ac:dyDescent="0.2">
      <c r="A8" t="str">
        <f>CONCATENATE("{'SheetId':'532945ab-6ee2-445c-968d-e7f02eb76aac'",",","'UId':'0386b55c-340a-4ccd-b981-23c5ede5d6b8'",",'Col':",COLUMN(QuyDinhGia_HangNgay!D5),",'Row':",ROW(QuyDinhGia_HangNgay!D5),",","'Format':'numberic'",",'Value':'",SUBSTITUTE(QuyDinhGia_HangNgay!D5,"'","\'"),"','TargetCode':''}")</f>
        <v>{'SheetId':'532945ab-6ee2-445c-968d-e7f02eb76aac','UId':'0386b55c-340a-4ccd-b981-23c5ede5d6b8','Col':4,'Row':5,'Format':'numberic','Value':'','TargetCode':''}</v>
      </c>
    </row>
    <row r="9" spans="1:1" x14ac:dyDescent="0.2">
      <c r="A9" t="str">
        <f>CONCATENATE("{'SheetId':'532945ab-6ee2-445c-968d-e7f02eb76aac'",",","'UId':'52cfa2aa-2e4e-4d9b-aa94-408ee6db76ba'",",'Col':",COLUMN(QuyDinhGia_HangNgay!C6),",'Row':",ROW(QuyDinhGia_HangNgay!C6),",","'Format':'numberic'",",'Value':'",SUBSTITUTE(QuyDinhGia_HangNgay!C6,"'","\'"),"','TargetCode':''}")</f>
        <v>{'SheetId':'532945ab-6ee2-445c-968d-e7f02eb76aac','UId':'52cfa2aa-2e4e-4d9b-aa94-408ee6db76ba','Col':3,'Row':6,'Format':'numberic','Value':'','TargetCode':''}</v>
      </c>
    </row>
    <row r="10" spans="1:1" x14ac:dyDescent="0.2">
      <c r="A10" t="str">
        <f>CONCATENATE("{'SheetId':'532945ab-6ee2-445c-968d-e7f02eb76aac'",",","'UId':'9a5146c2-fdd2-41ce-9041-29ea7556319e'",",'Col':",COLUMN(QuyDinhGia_HangNgay!D6),",'Row':",ROW(QuyDinhGia_HangNgay!D6),",","'Format':'numberic'",",'Value':'",SUBSTITUTE(QuyDinhGia_HangNgay!D6,"'","\'"),"','TargetCode':''}")</f>
        <v>{'SheetId':'532945ab-6ee2-445c-968d-e7f02eb76aac','UId':'9a5146c2-fdd2-41ce-9041-29ea7556319e','Col':4,'Row':6,'Format':'numberic','Value':'','TargetCode':''}</v>
      </c>
    </row>
    <row r="11" spans="1:1" x14ac:dyDescent="0.2">
      <c r="A11" t="str">
        <f>CONCATENATE("{'SheetId':'532945ab-6ee2-445c-968d-e7f02eb76aac'",",","'UId':'0122b8e6-6e98-44a3-b5f5-62119cc28b58'",",'Col':",COLUMN(QuyDinhGia_HangNgay!C7),",'Row':",ROW(QuyDinhGia_HangNgay!C7),",","'Format':'numberic'",",'Value':'",SUBSTITUTE(QuyDinhGia_HangNgay!C7,"'","\'"),"','TargetCode':''}")</f>
        <v>{'SheetId':'532945ab-6ee2-445c-968d-e7f02eb76aac','UId':'0122b8e6-6e98-44a3-b5f5-62119cc28b58','Col':3,'Row':7,'Format':'numberic','Value':'','TargetCode':''}</v>
      </c>
    </row>
    <row r="12" spans="1:1" x14ac:dyDescent="0.2">
      <c r="A12" t="str">
        <f>CONCATENATE("{'SheetId':'532945ab-6ee2-445c-968d-e7f02eb76aac'",",","'UId':'168f3043-fb6e-4c8d-b2e8-aadbc57d62ae'",",'Col':",COLUMN(QuyDinhGia_HangNgay!D7),",'Row':",ROW(QuyDinhGia_HangNgay!D7),",","'Format':'numberic'",",'Value':'",SUBSTITUTE(QuyDinhGia_HangNgay!D7,"'","\'"),"','TargetCode':''}")</f>
        <v>{'SheetId':'532945ab-6ee2-445c-968d-e7f02eb76aac','UId':'168f3043-fb6e-4c8d-b2e8-aadbc57d62ae','Col':4,'Row':7,'Format':'numberic','Value':'','TargetCode':''}</v>
      </c>
    </row>
    <row r="13" spans="1:1" x14ac:dyDescent="0.2">
      <c r="A13" t="str">
        <f>CONCATENATE("{'SheetId':'532945ab-6ee2-445c-968d-e7f02eb76aac'",",","'UId':'dc373327-812c-4574-a89b-45e7962c83f9'",",'Col':",COLUMN(QuyDinhGia_HangNgay!C8),",'Row':",ROW(QuyDinhGia_HangNgay!C8),",","'Format':'numberic'",",'Value':'",SUBSTITUTE(QuyDinhGia_HangNgay!C8,"'","\'"),"','TargetCode':''}")</f>
        <v>{'SheetId':'532945ab-6ee2-445c-968d-e7f02eb76aac','UId':'dc373327-812c-4574-a89b-45e7962c83f9','Col':3,'Row':8,'Format':'numberic','Value':'','TargetCode':''}</v>
      </c>
    </row>
    <row r="14" spans="1:1" x14ac:dyDescent="0.2">
      <c r="A14" t="str">
        <f>CONCATENATE("{'SheetId':'532945ab-6ee2-445c-968d-e7f02eb76aac'",",","'UId':'61429e25-1f7f-4225-afcd-4f77120fa043'",",'Col':",COLUMN(QuyDinhGia_HangNgay!D8),",'Row':",ROW(QuyDinhGia_HangNgay!D8),",","'Format':'numberic'",",'Value':'",SUBSTITUTE(QuyDinhGia_HangNgay!D8,"'","\'"),"','TargetCode':''}")</f>
        <v>{'SheetId':'532945ab-6ee2-445c-968d-e7f02eb76aac','UId':'61429e25-1f7f-4225-afcd-4f77120fa043','Col':4,'Row':8,'Format':'numberic','Value':'','TargetCode':''}</v>
      </c>
    </row>
    <row r="15" spans="1:1" x14ac:dyDescent="0.2">
      <c r="A15" t="str">
        <f>CONCATENATE("{'SheetId':'532945ab-6ee2-445c-968d-e7f02eb76aac'",",","'UId':'edff4b95-f346-4d9f-b0ef-26cf1f17b229'",",'Col':",COLUMN(QuyDinhGia_HangNgay!C9),",'Row':",ROW(QuyDinhGia_HangNgay!C9),",","'Format':'numberic'",",'Value':'",SUBSTITUTE(QuyDinhGia_HangNgay!C9,"'","\'"),"','TargetCode':''}")</f>
        <v>{'SheetId':'532945ab-6ee2-445c-968d-e7f02eb76aac','UId':'edff4b95-f346-4d9f-b0ef-26cf1f17b229','Col':3,'Row':9,'Format':'numberic','Value':'','TargetCode':''}</v>
      </c>
    </row>
    <row r="16" spans="1:1" x14ac:dyDescent="0.2">
      <c r="A16" t="str">
        <f>CONCATENATE("{'SheetId':'532945ab-6ee2-445c-968d-e7f02eb76aac'",",","'UId':'2d8d3015-7339-4a4c-89aa-d8c5184315f6'",",'Col':",COLUMN(QuyDinhGia_HangNgay!D9),",'Row':",ROW(QuyDinhGia_HangNgay!D9),",","'Format':'numberic'",",'Value':'",SUBSTITUTE(QuyDinhGia_HangNgay!D9,"'","\'"),"','TargetCode':''}")</f>
        <v>{'SheetId':'532945ab-6ee2-445c-968d-e7f02eb76aac','UId':'2d8d3015-7339-4a4c-89aa-d8c5184315f6','Col':4,'Row':9,'Format':'numberic','Value':'','TargetCode':''}</v>
      </c>
    </row>
    <row r="17" spans="1:1" x14ac:dyDescent="0.2">
      <c r="A17" t="str">
        <f>CONCATENATE("{'SheetId':'0f0a93f5-60f7-4c27-9121-9ea290dd8334'",",","'UId':'ff30e2e5-527e-4964-a17e-13e2aa034164'",",'Col':",COLUMN(QuyDinhGia_Khac!C2),",'Row':",ROW(QuyDinhGia_Khac!C2),",","'Format':'numberic'",",'Value':'",SUBSTITUTE(QuyDinhGia_Khac!C2,"'","\'"),"','TargetCode':''}")</f>
        <v>{'SheetId':'0f0a93f5-60f7-4c27-9121-9ea290dd8334','UId':'ff30e2e5-527e-4964-a17e-13e2aa034164','Col':3,'Row':2,'Format':'numberic','Value':'','TargetCode':''}</v>
      </c>
    </row>
    <row r="18" spans="1:1" x14ac:dyDescent="0.2">
      <c r="A18" t="str">
        <f>CONCATENATE("{'SheetId':'0f0a93f5-60f7-4c27-9121-9ea290dd8334'",",","'UId':'ffa9dc97-4b5c-45af-a009-09904594499c'",",'Col':",COLUMN(QuyDinhGia_Khac!D2),",'Row':",ROW(QuyDinhGia_Khac!D2),",","'Format':'numberic'",",'Value':'",SUBSTITUTE(QuyDinhGia_Khac!D2,"'","\'"),"','TargetCode':''}")</f>
        <v>{'SheetId':'0f0a93f5-60f7-4c27-9121-9ea290dd8334','UId':'ffa9dc97-4b5c-45af-a009-09904594499c','Col':4,'Row':2,'Format':'numberic','Value':'','TargetCode':''}</v>
      </c>
    </row>
    <row r="19" spans="1:1" x14ac:dyDescent="0.2">
      <c r="A19" t="str">
        <f>CONCATENATE("{'SheetId':'0f0a93f5-60f7-4c27-9121-9ea290dd8334'",",","'UId':'0ff58739-4c6d-429f-a359-4661ee8ca778'",",'Col':",COLUMN(QuyDinhGia_Khac!C3),",'Row':",ROW(QuyDinhGia_Khac!C3),",","'Format':'numberic'",",'Value':'",SUBSTITUTE(QuyDinhGia_Khac!C3,"'","\'"),"','TargetCode':''}")</f>
        <v>{'SheetId':'0f0a93f5-60f7-4c27-9121-9ea290dd8334','UId':'0ff58739-4c6d-429f-a359-4661ee8ca778','Col':3,'Row':3,'Format':'numberic','Value':'','TargetCode':''}</v>
      </c>
    </row>
    <row r="20" spans="1:1" x14ac:dyDescent="0.2">
      <c r="A20" t="str">
        <f>CONCATENATE("{'SheetId':'0f0a93f5-60f7-4c27-9121-9ea290dd8334'",",","'UId':'0c9edbf8-9360-48a1-9c31-4d87c267079d'",",'Col':",COLUMN(QuyDinhGia_Khac!D3),",'Row':",ROW(QuyDinhGia_Khac!D3),",","'Format':'numberic'",",'Value':'",SUBSTITUTE(QuyDinhGia_Khac!D3,"'","\'"),"','TargetCode':''}")</f>
        <v>{'SheetId':'0f0a93f5-60f7-4c27-9121-9ea290dd8334','UId':'0c9edbf8-9360-48a1-9c31-4d87c267079d','Col':4,'Row':3,'Format':'numberic','Value':'','TargetCode':''}</v>
      </c>
    </row>
    <row r="21" spans="1:1" x14ac:dyDescent="0.2">
      <c r="A21" t="str">
        <f>CONCATENATE("{'SheetId':'0f0a93f5-60f7-4c27-9121-9ea290dd8334'",",","'UId':'7d8df9de-6ec3-46c6-a9cb-3bb3debdabc3'",",'Col':",COLUMN(QuyDinhGia_Khac!C4),",'Row':",ROW(QuyDinhGia_Khac!C4),",","'Format':'numberic'",",'Value':'",SUBSTITUTE(QuyDinhGia_Khac!C4,"'","\'"),"','TargetCode':''}")</f>
        <v>{'SheetId':'0f0a93f5-60f7-4c27-9121-9ea290dd8334','UId':'7d8df9de-6ec3-46c6-a9cb-3bb3debdabc3','Col':3,'Row':4,'Format':'numberic','Value':'147980006688','TargetCode':''}</v>
      </c>
    </row>
    <row r="22" spans="1:1" x14ac:dyDescent="0.2">
      <c r="A22" t="str">
        <f>CONCATENATE("{'SheetId':'0f0a93f5-60f7-4c27-9121-9ea290dd8334'",",","'UId':'6878300a-c20f-462d-9746-1f03421f3475'",",'Col':",COLUMN(QuyDinhGia_Khac!D4),",'Row':",ROW(QuyDinhGia_Khac!D4),",","'Format':'numberic'",",'Value':'",SUBSTITUTE(QuyDinhGia_Khac!D4,"'","\'"),"','TargetCode':''}")</f>
        <v>{'SheetId':'0f0a93f5-60f7-4c27-9121-9ea290dd8334','UId':'6878300a-c20f-462d-9746-1f03421f3475','Col':4,'Row':4,'Format':'numberic','Value':'149267775559','TargetCode':''}</v>
      </c>
    </row>
    <row r="23" spans="1:1" x14ac:dyDescent="0.2">
      <c r="A23" t="str">
        <f>CONCATENATE("{'SheetId':'0f0a93f5-60f7-4c27-9121-9ea290dd8334'",",","'UId':'4433d2c2-7ea0-41f5-bf1f-f100c11835a8'",",'Col':",COLUMN(QuyDinhGia_Khac!C5),",'Row':",ROW(QuyDinhGia_Khac!C5),",","'Format':'numberic'",",'Value':'",SUBSTITUTE(QuyDinhGia_Khac!C5,"'","\'"),"','TargetCode':''}")</f>
        <v>{'SheetId':'0f0a93f5-60f7-4c27-9121-9ea290dd8334','UId':'4433d2c2-7ea0-41f5-bf1f-f100c11835a8','Col':3,'Row':5,'Format':'numberic','Value':'','TargetCode':''}</v>
      </c>
    </row>
    <row r="24" spans="1:1" x14ac:dyDescent="0.2">
      <c r="A24" t="str">
        <f>CONCATENATE("{'SheetId':'0f0a93f5-60f7-4c27-9121-9ea290dd8334'",",","'UId':'b5a3b51b-26db-4f5f-8788-b531aa1b5427'",",'Col':",COLUMN(QuyDinhGia_Khac!D5),",'Row':",ROW(QuyDinhGia_Khac!D5),",","'Format':'numberic'",",'Value':'",SUBSTITUTE(QuyDinhGia_Khac!D5,"'","\'"),"','TargetCode':''}")</f>
        <v>{'SheetId':'0f0a93f5-60f7-4c27-9121-9ea290dd8334','UId':'b5a3b51b-26db-4f5f-8788-b531aa1b5427','Col':4,'Row':5,'Format':'numberic','Value':'','TargetCode':''}</v>
      </c>
    </row>
    <row r="25" spans="1:1" x14ac:dyDescent="0.2">
      <c r="A25" t="str">
        <f>CONCATENATE("{'SheetId':'0f0a93f5-60f7-4c27-9121-9ea290dd8334'",",","'UId':'cc99c128-86ca-47ff-b226-95c60d9beb91'",",'Col':",COLUMN(QuyDinhGia_Khac!C6),",'Row':",ROW(QuyDinhGia_Khac!C6),",","'Format':'numberic'",",'Value':'",SUBSTITUTE(QuyDinhGia_Khac!C6,"'","\'"),"','TargetCode':''}")</f>
        <v>{'SheetId':'0f0a93f5-60f7-4c27-9121-9ea290dd8334','UId':'cc99c128-86ca-47ff-b226-95c60d9beb91','Col':3,'Row':6,'Format':'numberic','Value':'18452','TargetCode':''}</v>
      </c>
    </row>
    <row r="26" spans="1:1" x14ac:dyDescent="0.2">
      <c r="A26" t="str">
        <f>CONCATENATE("{'SheetId':'0f0a93f5-60f7-4c27-9121-9ea290dd8334'",",","'UId':'c3bfcec2-e653-4f82-860b-803225fef5d1'",",'Col':",COLUMN(QuyDinhGia_Khac!D6),",'Row':",ROW(QuyDinhGia_Khac!D6),",","'Format':'numberic'",",'Value':'",SUBSTITUTE(QuyDinhGia_Khac!D6,"'","\'"),"','TargetCode':''}")</f>
        <v>{'SheetId':'0f0a93f5-60f7-4c27-9121-9ea290dd8334','UId':'c3bfcec2-e653-4f82-860b-803225fef5d1','Col':4,'Row':6,'Format':'numberic','Value':'18580','TargetCode':''}</v>
      </c>
    </row>
    <row r="27" spans="1:1" x14ac:dyDescent="0.2">
      <c r="A27" t="str">
        <f>CONCATENATE("{'SheetId':'0f0a93f5-60f7-4c27-9121-9ea290dd8334'",",","'UId':'1ae8496f-f8fd-4f6e-8de4-03e5148e98df'",",'Col':",COLUMN(QuyDinhGia_Khac!C7),",'Row':",ROW(QuyDinhGia_Khac!C7),",","'Format':'numberic'",",'Value':'",SUBSTITUTE(QuyDinhGia_Khac!C7,"'","\'"),"','TargetCode':''}")</f>
        <v>{'SheetId':'0f0a93f5-60f7-4c27-9121-9ea290dd8334','UId':'1ae8496f-f8fd-4f6e-8de4-03e5148e98df','Col':3,'Row':7,'Format':'numberic','Value':'','TargetCode':''}</v>
      </c>
    </row>
    <row r="28" spans="1:1" x14ac:dyDescent="0.2">
      <c r="A28" t="str">
        <f>CONCATENATE("{'SheetId':'0f0a93f5-60f7-4c27-9121-9ea290dd8334'",",","'UId':'0396b13f-534e-42f7-b398-0fce97320555'",",'Col':",COLUMN(QuyDinhGia_Khac!D7),",'Row':",ROW(QuyDinhGia_Khac!D7),",","'Format':'numberic'",",'Value':'",SUBSTITUTE(QuyDinhGia_Khac!D7,"'","\'"),"','TargetCode':''}")</f>
        <v>{'SheetId':'0f0a93f5-60f7-4c27-9121-9ea290dd8334','UId':'0396b13f-534e-42f7-b398-0fce97320555','Col':4,'Row':7,'Format':'numberic','Value':'','TargetCode':''}</v>
      </c>
    </row>
    <row r="29" spans="1:1" x14ac:dyDescent="0.2">
      <c r="A29" t="str">
        <f>CONCATENATE("{'SheetId':'0f0a93f5-60f7-4c27-9121-9ea290dd8334'",",","'UId':'1a4c42c9-725c-46f6-8a85-4bdbfb1f8740'",",'Col':",COLUMN(QuyDinhGia_Khac!C8),",'Row':",ROW(QuyDinhGia_Khac!C8),",","'Format':'numberic'",",'Value':'",SUBSTITUTE(QuyDinhGia_Khac!C8,"'","\'"),"','TargetCode':''}")</f>
        <v>{'SheetId':'0f0a93f5-60f7-4c27-9121-9ea290dd8334','UId':'1a4c42c9-725c-46f6-8a85-4bdbfb1f8740','Col':3,'Row':8,'Format':'numberic','Value':'150284140099','TargetCode':''}</v>
      </c>
    </row>
    <row r="30" spans="1:1" x14ac:dyDescent="0.2">
      <c r="A30" t="str">
        <f>CONCATENATE("{'SheetId':'0f0a93f5-60f7-4c27-9121-9ea290dd8334'",",","'UId':'102a5969-ecf0-48a6-9b4c-2ef748e27d05'",",'Col':",COLUMN(QuyDinhGia_Khac!D8),",'Row':",ROW(QuyDinhGia_Khac!D8),",","'Format':'numberic'",",'Value':'",SUBSTITUTE(QuyDinhGia_Khac!D8,"'","\'"),"','TargetCode':''}")</f>
        <v>{'SheetId':'0f0a93f5-60f7-4c27-9121-9ea290dd8334','UId':'102a5969-ecf0-48a6-9b4c-2ef748e27d05','Col':4,'Row':8,'Format':'numberic','Value':'147980006688','TargetCode':''}</v>
      </c>
    </row>
    <row r="31" spans="1:1" x14ac:dyDescent="0.2">
      <c r="A31" t="str">
        <f>CONCATENATE("{'SheetId':'0f0a93f5-60f7-4c27-9121-9ea290dd8334'",",","'UId':'a5c43b82-3645-4755-ac22-74de5445ed04'",",'Col':",COLUMN(QuyDinhGia_Khac!C9),",'Row':",ROW(QuyDinhGia_Khac!C9),",","'Format':'numberic'",",'Value':'",SUBSTITUTE(QuyDinhGia_Khac!C9,"'","\'"),"','TargetCode':''}")</f>
        <v>{'SheetId':'0f0a93f5-60f7-4c27-9121-9ea290dd8334','UId':'a5c43b82-3645-4755-ac22-74de5445ed04','Col':3,'Row':9,'Format':'numberic','Value':'','TargetCode':''}</v>
      </c>
    </row>
    <row r="32" spans="1:1" x14ac:dyDescent="0.2">
      <c r="A32" t="str">
        <f>CONCATENATE("{'SheetId':'0f0a93f5-60f7-4c27-9121-9ea290dd8334'",",","'UId':'12bdb2eb-3278-4092-8caf-00a7060c3091'",",'Col':",COLUMN(QuyDinhGia_Khac!D9),",'Row':",ROW(QuyDinhGia_Khac!D9),",","'Format':'numberic'",",'Value':'",SUBSTITUTE(QuyDinhGia_Khac!D9,"'","\'"),"','TargetCode':''}")</f>
        <v>{'SheetId':'0f0a93f5-60f7-4c27-9121-9ea290dd8334','UId':'12bdb2eb-3278-4092-8caf-00a7060c3091','Col':4,'Row':9,'Format':'numberic','Value':'','TargetCode':''}</v>
      </c>
    </row>
    <row r="33" spans="1:1" x14ac:dyDescent="0.2">
      <c r="A33" t="str">
        <f>CONCATENATE("{'SheetId':'0f0a93f5-60f7-4c27-9121-9ea290dd8334'",",","'UId':'0adef1d5-524d-427d-84c0-491fb70d8521'",",'Col':",COLUMN(QuyDinhGia_Khac!C10),",'Row':",ROW(QuyDinhGia_Khac!C10),",","'Format':'numberic'",",'Value':'",SUBSTITUTE(QuyDinhGia_Khac!C10,"'","\'"),"','TargetCode':''}")</f>
        <v>{'SheetId':'0f0a93f5-60f7-4c27-9121-9ea290dd8334','UId':'0adef1d5-524d-427d-84c0-491fb70d8521','Col':3,'Row':10,'Format':'numberic','Value':'18737','TargetCode':''}</v>
      </c>
    </row>
    <row r="34" spans="1:1" x14ac:dyDescent="0.2">
      <c r="A34" t="str">
        <f>CONCATENATE("{'SheetId':'0f0a93f5-60f7-4c27-9121-9ea290dd8334'",",","'UId':'dfb17dcf-c5ba-4757-9b28-e20992bc4553'",",'Col':",COLUMN(QuyDinhGia_Khac!D10),",'Row':",ROW(QuyDinhGia_Khac!D10),",","'Format':'numberic'",",'Value':'",SUBSTITUTE(QuyDinhGia_Khac!D10,"'","\'"),"','TargetCode':''}")</f>
        <v>{'SheetId':'0f0a93f5-60f7-4c27-9121-9ea290dd8334','UId':'dfb17dcf-c5ba-4757-9b28-e20992bc4553','Col':4,'Row':10,'Format':'numberic','Value':'18452','TargetCode':''}</v>
      </c>
    </row>
    <row r="35" spans="1:1" x14ac:dyDescent="0.2">
      <c r="A35" t="str">
        <f>CONCATENATE("{'SheetId':'0f0a93f5-60f7-4c27-9121-9ea290dd8334'",",","'UId':'8c1be6bf-76a4-42d7-9fe4-f4822068d5a4'",",'Col':",COLUMN(QuyDinhGia_Khac!C11),",'Row':",ROW(QuyDinhGia_Khac!C11),",","'Format':'numberic'",",'Value':'",SUBSTITUTE(QuyDinhGia_Khac!C11,"'","\'"),"','TargetCode':''}")</f>
        <v>{'SheetId':'0f0a93f5-60f7-4c27-9121-9ea290dd8334','UId':'8c1be6bf-76a4-42d7-9fe4-f4822068d5a4','Col':3,'Row':11,'Format':'numberic','Value':'','TargetCode':''}</v>
      </c>
    </row>
    <row r="36" spans="1:1" x14ac:dyDescent="0.2">
      <c r="A36" t="str">
        <f>CONCATENATE("{'SheetId':'0f0a93f5-60f7-4c27-9121-9ea290dd8334'",",","'UId':'45174d06-2d38-411d-96aa-79e2629d72fe'",",'Col':",COLUMN(QuyDinhGia_Khac!D11),",'Row':",ROW(QuyDinhGia_Khac!D11),",","'Format':'numberic'",",'Value':'",SUBSTITUTE(QuyDinhGia_Khac!D11,"'","\'"),"','TargetCode':''}")</f>
        <v>{'SheetId':'0f0a93f5-60f7-4c27-9121-9ea290dd8334','UId':'45174d06-2d38-411d-96aa-79e2629d72fe','Col':4,'Row':11,'Format':'numberic','Value':'','TargetCode':''}</v>
      </c>
    </row>
    <row r="37" spans="1:1" x14ac:dyDescent="0.2">
      <c r="A37" t="str">
        <f>CONCATENATE("{'SheetId':'0f0a93f5-60f7-4c27-9121-9ea290dd8334'",",","'UId':'47189bce-6760-48da-9fba-cbd16cc1da69'",",'Col':",COLUMN(QuyDinhGia_Khac!C12),",'Row':",ROW(QuyDinhGia_Khac!C12),",","'Format':'numberic'",",'Value':'",SUBSTITUTE(QuyDinhGia_Khac!C12,"'","\'"),"','TargetCode':''}")</f>
        <v>{'SheetId':'0f0a93f5-60f7-4c27-9121-9ea290dd8334','UId':'47189bce-6760-48da-9fba-cbd16cc1da69','Col':3,'Row':12,'Format':'numberic','Value':'2288306478','TargetCode':''}</v>
      </c>
    </row>
    <row r="38" spans="1:1" x14ac:dyDescent="0.2">
      <c r="A38" t="str">
        <f>CONCATENATE("{'SheetId':'0f0a93f5-60f7-4c27-9121-9ea290dd8334'",",","'UId':'54b90877-796c-44fd-b01c-bac401362c90'",",'Col':",COLUMN(QuyDinhGia_Khac!D12),",'Row':",ROW(QuyDinhGia_Khac!D12),",","'Format':'numberic'",",'Value':'",SUBSTITUTE(QuyDinhGia_Khac!D12,"'","\'"),"','TargetCode':''}")</f>
        <v>{'SheetId':'0f0a93f5-60f7-4c27-9121-9ea290dd8334','UId':'54b90877-796c-44fd-b01c-bac401362c90','Col':4,'Row':12,'Format':'numberic','Value':'-1028525097','TargetCode':''}</v>
      </c>
    </row>
    <row r="39" spans="1:1" x14ac:dyDescent="0.2">
      <c r="A39" t="str">
        <f>CONCATENATE("{'SheetId':'0f0a93f5-60f7-4c27-9121-9ea290dd8334'",",","'UId':'b596263e-ac83-4575-a696-5d078fa3d3e4'",",'Col':",COLUMN(QuyDinhGia_Khac!C13),",'Row':",ROW(QuyDinhGia_Khac!C13),",","'Format':'numberic'",",'Value':'",SUBSTITUTE(QuyDinhGia_Khac!C13,"'","\'"),"','TargetCode':''}")</f>
        <v>{'SheetId':'0f0a93f5-60f7-4c27-9121-9ea290dd8334','UId':'b596263e-ac83-4575-a696-5d078fa3d3e4','Col':3,'Row':13,'Format':'numberic','Value':'15826933','TargetCode':''}</v>
      </c>
    </row>
    <row r="40" spans="1:1" x14ac:dyDescent="0.2">
      <c r="A40" t="str">
        <f>CONCATENATE("{'SheetId':'0f0a93f5-60f7-4c27-9121-9ea290dd8334'",",","'UId':'97dfbdb2-a540-49b5-997a-79b58e09a2ce'",",'Col':",COLUMN(QuyDinhGia_Khac!D13),",'Row':",ROW(QuyDinhGia_Khac!D13),",","'Format':'numberic'",",'Value':'",SUBSTITUTE(QuyDinhGia_Khac!D13,"'","\'"),"','TargetCode':''}")</f>
        <v>{'SheetId':'0f0a93f5-60f7-4c27-9121-9ea290dd8334','UId':'97dfbdb2-a540-49b5-997a-79b58e09a2ce','Col':4,'Row':13,'Format':'numberic','Value':'-259243774','TargetCode':''}</v>
      </c>
    </row>
    <row r="41" spans="1:1" x14ac:dyDescent="0.2">
      <c r="A41" t="str">
        <f>CONCATENATE("{'SheetId':'0f0a93f5-60f7-4c27-9121-9ea290dd8334'",",","'UId':'65ce3224-45ea-4d67-b5d4-ccf68f912368'",",'Col':",COLUMN(QuyDinhGia_Khac!C14),",'Row':",ROW(QuyDinhGia_Khac!C14),",","'Format':'numberic'",",'Value':'",SUBSTITUTE(QuyDinhGia_Khac!C14,"'","\'"),"','TargetCode':''}")</f>
        <v>{'SheetId':'0f0a93f5-60f7-4c27-9121-9ea290dd8334','UId':'65ce3224-45ea-4d67-b5d4-ccf68f912368','Col':3,'Row':14,'Format':'numberic','Value':'','TargetCode':''}</v>
      </c>
    </row>
    <row r="42" spans="1:1" x14ac:dyDescent="0.2">
      <c r="A42" t="str">
        <f>CONCATENATE("{'SheetId':'0f0a93f5-60f7-4c27-9121-9ea290dd8334'",",","'UId':'5525d219-249d-4035-9733-46d70ada035f'",",'Col':",COLUMN(QuyDinhGia_Khac!D14),",'Row':",ROW(QuyDinhGia_Khac!D14),",","'Format':'numberic'",",'Value':'",SUBSTITUTE(QuyDinhGia_Khac!D14,"'","\'"),"','TargetCode':''}")</f>
        <v>{'SheetId':'0f0a93f5-60f7-4c27-9121-9ea290dd8334','UId':'5525d219-249d-4035-9733-46d70ada035f','Col':4,'Row':14,'Format':'numberic','Value':'','TargetCode':''}</v>
      </c>
    </row>
    <row r="43" spans="1:1" x14ac:dyDescent="0.2">
      <c r="A43" t="str">
        <f>CONCATENATE("{'SheetId':'0f0a93f5-60f7-4c27-9121-9ea290dd8334'",",","'UId':'99c444f1-5fe2-45a1-82fa-ae77b2e76c8c'",",'Col':",COLUMN(QuyDinhGia_Khac!C15),",'Row':",ROW(QuyDinhGia_Khac!C15),",","'Format':'numberic'",",'Value':'",SUBSTITUTE(QuyDinhGia_Khac!C15,"'","\'"),"','TargetCode':''}")</f>
        <v>{'SheetId':'0f0a93f5-60f7-4c27-9121-9ea290dd8334','UId':'99c444f1-5fe2-45a1-82fa-ae77b2e76c8c','Col':3,'Row':15,'Format':'numberic','Value':'285','TargetCode':''}</v>
      </c>
    </row>
    <row r="44" spans="1:1" x14ac:dyDescent="0.2">
      <c r="A44" t="str">
        <f>CONCATENATE("{'SheetId':'0f0a93f5-60f7-4c27-9121-9ea290dd8334'",",","'UId':'3c320467-dbd9-42b8-b876-53a4718cfc56'",",'Col':",COLUMN(QuyDinhGia_Khac!D15),",'Row':",ROW(QuyDinhGia_Khac!D15),",","'Format':'numberic'",",'Value':'",SUBSTITUTE(QuyDinhGia_Khac!D15,"'","\'"),"','TargetCode':''}")</f>
        <v>{'SheetId':'0f0a93f5-60f7-4c27-9121-9ea290dd8334','UId':'3c320467-dbd9-42b8-b876-53a4718cfc56','Col':4,'Row':15,'Format':'numberic','Value':'-128','TargetCode':''}</v>
      </c>
    </row>
    <row r="45" spans="1:1" x14ac:dyDescent="0.2">
      <c r="A45" t="str">
        <f>CONCATENATE("{'SheetId':'0f0a93f5-60f7-4c27-9121-9ea290dd8334'",",","'UId':'e129a507-197a-4b85-b704-ddd219c283d4'",",'Col':",COLUMN(QuyDinhGia_Khac!C16),",'Row':",ROW(QuyDinhGia_Khac!C16),",","'Format':'numberic'",",'Value':'",SUBSTITUTE(QuyDinhGia_Khac!C16,"'","\'"),"','TargetCode':''}")</f>
        <v>{'SheetId':'0f0a93f5-60f7-4c27-9121-9ea290dd8334','UId':'e129a507-197a-4b85-b704-ddd219c283d4','Col':3,'Row':16,'Format':'numberic','Value':'','TargetCode':''}</v>
      </c>
    </row>
    <row r="46" spans="1:1" x14ac:dyDescent="0.2">
      <c r="A46" t="str">
        <f>CONCATENATE("{'SheetId':'0f0a93f5-60f7-4c27-9121-9ea290dd8334'",",","'UId':'09af643b-65b9-4315-b2d7-ce6567a972a4'",",'Col':",COLUMN(QuyDinhGia_Khac!D16),",'Row':",ROW(QuyDinhGia_Khac!D16),",","'Format':'numberic'",",'Value':'",SUBSTITUTE(QuyDinhGia_Khac!D16,"'","\'"),"','TargetCode':''}")</f>
        <v>{'SheetId':'0f0a93f5-60f7-4c27-9121-9ea290dd8334','UId':'09af643b-65b9-4315-b2d7-ce6567a972a4','Col':4,'Row':16,'Format':'numberic','Value':'','TargetCode':''}</v>
      </c>
    </row>
    <row r="47" spans="1:1" x14ac:dyDescent="0.2">
      <c r="A47" t="str">
        <f>CONCATENATE("{'SheetId':'0f0a93f5-60f7-4c27-9121-9ea290dd8334'",",","'UId':'b5f075a6-84c7-47a7-aca6-304f3e7f098b'",",'Col':",COLUMN(QuyDinhGia_Khac!C17),",'Row':",ROW(QuyDinhGia_Khac!C17),",","'Format':'numberic'",",'Value':'",SUBSTITUTE(QuyDinhGia_Khac!C17,"'","\'"),"','TargetCode':''}")</f>
        <v>{'SheetId':'0f0a93f5-60f7-4c27-9121-9ea290dd8334','UId':'b5f075a6-84c7-47a7-aca6-304f3e7f098b','Col':3,'Row':17,'Format':'numberic','Value':'163005718954','TargetCode':''}</v>
      </c>
    </row>
    <row r="48" spans="1:1" x14ac:dyDescent="0.2">
      <c r="A48" t="str">
        <f>CONCATENATE("{'SheetId':'0f0a93f5-60f7-4c27-9121-9ea290dd8334'",",","'UId':'4a3b5e69-6655-4a3c-91ad-151d0daffbbe'",",'Col':",COLUMN(QuyDinhGia_Khac!D17),",'Row':",ROW(QuyDinhGia_Khac!D17),",","'Format':'numberic'",",'Value':'",SUBSTITUTE(QuyDinhGia_Khac!D17,"'","\'"),"','TargetCode':''}")</f>
        <v>{'SheetId':'0f0a93f5-60f7-4c27-9121-9ea290dd8334','UId':'4a3b5e69-6655-4a3c-91ad-151d0daffbbe','Col':4,'Row':17,'Format':'numberic','Value':'163005718954','TargetCode':''}</v>
      </c>
    </row>
    <row r="49" spans="1:1" x14ac:dyDescent="0.2">
      <c r="A49" t="str">
        <f>CONCATENATE("{'SheetId':'0f0a93f5-60f7-4c27-9121-9ea290dd8334'",",","'UId':'bc8aae90-3d32-424c-89d6-00637a1a5749'",",'Col':",COLUMN(QuyDinhGia_Khac!C18),",'Row':",ROW(QuyDinhGia_Khac!C18),",","'Format':'numberic'",",'Value':'",SUBSTITUTE(QuyDinhGia_Khac!C18,"'","\'"),"','TargetCode':''}")</f>
        <v>{'SheetId':'0f0a93f5-60f7-4c27-9121-9ea290dd8334','UId':'bc8aae90-3d32-424c-89d6-00637a1a5749','Col':3,'Row':18,'Format':'numberic','Value':'144552581946','TargetCode':''}</v>
      </c>
    </row>
    <row r="50" spans="1:1" x14ac:dyDescent="0.2">
      <c r="A50" t="str">
        <f>CONCATENATE("{'SheetId':'0f0a93f5-60f7-4c27-9121-9ea290dd8334'",",","'UId':'0712758c-ed69-4c11-ad9c-a1786f232e94'",",'Col':",COLUMN(QuyDinhGia_Khac!D18),",'Row':",ROW(QuyDinhGia_Khac!D18),",","'Format':'numberic'",",'Value':'",SUBSTITUTE(QuyDinhGia_Khac!D18,"'","\'"),"','TargetCode':''}")</f>
        <v>{'SheetId':'0f0a93f5-60f7-4c27-9121-9ea290dd8334','UId':'0712758c-ed69-4c11-ad9c-a1786f232e94','Col':4,'Row':18,'Format':'numberic','Value':'144552581946','TargetCode':''}</v>
      </c>
    </row>
    <row r="51" spans="1:1" x14ac:dyDescent="0.2">
      <c r="A51" t="str">
        <f>CONCATENATE("{'SheetId':'0f0a93f5-60f7-4c27-9121-9ea290dd8334'",",","'UId':'13e7a78a-322f-4204-b497-65f8b6273223'",",'Col':",COLUMN(QuyDinhGia_Khac!C19),",'Row':",ROW(QuyDinhGia_Khac!C19),",","'Format':'numberic'",",'Value':'",SUBSTITUTE(QuyDinhGia_Khac!C19,"'","\'"),"','TargetCode':''}")</f>
        <v>{'SheetId':'0f0a93f5-60f7-4c27-9121-9ea290dd8334','UId':'13e7a78a-322f-4204-b497-65f8b6273223','Col':3,'Row':19,'Format':'numberic','Value':'','TargetCode':''}</v>
      </c>
    </row>
    <row r="52" spans="1:1" x14ac:dyDescent="0.2">
      <c r="A52" t="str">
        <f>CONCATENATE("{'SheetId':'0f0a93f5-60f7-4c27-9121-9ea290dd8334'",",","'UId':'129ce38e-2e14-45d7-86c4-7d94a1071adc'",",'Col':",COLUMN(QuyDinhGia_Khac!D19),",'Row':",ROW(QuyDinhGia_Khac!D19),",","'Format':'numberic'",",'Value':'",SUBSTITUTE(QuyDinhGia_Khac!D19,"'","\'"),"','TargetCode':''}")</f>
        <v>{'SheetId':'0f0a93f5-60f7-4c27-9121-9ea290dd8334','UId':'129ce38e-2e14-45d7-86c4-7d94a1071adc','Col':4,'Row':19,'Format':'numberic','Value':'','TargetCode':''}</v>
      </c>
    </row>
    <row r="53" spans="1:1" x14ac:dyDescent="0.2">
      <c r="A53" t="str">
        <f>CONCATENATE("{'SheetId':'0f0a93f5-60f7-4c27-9121-9ea290dd8334'",",","'UId':'9d2538f9-f4fe-4678-a845-a343332a4000'",",'Col':",COLUMN(QuyDinhGia_Khac!C20),",'Row':",ROW(QuyDinhGia_Khac!C20),",","'Format':'numberic'",",'Value':'",SUBSTITUTE(QuyDinhGia_Khac!C20,"'","\'"),"','TargetCode':''}")</f>
        <v>{'SheetId':'0f0a93f5-60f7-4c27-9121-9ea290dd8334','UId':'9d2538f9-f4fe-4678-a845-a343332a4000','Col':3,'Row':20,'Format':'numberic','Value':'969746.63','TargetCode':''}</v>
      </c>
    </row>
    <row r="54" spans="1:1" x14ac:dyDescent="0.2">
      <c r="A54" t="str">
        <f>CONCATENATE("{'SheetId':'0f0a93f5-60f7-4c27-9121-9ea290dd8334'",",","'UId':'2aedc9fa-169e-4d63-8a5f-edb7276fb5de'",",'Col':",COLUMN(QuyDinhGia_Khac!D20),",'Row':",ROW(QuyDinhGia_Khac!D20),",","'Format':'numberic'",",'Value':'",SUBSTITUTE(QuyDinhGia_Khac!D20,"'","\'"),"','TargetCode':''}")</f>
        <v>{'SheetId':'0f0a93f5-60f7-4c27-9121-9ea290dd8334','UId':'2aedc9fa-169e-4d63-8a5f-edb7276fb5de','Col':4,'Row':20,'Format':'numberic','Value':'969746.63','TargetCode':''}</v>
      </c>
    </row>
    <row r="55" spans="1:1" x14ac:dyDescent="0.2">
      <c r="A55" t="str">
        <f>CONCATENATE("{'SheetId':'0f0a93f5-60f7-4c27-9121-9ea290dd8334'",",","'UId':'66104325-15b6-436e-8977-c1215983f874'",",'Col':",COLUMN(QuyDinhGia_Khac!C21),",'Row':",ROW(QuyDinhGia_Khac!C21),",","'Format':'numberic'",",'Value':'",SUBSTITUTE(QuyDinhGia_Khac!C21,"'","\'"),"','TargetCode':''}")</f>
        <v>{'SheetId':'0f0a93f5-60f7-4c27-9121-9ea290dd8334','UId':'66104325-15b6-436e-8977-c1215983f874','Col':3,'Row':21,'Format':'numberic','Value':'18170142606.31','TargetCode':''}</v>
      </c>
    </row>
    <row r="56" spans="1:1" x14ac:dyDescent="0.2">
      <c r="A56" t="str">
        <f>CONCATENATE("{'SheetId':'0f0a93f5-60f7-4c27-9121-9ea290dd8334'",",","'UId':'7db1f99a-6d4f-4763-baf8-36e5fd015757'",",'Col':",COLUMN(QuyDinhGia_Khac!D21),",'Row':",ROW(QuyDinhGia_Khac!D21),",","'Format':'numberic'",",'Value':'",SUBSTITUTE(QuyDinhGia_Khac!D21,"'","\'"),"','TargetCode':''}")</f>
        <v>{'SheetId':'0f0a93f5-60f7-4c27-9121-9ea290dd8334','UId':'7db1f99a-6d4f-4763-baf8-36e5fd015757','Col':4,'Row':21,'Format':'numberic','Value':'17893764816.76','TargetCode':''}</v>
      </c>
    </row>
    <row r="57" spans="1:1" x14ac:dyDescent="0.2">
      <c r="A57" t="str">
        <f>CONCATENATE("{'SheetId':'0f0a93f5-60f7-4c27-9121-9ea290dd8334'",",","'UId':'17834fd5-1e27-40b9-8148-68fc4fbf1c12'",",'Col':",COLUMN(QuyDinhGia_Khac!C22),",'Row':",ROW(QuyDinhGia_Khac!C22),",","'Format':'numberic'",",'Value':'",SUBSTITUTE(QuyDinhGia_Khac!C22,"'","\'"),"','TargetCode':''}")</f>
        <v>{'SheetId':'0f0a93f5-60f7-4c27-9121-9ea290dd8334','UId':'17834fd5-1e27-40b9-8148-68fc4fbf1c12','Col':3,'Row':22,'Format':'numberic','Value':'0.120907457239051','TargetCode':''}</v>
      </c>
    </row>
    <row r="58" spans="1:1" x14ac:dyDescent="0.2">
      <c r="A58" t="str">
        <f>CONCATENATE("{'SheetId':'0f0a93f5-60f7-4c27-9121-9ea290dd8334'",",","'UId':'e387b061-10a9-488c-9da4-acb1bc80e5aa'",",'Col':",COLUMN(QuyDinhGia_Khac!D22),",'Row':",ROW(QuyDinhGia_Khac!D22),",","'Format':'numberic'",",'Value':'",SUBSTITUTE(QuyDinhGia_Khac!D22,"'","\'"),"','TargetCode':''}")</f>
        <v>{'SheetId':'0f0a93f5-60f7-4c27-9121-9ea290dd8334','UId':'e387b061-10a9-488c-9da4-acb1bc80e5aa','Col':4,'Row':22,'Format':'numberic','Value':'0.120920388470333','TargetCode':''}</v>
      </c>
    </row>
    <row r="59" spans="1:1" x14ac:dyDescent="0.2">
      <c r="A59" t="str">
        <f>CONCATENATE("{'SheetId':'0f0a93f5-60f7-4c27-9121-9ea290dd8334'",",","'UId':'af359fda-5e55-4055-ae96-90ab525b062f'",",'Col':",COLUMN(QuyDinhGia_Khac!C23),",'Row':",ROW(QuyDinhGia_Khac!C23),",","'Format':'numberic'",",'Value':'",SUBSTITUTE(QuyDinhGia_Khac!C23,"'","\'"),"','TargetCode':''}")</f>
        <v>{'SheetId':'0f0a93f5-60f7-4c27-9121-9ea290dd8334','UId':'af359fda-5e55-4055-ae96-90ab525b062f','Col':3,'Row':23,'Format':'numberic','Value':'','TargetCode':''}</v>
      </c>
    </row>
    <row r="60" spans="1:1" x14ac:dyDescent="0.2">
      <c r="A60" t="str">
        <f>CONCATENATE("{'SheetId':'0f0a93f5-60f7-4c27-9121-9ea290dd8334'",",","'UId':'554b72dc-3dc5-4d6e-8c99-5c86de7a6625'",",'Col':",COLUMN(QuyDinhGia_Khac!D23),",'Row':",ROW(QuyDinhGia_Khac!D23),",","'Format':'numberic'",",'Value':'",SUBSTITUTE(QuyDinhGia_Khac!D23,"'","\'"),"','TargetCode':''}")</f>
        <v>{'SheetId':'0f0a93f5-60f7-4c27-9121-9ea290dd8334','UId':'554b72dc-3dc5-4d6e-8c99-5c86de7a6625','Col':4,'Row':23,'Format':'numberic','Value':'','TargetCode':''}</v>
      </c>
    </row>
    <row r="61" spans="1:1" x14ac:dyDescent="0.2">
      <c r="A61" t="str">
        <f>CONCATENATE("{'SheetId':'0f0a93f5-60f7-4c27-9121-9ea290dd8334'",",","'UId':'4f0e5ef1-28be-4b6f-a744-11392cb92b48'",",'Col':",COLUMN(QuyDinhGia_Khac!C24),",'Row':",ROW(QuyDinhGia_Khac!C24),",","'Format':'numberic'",",'Value':'",SUBSTITUTE(QuyDinhGia_Khac!C24,"'","\'"),"','TargetCode':''}")</f>
        <v>{'SheetId':'0f0a93f5-60f7-4c27-9121-9ea290dd8334','UId':'4f0e5ef1-28be-4b6f-a744-11392cb92b48','Col':3,'Row':24,'Format':'numberic','Value':'','TargetCode':''}</v>
      </c>
    </row>
    <row r="62" spans="1:1" x14ac:dyDescent="0.2">
      <c r="A62" t="str">
        <f>CONCATENATE("{'SheetId':'0f0a93f5-60f7-4c27-9121-9ea290dd8334'",",","'UId':'93d5eaa7-14a7-4a1b-a40a-944a86a7f683'",",'Col':",COLUMN(QuyDinhGia_Khac!D24),",'Row':",ROW(QuyDinhGia_Khac!D24),",","'Format':'numberic'",",'Value':'",SUBSTITUTE(QuyDinhGia_Khac!D24,"'","\'"),"','TargetCode':''}")</f>
        <v>{'SheetId':'0f0a93f5-60f7-4c27-9121-9ea290dd8334','UId':'93d5eaa7-14a7-4a1b-a40a-944a86a7f683','Col':4,'Row':24,'Format':'numberic','Value':'','TargetCode':''}</v>
      </c>
    </row>
    <row r="63" spans="1:1" x14ac:dyDescent="0.2">
      <c r="A63" t="str">
        <f>CONCATENATE("{'SheetId':'0f0a93f5-60f7-4c27-9121-9ea290dd8334'",",","'UId':'11005e1c-8422-4e20-b2d2-ea9018e1f8be'",",'Col':",COLUMN(QuyDinhGia_Khac!C25),",'Row':",ROW(QuyDinhGia_Khac!C25),",","'Format':'numberic'",",'Value':'",SUBSTITUTE(QuyDinhGia_Khac!C25,"'","\'"),"','TargetCode':''}")</f>
        <v>{'SheetId':'0f0a93f5-60f7-4c27-9121-9ea290dd8334','UId':'11005e1c-8422-4e20-b2d2-ea9018e1f8be','Col':3,'Row':25,'Format':'numberic','Value':'','TargetCode':''}</v>
      </c>
    </row>
    <row r="64" spans="1:1" x14ac:dyDescent="0.2">
      <c r="A64" t="str">
        <f>CONCATENATE("{'SheetId':'0f0a93f5-60f7-4c27-9121-9ea290dd8334'",",","'UId':'d6b4efb2-e088-47b8-b800-fb7268dd1d6d'",",'Col':",COLUMN(QuyDinhGia_Khac!D25),",'Row':",ROW(QuyDinhGia_Khac!D25),",","'Format':'numberic'",",'Value':'",SUBSTITUTE(QuyDinhGia_Khac!D25,"'","\'"),"','TargetCode':''}")</f>
        <v>{'SheetId':'0f0a93f5-60f7-4c27-9121-9ea290dd8334','UId':'d6b4efb2-e088-47b8-b800-fb7268dd1d6d','Col':4,'Row':25,'Format':'numberic','Value':'','TargetCode':''}</v>
      </c>
    </row>
    <row r="65" spans="1:1" x14ac:dyDescent="0.2">
      <c r="A65" t="str">
        <f>CONCATENATE("{'SheetId':'0f0a93f5-60f7-4c27-9121-9ea290dd8334'",",","'UId':'a477ba54-d6c2-4367-a2c4-feb370e3a510'",",'Col':",COLUMN(QuyDinhGia_Khac!C26),",'Row':",ROW(QuyDinhGia_Khac!C26),",","'Format':'numberic'",",'Value':'",SUBSTITUTE(QuyDinhGia_Khac!C26,"'","\'"),"','TargetCode':''}")</f>
        <v>{'SheetId':'0f0a93f5-60f7-4c27-9121-9ea290dd8334','UId':'a477ba54-d6c2-4367-a2c4-feb370e3a510','Col':3,'Row':26,'Format':'numberic','Value':'','TargetCode':''}</v>
      </c>
    </row>
    <row r="66" spans="1:1" x14ac:dyDescent="0.2">
      <c r="A66" t="str">
        <f>CONCATENATE("{'SheetId':'0f0a93f5-60f7-4c27-9121-9ea290dd8334'",",","'UId':'726034ff-8ffc-42ff-a7c7-ccfb9613ffda'",",'Col':",COLUMN(QuyDinhGia_Khac!D26),",'Row':",ROW(QuyDinhGia_Khac!D26),",","'Format':'numberic'",",'Value':'",SUBSTITUTE(QuyDinhGia_Khac!D26,"'","\'"),"','TargetCode':''}")</f>
        <v>{'SheetId':'0f0a93f5-60f7-4c27-9121-9ea290dd8334','UId':'726034ff-8ffc-42ff-a7c7-ccfb9613ffda','Col':4,'Row':26,'Format':'numberic','Value':'','TargetCode':''}</v>
      </c>
    </row>
    <row r="67" spans="1:1" x14ac:dyDescent="0.2">
      <c r="A67" t="str">
        <f>CONCATENATE("{'SheetId':'0f0a93f5-60f7-4c27-9121-9ea290dd8334'",",","'UId':'8447eb07-ad81-4c2c-a026-a415895e9da5'",",'Col':",COLUMN(QuyDinhGia_Khac!C27),",'Row':",ROW(QuyDinhGia_Khac!C27),",","'Format':'numberic'",",'Value':'",SUBSTITUTE(QuyDinhGia_Khac!C27,"'","\'"),"','TargetCode':''}")</f>
        <v>{'SheetId':'0f0a93f5-60f7-4c27-9121-9ea290dd8334','UId':'8447eb07-ad81-4c2c-a026-a415895e9da5','Col':3,'Row':27,'Format':'numberic','Value':'','TargetCode':''}</v>
      </c>
    </row>
    <row r="68" spans="1:1" x14ac:dyDescent="0.2">
      <c r="A68" t="str">
        <f>CONCATENATE("{'SheetId':'0f0a93f5-60f7-4c27-9121-9ea290dd8334'",",","'UId':'11ee0b00-02fa-4648-95ed-58dc58418455'",",'Col':",COLUMN(QuyDinhGia_Khac!D27),",'Row':",ROW(QuyDinhGia_Khac!D27),",","'Format':'numberic'",",'Value':'",SUBSTITUTE(QuyDinhGia_Khac!D27,"'","\'"),"','TargetCode':''}")</f>
        <v>{'SheetId':'0f0a93f5-60f7-4c27-9121-9ea290dd8334','UId':'11ee0b00-02fa-4648-95ed-58dc58418455','Col':4,'Row':27,'Format':'numberic','Value':'','TargetCode':''}</v>
      </c>
    </row>
    <row r="69" spans="1:1" x14ac:dyDescent="0.2">
      <c r="A69" t="str">
        <f>CONCATENATE("{'SheetId':'0f0a93f5-60f7-4c27-9121-9ea290dd8334'",",","'UId':'51f3971c-b03d-4fa0-b4fd-3c265c624e39'",",'Col':",COLUMN(QuyDinhGia_Khac!C28),",'Row':",ROW(QuyDinhGia_Khac!C28),",","'Format':'numberic'",",'Value':'",SUBSTITUTE(QuyDinhGia_Khac!C28,"'","\'"),"','TargetCode':''}")</f>
        <v>{'SheetId':'0f0a93f5-60f7-4c27-9121-9ea290dd8334','UId':'51f3971c-b03d-4fa0-b4fd-3c265c624e39','Col':3,'Row':28,'Format':'numberic','Value':'','TargetCode':''}</v>
      </c>
    </row>
    <row r="70" spans="1:1" x14ac:dyDescent="0.2">
      <c r="A70" t="str">
        <f>CONCATENATE("{'SheetId':'0f0a93f5-60f7-4c27-9121-9ea290dd8334'",",","'UId':'393b76b4-a00a-4ae2-a376-4c06650c94a2'",",'Col':",COLUMN(QuyDinhGia_Khac!D28),",'Row':",ROW(QuyDinhGia_Khac!D28),",","'Format':'numberic'",",'Value':'",SUBSTITUTE(QuyDinhGia_Khac!D28,"'","\'"),"','TargetCode':''}")</f>
        <v>{'SheetId':'0f0a93f5-60f7-4c27-9121-9ea290dd8334','UId':'393b76b4-a00a-4ae2-a376-4c06650c94a2','Col':4,'Row':28,'Format':'numberic','Value':'','TargetCode':''}</v>
      </c>
    </row>
    <row r="71" spans="1:1" x14ac:dyDescent="0.2">
      <c r="A71" t="str">
        <f>CONCATENATE("{'SheetId':'0f0a93f5-60f7-4c27-9121-9ea290dd8334'",",","'UId':'e066e1da-4705-49af-8aec-24b849918c1c'",",'Col':",COLUMN(QuyDinhGia_Khac!C29),",'Row':",ROW(QuyDinhGia_Khac!C29),",","'Format':'numberic'",",'Value':'",SUBSTITUTE(QuyDinhGia_Khac!C29,"'","\'"),"','TargetCode':''}")</f>
        <v>{'SheetId':'0f0a93f5-60f7-4c27-9121-9ea290dd8334','UId':'e066e1da-4705-49af-8aec-24b849918c1c','Col':3,'Row':29,'Format':'numberic','Value':'','TargetCode':''}</v>
      </c>
    </row>
    <row r="72" spans="1:1" x14ac:dyDescent="0.2">
      <c r="A72" t="str">
        <f>CONCATENATE("{'SheetId':'0f0a93f5-60f7-4c27-9121-9ea290dd8334'",",","'UId':'51098bad-d071-4ce5-a998-b48dc8021a57'",",'Col':",COLUMN(QuyDinhGia_Khac!D29),",'Row':",ROW(QuyDinhGia_Khac!D29),",","'Format':'numberic'",",'Value':'",SUBSTITUTE(QuyDinhGia_Khac!D29,"'","\'"),"','TargetCode':''}")</f>
        <v>{'SheetId':'0f0a93f5-60f7-4c27-9121-9ea290dd8334','UId':'51098bad-d071-4ce5-a998-b48dc8021a57','Col':4,'Row':29,'Format':'numberic','Value':'','TargetCode':''}</v>
      </c>
    </row>
    <row r="73" spans="1:1" x14ac:dyDescent="0.2">
      <c r="A73" t="str">
        <f>CONCATENATE("{'SheetId':'0f0a93f5-60f7-4c27-9121-9ea290dd8334'",",","'UId':'1e95f367-4d9b-42cf-8818-fcda510478a4'",",'Col':",COLUMN(QuyDinhGia_Khac!C30),",'Row':",ROW(QuyDinhGia_Khac!C30),",","'Format':'numberic'",",'Value':'",SUBSTITUTE(QuyDinhGia_Khac!C30,"'","\'"),"','TargetCode':''}")</f>
        <v>{'SheetId':'0f0a93f5-60f7-4c27-9121-9ea290dd8334','UId':'1e95f367-4d9b-42cf-8818-fcda510478a4','Col':3,'Row':30,'Format':'numberic','Value':'','TargetCode':''}</v>
      </c>
    </row>
    <row r="74" spans="1:1" x14ac:dyDescent="0.2">
      <c r="A74" t="str">
        <f>CONCATENATE("{'SheetId':'0f0a93f5-60f7-4c27-9121-9ea290dd8334'",",","'UId':'36562f4c-adec-4a6a-ad6c-b8a827ee1617'",",'Col':",COLUMN(QuyDinhGia_Khac!D30),",'Row':",ROW(QuyDinhGia_Khac!D30),",","'Format':'numberic'",",'Value':'",SUBSTITUTE(QuyDinhGia_Khac!D30,"'","\'"),"','TargetCode':''}")</f>
        <v>{'SheetId':'0f0a93f5-60f7-4c27-9121-9ea290dd8334','UId':'36562f4c-adec-4a6a-ad6c-b8a827ee1617','Col':4,'Row':30,'Format':'numberic','Value':'','TargetCode':''}</v>
      </c>
    </row>
    <row r="75" spans="1:1" x14ac:dyDescent="0.2">
      <c r="A75" t="str">
        <f>CONCATENATE("{'SheetId':'0f0a93f5-60f7-4c27-9121-9ea290dd8334'",",","'UId':'76a71473-60cd-48d0-bf8b-f0e3bb3ee10f'",",'Col':",COLUMN(QuyDinhGia_Khac!C31),",'Row':",ROW(QuyDinhGia_Khac!C31),",","'Format':'numberic'",",'Value':'",SUBSTITUTE(QuyDinhGia_Khac!C31,"'","\'"),"','TargetCode':''}")</f>
        <v>{'SheetId':'0f0a93f5-60f7-4c27-9121-9ea290dd8334','UId':'76a71473-60cd-48d0-bf8b-f0e3bb3ee10f','Col':3,'Row':31,'Format':'numberic','Value':'','TargetCode':''}</v>
      </c>
    </row>
    <row r="76" spans="1:1" x14ac:dyDescent="0.2">
      <c r="A76" t="str">
        <f>CONCATENATE("{'SheetId':'0f0a93f5-60f7-4c27-9121-9ea290dd8334'",",","'UId':'b3d051b5-a29c-490d-995a-5c145931869e'",",'Col':",COLUMN(QuyDinhGia_Khac!D31),",'Row':",ROW(QuyDinhGia_Khac!D31),",","'Format':'numberic'",",'Value':'",SUBSTITUTE(QuyDinhGia_Khac!D31,"'","\'"),"','TargetCode':''}")</f>
        <v>{'SheetId':'0f0a93f5-60f7-4c27-9121-9ea290dd8334','UId':'b3d051b5-a29c-490d-995a-5c145931869e','Col':4,'Row':31,'Format':'numberic','Value':'','TargetCode':''}</v>
      </c>
    </row>
    <row r="77" spans="1:1" x14ac:dyDescent="0.2">
      <c r="A77" t="str">
        <f>CONCATENATE("{'SheetId':'0f0a93f5-60f7-4c27-9121-9ea290dd8334'",",","'UId':'be882ec8-1719-46ac-a588-8a87118c91b3'",",'Col':",COLUMN(QuyDinhGia_Khac!C32),",'Row':",ROW(QuyDinhGia_Khac!C32),",","'Format':'numberic'",",'Value':'",SUBSTITUTE(QuyDinhGia_Khac!C32,"'","\'"),"','TargetCode':''}")</f>
        <v>{'SheetId':'0f0a93f5-60f7-4c27-9121-9ea290dd8334','UId':'be882ec8-1719-46ac-a588-8a87118c91b3','Col':3,'Row':32,'Format':'numberic','Value':'','TargetCode':''}</v>
      </c>
    </row>
    <row r="78" spans="1:1" x14ac:dyDescent="0.2">
      <c r="A78" t="str">
        <f>CONCATENATE("{'SheetId':'0f0a93f5-60f7-4c27-9121-9ea290dd8334'",",","'UId':'5ae909ad-fe6a-4674-ba4d-ddc1cc4d2cf6'",",'Col':",COLUMN(QuyDinhGia_Khac!D32),",'Row':",ROW(QuyDinhGia_Khac!D32),",","'Format':'numberic'",",'Value':'",SUBSTITUTE(QuyDinhGia_Khac!D32,"'","\'"),"','TargetCode':''}")</f>
        <v>{'SheetId':'0f0a93f5-60f7-4c27-9121-9ea290dd8334','UId':'5ae909ad-fe6a-4674-ba4d-ddc1cc4d2cf6','Col':4,'Row':32,'Format':'numberic','Value':'','TargetCode':''}</v>
      </c>
    </row>
    <row r="79" spans="1:1" x14ac:dyDescent="0.2">
      <c r="A79" t="str">
        <f>CONCATENATE("{'SheetId':'30292cc1-7d7b-427a-a30e-389036103caa'",",","'UId':'8a7d2afb-d572-44d5-b072-986a1bfad421'",",'Col':",COLUMN(PhanHoiNHGS_06281!A3),",'Row':",ROW(PhanHoiNHGS_06281!A3),",","'ColDynamic':",COLUMN(PhanHoiNHGS_06281!A2),",","'RowDynamic':",ROW(PhanHoiNHGS_06281!A2),",","'Format':'numberic'",",'Value':'",SUBSTITUTE(PhanHoiNHGS_06281!A3,"'","\'"),"','TargetCode':''}")</f>
        <v>{'SheetId':'30292cc1-7d7b-427a-a30e-389036103caa','UId':'8a7d2afb-d572-44d5-b072-986a1bfad421','Col':1,'Row':3,'ColDynamic':1,'RowDynamic':2,'Format':'numberic','Value':'','TargetCode':''}</v>
      </c>
    </row>
    <row r="80" spans="1:1" x14ac:dyDescent="0.2">
      <c r="A80" t="str">
        <f>CONCATENATE("{'SheetId':'30292cc1-7d7b-427a-a30e-389036103caa'",",","'UId':'73805ad7-98fb-4800-bbc4-f9630806d742'",",'Col':",COLUMN(PhanHoiNHGS_06281!B3),",'Row':",ROW(PhanHoiNHGS_06281!B3),",","'ColDynamic':",COLUMN(PhanHoiNHGS_06281!B2),",","'RowDynamic':",ROW(PhanHoiNHGS_06281!B2),",","'Format':'string'",",'Value':'",SUBSTITUTE(PhanHoiNHGS_06281!B3,"'","\'"),"','TargetCode':''}")</f>
        <v>{'SheetId':'30292cc1-7d7b-427a-a30e-389036103caa','UId':'73805ad7-98fb-4800-bbc4-f9630806d742','Col':2,'Row':3,'ColDynamic':2,'RowDynamic':2,'Format':'string','Value':'','TargetCode':''}</v>
      </c>
    </row>
    <row r="81" spans="1:1" x14ac:dyDescent="0.2">
      <c r="A81" t="str">
        <f>CONCATENATE("{'SheetId':'30292cc1-7d7b-427a-a30e-389036103caa'",",","'UId':'33f60b57-2c81-4ecd-9eda-9be999289aee'",",'Col':",COLUMN(PhanHoiNHGS_06281!C3),",'Row':",ROW(PhanHoiNHGS_06281!C3),",","'ColDynamic':",COLUMN(PhanHoiNHGS_06281!C2),",","'RowDynamic':",ROW(PhanHoiNHGS_06281!C2),",","'Format':'string'",",'Value':'",SUBSTITUTE(PhanHoiNHGS_06281!C3,"'","\'"),"','TargetCode':''}")</f>
        <v>{'SheetId':'30292cc1-7d7b-427a-a30e-389036103caa','UId':'33f60b57-2c81-4ecd-9eda-9be999289aee','Col':3,'Row':3,'ColDynamic':3,'RowDynamic':2,'Format':'string','Value':'','TargetCode':''}</v>
      </c>
    </row>
  </sheetData>
  <sheetProtection password="CF7A" sheet="1" objects="1" scenarios="1"/>
  <pageMargins left="0.75" right="0.75" top="1" bottom="1" header="0.5" footer="0.5"/>
  <pageSetup orientation="portrait" horizontalDpi="300" verticalDpi="300"/>
  <headerFooter alignWithMargins="0"/>
  <customProperties>
    <customPr name="QAA_DRILLPATH_NODE_ID" r:id="rId1"/>
  </customProperties>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0/09/xmldsig#rsa-sha1"/>
    <Reference Type="http://www.w3.org/2000/09/xmldsig#Object" URI="#idPackageObject">
      <DigestMethod Algorithm="http://www.w3.org/2000/09/xmldsig#sha1"/>
      <DigestValue>5mqLi9R54dw/p/Gg4gue+qHGfJs=</DigestValue>
    </Reference>
    <Reference Type="http://www.w3.org/2000/09/xmldsig#Object" URI="#idOfficeObject">
      <DigestMethod Algorithm="http://www.w3.org/2000/09/xmldsig#sha1"/>
      <DigestValue>Qmw0h7TgASWFxGNLsuJyWoPxZPM=</DigestValue>
    </Reference>
    <Reference Type="http://uri.etsi.org/01903#SignedProperties" URI="#idSignedProperties">
      <Transforms>
        <Transform Algorithm="http://www.w3.org/TR/2001/REC-xml-c14n-20010315"/>
      </Transforms>
      <DigestMethod Algorithm="http://www.w3.org/2000/09/xmldsig#sha1"/>
      <DigestValue>T1hR5Age+nhp08VdzBueVu40jyE=</DigestValue>
    </Reference>
  </SignedInfo>
  <SignatureValue>M6NUP7zBx6CHFizlVXj0R3V/UsOBwNCtYM9sIATLlzDK2I4u1VRL7j93wr0ycpY/Cp2NGhPoQSZi
kttVVB9a/ajuU/KDf4/f+ePVwocFRlI1+KT3f7itt1ZK3HYWm7EweCv83otHQu8lU5Cp5oX1nazP
ljabG+Quc/gC9Kwj0uE=</SignatureValue>
  <KeyInfo>
    <X509Data>
      <X509Certificate>MIIF+jCCA+KgAwIBAgIQVAEBAYAnJ8R7bPmQhFoGTzANBgkqhkiG9w0BAQUFADBpMQswCQYDVQQGEwJWTjETMBEGA1UEChMKVk5QVCBHcm91cDEeMBwGA1UECxMVVk5QVC1DQSBUcnVzdCBOZXR3b3JrMSUwIwYDVQQDExxWTlBUIENlcnRpZmljYXRpb24gQXV0aG9yaXR5MB4XDTIyMDUxNzA4MjMwMFoXDTI0MDYyNjA4MDIwMFowgdQxCzAJBgNVBAYTAlZOMRIwEAYDVQQIDAlIw4AgTuG7mEkxHDAaBgNVBAcME1F14bqtbiBIb8OgbiBLaeG6v20xbzBtBgNVBAMMZk5Hw4JOIEjDgE5HIFRIxq/GoE5HIE3huqBJIEPhu5QgUEjhuqZOIMSQ4bqmVSBUxq8gVsOAIFBIw4FUIFRSSeG7gk4gVknhu4ZUIE5BTSAtIENISSBOSMOBTkggSMOAIFRIw4BOSDEiMCAGCgmSJomT8ixkAQEMEk1TVDowMTAwMTUwNjE5LTA3MzCBnzANBgkqhkiG9w0BAQEFAAOBjQAwgYkCgYEA3BCtfA+TOhlgO/z1Vw/WrcYQepMGxy3QiWmgdeKd/sPt+JRRskmRf3xfpOWkQY54ZJ1X3FYOMINDjsl83xwq3/xWVhkAFSeoJsZMxSr9U9m8980mfsv0d6ZWEOUzu0FiY0fIMIf+EFL4e43Y7uI3DR0M1HS2jFq+bgdIYCFgfb0CAwEAAaOCAbQwggGwMHAGCCsGAQUFBwEBBGQwYjAyBggrBgEFBQcwAoYmaHR0cDovL3B1Yi52bnB0LWNhLnZuL2NlcnRzL3ZucHRjYS5jZXIwLAYIKwYBBQUHMAGGIGh0dHA6Ly9vY3NwLnZucHQtY2Eudm4vcmVzcG9uZGVyMB0GA1UdDgQWBBQl/UNoeuB4176wGuJi3oV2wI0CDDAMBgNVHRMBAf8EAjAAMB8GA1UdIwQYMBaAFAZpwNXVAooVjUZ96XziaApVrGqvMGgGA1UdIARhMF8wXQYOKwYBBAGB7QMBAQMBAQEwSzAiBggrBgEFBQcCAjAWHhQATwBJAEQALQBTAFQALQAxAC4AMDAlBggrBgEFBQcCARYZaHR0cDovL3B1Yi52bnB0LWNhLnZuL3JwYTAxBgNVHR8EKjAoMCagJKAihiBodHRwOi8vY3JsLnZucHQtY2Eudm4vdm5wdGNhLmNybDAOBgNVHQ8BAf8EBAMCBPAwIAYDVR0lBBkwFwYKKwYBBAGCNwoDDAYJKoZIhvcvAQEFMB8GA1UdEQQYMBaBFGR2Y2suaHRoQGJpZHYuY29tLnZuMA0GCSqGSIb3DQEBBQUAA4ICAQCx2ku7pqm+gaW9wxR5dymu07f1CzpeJX8iHtEYTFuiooTwWNaarqOwoCsNLR9uPyVJ1In7aosPPAgfF5QYGFpBYEqmqBUp1uyjYx5+iHr0W4e5CONZLt/htC+3+XPFgCbslnqKJ6k2WO3yEz/UJWXhrc+56xAQLSbERQdP+++DCuXmTpxx1WvSbfgXPssnTy+DdTLbN1YWoJJPl/Uf7Sm0zT/behBHGcB5tX285ju73JgndKuRfxNJYVzIOU1VfMWpXP6uVcz3MUgsGKTBE99YTWVZistzF5FYmfFyXei8Z61lqpf+roWQHcUusjYehS/tpmFHBcCJM9i01/jny6syOXYhGkxuoHcZJgQaQArhKxvLAffsNPAYTuWzbl7McU4ewBnB4VbNoJtn+Y/SOKita9jw/9X0EabOhCccfsPzBSqbPsKlQyHI2BzN/XiSrt8hLt8WodEJc1i6mISZqAKoLQGyG/lGAuru4Nj1UfWs/C01qQGecx8sdKyIb8oKOiQM4yhkYF9CZAQvEj8faCPhuvNLQRYL6MkMzY9HJiDrrhA0Amw/pbsrWhT1kcGRB5Xy0WrYQ9119nh1p69GkFDmsVOAkFK38czQmHVBriPmPYmdUHFSTeEwazNnoVqv2LrbsjF7vhmsh6bf4nOxxkvYRAypjr3FmX+qsMX7wxTKww==</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0/09/xmldsig#sha1"/>
        <DigestValue>+nAd0bim5u961Z6hkrztwiSj8HA=</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8"/>
            <mdssi:RelationshipReference xmlns:mdssi="http://schemas.openxmlformats.org/package/2006/digital-signature" SourceId="rId3"/>
            <mdssi:RelationshipReference xmlns:mdssi="http://schemas.openxmlformats.org/package/2006/digital-signature" SourceId="rId7"/>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6"/>
            <mdssi:RelationshipReference xmlns:mdssi="http://schemas.openxmlformats.org/package/2006/digital-signature" SourceId="rId5"/>
            <mdssi:RelationshipReference xmlns:mdssi="http://schemas.openxmlformats.org/package/2006/digital-signature" SourceId="rId4"/>
            <mdssi:RelationshipReference xmlns:mdssi="http://schemas.openxmlformats.org/package/2006/digital-signature" SourceId="rId9"/>
          </Transform>
          <Transform Algorithm="http://www.w3.org/TR/2001/REC-xml-c14n-20010315"/>
        </Transforms>
        <DigestMethod Algorithm="http://www.w3.org/2000/09/xmldsig#sha1"/>
        <DigestValue>D4YddJbSVFIG4f45ddAiW+J8oL8=</DigestValue>
      </Reference>
      <Reference URI="/xl/calcChain.xml?ContentType=application/vnd.openxmlformats-officedocument.spreadsheetml.calcChain+xml">
        <DigestMethod Algorithm="http://www.w3.org/2000/09/xmldsig#sha1"/>
        <DigestValue>tLkUt5ynDIfj9guAWXuf7AVkGaQ=</DigestValue>
      </Reference>
      <Reference URI="/xl/comments1.xml?ContentType=application/vnd.openxmlformats-officedocument.spreadsheetml.comments+xml">
        <DigestMethod Algorithm="http://www.w3.org/2000/09/xmldsig#sha1"/>
        <DigestValue>AZLiP76VHUSZ0YRR+quGWz6oyZM=</DigestValue>
      </Reference>
      <Reference URI="/xl/comments2.xml?ContentType=application/vnd.openxmlformats-officedocument.spreadsheetml.comments+xml">
        <DigestMethod Algorithm="http://www.w3.org/2000/09/xmldsig#sha1"/>
        <DigestValue>GtVhavRYKQFnLWUByf22707NsBQ=</DigestValue>
      </Reference>
      <Reference URI="/xl/customProperty1.bin?ContentType=application/vnd.openxmlformats-officedocument.spreadsheetml.customProperty">
        <DigestMethod Algorithm="http://www.w3.org/2000/09/xmldsig#sha1"/>
        <DigestValue>9tSr2nuuWjZ+UYb2NEmhqqNnlaE=</DigestValue>
      </Reference>
      <Reference URI="/xl/customProperty2.bin?ContentType=application/vnd.openxmlformats-officedocument.spreadsheetml.customProperty">
        <DigestMethod Algorithm="http://www.w3.org/2000/09/xmldsig#sha1"/>
        <DigestValue>UkmUkD2kn0XiH5CeSuHwnMLS/uw=</DigestValue>
      </Reference>
      <Reference URI="/xl/customProperty3.bin?ContentType=application/vnd.openxmlformats-officedocument.spreadsheetml.customProperty">
        <DigestMethod Algorithm="http://www.w3.org/2000/09/xmldsig#sha1"/>
        <DigestValue>lZPLDUP1gkNfsMvjtDsU3wiFlag=</DigestValue>
      </Reference>
      <Reference URI="/xl/customProperty4.bin?ContentType=application/vnd.openxmlformats-officedocument.spreadsheetml.customProperty">
        <DigestMethod Algorithm="http://www.w3.org/2000/09/xmldsig#sha1"/>
        <DigestValue>FjTjNcsuoG0oUW8g+R8N4wl//0g=</DigestValue>
      </Reference>
      <Reference URI="/xl/customProperty5.bin?ContentType=application/vnd.openxmlformats-officedocument.spreadsheetml.customProperty">
        <DigestMethod Algorithm="http://www.w3.org/2000/09/xmldsig#sha1"/>
        <DigestValue>hLWfa6iAEBXrLe8qyZVHwEqGLmU=</DigestValue>
      </Reference>
      <Reference URI="/xl/drawings/vmlDrawing1.vml?ContentType=application/vnd.openxmlformats-officedocument.vmlDrawing">
        <DigestMethod Algorithm="http://www.w3.org/2000/09/xmldsig#sha1"/>
        <DigestValue>C8oS9UsrLoXzVgpW8wa7+R7IwmI=</DigestValue>
      </Reference>
      <Reference URI="/xl/drawings/vmlDrawing2.vml?ContentType=application/vnd.openxmlformats-officedocument.vmlDrawing">
        <DigestMethod Algorithm="http://www.w3.org/2000/09/xmldsig#sha1"/>
        <DigestValue>OceE6SIRtEFc11C8rZjIOfsX4AU=</DigestValue>
      </Reference>
      <Reference URI="/xl/printerSettings/printerSettings1.bin?ContentType=application/vnd.openxmlformats-officedocument.spreadsheetml.printerSettings">
        <DigestMethod Algorithm="http://www.w3.org/2000/09/xmldsig#sha1"/>
        <DigestValue>ZzJP/d1vRKeVCSNUB/3D3mtcQcU=</DigestValue>
      </Reference>
      <Reference URI="/xl/printerSettings/printerSettings2.bin?ContentType=application/vnd.openxmlformats-officedocument.spreadsheetml.printerSettings">
        <DigestMethod Algorithm="http://www.w3.org/2000/09/xmldsig#sha1"/>
        <DigestValue>XwbvXLngc27rlBbfkXVeVcPLfsQ=</DigestValue>
      </Reference>
      <Reference URI="/xl/printerSettings/printerSettings3.bin?ContentType=application/vnd.openxmlformats-officedocument.spreadsheetml.printerSettings">
        <DigestMethod Algorithm="http://www.w3.org/2000/09/xmldsig#sha1"/>
        <DigestValue>XoN/BO9fNQYmSPurwC4eeWRiT3c=</DigestValue>
      </Reference>
      <Reference URI="/xl/sharedStrings.xml?ContentType=application/vnd.openxmlformats-officedocument.spreadsheetml.sharedStrings+xml">
        <DigestMethod Algorithm="http://www.w3.org/2000/09/xmldsig#sha1"/>
        <DigestValue>aPrkVcE9mr4H5Q4CIhhXVS20VS0=</DigestValue>
      </Reference>
      <Reference URI="/xl/styles.xml?ContentType=application/vnd.openxmlformats-officedocument.spreadsheetml.styles+xml">
        <DigestMethod Algorithm="http://www.w3.org/2000/09/xmldsig#sha1"/>
        <DigestValue>IPDWcXIYUYHkYq4utDZC3WOaJXQ=</DigestValue>
      </Reference>
      <Reference URI="/xl/theme/theme1.xml?ContentType=application/vnd.openxmlformats-officedocument.theme+xml">
        <DigestMethod Algorithm="http://www.w3.org/2000/09/xmldsig#sha1"/>
        <DigestValue>7lPr5U+szqez1hlrpGbpz47SRGM=</DigestValue>
      </Reference>
      <Reference URI="/xl/workbook.xml?ContentType=application/vnd.openxmlformats-officedocument.spreadsheetml.sheet.main+xml">
        <DigestMethod Algorithm="http://www.w3.org/2000/09/xmldsig#sha1"/>
        <DigestValue>v/B2edTNB5bSkFOMrk4KA6SpFPE=</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0/09/xmldsig#sha1"/>
        <DigestValue>gWvBcapLkRJGLZVs8GmsUkiY6Pc=</DigestValue>
      </Reference>
      <Reference URI="/xl/worksheets/_rels/sheet2.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0/09/xmldsig#sha1"/>
        <DigestValue>ETf21NLRsfXjTV0f1h1UXD44iPI=</DigestValue>
      </Reference>
      <Reference URI="/xl/worksheets/_rels/sheet3.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0/09/xmldsig#sha1"/>
        <DigestValue>6kY2tDAe7JDsAjk4vhIn/qDvIn4=</DigestValue>
      </Reference>
      <Reference URI="/xl/worksheets/_rels/sheet4.xml.rels?ContentType=application/vnd.openxmlformats-package.relationships+xml">
        <Transforms>
          <Transform Algorithm="http://schemas.openxmlformats.org/package/2006/RelationshipTransform">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3"/>
          </Transform>
          <Transform Algorithm="http://www.w3.org/TR/2001/REC-xml-c14n-20010315"/>
        </Transforms>
        <DigestMethod Algorithm="http://www.w3.org/2000/09/xmldsig#sha1"/>
        <DigestValue>Tbp2a2VVh3inD7ozbhLaMMheQPs=</DigestValue>
      </Reference>
      <Reference URI="/xl/worksheets/_rels/sheet5.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0/09/xmldsig#sha1"/>
        <DigestValue>+Cb59MD/sQF/jT7bSYwApoBQ/6Y=</DigestValue>
      </Reference>
      <Reference URI="/xl/worksheets/sheet1.xml?ContentType=application/vnd.openxmlformats-officedocument.spreadsheetml.worksheet+xml">
        <DigestMethod Algorithm="http://www.w3.org/2000/09/xmldsig#sha1"/>
        <DigestValue>IdzlB6O6dBqf69/a3JgGAPY9JEs=</DigestValue>
      </Reference>
      <Reference URI="/xl/worksheets/sheet2.xml?ContentType=application/vnd.openxmlformats-officedocument.spreadsheetml.worksheet+xml">
        <DigestMethod Algorithm="http://www.w3.org/2000/09/xmldsig#sha1"/>
        <DigestValue>dkcEEQ0wJC/9At1FWuMrcqqPDGU=</DigestValue>
      </Reference>
      <Reference URI="/xl/worksheets/sheet3.xml?ContentType=application/vnd.openxmlformats-officedocument.spreadsheetml.worksheet+xml">
        <DigestMethod Algorithm="http://www.w3.org/2000/09/xmldsig#sha1"/>
        <DigestValue>t50bNgBLwkSgC6Sxnv8zkqS6wLQ=</DigestValue>
      </Reference>
      <Reference URI="/xl/worksheets/sheet4.xml?ContentType=application/vnd.openxmlformats-officedocument.spreadsheetml.worksheet+xml">
        <DigestMethod Algorithm="http://www.w3.org/2000/09/xmldsig#sha1"/>
        <DigestValue>AG4rHXJp6J0bvplhIJ1n+BKSB44=</DigestValue>
      </Reference>
      <Reference URI="/xl/worksheets/sheet5.xml?ContentType=application/vnd.openxmlformats-officedocument.spreadsheetml.worksheet+xml">
        <DigestMethod Algorithm="http://www.w3.org/2000/09/xmldsig#sha1"/>
        <DigestValue>8fO3B+w31juueeK2dWdu4rYVxO4=</DigestValue>
      </Reference>
    </Manifest>
    <SignatureProperties>
      <SignatureProperty Id="idSignatureTime" Target="#idPackageSignature">
        <mdssi:SignatureTime xmlns:mdssi="http://schemas.openxmlformats.org/package/2006/digital-signature">
          <mdssi:Format>YYYY-MM-DDThh:mm:ssTZD</mdssi:Format>
          <mdssi:Value>2023-08-16T06:53:29Z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OfficeVersion>
          <ApplicationVersion>16.0</ApplicationVersion>
          <Monitors>1</Monitors>
          <HorizontalResolution>1280</HorizontalResolution>
          <VerticalResolution>1024</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2023-08-16T06:53:29Z</xd:SigningTime>
          <xd:SigningCertificate>
            <xd:Cert>
              <xd:CertDigest>
                <DigestMethod Algorithm="http://www.w3.org/2000/09/xmldsig#sha1"/>
                <DigestValue>5inyDscbv4WO7kw+L+P8gChFmC4=</DigestValue>
              </xd:CertDigest>
              <xd:IssuerSerial>
                <X509IssuerName>CN=VNPT Certification Authority, OU=VNPT-CA Trust Network, O=VNPT Group, C=VN</X509IssuerName>
                <X509SerialNumber>111660364344090651478328652561735353935</X509SerialNumber>
              </xd:IssuerSerial>
            </xd:Cert>
          </xd:SigningCertificate>
          <xd:SignaturePolicyIdentifier>
            <xd:SignaturePolicyImplied/>
          </xd:SignaturePolicyIdentifier>
        </xd:SignedSignatureProperties>
      </xd:SignedProperties>
      <xd:UnsignedProperties>
        <xd:UnsignedSignatureProperties>
          <xd:CertificateValues>
            <xd:EncapsulatedX509Certificate>MIIFVzCCBD+gAwIBAgIKcd7vvQAAAAAAFjANBgkqhkiG9w0BAQUFADB+MQswCQYDVQQGEwJWTjEzMDEGA1UEChMqTWluaXN0cnkgb2YgSW5mb3JtYXRpb24gYW5kIENvbW11bmljYXRpb25zMRswGQYDVQQLExJOYXRpb25hbCBDQSBDZW50ZXIxHTAbBgNVBAMTFE1JQyBOYXRpb25hbCBSb290IENBMB4XDTE5MDYyNjA3NTIwMFoXDTI0MDYyNjA4MDIwMFowaTELMAkGA1UEBhMCVk4xEzARBgNVBAoTClZOUFQgR3JvdXAxHjAcBgNVBAsTFVZOUFQtQ0EgVHJ1c3QgTmV0d29yazElMCMGA1UEAxMcVk5QVCBDZXJ0aWZpY2F0aW9uIEF1dGhvcml0eTCCAiIwDQYJKoZIhvcNAQEBBQADggIPADCCAgoCggIBAM9bKEZoQ8hYhBh7/zAqnr6cHwt716QDw1PT4wvoVLexmU/hOIxzOW89oRvMvXTBxLTLWuu2pVb526pomizVVkdHUlcAodrmmQO3+T1sVPGasN3zbmpOl4t+bEWGKTm/7pWUzN9aKfjwoIyJI2zutTZjs6rwzhPnROzFUMKMgLVJsQR9ETgPXHQvf4IphGf6hCSkyFiTc+dpNdgPDkUbC3VFM6OMDErzlTgs43fajF5VwikZVbEBNuPkgRvnSch5DlX3AMqdHLyzESZqi6GlRK9TiIVuePoOAMFOT3QrP2WxEiws2UcK0YhRVHLAChlJgFodSql94zlDcS2C4aYiZq3c4AZOhQBa8G00Cs/kjTiijWwTI+wZ43PBdHu3NSqR7bE51k/qI0lrA8R6EpyngWeve2BPTFrmFC+VcgXlZTUyvzrQs/d99kYpfJVI5NgDvgspB7NOwPUg2IWioZLUe9e9AoDV5M2pGBTsBprIJFjYusqGp8fQ9n2e6TE8H1TPoNQ1CDuf4V0sZFBdq5oOfmrokBT2M53W8T02UwG+mxGGbasbNtn0tE3tiGNygB4tzneRet568iLoWt23Sa3vNIa72sPGHxP/HGd1x1CO/2QVUWeKTyjFG7AK6Y4eyER7idkE6x0ps/iuk7Hg2s1KCaZx7W9RJonKnje9ePXHzJv7AgMBAAGjgeswgegwEgYDVR0TAQH/BAgwBgEB/wIBADAdBgNVHQ4EFgQUBmnA1dUCihWNRn3pfOJoClWsaq8wHwYDVR0jBBgwFoAUzWJx5GG9/j3sskBg04F13Tqsa8YwPAYDVR0fBDUwMzAxoC+gLYYraHR0cDovL3B1YmxpYy5yb290Y2EuZ292LnZuL2NybC9taWNucmNhLmNybDBHBggrBgEFBQcBAQQ7MDkwNwYIKwYBBQUHMAKGK2h0dHA6Ly9wdWJsaWMucm9vdGNhLmdvdi52bi9jcnQvbWljbnJjYS5jcnQwCwYDVR0PBAQDAgGGMA0GCSqGSIb3DQEBBQUAA4IBAQAO7sMjuHzGe7BQM/5EFft2oqNf7D+UW1vmkjPSW6RGSaNQNLr5IilUWBPTVnRvoxtU2bZjuS34b7ApAFobyB/tLL92MOxTJA1vC6ejdWBhliCJ/t0jAgElDnF3VQ/gozEBCvS6rO3rCY3LPTIkXkX9teDnxo9yU2Zk30bX8GBDV+Ygs7JhMebzjmY3ZS14At1vuQ1MXRS0EbQbXYLGgp35J87Df5cUX0bYyq+bUYklNReEYC/8mR+zZP2/K7NN+7148P18mVsA+1ZmPwBPn+dQm3Cy8dRXpk5I+2ECWg5aEgOG756Lq4e+fdlUI99b8xzIHrH6KJvmypKAjQcJpulK</xd:EncapsulatedX509Certificate>
            <xd:EncapsulatedX509Certificate>MIID1zCCAr+gAwIBAgIQG+Rzih8+wI9Hn6bPNcWYIjANBgkqhkiG9w0BAQUFADB+MQswCQYDVQQGEwJWTjEzMDEGA1UEChMqTWluaXN0cnkgb2YgSW5mb3JtYXRpb24gYW5kIENvbW11bmljYXRpb25zMRswGQYDVQQLExJOYXRpb25hbCBDQSBDZW50ZXIxHTAbBgNVBAMTFE1JQyBOYXRpb25hbCBSb290IENBMB4XDTA4MDUxNjAxMTI0OVoXDTQwMDUxNjAxMjAzMlowfjELMAkGA1UEBhMCVk4xMzAxBgNVBAoTKk1pbmlzdHJ5IG9mIEluZm9ybWF0aW9uIGFuZCBDb21tdW5pY2F0aW9uczEbMBkGA1UECxMSTmF0aW9uYWwgQ0EgQ2VudGVyMR0wGwYDVQQDExRNSUMgTmF0aW9uYWwgUm9vdCBDQTCCASIwDQYJKoZIhvcNAQEBBQADggEPADCCAQoCggEBAKE/WVEO/jD/YduWeBSL20M8Nr5hr9y1P2Ae0w0BQa34yYpCjsjtMoZHxf619+rWRDcQEsNICFFQuuVX6c41yY4ccwmFM0zhuzisjq23EwQuZoFXLcz7Gv0unIv9CUDwYBebcUVtfePbKtK7mt3rzF7kAN/VbDCFm71Xfy3UJNOA++AoUb6w1mEHzOWgR+eRbS+HWOi0rcGxRrPcWh04Cdn7tSeYnl788fRI/+ihO/9QM9kmq7KZYp3Me8hSTZ5cQotvdH78lBPeCtLwtWr4lkxQnOYhjsHllwFOzZ+wQBl8G1lvXDgZmjfa0YE5FjLvga2wIWsRl8LBCL1vI1wED9MCAwEAAaNRME8wCwYDVR0PBAQDAgGGMA8GA1UdEwEB/wQFMAMBAf8wHQYDVR0OBBYEFM1iceRhvf497LJAYNOBdd06rGvGMBAGCSsGAQQBgjcVAQQDAgEAMA0GCSqGSIb3DQEBBQUAA4IBAQBMnc1+IyCAHCjP8PHJ3xHKsmlTo/JfDLNlnC9U4RxQKuBVF8QXvqiTUUaqhu0kZC9PE46wtBScfEO+LU5jUmzb1nAXWUdbolqzx5Z6tg31LQ3ZZDqv0FQ60RNotvo4DgXr4Pww90ybX+LuZ3v4Yup0r3JUTNT6Xovs67gngSyYjvfKoFGWc8YXifn0U5c/V8PbVShJc09KNypnhMUTvsbJ7glHYr+osup85V8k2zu4dDWw4YWPipdIjud4Z4nL5aQC7FtXobnHlrfB6eVdjpmmpyWaHbDO1jtrM/K+SeEt1oeBuXaup/zNs8Z2Mq9NUFJsLQ2yvddQ5dN1Y59dzQqZ</xd:EncapsulatedX509Certificate>
          </xd:CertificateValues>
        </xd:UnsignedSignatureProperties>
      </xd:UnsignedProperties>
    </xd:Qualifying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 quan</vt:lpstr>
      <vt:lpstr>QuyDinhGia_HangNgay</vt:lpstr>
      <vt:lpstr>QuyDinhGia_Khac</vt:lpstr>
      <vt:lpstr>PhanHoiNHGS_06281</vt:lpstr>
      <vt:lpstr>SheetHidden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Thuat</dc:creator>
  <cp:lastModifiedBy>Nguyen Thi Thuat</cp:lastModifiedBy>
  <cp:lastPrinted>2023-01-04T08:46:23Z</cp:lastPrinted>
  <dcterms:created xsi:type="dcterms:W3CDTF">2021-05-18T06:06:13Z</dcterms:created>
  <dcterms:modified xsi:type="dcterms:W3CDTF">2023-08-16T02:12:16Z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