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hidePivotFieldList="1"/>
  <xr:revisionPtr revIDLastSave="0" documentId="13_ncr:1_{A47B97D2-1847-4F98-BA43-E837AD536AF6}" xr6:coauthVersionLast="47" xr6:coauthVersionMax="47" xr10:uidLastSave="{00000000-0000-0000-0000-000000000000}"/>
  <bookViews>
    <workbookView xWindow="-108" yWindow="-108" windowWidth="23256" windowHeight="13176" tabRatio="689" activeTab="1" xr2:uid="{00000000-000D-0000-FFFF-FFFF00000000}"/>
  </bookViews>
  <sheets>
    <sheet name="New Product Launch Analysis" sheetId="21" r:id="rId1"/>
    <sheet name="Primary Cost Calculation" sheetId="12" r:id="rId2"/>
    <sheet name="Primary Cost Summary" sheetId="19" r:id="rId3"/>
    <sheet name="Primary Cost data" sheetId="10" r:id="rId4"/>
    <sheet name="Transportation Information" sheetId="7" r:id="rId5"/>
    <sheet name="Cost Structure" sheetId="18" r:id="rId6"/>
    <sheet name="Model Explaination" sheetId="24" r:id="rId7"/>
    <sheet name="Transportation Model" sheetId="22" r:id="rId8"/>
    <sheet name="Sales &amp; Prod" sheetId="20" r:id="rId9"/>
    <sheet name="Sales Demand" sheetId="2" r:id="rId10"/>
    <sheet name="Production Capacity" sheetId="11" r:id="rId11"/>
    <sheet name="Production Supply" sheetId="4" r:id="rId12"/>
  </sheets>
  <definedNames>
    <definedName name="_xlnm._FilterDatabase" localSheetId="4" hidden="1">'Transportation Information'!$A$3:$N$21</definedName>
    <definedName name="Capacity">'Transportation Model'!$H$34:$H$54</definedName>
    <definedName name="Demand">'Transportation Model'!$E$55:$G$61</definedName>
    <definedName name="solver_adj" localSheetId="0" hidden="1">'New Product Launch Analysis'!#REF!</definedName>
    <definedName name="solver_adj" localSheetId="8" hidden="1">'Transportation Model'!$D$80:$F$85</definedName>
    <definedName name="solver_adj" localSheetId="7" hidden="1">'Transportation Model'!$M$111:$O$116</definedName>
    <definedName name="solver_cvg" localSheetId="0" hidden="1">0.0001</definedName>
    <definedName name="solver_cvg" localSheetId="8" hidden="1">0.0001</definedName>
    <definedName name="solver_cvg" localSheetId="7" hidden="1">0.0001</definedName>
    <definedName name="solver_drv" localSheetId="0" hidden="1">2</definedName>
    <definedName name="solver_drv" localSheetId="8" hidden="1">1</definedName>
    <definedName name="solver_drv" localSheetId="7" hidden="1">1</definedName>
    <definedName name="solver_eng" localSheetId="0" hidden="1">1</definedName>
    <definedName name="solver_eng" localSheetId="8" hidden="1">2</definedName>
    <definedName name="solver_eng" localSheetId="7" hidden="1">2</definedName>
    <definedName name="solver_est" localSheetId="0" hidden="1">1</definedName>
    <definedName name="solver_est" localSheetId="8" hidden="1">1</definedName>
    <definedName name="solver_est" localSheetId="7" hidden="1">1</definedName>
    <definedName name="solver_itr" localSheetId="0" hidden="1">2147483647</definedName>
    <definedName name="solver_itr" localSheetId="8" hidden="1">2147483647</definedName>
    <definedName name="solver_itr" localSheetId="7" hidden="1">2147483647</definedName>
    <definedName name="solver_lhs1" localSheetId="0" hidden="1">'New Product Launch Analysis'!#REF!</definedName>
    <definedName name="solver_lhs1" localSheetId="8" hidden="1">'Transportation Model'!$D$86:$F$87</definedName>
    <definedName name="solver_lhs1" localSheetId="7" hidden="1">'Transportation Model'!$M$117:$O$118</definedName>
    <definedName name="solver_lhs2" localSheetId="0" hidden="1">'New Product Launch Analysis'!#REF!</definedName>
    <definedName name="solver_lhs2" localSheetId="8" hidden="1">'Transportation Model'!$G$80:$G$83</definedName>
    <definedName name="solver_lhs2" localSheetId="7" hidden="1">'Transportation Model'!$P$111:$P$116</definedName>
    <definedName name="solver_lhs3" localSheetId="0" hidden="1">'New Product Launch Analysis'!#REF!</definedName>
    <definedName name="solver_lhs3" localSheetId="8" hidden="1">'Transportation Model'!$G$84:$G$85</definedName>
    <definedName name="solver_lhs3" localSheetId="7" hidden="1">'Transportation Model'!$G$84:$G$85</definedName>
    <definedName name="solver_lhs4" localSheetId="8" hidden="1">'Transportation Model'!$G$84:$G$85</definedName>
    <definedName name="solver_lhs4" localSheetId="7" hidden="1">'Transportation Model'!$N$55:$P$61</definedName>
    <definedName name="solver_lhs5" localSheetId="7" hidden="1">'Transportation Model'!$N$55:$P$61</definedName>
    <definedName name="solver_lhs6" localSheetId="7" hidden="1">'Transportation Model'!$N$55:$P$61</definedName>
    <definedName name="solver_lhs7" localSheetId="7" hidden="1">'Transportation Model'!#REF!</definedName>
    <definedName name="solver_lhs8" localSheetId="7" hidden="1">'Transportation Model'!#REF!</definedName>
    <definedName name="solver_mip" localSheetId="0" hidden="1">2147483647</definedName>
    <definedName name="solver_mip" localSheetId="8" hidden="1">2147483647</definedName>
    <definedName name="solver_mip" localSheetId="7" hidden="1">2147483647</definedName>
    <definedName name="solver_mni" localSheetId="0" hidden="1">30</definedName>
    <definedName name="solver_mni" localSheetId="8" hidden="1">30</definedName>
    <definedName name="solver_mni" localSheetId="7" hidden="1">30</definedName>
    <definedName name="solver_mrt" localSheetId="0" hidden="1">0.075</definedName>
    <definedName name="solver_mrt" localSheetId="8" hidden="1">0.075</definedName>
    <definedName name="solver_mrt" localSheetId="7" hidden="1">0.075</definedName>
    <definedName name="solver_msl" localSheetId="0" hidden="1">2</definedName>
    <definedName name="solver_msl" localSheetId="8" hidden="1">2</definedName>
    <definedName name="solver_msl" localSheetId="7" hidden="1">2</definedName>
    <definedName name="solver_neg" localSheetId="0" hidden="1">1</definedName>
    <definedName name="solver_neg" localSheetId="8" hidden="1">1</definedName>
    <definedName name="solver_neg" localSheetId="7" hidden="1">1</definedName>
    <definedName name="solver_nod" localSheetId="0" hidden="1">2147483647</definedName>
    <definedName name="solver_nod" localSheetId="8" hidden="1">2147483647</definedName>
    <definedName name="solver_nod" localSheetId="7" hidden="1">2147483647</definedName>
    <definedName name="solver_num" localSheetId="0" hidden="1">3</definedName>
    <definedName name="solver_num" localSheetId="8" hidden="1">3</definedName>
    <definedName name="solver_num" localSheetId="7" hidden="1">2</definedName>
    <definedName name="solver_nwt" localSheetId="0" hidden="1">1</definedName>
    <definedName name="solver_nwt" localSheetId="8" hidden="1">1</definedName>
    <definedName name="solver_nwt" localSheetId="7" hidden="1">1</definedName>
    <definedName name="solver_opt" localSheetId="0" hidden="1">'New Product Launch Analysis'!#REF!</definedName>
    <definedName name="solver_opt" localSheetId="8" hidden="1">'Transportation Model'!$G$89</definedName>
    <definedName name="solver_opt" localSheetId="7" hidden="1">'Transportation Model'!$P$120</definedName>
    <definedName name="solver_pre" localSheetId="0" hidden="1">0.000001</definedName>
    <definedName name="solver_pre" localSheetId="8" hidden="1">0.000001</definedName>
    <definedName name="solver_pre" localSheetId="7" hidden="1">0.000001</definedName>
    <definedName name="solver_rbv" localSheetId="0" hidden="1">2</definedName>
    <definedName name="solver_rbv" localSheetId="8" hidden="1">1</definedName>
    <definedName name="solver_rbv" localSheetId="7" hidden="1">1</definedName>
    <definedName name="solver_rel1" localSheetId="0" hidden="1">2</definedName>
    <definedName name="solver_rel1" localSheetId="8" hidden="1">3</definedName>
    <definedName name="solver_rel1" localSheetId="7" hidden="1">2</definedName>
    <definedName name="solver_rel2" localSheetId="0" hidden="1">4</definedName>
    <definedName name="solver_rel2" localSheetId="8" hidden="1">1</definedName>
    <definedName name="solver_rel2" localSheetId="7" hidden="1">1</definedName>
    <definedName name="solver_rel3" localSheetId="0" hidden="1">1</definedName>
    <definedName name="solver_rel3" localSheetId="8" hidden="1">1</definedName>
    <definedName name="solver_rel3" localSheetId="7" hidden="1">1</definedName>
    <definedName name="solver_rel4" localSheetId="8" hidden="1">1</definedName>
    <definedName name="solver_rel4" localSheetId="7" hidden="1">2</definedName>
    <definedName name="solver_rel5" localSheetId="7" hidden="1">3</definedName>
    <definedName name="solver_rel6" localSheetId="7" hidden="1">3</definedName>
    <definedName name="solver_rel7" localSheetId="7" hidden="1">2</definedName>
    <definedName name="solver_rel8" localSheetId="7" hidden="1">2</definedName>
    <definedName name="solver_rhs1" localSheetId="0" hidden="1">'New Product Launch Analysis'!#REF!</definedName>
    <definedName name="solver_rhs1" localSheetId="8" hidden="1">'Transportation Model'!$D$74:$F$75</definedName>
    <definedName name="solver_rhs1" localSheetId="7" hidden="1">'Transportation Model'!$M$105:$O$106</definedName>
    <definedName name="solver_rhs2" localSheetId="0" hidden="1">"integer"</definedName>
    <definedName name="solver_rhs2" localSheetId="8" hidden="1">'Transportation Model'!$G$68:$G$71</definedName>
    <definedName name="solver_rhs2" localSheetId="7" hidden="1">'Transportation Model'!$P$99:$P$104</definedName>
    <definedName name="solver_rhs3" localSheetId="0" hidden="1">'New Product Launch Analysis'!#REF!</definedName>
    <definedName name="solver_rhs3" localSheetId="8" hidden="1">'Transportation Model'!$G$72</definedName>
    <definedName name="solver_rhs3" localSheetId="7" hidden="1">'Transportation Model'!$G$72</definedName>
    <definedName name="solver_rhs4" localSheetId="8" hidden="1">'Transportation Model'!$G$72</definedName>
    <definedName name="solver_rhs4" localSheetId="7" hidden="1">Demand</definedName>
    <definedName name="solver_rhs5" localSheetId="7" hidden="1">Demand</definedName>
    <definedName name="solver_rhs6" localSheetId="7" hidden="1">Demand</definedName>
    <definedName name="solver_rhs7" localSheetId="7" hidden="1">'Transportation Model'!#REF!</definedName>
    <definedName name="solver_rhs8" localSheetId="7" hidden="1">'Transportation Model'!#REF!</definedName>
    <definedName name="solver_rlx" localSheetId="0" hidden="1">2</definedName>
    <definedName name="solver_rlx" localSheetId="8" hidden="1">2</definedName>
    <definedName name="solver_rlx" localSheetId="7" hidden="1">2</definedName>
    <definedName name="solver_rsd" localSheetId="0" hidden="1">0</definedName>
    <definedName name="solver_rsd" localSheetId="8" hidden="1">0</definedName>
    <definedName name="solver_rsd" localSheetId="7" hidden="1">0</definedName>
    <definedName name="solver_scl" localSheetId="0" hidden="1">2</definedName>
    <definedName name="solver_scl" localSheetId="8" hidden="1">1</definedName>
    <definedName name="solver_scl" localSheetId="7" hidden="1">1</definedName>
    <definedName name="solver_sho" localSheetId="0" hidden="1">2</definedName>
    <definedName name="solver_sho" localSheetId="8" hidden="1">2</definedName>
    <definedName name="solver_sho" localSheetId="7" hidden="1">2</definedName>
    <definedName name="solver_ssz" localSheetId="0" hidden="1">100</definedName>
    <definedName name="solver_ssz" localSheetId="8" hidden="1">100</definedName>
    <definedName name="solver_ssz" localSheetId="7" hidden="1">100</definedName>
    <definedName name="solver_tim" localSheetId="0" hidden="1">2147483647</definedName>
    <definedName name="solver_tim" localSheetId="8" hidden="1">2147483647</definedName>
    <definedName name="solver_tim" localSheetId="7" hidden="1">2147483647</definedName>
    <definedName name="solver_tol" localSheetId="0" hidden="1">0.01</definedName>
    <definedName name="solver_tol" localSheetId="8" hidden="1">0.01</definedName>
    <definedName name="solver_tol" localSheetId="7" hidden="1">0.01</definedName>
    <definedName name="solver_typ" localSheetId="0" hidden="1">2</definedName>
    <definedName name="solver_typ" localSheetId="8" hidden="1">2</definedName>
    <definedName name="solver_typ" localSheetId="7" hidden="1">2</definedName>
    <definedName name="solver_val" localSheetId="0" hidden="1">0</definedName>
    <definedName name="solver_val" localSheetId="8" hidden="1">0</definedName>
    <definedName name="solver_val" localSheetId="7" hidden="1">0</definedName>
    <definedName name="solver_ver" localSheetId="0" hidden="1">3</definedName>
    <definedName name="solver_ver" localSheetId="8" hidden="1">3</definedName>
    <definedName name="solver_ver" localSheetId="7" hidden="1">3</definedName>
    <definedName name="Total_Received">'Transportation Model'!$N$55:$P$61</definedName>
    <definedName name="Total_Shipped">'Transportation Model'!$Q$34:$Q$54</definedName>
  </definedNames>
  <calcPr calcId="191028"/>
  <pivotCaches>
    <pivotCache cacheId="4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0" i="22" l="1"/>
  <c r="F110" i="22"/>
  <c r="D110" i="22"/>
  <c r="G109" i="22"/>
  <c r="G108" i="22"/>
  <c r="G107" i="22"/>
  <c r="P116" i="22"/>
  <c r="P111" i="22"/>
  <c r="M117" i="22"/>
  <c r="O118" i="22"/>
  <c r="N118" i="22"/>
  <c r="M118" i="22"/>
  <c r="O117" i="22"/>
  <c r="N117" i="22"/>
  <c r="K116" i="22"/>
  <c r="P115" i="22"/>
  <c r="P114" i="22"/>
  <c r="K114" i="22"/>
  <c r="P113" i="22"/>
  <c r="P112" i="22"/>
  <c r="K112" i="22"/>
  <c r="K104" i="22"/>
  <c r="K102" i="22"/>
  <c r="K100" i="22"/>
  <c r="M87" i="22"/>
  <c r="N87" i="22"/>
  <c r="O87" i="22"/>
  <c r="N86" i="22"/>
  <c r="O86" i="22"/>
  <c r="M86" i="22"/>
  <c r="P85" i="22"/>
  <c r="K85" i="22"/>
  <c r="P84" i="22"/>
  <c r="P83" i="22"/>
  <c r="K83" i="22"/>
  <c r="P82" i="22"/>
  <c r="P81" i="22"/>
  <c r="K81" i="22"/>
  <c r="P80" i="22"/>
  <c r="K73" i="22"/>
  <c r="K71" i="22"/>
  <c r="K69" i="22"/>
  <c r="Z25" i="19" a="1"/>
  <c r="Z25" i="19" s="1"/>
  <c r="B69" i="22"/>
  <c r="B71" i="22"/>
  <c r="B73" i="22"/>
  <c r="A77" i="22"/>
  <c r="J77" i="22" s="1"/>
  <c r="J108" i="22" s="1"/>
  <c r="G80" i="22"/>
  <c r="B81" i="22"/>
  <c r="G81" i="22"/>
  <c r="G82" i="22"/>
  <c r="B83" i="22"/>
  <c r="G83" i="22"/>
  <c r="G84" i="22"/>
  <c r="B85" i="22"/>
  <c r="G85" i="22"/>
  <c r="D86" i="22"/>
  <c r="E86" i="22"/>
  <c r="F86" i="22"/>
  <c r="D87" i="22"/>
  <c r="E87" i="22"/>
  <c r="F87" i="22"/>
  <c r="O1" i="19"/>
  <c r="S2" i="19"/>
  <c r="AA2" i="19" s="1"/>
  <c r="T2" i="19"/>
  <c r="U2" i="19"/>
  <c r="S3" i="19"/>
  <c r="T3" i="19"/>
  <c r="U3" i="19"/>
  <c r="P4" i="19"/>
  <c r="X4" i="19" s="1"/>
  <c r="Q4" i="19"/>
  <c r="R4" i="19"/>
  <c r="P5" i="19"/>
  <c r="R5" i="19"/>
  <c r="P6" i="19"/>
  <c r="R6" i="19"/>
  <c r="P7" i="19"/>
  <c r="R7" i="19"/>
  <c r="P8" i="19"/>
  <c r="R8" i="19"/>
  <c r="P9" i="19"/>
  <c r="R9" i="19"/>
  <c r="P10" i="19"/>
  <c r="R10" i="19"/>
  <c r="P11" i="19"/>
  <c r="Q11" i="19"/>
  <c r="R11" i="19"/>
  <c r="P12" i="19"/>
  <c r="R12" i="19"/>
  <c r="P13" i="19"/>
  <c r="R13" i="19"/>
  <c r="P14" i="19"/>
  <c r="R14" i="19"/>
  <c r="P15" i="19"/>
  <c r="R15" i="19"/>
  <c r="P16" i="19"/>
  <c r="R16" i="19"/>
  <c r="P17" i="19"/>
  <c r="R17" i="19"/>
  <c r="P18" i="19"/>
  <c r="Q18" i="19"/>
  <c r="R18" i="19"/>
  <c r="P19" i="19"/>
  <c r="R19" i="19"/>
  <c r="P20" i="19"/>
  <c r="R20" i="19"/>
  <c r="P21" i="19"/>
  <c r="R21" i="19"/>
  <c r="P22" i="19"/>
  <c r="R22" i="19"/>
  <c r="P23" i="19"/>
  <c r="R23" i="19"/>
  <c r="P24" i="19"/>
  <c r="R24" i="19"/>
  <c r="Q54" i="22"/>
  <c r="Q53" i="22"/>
  <c r="Q52" i="22"/>
  <c r="Q51" i="22"/>
  <c r="Q50" i="22"/>
  <c r="Q49" i="22"/>
  <c r="Q48" i="22"/>
  <c r="Q47" i="22"/>
  <c r="Q46" i="22"/>
  <c r="Q45" i="22"/>
  <c r="Q44" i="22"/>
  <c r="Q43" i="22"/>
  <c r="Q42" i="22"/>
  <c r="Q41" i="22"/>
  <c r="Q40" i="22"/>
  <c r="Q39" i="22"/>
  <c r="Q38" i="22"/>
  <c r="Q37" i="22"/>
  <c r="Q36" i="22"/>
  <c r="Q35" i="22"/>
  <c r="Q34" i="22"/>
  <c r="A104" i="22" l="1"/>
  <c r="AA3" i="19" a="1"/>
  <c r="AA3" i="19" s="1"/>
  <c r="P61" i="22" l="1"/>
  <c r="O61" i="22"/>
  <c r="N61" i="22"/>
  <c r="P60" i="22"/>
  <c r="O60" i="22"/>
  <c r="N60" i="22"/>
  <c r="P59" i="22"/>
  <c r="O59" i="22"/>
  <c r="N59" i="22"/>
  <c r="P58" i="22"/>
  <c r="O58" i="22"/>
  <c r="N58" i="22"/>
  <c r="P57" i="22"/>
  <c r="O57" i="22"/>
  <c r="N57" i="22"/>
  <c r="P56" i="22"/>
  <c r="O56" i="22"/>
  <c r="N56" i="22"/>
  <c r="O55" i="22"/>
  <c r="P55" i="22"/>
  <c r="N55" i="22"/>
  <c r="L49" i="22" l="1"/>
  <c r="L50" i="22" s="1"/>
  <c r="L51" i="22" s="1"/>
  <c r="L52" i="22" s="1"/>
  <c r="L53" i="22" s="1"/>
  <c r="L54" i="22" s="1"/>
  <c r="L42" i="22"/>
  <c r="L43" i="22" s="1"/>
  <c r="L44" i="22" s="1"/>
  <c r="L45" i="22" s="1"/>
  <c r="L46" i="22" s="1"/>
  <c r="L47" i="22" s="1"/>
  <c r="L35" i="22"/>
  <c r="C49" i="22"/>
  <c r="C42" i="22"/>
  <c r="Q12" i="19" s="1"/>
  <c r="C35" i="22"/>
  <c r="L12" i="22" a="1"/>
  <c r="L12" i="22" s="1"/>
  <c r="M12" i="22" a="1"/>
  <c r="M12" i="22" s="1"/>
  <c r="N12" i="22" a="1"/>
  <c r="N12" i="22" s="1"/>
  <c r="L20" i="22" a="1"/>
  <c r="L20" i="22" s="1"/>
  <c r="M20" i="22" a="1"/>
  <c r="M20" i="22" s="1"/>
  <c r="N20" i="22" a="1"/>
  <c r="N20" i="22" s="1"/>
  <c r="M4" i="22" a="1"/>
  <c r="M4" i="22" s="1"/>
  <c r="N4" i="22" a="1"/>
  <c r="N4" i="22" s="1"/>
  <c r="L4" i="22" a="1"/>
  <c r="L4" i="22" s="1"/>
  <c r="S12" i="22" a="1"/>
  <c r="S12" i="22" s="1"/>
  <c r="T12" i="22" a="1"/>
  <c r="T12" i="22" s="1"/>
  <c r="U12" i="22" a="1"/>
  <c r="U12" i="22" s="1"/>
  <c r="S20" i="22" a="1"/>
  <c r="S20" i="22" s="1"/>
  <c r="T20" i="22" a="1"/>
  <c r="T20" i="22" s="1"/>
  <c r="U20" i="22" a="1"/>
  <c r="U20" i="22" s="1"/>
  <c r="T4" i="22" a="1"/>
  <c r="T4" i="22" s="1"/>
  <c r="U4" i="22" a="1"/>
  <c r="U4" i="22" s="1"/>
  <c r="S4" i="22" a="1"/>
  <c r="S4" i="22" s="1"/>
  <c r="Q21" i="22"/>
  <c r="Q22" i="22" s="1"/>
  <c r="Q23" i="22" s="1"/>
  <c r="Q24" i="22" s="1"/>
  <c r="Q25" i="22" s="1"/>
  <c r="Q26" i="22" s="1"/>
  <c r="Q27" i="22" s="1"/>
  <c r="S27" i="22" s="1" a="1"/>
  <c r="S27" i="22" s="1"/>
  <c r="Q13" i="22"/>
  <c r="Q14" i="22" s="1"/>
  <c r="Q15" i="22" s="1"/>
  <c r="Q16" i="22" s="1"/>
  <c r="Q17" i="22" s="1"/>
  <c r="Q18" i="22" s="1"/>
  <c r="Q19" i="22" s="1"/>
  <c r="S19" i="22" s="1" a="1"/>
  <c r="S19" i="22" s="1"/>
  <c r="Q5" i="22"/>
  <c r="Q6" i="22" s="1"/>
  <c r="J21" i="22"/>
  <c r="N21" i="22" s="1" a="1"/>
  <c r="N21" i="22" s="1"/>
  <c r="J13" i="22"/>
  <c r="J14" i="22" s="1"/>
  <c r="J15" i="22" s="1"/>
  <c r="J16" i="22" s="1"/>
  <c r="J17" i="22" s="1"/>
  <c r="J18" i="22" s="1"/>
  <c r="J19" i="22" s="1"/>
  <c r="N19" i="22" s="1" a="1"/>
  <c r="N19" i="22" s="1"/>
  <c r="J5" i="22"/>
  <c r="L5" i="22" s="1" a="1"/>
  <c r="L5" i="22" s="1"/>
  <c r="E12" i="22" a="1"/>
  <c r="E12" i="22" s="1"/>
  <c r="F12" i="22" a="1"/>
  <c r="F12" i="22" s="1"/>
  <c r="G12" i="22" a="1"/>
  <c r="G12" i="22" s="1"/>
  <c r="E20" i="22" a="1"/>
  <c r="E20" i="22" s="1"/>
  <c r="F20" i="22" a="1"/>
  <c r="F20" i="22" s="1"/>
  <c r="G20" i="22" a="1"/>
  <c r="G20" i="22" s="1"/>
  <c r="F4" i="22" a="1"/>
  <c r="F4" i="22" s="1"/>
  <c r="G4" i="22" a="1"/>
  <c r="G4" i="22" s="1"/>
  <c r="E4" i="22" a="1"/>
  <c r="E4" i="22" s="1"/>
  <c r="C21" i="22"/>
  <c r="E21" i="22" s="1" a="1"/>
  <c r="E21" i="22" s="1"/>
  <c r="C13" i="22"/>
  <c r="E13" i="22" s="1" a="1"/>
  <c r="E13" i="22" s="1"/>
  <c r="C5" i="22"/>
  <c r="E5" i="22" s="1" a="1"/>
  <c r="E5" i="22" s="1"/>
  <c r="I30" i="21"/>
  <c r="I31" i="21"/>
  <c r="I29" i="21"/>
  <c r="H29" i="21" a="1"/>
  <c r="W23" i="21" a="1"/>
  <c r="W23" i="21" s="1"/>
  <c r="X23" i="21" a="1"/>
  <c r="X23" i="21" s="1"/>
  <c r="Y23" i="21" a="1"/>
  <c r="Y23" i="21" s="1"/>
  <c r="X22" i="21" a="1"/>
  <c r="X22" i="21" s="1"/>
  <c r="Y22" i="21" a="1"/>
  <c r="Y22" i="21" s="1"/>
  <c r="W22" i="21" a="1"/>
  <c r="W22" i="21" s="1"/>
  <c r="P5" i="21"/>
  <c r="P4" i="21"/>
  <c r="O13" i="21"/>
  <c r="Q13" i="21"/>
  <c r="R13" i="21"/>
  <c r="P14" i="21"/>
  <c r="P15" i="21"/>
  <c r="P16" i="21"/>
  <c r="P17" i="21"/>
  <c r="I51" i="21"/>
  <c r="I52" i="21" s="1"/>
  <c r="N42" i="21" a="1"/>
  <c r="N42" i="21" s="1"/>
  <c r="J49" i="21"/>
  <c r="D19" i="21"/>
  <c r="E7" i="21"/>
  <c r="H6" i="12" a="1"/>
  <c r="H6" i="12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4" i="7"/>
  <c r="B279" i="20"/>
  <c r="B280" i="20" s="1"/>
  <c r="B281" i="20" s="1"/>
  <c r="B282" i="20" s="1"/>
  <c r="B283" i="20" s="1"/>
  <c r="B284" i="20" s="1"/>
  <c r="B285" i="20" s="1"/>
  <c r="B286" i="20" s="1"/>
  <c r="B287" i="20" s="1"/>
  <c r="B288" i="20" s="1"/>
  <c r="B289" i="20" s="1"/>
  <c r="B267" i="20"/>
  <c r="B268" i="20" s="1"/>
  <c r="B269" i="20" s="1"/>
  <c r="B270" i="20" s="1"/>
  <c r="B271" i="20" s="1"/>
  <c r="B272" i="20" s="1"/>
  <c r="B273" i="20" s="1"/>
  <c r="B274" i="20" s="1"/>
  <c r="B275" i="20" s="1"/>
  <c r="B276" i="20" s="1"/>
  <c r="B277" i="20" s="1"/>
  <c r="B255" i="20"/>
  <c r="B256" i="20" s="1"/>
  <c r="B257" i="20" s="1"/>
  <c r="B258" i="20" s="1"/>
  <c r="B259" i="20" s="1"/>
  <c r="B260" i="20" s="1"/>
  <c r="B261" i="20" s="1"/>
  <c r="B262" i="20" s="1"/>
  <c r="B263" i="20" s="1"/>
  <c r="B264" i="20" s="1"/>
  <c r="B265" i="20" s="1"/>
  <c r="A255" i="20"/>
  <c r="A256" i="20" s="1"/>
  <c r="A257" i="20" s="1"/>
  <c r="A258" i="20" s="1"/>
  <c r="A259" i="20" s="1"/>
  <c r="A260" i="20" s="1"/>
  <c r="A261" i="20" s="1"/>
  <c r="A262" i="20" s="1"/>
  <c r="A263" i="20" s="1"/>
  <c r="A264" i="20" s="1"/>
  <c r="A265" i="20" s="1"/>
  <c r="B243" i="20"/>
  <c r="B244" i="20" s="1"/>
  <c r="B245" i="20" s="1"/>
  <c r="B246" i="20" s="1"/>
  <c r="B247" i="20" s="1"/>
  <c r="B248" i="20" s="1"/>
  <c r="B249" i="20" s="1"/>
  <c r="B250" i="20" s="1"/>
  <c r="B251" i="20" s="1"/>
  <c r="B252" i="20" s="1"/>
  <c r="B253" i="20" s="1"/>
  <c r="B231" i="20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19" i="20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A219" i="20"/>
  <c r="A220" i="20" s="1"/>
  <c r="A221" i="20" s="1"/>
  <c r="A222" i="20" s="1"/>
  <c r="A223" i="20" s="1"/>
  <c r="A224" i="20" s="1"/>
  <c r="A225" i="20" s="1"/>
  <c r="A226" i="20" s="1"/>
  <c r="A227" i="20" s="1"/>
  <c r="A228" i="20" s="1"/>
  <c r="A229" i="20" s="1"/>
  <c r="B207" i="20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195" i="20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183" i="20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A183" i="20"/>
  <c r="A184" i="20" s="1"/>
  <c r="A185" i="20" s="1"/>
  <c r="A186" i="20" s="1"/>
  <c r="A187" i="20" s="1"/>
  <c r="A188" i="20" s="1"/>
  <c r="A189" i="20" s="1"/>
  <c r="A190" i="20" s="1"/>
  <c r="A191" i="20" s="1"/>
  <c r="A192" i="20" s="1"/>
  <c r="A193" i="20" s="1"/>
  <c r="B171" i="20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59" i="20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47" i="20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A147" i="20"/>
  <c r="A148" i="20" s="1"/>
  <c r="A149" i="20" s="1"/>
  <c r="A150" i="20" s="1"/>
  <c r="A151" i="20" s="1"/>
  <c r="A152" i="20" s="1"/>
  <c r="A153" i="20" s="1"/>
  <c r="A154" i="20" s="1"/>
  <c r="A155" i="20" s="1"/>
  <c r="A156" i="20" s="1"/>
  <c r="A157" i="20" s="1"/>
  <c r="B135" i="20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23" i="20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11" i="20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A111" i="20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B99" i="20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87" i="20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75" i="20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A75" i="20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B63" i="20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51" i="20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39" i="20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A39" i="20"/>
  <c r="A40" i="20" s="1"/>
  <c r="A41" i="20" s="1"/>
  <c r="A42" i="20" s="1"/>
  <c r="A43" i="20" s="1"/>
  <c r="A44" i="20" s="1"/>
  <c r="A45" i="20" s="1"/>
  <c r="A46" i="20" s="1"/>
  <c r="A47" i="20" s="1"/>
  <c r="A48" i="20" s="1"/>
  <c r="A49" i="20" s="1"/>
  <c r="B27" i="20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15" i="20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A266" i="20"/>
  <c r="A278" i="20" s="1"/>
  <c r="A279" i="20" s="1"/>
  <c r="A280" i="20" s="1"/>
  <c r="A281" i="20" s="1"/>
  <c r="A282" i="20" s="1"/>
  <c r="A283" i="20" s="1"/>
  <c r="A284" i="20" s="1"/>
  <c r="A285" i="20" s="1"/>
  <c r="A286" i="20" s="1"/>
  <c r="A287" i="20" s="1"/>
  <c r="A288" i="20" s="1"/>
  <c r="A289" i="20" s="1"/>
  <c r="A230" i="20"/>
  <c r="A242" i="20" s="1"/>
  <c r="A243" i="20" s="1"/>
  <c r="A244" i="20" s="1"/>
  <c r="A245" i="20" s="1"/>
  <c r="A246" i="20" s="1"/>
  <c r="A247" i="20" s="1"/>
  <c r="A248" i="20" s="1"/>
  <c r="A249" i="20" s="1"/>
  <c r="A250" i="20" s="1"/>
  <c r="A251" i="20" s="1"/>
  <c r="A252" i="20" s="1"/>
  <c r="A253" i="20" s="1"/>
  <c r="A194" i="20"/>
  <c r="A206" i="20" s="1"/>
  <c r="A207" i="20" s="1"/>
  <c r="A208" i="20" s="1"/>
  <c r="A209" i="20" s="1"/>
  <c r="A210" i="20" s="1"/>
  <c r="A211" i="20" s="1"/>
  <c r="A212" i="20" s="1"/>
  <c r="A213" i="20" s="1"/>
  <c r="A214" i="20" s="1"/>
  <c r="A215" i="20" s="1"/>
  <c r="A216" i="20" s="1"/>
  <c r="A217" i="20" s="1"/>
  <c r="A158" i="20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22" i="20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86" i="20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50" i="20"/>
  <c r="A62" i="20" s="1"/>
  <c r="A63" i="20" s="1"/>
  <c r="A64" i="20" s="1"/>
  <c r="A65" i="20" s="1"/>
  <c r="A66" i="20" s="1"/>
  <c r="A67" i="20" s="1"/>
  <c r="A68" i="20" s="1"/>
  <c r="A69" i="20" s="1"/>
  <c r="A70" i="20" s="1"/>
  <c r="A71" i="20" s="1"/>
  <c r="A72" i="20" s="1"/>
  <c r="A73" i="20" s="1"/>
  <c r="A14" i="20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F4" i="12" a="1"/>
  <c r="F4" i="12" s="1"/>
  <c r="D7" i="19"/>
  <c r="E7" i="19"/>
  <c r="F7" i="19"/>
  <c r="G7" i="19"/>
  <c r="H7" i="19"/>
  <c r="I7" i="19"/>
  <c r="J7" i="19"/>
  <c r="C7" i="19"/>
  <c r="D6" i="19"/>
  <c r="E6" i="19"/>
  <c r="F6" i="19"/>
  <c r="G6" i="19"/>
  <c r="H6" i="19"/>
  <c r="I6" i="19"/>
  <c r="J6" i="19"/>
  <c r="C6" i="19"/>
  <c r="D5" i="19"/>
  <c r="E5" i="19"/>
  <c r="F5" i="19"/>
  <c r="G5" i="19"/>
  <c r="H5" i="19"/>
  <c r="I5" i="19"/>
  <c r="J5" i="19"/>
  <c r="C5" i="19"/>
  <c r="D4" i="19"/>
  <c r="E4" i="19"/>
  <c r="F4" i="19"/>
  <c r="G4" i="19"/>
  <c r="H4" i="19"/>
  <c r="I4" i="19"/>
  <c r="J4" i="19"/>
  <c r="C4" i="19"/>
  <c r="D3" i="19"/>
  <c r="E3" i="19"/>
  <c r="F3" i="19"/>
  <c r="G3" i="19"/>
  <c r="H3" i="19"/>
  <c r="H11" i="19" s="1"/>
  <c r="I3" i="19"/>
  <c r="J3" i="19"/>
  <c r="C3" i="19"/>
  <c r="D2" i="19"/>
  <c r="E2" i="19"/>
  <c r="F2" i="19"/>
  <c r="G2" i="19"/>
  <c r="H2" i="19"/>
  <c r="I2" i="19"/>
  <c r="J2" i="19"/>
  <c r="C2" i="19"/>
  <c r="F5" i="12" a="1"/>
  <c r="F5" i="12" s="1"/>
  <c r="G5" i="12" a="1"/>
  <c r="G5" i="12" s="1"/>
  <c r="H5" i="12" a="1"/>
  <c r="H5" i="12" s="1"/>
  <c r="F6" i="12" a="1"/>
  <c r="F6" i="12" s="1"/>
  <c r="G6" i="12" a="1"/>
  <c r="G6" i="12" s="1"/>
  <c r="F7" i="12" a="1"/>
  <c r="F7" i="12" s="1"/>
  <c r="G7" i="12" a="1"/>
  <c r="G7" i="12" s="1"/>
  <c r="H7" i="12" a="1"/>
  <c r="H7" i="12" s="1"/>
  <c r="F8" i="12" a="1"/>
  <c r="F8" i="12" s="1"/>
  <c r="G8" i="12" a="1"/>
  <c r="G8" i="12" s="1"/>
  <c r="H8" i="12" a="1"/>
  <c r="H8" i="12" s="1"/>
  <c r="F9" i="12" a="1"/>
  <c r="F9" i="12" s="1"/>
  <c r="G9" i="12" a="1"/>
  <c r="G9" i="12" s="1"/>
  <c r="H9" i="12" a="1"/>
  <c r="H9" i="12" s="1"/>
  <c r="G4" i="12" a="1"/>
  <c r="G4" i="12" s="1"/>
  <c r="H4" i="12" a="1"/>
  <c r="H4" i="12" s="1"/>
  <c r="A11" i="19"/>
  <c r="A20" i="19" s="1"/>
  <c r="B11" i="19"/>
  <c r="B20" i="19" s="1"/>
  <c r="A12" i="19"/>
  <c r="A21" i="19" s="1"/>
  <c r="B12" i="19"/>
  <c r="B21" i="19" s="1"/>
  <c r="A13" i="19"/>
  <c r="A22" i="19" s="1"/>
  <c r="B13" i="19"/>
  <c r="B22" i="19" s="1"/>
  <c r="A14" i="19"/>
  <c r="A23" i="19" s="1"/>
  <c r="B14" i="19"/>
  <c r="B23" i="19" s="1"/>
  <c r="A15" i="19"/>
  <c r="A24" i="19" s="1"/>
  <c r="B15" i="19"/>
  <c r="B24" i="19" s="1"/>
  <c r="A10" i="19"/>
  <c r="A19" i="19" s="1"/>
  <c r="B10" i="19"/>
  <c r="B19" i="19" s="1"/>
  <c r="D9" i="19"/>
  <c r="D13" i="19" s="1"/>
  <c r="E9" i="19"/>
  <c r="E13" i="19" s="1"/>
  <c r="F9" i="19"/>
  <c r="F11" i="19" s="1"/>
  <c r="G9" i="19"/>
  <c r="G14" i="19" s="1"/>
  <c r="H9" i="19"/>
  <c r="H12" i="19" s="1"/>
  <c r="I9" i="19"/>
  <c r="J9" i="19"/>
  <c r="J14" i="19" s="1"/>
  <c r="C9" i="19"/>
  <c r="G15" i="19"/>
  <c r="G13" i="19"/>
  <c r="E11" i="19"/>
  <c r="G11" i="19"/>
  <c r="F10" i="19"/>
  <c r="H10" i="19"/>
  <c r="J10" i="19"/>
  <c r="O62" i="10"/>
  <c r="O61" i="10"/>
  <c r="O60" i="10"/>
  <c r="O59" i="10"/>
  <c r="O58" i="10"/>
  <c r="O57" i="10"/>
  <c r="O56" i="10"/>
  <c r="O55" i="10"/>
  <c r="O52" i="10"/>
  <c r="O51" i="10"/>
  <c r="O50" i="10"/>
  <c r="O49" i="10"/>
  <c r="O48" i="10"/>
  <c r="O47" i="10"/>
  <c r="O46" i="10"/>
  <c r="O45" i="10"/>
  <c r="O42" i="10"/>
  <c r="O41" i="10"/>
  <c r="O40" i="10"/>
  <c r="O39" i="10"/>
  <c r="O38" i="10"/>
  <c r="O37" i="10"/>
  <c r="O36" i="10"/>
  <c r="O35" i="10"/>
  <c r="O32" i="10"/>
  <c r="O31" i="10"/>
  <c r="O30" i="10"/>
  <c r="O29" i="10"/>
  <c r="O28" i="10"/>
  <c r="O27" i="10"/>
  <c r="O26" i="10"/>
  <c r="O25" i="10"/>
  <c r="O22" i="10"/>
  <c r="O21" i="10"/>
  <c r="O20" i="10"/>
  <c r="O19" i="10"/>
  <c r="O18" i="10"/>
  <c r="O17" i="10"/>
  <c r="O16" i="10"/>
  <c r="O15" i="10"/>
  <c r="O6" i="10"/>
  <c r="O7" i="10"/>
  <c r="O8" i="10"/>
  <c r="O9" i="10"/>
  <c r="O10" i="10"/>
  <c r="O11" i="10"/>
  <c r="O12" i="10"/>
  <c r="O5" i="10"/>
  <c r="L36" i="22" l="1"/>
  <c r="L37" i="22" s="1"/>
  <c r="L38" i="22" s="1"/>
  <c r="L39" i="22" s="1"/>
  <c r="L40" i="22" s="1"/>
  <c r="H29" i="21"/>
  <c r="Q5" i="19"/>
  <c r="C50" i="22"/>
  <c r="Q19" i="19"/>
  <c r="C36" i="22"/>
  <c r="F34" i="22" a="1"/>
  <c r="F34" i="22" s="1"/>
  <c r="T4" i="19" s="1"/>
  <c r="A51" i="20"/>
  <c r="A52" i="20" s="1"/>
  <c r="A53" i="20" s="1"/>
  <c r="A54" i="20" s="1"/>
  <c r="A55" i="20" s="1"/>
  <c r="A56" i="20" s="1"/>
  <c r="A57" i="20" s="1"/>
  <c r="A58" i="20" s="1"/>
  <c r="A59" i="20" s="1"/>
  <c r="A60" i="20" s="1"/>
  <c r="A61" i="20" s="1"/>
  <c r="I33" i="21"/>
  <c r="I35" i="21"/>
  <c r="U5" i="21"/>
  <c r="C43" i="22"/>
  <c r="Y17" i="21" a="1"/>
  <c r="Y17" i="21" s="1"/>
  <c r="W17" i="21" a="1"/>
  <c r="W17" i="21" s="1"/>
  <c r="X17" i="21" a="1"/>
  <c r="X17" i="21" s="1"/>
  <c r="X18" i="21" a="1"/>
  <c r="X18" i="21" s="1"/>
  <c r="W18" i="21" a="1"/>
  <c r="W18" i="21" s="1"/>
  <c r="Y18" i="21" a="1"/>
  <c r="Y18" i="21" s="1"/>
  <c r="E34" i="22" a="1"/>
  <c r="E34" i="22" s="1"/>
  <c r="S4" i="19" s="1"/>
  <c r="E41" i="22" a="1"/>
  <c r="E41" i="22" s="1"/>
  <c r="S11" i="19" s="1"/>
  <c r="U13" i="22" a="1"/>
  <c r="U13" i="22" s="1"/>
  <c r="F48" i="22" a="1"/>
  <c r="F48" i="22" s="1"/>
  <c r="T18" i="19" s="1"/>
  <c r="G34" i="22" a="1"/>
  <c r="G34" i="22" s="1"/>
  <c r="U4" i="19" s="1"/>
  <c r="E48" i="22" a="1"/>
  <c r="E48" i="22" s="1"/>
  <c r="S18" i="19" s="1"/>
  <c r="U14" i="22" a="1"/>
  <c r="U14" i="22" s="1"/>
  <c r="M21" i="22" a="1"/>
  <c r="M21" i="22" s="1"/>
  <c r="C14" i="22"/>
  <c r="C15" i="22" s="1"/>
  <c r="C16" i="22" s="1"/>
  <c r="C17" i="22" s="1"/>
  <c r="C18" i="22" s="1"/>
  <c r="C19" i="22" s="1"/>
  <c r="F19" i="22" s="1" a="1"/>
  <c r="F19" i="22" s="1"/>
  <c r="F41" i="22" a="1"/>
  <c r="F41" i="22" s="1"/>
  <c r="T11" i="19" s="1"/>
  <c r="G48" i="22" a="1"/>
  <c r="G48" i="22" s="1"/>
  <c r="U18" i="19" s="1"/>
  <c r="U19" i="22" a="1"/>
  <c r="U19" i="22" s="1"/>
  <c r="G41" i="22" a="1"/>
  <c r="G41" i="22" s="1"/>
  <c r="U11" i="19" s="1"/>
  <c r="U18" i="22" a="1"/>
  <c r="U18" i="22" s="1"/>
  <c r="M19" i="22" a="1"/>
  <c r="M19" i="22" s="1"/>
  <c r="T17" i="22" a="1"/>
  <c r="T17" i="22" s="1"/>
  <c r="L17" i="22" a="1"/>
  <c r="L17" i="22" s="1"/>
  <c r="T16" i="22" a="1"/>
  <c r="T16" i="22" s="1"/>
  <c r="L15" i="22" a="1"/>
  <c r="L15" i="22" s="1"/>
  <c r="Q7" i="22"/>
  <c r="U6" i="22" a="1"/>
  <c r="U6" i="22" s="1"/>
  <c r="S6" i="22" a="1"/>
  <c r="S6" i="22" s="1"/>
  <c r="T6" i="22" a="1"/>
  <c r="T6" i="22" s="1"/>
  <c r="T26" i="22" a="1"/>
  <c r="T26" i="22" s="1"/>
  <c r="U23" i="22" a="1"/>
  <c r="U23" i="22" s="1"/>
  <c r="T21" i="22" a="1"/>
  <c r="T21" i="22" s="1"/>
  <c r="C22" i="22"/>
  <c r="E22" i="22" s="1" a="1"/>
  <c r="E22" i="22" s="1"/>
  <c r="F21" i="22" a="1"/>
  <c r="F21" i="22" s="1"/>
  <c r="J6" i="22"/>
  <c r="S26" i="22" a="1"/>
  <c r="S26" i="22" s="1"/>
  <c r="S21" i="22" a="1"/>
  <c r="S21" i="22" s="1"/>
  <c r="T18" i="22" a="1"/>
  <c r="T18" i="22" s="1"/>
  <c r="S16" i="22" a="1"/>
  <c r="S16" i="22" s="1"/>
  <c r="T13" i="22" a="1"/>
  <c r="T13" i="22" s="1"/>
  <c r="L21" i="22" a="1"/>
  <c r="L21" i="22" s="1"/>
  <c r="L19" i="22" a="1"/>
  <c r="L19" i="22" s="1"/>
  <c r="N14" i="22" a="1"/>
  <c r="N14" i="22" s="1"/>
  <c r="U25" i="22" a="1"/>
  <c r="U25" i="22" s="1"/>
  <c r="T23" i="22" a="1"/>
  <c r="T23" i="22" s="1"/>
  <c r="U15" i="22" a="1"/>
  <c r="U15" i="22" s="1"/>
  <c r="S13" i="22" a="1"/>
  <c r="S13" i="22" s="1"/>
  <c r="U5" i="22" a="1"/>
  <c r="U5" i="22" s="1"/>
  <c r="N18" i="22" a="1"/>
  <c r="N18" i="22" s="1"/>
  <c r="N16" i="22" a="1"/>
  <c r="N16" i="22" s="1"/>
  <c r="M14" i="22" a="1"/>
  <c r="M14" i="22" s="1"/>
  <c r="T25" i="22" a="1"/>
  <c r="T25" i="22" s="1"/>
  <c r="S23" i="22" a="1"/>
  <c r="S23" i="22" s="1"/>
  <c r="S18" i="22" a="1"/>
  <c r="S18" i="22" s="1"/>
  <c r="T15" i="22" a="1"/>
  <c r="T15" i="22" s="1"/>
  <c r="T5" i="22" a="1"/>
  <c r="T5" i="22" s="1"/>
  <c r="M18" i="22" a="1"/>
  <c r="M18" i="22" s="1"/>
  <c r="M16" i="22" a="1"/>
  <c r="M16" i="22" s="1"/>
  <c r="N5" i="22" a="1"/>
  <c r="N5" i="22" s="1"/>
  <c r="J22" i="22"/>
  <c r="U27" i="22" a="1"/>
  <c r="U27" i="22" s="1"/>
  <c r="S25" i="22" a="1"/>
  <c r="S25" i="22" s="1"/>
  <c r="U22" i="22" a="1"/>
  <c r="U22" i="22" s="1"/>
  <c r="U17" i="22" a="1"/>
  <c r="U17" i="22" s="1"/>
  <c r="S15" i="22" a="1"/>
  <c r="S15" i="22" s="1"/>
  <c r="S5" i="22" a="1"/>
  <c r="S5" i="22" s="1"/>
  <c r="E35" i="22" s="1" a="1"/>
  <c r="E35" i="22" s="1"/>
  <c r="S5" i="19" s="1"/>
  <c r="L16" i="22" a="1"/>
  <c r="L16" i="22" s="1"/>
  <c r="L14" i="22" a="1"/>
  <c r="L14" i="22" s="1"/>
  <c r="M5" i="22" a="1"/>
  <c r="M5" i="22" s="1"/>
  <c r="L18" i="22" a="1"/>
  <c r="L18" i="22" s="1"/>
  <c r="N15" i="22" a="1"/>
  <c r="N15" i="22" s="1"/>
  <c r="N13" i="22" a="1"/>
  <c r="N13" i="22" s="1"/>
  <c r="G21" i="22" a="1"/>
  <c r="G21" i="22" s="1"/>
  <c r="T27" i="22" a="1"/>
  <c r="T27" i="22" s="1"/>
  <c r="U24" i="22" a="1"/>
  <c r="U24" i="22" s="1"/>
  <c r="T22" i="22" a="1"/>
  <c r="T22" i="22" s="1"/>
  <c r="T24" i="22" a="1"/>
  <c r="T24" i="22" s="1"/>
  <c r="S22" i="22" a="1"/>
  <c r="S22" i="22" s="1"/>
  <c r="T19" i="22" a="1"/>
  <c r="T19" i="22" s="1"/>
  <c r="S17" i="22" a="1"/>
  <c r="S17" i="22" s="1"/>
  <c r="T14" i="22" a="1"/>
  <c r="T14" i="22" s="1"/>
  <c r="N17" i="22" a="1"/>
  <c r="N17" i="22" s="1"/>
  <c r="M13" i="22" a="1"/>
  <c r="M13" i="22" s="1"/>
  <c r="U26" i="22" a="1"/>
  <c r="U26" i="22" s="1"/>
  <c r="S24" i="22" a="1"/>
  <c r="S24" i="22" s="1"/>
  <c r="U21" i="22" a="1"/>
  <c r="U21" i="22" s="1"/>
  <c r="U16" i="22" a="1"/>
  <c r="U16" i="22" s="1"/>
  <c r="S14" i="22" a="1"/>
  <c r="S14" i="22" s="1"/>
  <c r="M17" i="22" a="1"/>
  <c r="M17" i="22" s="1"/>
  <c r="M15" i="22" a="1"/>
  <c r="M15" i="22" s="1"/>
  <c r="L13" i="22" a="1"/>
  <c r="L13" i="22" s="1"/>
  <c r="G13" i="22" a="1"/>
  <c r="G13" i="22" s="1"/>
  <c r="G5" i="22" a="1"/>
  <c r="G5" i="22" s="1"/>
  <c r="C6" i="22"/>
  <c r="F13" i="22" a="1"/>
  <c r="F13" i="22" s="1"/>
  <c r="F5" i="22" a="1"/>
  <c r="F5" i="22" s="1"/>
  <c r="K49" i="21"/>
  <c r="L49" i="21" s="1"/>
  <c r="J51" i="21"/>
  <c r="J52" i="21" s="1"/>
  <c r="I10" i="19"/>
  <c r="C11" i="19"/>
  <c r="D12" i="19"/>
  <c r="I11" i="19"/>
  <c r="I12" i="19"/>
  <c r="I14" i="19"/>
  <c r="I15" i="19"/>
  <c r="E10" i="19"/>
  <c r="F12" i="19"/>
  <c r="E12" i="19"/>
  <c r="E14" i="19"/>
  <c r="E15" i="19"/>
  <c r="H10" i="12"/>
  <c r="G10" i="12"/>
  <c r="G23" i="19" a="1"/>
  <c r="G23" i="19" s="1"/>
  <c r="H23" i="19" a="1"/>
  <c r="H23" i="19" s="1"/>
  <c r="I23" i="19" a="1"/>
  <c r="I23" i="19" s="1"/>
  <c r="H22" i="19" a="1"/>
  <c r="H22" i="19" s="1"/>
  <c r="I22" i="19" a="1"/>
  <c r="I22" i="19" s="1"/>
  <c r="G22" i="19" a="1"/>
  <c r="G22" i="19" s="1"/>
  <c r="H19" i="19" a="1"/>
  <c r="H19" i="19" s="1"/>
  <c r="I19" i="19" a="1"/>
  <c r="I19" i="19" s="1"/>
  <c r="G19" i="19" a="1"/>
  <c r="G19" i="19" s="1"/>
  <c r="H21" i="19" a="1"/>
  <c r="H21" i="19" s="1"/>
  <c r="I21" i="19" a="1"/>
  <c r="I21" i="19" s="1"/>
  <c r="G21" i="19" a="1"/>
  <c r="G21" i="19" s="1"/>
  <c r="I24" i="19" a="1"/>
  <c r="I24" i="19" s="1"/>
  <c r="G24" i="19" a="1"/>
  <c r="G24" i="19" s="1"/>
  <c r="H24" i="19" a="1"/>
  <c r="H24" i="19" s="1"/>
  <c r="G20" i="19" a="1"/>
  <c r="G20" i="19" s="1"/>
  <c r="H20" i="19" a="1"/>
  <c r="H20" i="19" s="1"/>
  <c r="I20" i="19" a="1"/>
  <c r="I20" i="19" s="1"/>
  <c r="D11" i="19"/>
  <c r="C12" i="19"/>
  <c r="C14" i="19"/>
  <c r="F13" i="19"/>
  <c r="J11" i="19"/>
  <c r="J12" i="19"/>
  <c r="K12" i="19" s="1"/>
  <c r="J13" i="19"/>
  <c r="J15" i="19"/>
  <c r="H15" i="19"/>
  <c r="G12" i="19"/>
  <c r="D15" i="19"/>
  <c r="H13" i="19"/>
  <c r="F14" i="19"/>
  <c r="F15" i="19"/>
  <c r="G10" i="19"/>
  <c r="D10" i="19"/>
  <c r="D14" i="19"/>
  <c r="A26" i="20"/>
  <c r="A27" i="20" s="1"/>
  <c r="A28" i="20" s="1"/>
  <c r="A29" i="20" s="1"/>
  <c r="A30" i="20" s="1"/>
  <c r="A31" i="20" s="1"/>
  <c r="A32" i="20" s="1"/>
  <c r="A33" i="20" s="1"/>
  <c r="A34" i="20" s="1"/>
  <c r="A35" i="20" s="1"/>
  <c r="A36" i="20" s="1"/>
  <c r="A37" i="20" s="1"/>
  <c r="A123" i="20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59" i="20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95" i="20"/>
  <c r="A196" i="20" s="1"/>
  <c r="A197" i="20" s="1"/>
  <c r="A198" i="20" s="1"/>
  <c r="A199" i="20" s="1"/>
  <c r="A200" i="20" s="1"/>
  <c r="A201" i="20" s="1"/>
  <c r="A202" i="20" s="1"/>
  <c r="A203" i="20" s="1"/>
  <c r="A204" i="20" s="1"/>
  <c r="A205" i="20" s="1"/>
  <c r="A231" i="20"/>
  <c r="A232" i="20" s="1"/>
  <c r="A233" i="20" s="1"/>
  <c r="A234" i="20" s="1"/>
  <c r="A235" i="20" s="1"/>
  <c r="A236" i="20" s="1"/>
  <c r="A237" i="20" s="1"/>
  <c r="A238" i="20" s="1"/>
  <c r="A239" i="20" s="1"/>
  <c r="A240" i="20" s="1"/>
  <c r="A241" i="20" s="1"/>
  <c r="A267" i="20"/>
  <c r="A268" i="20" s="1"/>
  <c r="A269" i="20" s="1"/>
  <c r="A270" i="20" s="1"/>
  <c r="A271" i="20" s="1"/>
  <c r="A272" i="20" s="1"/>
  <c r="A273" i="20" s="1"/>
  <c r="A274" i="20" s="1"/>
  <c r="A275" i="20" s="1"/>
  <c r="A276" i="20" s="1"/>
  <c r="A277" i="20" s="1"/>
  <c r="A87" i="20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F10" i="12"/>
  <c r="K6" i="19"/>
  <c r="D8" i="12" s="1" a="1"/>
  <c r="D8" i="12" s="1"/>
  <c r="K7" i="19"/>
  <c r="D9" i="12" s="1" a="1"/>
  <c r="D9" i="12" s="1"/>
  <c r="K5" i="19"/>
  <c r="D7" i="12" s="1" a="1"/>
  <c r="D7" i="12" s="1"/>
  <c r="I13" i="19"/>
  <c r="K2" i="19"/>
  <c r="D4" i="12" s="1" a="1"/>
  <c r="D4" i="12" s="1"/>
  <c r="C10" i="19"/>
  <c r="K11" i="19"/>
  <c r="K4" i="19"/>
  <c r="D6" i="12" s="1" a="1"/>
  <c r="D6" i="12" s="1"/>
  <c r="K3" i="19"/>
  <c r="D5" i="12" s="1" a="1"/>
  <c r="D5" i="12" s="1"/>
  <c r="C15" i="19"/>
  <c r="C13" i="19"/>
  <c r="H14" i="19"/>
  <c r="G15" i="22" l="1" a="1"/>
  <c r="G15" i="22" s="1"/>
  <c r="F15" i="22" a="1"/>
  <c r="F15" i="22" s="1"/>
  <c r="F18" i="22" a="1"/>
  <c r="F18" i="22" s="1"/>
  <c r="G17" i="22" a="1"/>
  <c r="G17" i="22" s="1"/>
  <c r="F14" i="22" a="1"/>
  <c r="F14" i="22" s="1"/>
  <c r="F43" i="22" s="1" a="1"/>
  <c r="F43" i="22" s="1"/>
  <c r="E14" i="22" a="1"/>
  <c r="E14" i="22" s="1"/>
  <c r="E43" i="22" s="1" a="1"/>
  <c r="E43" i="22" s="1"/>
  <c r="E16" i="22" a="1"/>
  <c r="E16" i="22" s="1"/>
  <c r="E19" i="22" a="1"/>
  <c r="E19" i="22" s="1"/>
  <c r="E15" i="22" a="1"/>
  <c r="E15" i="22" s="1"/>
  <c r="F16" i="22" a="1"/>
  <c r="F16" i="22" s="1"/>
  <c r="E17" i="22" a="1"/>
  <c r="E17" i="22" s="1"/>
  <c r="E18" i="22" a="1"/>
  <c r="E18" i="22" s="1"/>
  <c r="G14" i="22" a="1"/>
  <c r="G14" i="22" s="1"/>
  <c r="G43" i="22" s="1" a="1"/>
  <c r="G43" i="22" s="1"/>
  <c r="G19" i="22" a="1"/>
  <c r="G19" i="22" s="1"/>
  <c r="G16" i="22" a="1"/>
  <c r="G16" i="22" s="1"/>
  <c r="F17" i="22" a="1"/>
  <c r="F17" i="22" s="1"/>
  <c r="G18" i="22" a="1"/>
  <c r="G18" i="22" s="1"/>
  <c r="C37" i="22"/>
  <c r="Q6" i="19"/>
  <c r="C44" i="22"/>
  <c r="Q13" i="19"/>
  <c r="C51" i="22"/>
  <c r="Q20" i="19"/>
  <c r="G22" i="22" a="1"/>
  <c r="G22" i="22" s="1"/>
  <c r="I37" i="21"/>
  <c r="W5" i="21"/>
  <c r="G49" i="22" a="1"/>
  <c r="G49" i="22" s="1"/>
  <c r="U19" i="19" s="1"/>
  <c r="F49" i="22" a="1"/>
  <c r="F49" i="22" s="1"/>
  <c r="T19" i="19" s="1"/>
  <c r="E42" i="22" a="1"/>
  <c r="E42" i="22" s="1"/>
  <c r="S12" i="19" s="1"/>
  <c r="F42" i="22" a="1"/>
  <c r="F42" i="22" s="1"/>
  <c r="T12" i="19" s="1"/>
  <c r="E49" i="22" a="1"/>
  <c r="E49" i="22" s="1"/>
  <c r="S19" i="19" s="1"/>
  <c r="F35" i="22" a="1"/>
  <c r="F35" i="22" s="1"/>
  <c r="T5" i="19" s="1"/>
  <c r="G35" i="22" a="1"/>
  <c r="G35" i="22" s="1"/>
  <c r="U5" i="19" s="1"/>
  <c r="G42" i="22" a="1"/>
  <c r="G42" i="22" s="1"/>
  <c r="U12" i="19" s="1"/>
  <c r="J23" i="22"/>
  <c r="L22" i="22" a="1"/>
  <c r="L22" i="22" s="1"/>
  <c r="E50" i="22" s="1" a="1"/>
  <c r="E50" i="22" s="1"/>
  <c r="M22" i="22" a="1"/>
  <c r="M22" i="22" s="1"/>
  <c r="N22" i="22" a="1"/>
  <c r="N22" i="22" s="1"/>
  <c r="J7" i="22"/>
  <c r="N6" i="22" a="1"/>
  <c r="N6" i="22" s="1"/>
  <c r="L6" i="22" a="1"/>
  <c r="L6" i="22" s="1"/>
  <c r="M6" i="22" a="1"/>
  <c r="M6" i="22" s="1"/>
  <c r="C23" i="22"/>
  <c r="F22" i="22" a="1"/>
  <c r="F22" i="22" s="1"/>
  <c r="Q8" i="22"/>
  <c r="S7" i="22" a="1"/>
  <c r="S7" i="22" s="1"/>
  <c r="T7" i="22" a="1"/>
  <c r="T7" i="22" s="1"/>
  <c r="U7" i="22" a="1"/>
  <c r="U7" i="22" s="1"/>
  <c r="C7" i="22"/>
  <c r="F6" i="22" a="1"/>
  <c r="F6" i="22" s="1"/>
  <c r="G6" i="22" a="1"/>
  <c r="G6" i="22" s="1"/>
  <c r="E6" i="22" a="1"/>
  <c r="E6" i="22" s="1"/>
  <c r="K51" i="21"/>
  <c r="K52" i="21" s="1"/>
  <c r="M49" i="21"/>
  <c r="L51" i="21"/>
  <c r="L52" i="21" s="1"/>
  <c r="K14" i="19"/>
  <c r="K13" i="19"/>
  <c r="E6" i="12" a="1"/>
  <c r="E6" i="12" s="1"/>
  <c r="C21" i="19"/>
  <c r="E7" i="12" a="1"/>
  <c r="E7" i="12" s="1"/>
  <c r="C22" i="19"/>
  <c r="K15" i="19"/>
  <c r="E8" i="12" a="1"/>
  <c r="E8" i="12" s="1"/>
  <c r="C23" i="19"/>
  <c r="E5" i="12" a="1"/>
  <c r="E5" i="12" s="1"/>
  <c r="C20" i="19"/>
  <c r="K10" i="19"/>
  <c r="C19" i="19" s="1"/>
  <c r="D10" i="12"/>
  <c r="F50" i="22" l="1" a="1"/>
  <c r="F50" i="22" s="1"/>
  <c r="T20" i="19" s="1"/>
  <c r="F44" i="22" a="1"/>
  <c r="F44" i="22" s="1"/>
  <c r="T14" i="19" s="1"/>
  <c r="G44" i="22" a="1"/>
  <c r="G44" i="22" s="1"/>
  <c r="U14" i="19" s="1"/>
  <c r="G50" i="22" a="1"/>
  <c r="G50" i="22" s="1"/>
  <c r="U20" i="19" s="1"/>
  <c r="S13" i="19"/>
  <c r="U13" i="19"/>
  <c r="C52" i="22"/>
  <c r="Q21" i="19"/>
  <c r="C38" i="22"/>
  <c r="Q7" i="19"/>
  <c r="S20" i="19"/>
  <c r="C45" i="22"/>
  <c r="Q14" i="19"/>
  <c r="T13" i="19"/>
  <c r="E44" i="22" a="1"/>
  <c r="E44" i="22" s="1"/>
  <c r="X5" i="21"/>
  <c r="E36" i="22" a="1"/>
  <c r="E36" i="22" s="1"/>
  <c r="G36" i="22" a="1"/>
  <c r="G36" i="22" s="1"/>
  <c r="J8" i="22"/>
  <c r="L7" i="22" a="1"/>
  <c r="L7" i="22" s="1"/>
  <c r="M7" i="22" a="1"/>
  <c r="M7" i="22" s="1"/>
  <c r="N7" i="22" a="1"/>
  <c r="N7" i="22" s="1"/>
  <c r="C24" i="22"/>
  <c r="F23" i="22" a="1"/>
  <c r="F23" i="22" s="1"/>
  <c r="E23" i="22" a="1"/>
  <c r="E23" i="22" s="1"/>
  <c r="G23" i="22" a="1"/>
  <c r="G23" i="22" s="1"/>
  <c r="F36" i="22" a="1"/>
  <c r="F36" i="22" s="1"/>
  <c r="J24" i="22"/>
  <c r="N23" i="22" a="1"/>
  <c r="N23" i="22" s="1"/>
  <c r="L23" i="22" a="1"/>
  <c r="L23" i="22" s="1"/>
  <c r="M23" i="22" a="1"/>
  <c r="M23" i="22" s="1"/>
  <c r="Q9" i="22"/>
  <c r="S8" i="22" a="1"/>
  <c r="S8" i="22" s="1"/>
  <c r="T8" i="22" a="1"/>
  <c r="T8" i="22" s="1"/>
  <c r="U8" i="22" a="1"/>
  <c r="U8" i="22" s="1"/>
  <c r="C8" i="22"/>
  <c r="G7" i="22" a="1"/>
  <c r="G7" i="22" s="1"/>
  <c r="E7" i="22" a="1"/>
  <c r="E7" i="22" s="1"/>
  <c r="F7" i="22" a="1"/>
  <c r="F7" i="22" s="1"/>
  <c r="N49" i="21"/>
  <c r="M51" i="21"/>
  <c r="M52" i="21" s="1"/>
  <c r="I8" i="12" a="1"/>
  <c r="I8" i="12" s="1"/>
  <c r="E4" i="12" a="1"/>
  <c r="E4" i="12" s="1"/>
  <c r="I7" i="12" a="1"/>
  <c r="I7" i="12" s="1"/>
  <c r="I5" i="12" a="1"/>
  <c r="I5" i="12" s="1"/>
  <c r="I6" i="12" a="1"/>
  <c r="I6" i="12" s="1"/>
  <c r="F19" i="19" a="1"/>
  <c r="F19" i="19" s="1"/>
  <c r="L19" i="19" s="1"/>
  <c r="D19" i="19" a="1"/>
  <c r="D19" i="19" s="1"/>
  <c r="J19" i="19" s="1"/>
  <c r="E19" i="19" a="1"/>
  <c r="E19" i="19" s="1"/>
  <c r="K19" i="19" s="1"/>
  <c r="E20" i="19" a="1"/>
  <c r="E20" i="19" s="1"/>
  <c r="K20" i="19" s="1"/>
  <c r="F20" i="19" a="1"/>
  <c r="F20" i="19" s="1"/>
  <c r="L20" i="19" s="1"/>
  <c r="D20" i="19" a="1"/>
  <c r="D20" i="19" s="1"/>
  <c r="J20" i="19" s="1"/>
  <c r="F23" i="19" a="1"/>
  <c r="F23" i="19" s="1"/>
  <c r="L23" i="19" s="1"/>
  <c r="D23" i="19" a="1"/>
  <c r="D23" i="19" s="1"/>
  <c r="J23" i="19" s="1"/>
  <c r="E23" i="19" a="1"/>
  <c r="E23" i="19" s="1"/>
  <c r="K23" i="19" s="1"/>
  <c r="E9" i="12" a="1"/>
  <c r="E9" i="12" s="1"/>
  <c r="C24" i="19"/>
  <c r="E22" i="19" a="1"/>
  <c r="E22" i="19" s="1"/>
  <c r="K22" i="19" s="1"/>
  <c r="D22" i="19" a="1"/>
  <c r="D22" i="19" s="1"/>
  <c r="J22" i="19" s="1"/>
  <c r="F22" i="19" a="1"/>
  <c r="F22" i="19" s="1"/>
  <c r="L22" i="19" s="1"/>
  <c r="E21" i="19" a="1"/>
  <c r="E21" i="19" s="1"/>
  <c r="K21" i="19" s="1"/>
  <c r="F21" i="19" a="1"/>
  <c r="F21" i="19" s="1"/>
  <c r="L21" i="19" s="1"/>
  <c r="D21" i="19" a="1"/>
  <c r="D21" i="19" s="1"/>
  <c r="J21" i="19" s="1"/>
  <c r="D68" i="22" l="1" a="1"/>
  <c r="D68" i="22" s="1"/>
  <c r="E68" i="22" a="1"/>
  <c r="E68" i="22" s="1"/>
  <c r="F68" i="22" a="1"/>
  <c r="F68" i="22" s="1"/>
  <c r="S14" i="19"/>
  <c r="C39" i="22"/>
  <c r="Q8" i="19"/>
  <c r="T6" i="19"/>
  <c r="C46" i="22"/>
  <c r="Q15" i="19"/>
  <c r="E45" i="22" a="1"/>
  <c r="E45" i="22" s="1"/>
  <c r="S15" i="19" s="1"/>
  <c r="F45" i="22" a="1"/>
  <c r="F45" i="22" s="1"/>
  <c r="T15" i="19" s="1"/>
  <c r="G45" i="22" a="1"/>
  <c r="G45" i="22" s="1"/>
  <c r="U15" i="19" s="1"/>
  <c r="U6" i="19"/>
  <c r="C53" i="22"/>
  <c r="Q22" i="19"/>
  <c r="S6" i="19"/>
  <c r="Y5" i="21"/>
  <c r="F37" i="22" a="1"/>
  <c r="F37" i="22" s="1"/>
  <c r="E69" i="22" s="1" a="1"/>
  <c r="E69" i="22" s="1"/>
  <c r="E51" i="22" a="1"/>
  <c r="E51" i="22" s="1"/>
  <c r="S21" i="19" s="1"/>
  <c r="F51" i="22" a="1"/>
  <c r="F51" i="22" s="1"/>
  <c r="T21" i="19" s="1"/>
  <c r="G37" i="22" a="1"/>
  <c r="G37" i="22" s="1"/>
  <c r="F69" i="22" s="1" a="1"/>
  <c r="F69" i="22" s="1"/>
  <c r="G51" i="22" a="1"/>
  <c r="G51" i="22" s="1"/>
  <c r="U21" i="19" s="1"/>
  <c r="Q10" i="22"/>
  <c r="S9" i="22" a="1"/>
  <c r="S9" i="22" s="1"/>
  <c r="T9" i="22" a="1"/>
  <c r="T9" i="22" s="1"/>
  <c r="U9" i="22" a="1"/>
  <c r="U9" i="22" s="1"/>
  <c r="C25" i="22"/>
  <c r="G24" i="22" a="1"/>
  <c r="G24" i="22" s="1"/>
  <c r="F24" i="22" a="1"/>
  <c r="F24" i="22" s="1"/>
  <c r="E24" i="22" a="1"/>
  <c r="E24" i="22" s="1"/>
  <c r="E37" i="22" a="1"/>
  <c r="E37" i="22" s="1"/>
  <c r="J25" i="22"/>
  <c r="L24" i="22" a="1"/>
  <c r="L24" i="22" s="1"/>
  <c r="M24" i="22" a="1"/>
  <c r="M24" i="22" s="1"/>
  <c r="N24" i="22" a="1"/>
  <c r="N24" i="22" s="1"/>
  <c r="J9" i="22"/>
  <c r="L8" i="22" a="1"/>
  <c r="L8" i="22" s="1"/>
  <c r="M8" i="22" a="1"/>
  <c r="M8" i="22" s="1"/>
  <c r="N8" i="22" a="1"/>
  <c r="N8" i="22" s="1"/>
  <c r="C9" i="22"/>
  <c r="E8" i="22" a="1"/>
  <c r="E8" i="22" s="1"/>
  <c r="F8" i="22" a="1"/>
  <c r="F8" i="22" s="1"/>
  <c r="G8" i="22" a="1"/>
  <c r="G8" i="22" s="1"/>
  <c r="I4" i="12" a="1"/>
  <c r="I4" i="12" s="1"/>
  <c r="O49" i="21"/>
  <c r="N51" i="21"/>
  <c r="N52" i="21" s="1"/>
  <c r="E10" i="12"/>
  <c r="I9" i="12" a="1"/>
  <c r="I9" i="12" s="1"/>
  <c r="E24" i="19" a="1"/>
  <c r="E24" i="19" s="1"/>
  <c r="K24" i="19" s="1"/>
  <c r="F24" i="19" a="1"/>
  <c r="F24" i="19" s="1"/>
  <c r="L24" i="19" s="1"/>
  <c r="D24" i="19" a="1"/>
  <c r="D24" i="19" s="1"/>
  <c r="J24" i="19" s="1"/>
  <c r="S7" i="19" l="1"/>
  <c r="C40" i="22"/>
  <c r="Q9" i="19"/>
  <c r="U7" i="19"/>
  <c r="C54" i="22"/>
  <c r="Q23" i="19"/>
  <c r="C47" i="22"/>
  <c r="Q16" i="19"/>
  <c r="G46" i="22" a="1"/>
  <c r="G46" i="22" s="1"/>
  <c r="U16" i="19" s="1"/>
  <c r="F46" i="22" a="1"/>
  <c r="F46" i="22" s="1"/>
  <c r="T16" i="19" s="1"/>
  <c r="E46" i="22" a="1"/>
  <c r="E46" i="22" s="1"/>
  <c r="S16" i="19" s="1"/>
  <c r="T7" i="19"/>
  <c r="E52" i="22" a="1"/>
  <c r="E52" i="22" s="1"/>
  <c r="S22" i="19" s="1"/>
  <c r="G52" i="22" a="1"/>
  <c r="G52" i="22" s="1"/>
  <c r="U22" i="19" s="1"/>
  <c r="E38" i="22" a="1"/>
  <c r="E38" i="22" s="1"/>
  <c r="M99" i="22" s="1" a="1"/>
  <c r="M99" i="22" s="1"/>
  <c r="G38" i="22" a="1"/>
  <c r="G38" i="22" s="1"/>
  <c r="F52" i="22" a="1"/>
  <c r="F52" i="22" s="1"/>
  <c r="T22" i="19" s="1"/>
  <c r="J10" i="22"/>
  <c r="L9" i="22" a="1"/>
  <c r="L9" i="22" s="1"/>
  <c r="M9" i="22" a="1"/>
  <c r="M9" i="22" s="1"/>
  <c r="N9" i="22" a="1"/>
  <c r="N9" i="22" s="1"/>
  <c r="C26" i="22"/>
  <c r="E25" i="22" a="1"/>
  <c r="E25" i="22" s="1"/>
  <c r="G25" i="22" a="1"/>
  <c r="G25" i="22" s="1"/>
  <c r="F25" i="22" a="1"/>
  <c r="F25" i="22" s="1"/>
  <c r="F38" i="22" a="1"/>
  <c r="F38" i="22" s="1"/>
  <c r="N99" i="22" s="1" a="1"/>
  <c r="N99" i="22" s="1"/>
  <c r="J26" i="22"/>
  <c r="L25" i="22" a="1"/>
  <c r="L25" i="22" s="1"/>
  <c r="M25" i="22" a="1"/>
  <c r="M25" i="22" s="1"/>
  <c r="N25" i="22" a="1"/>
  <c r="N25" i="22" s="1"/>
  <c r="Q11" i="22"/>
  <c r="S10" i="22" a="1"/>
  <c r="S10" i="22" s="1"/>
  <c r="T10" i="22" a="1"/>
  <c r="T10" i="22" s="1"/>
  <c r="U10" i="22" a="1"/>
  <c r="U10" i="22" s="1"/>
  <c r="C10" i="22"/>
  <c r="F9" i="22" a="1"/>
  <c r="F9" i="22" s="1"/>
  <c r="F39" i="22" s="1" a="1"/>
  <c r="F39" i="22" s="1"/>
  <c r="E9" i="22" a="1"/>
  <c r="E9" i="22" s="1"/>
  <c r="G9" i="22" a="1"/>
  <c r="G9" i="22" s="1"/>
  <c r="P49" i="21"/>
  <c r="P51" i="21" s="1"/>
  <c r="P52" i="21" s="1"/>
  <c r="O51" i="21"/>
  <c r="O52" i="21" s="1"/>
  <c r="I10" i="12"/>
  <c r="O103" i="22" l="1" a="1"/>
  <c r="O103" i="22" s="1"/>
  <c r="O101" i="22" a="1"/>
  <c r="O101" i="22" s="1"/>
  <c r="N70" i="22" a="1"/>
  <c r="N70" i="22" s="1"/>
  <c r="N72" i="22" a="1"/>
  <c r="N72" i="22" s="1"/>
  <c r="M102" i="22" a="1"/>
  <c r="M102" i="22" s="1"/>
  <c r="O102" i="22" a="1"/>
  <c r="O102" i="22" s="1"/>
  <c r="N103" i="22" a="1"/>
  <c r="N103" i="22" s="1"/>
  <c r="T9" i="19"/>
  <c r="N100" i="22" a="1"/>
  <c r="N100" i="22" s="1"/>
  <c r="M103" i="22" a="1"/>
  <c r="M103" i="22" s="1"/>
  <c r="N101" i="22" a="1"/>
  <c r="N101" i="22" s="1"/>
  <c r="U8" i="19"/>
  <c r="O99" i="22" a="1"/>
  <c r="O99" i="22" s="1"/>
  <c r="O71" i="22" a="1"/>
  <c r="O71" i="22" s="1"/>
  <c r="M101" i="22" a="1"/>
  <c r="M101" i="22" s="1"/>
  <c r="N102" i="22" a="1"/>
  <c r="N102" i="22" s="1"/>
  <c r="T8" i="19"/>
  <c r="N68" i="22" a="1"/>
  <c r="N68" i="22" s="1"/>
  <c r="E70" i="22" a="1"/>
  <c r="E70" i="22" s="1"/>
  <c r="O72" i="22" a="1"/>
  <c r="O72" i="22" s="1"/>
  <c r="O70" i="22" a="1"/>
  <c r="O70" i="22" s="1"/>
  <c r="M71" i="22" a="1"/>
  <c r="M71" i="22" s="1"/>
  <c r="M72" i="22" a="1"/>
  <c r="M72" i="22" s="1"/>
  <c r="M70" i="22" a="1"/>
  <c r="M70" i="22" s="1"/>
  <c r="N71" i="22" a="1"/>
  <c r="N71" i="22" s="1"/>
  <c r="S8" i="19"/>
  <c r="M68" i="22" a="1"/>
  <c r="M68" i="22" s="1"/>
  <c r="D72" i="22" a="1"/>
  <c r="D72" i="22" s="1"/>
  <c r="E71" i="22" a="1"/>
  <c r="E71" i="22" s="1"/>
  <c r="F72" i="22" a="1"/>
  <c r="F72" i="22" s="1"/>
  <c r="F70" i="22" a="1"/>
  <c r="F70" i="22" s="1"/>
  <c r="Q24" i="19"/>
  <c r="D73" i="22" a="1"/>
  <c r="D73" i="22" s="1"/>
  <c r="D71" i="22" a="1"/>
  <c r="D71" i="22" s="1"/>
  <c r="F71" i="22" a="1"/>
  <c r="F71" i="22" s="1"/>
  <c r="F73" i="22" a="1"/>
  <c r="F73" i="22" s="1"/>
  <c r="E73" i="22" a="1"/>
  <c r="E73" i="22" s="1"/>
  <c r="D70" i="22" a="1"/>
  <c r="D70" i="22" s="1"/>
  <c r="E72" i="22" a="1"/>
  <c r="E72" i="22" s="1"/>
  <c r="Q17" i="19"/>
  <c r="F47" i="22" a="1"/>
  <c r="F47" i="22" s="1"/>
  <c r="T17" i="19" s="1"/>
  <c r="G47" i="22" a="1"/>
  <c r="G47" i="22" s="1"/>
  <c r="U17" i="19" s="1"/>
  <c r="E47" i="22" a="1"/>
  <c r="E47" i="22" s="1"/>
  <c r="S17" i="19" s="1"/>
  <c r="Q10" i="19"/>
  <c r="I54" i="21"/>
  <c r="G39" i="22" a="1"/>
  <c r="G39" i="22" s="1"/>
  <c r="U9" i="19" s="1"/>
  <c r="F53" i="22" a="1"/>
  <c r="F53" i="22" s="1"/>
  <c r="T23" i="19" s="1"/>
  <c r="E39" i="22" a="1"/>
  <c r="E39" i="22" s="1"/>
  <c r="S9" i="19" s="1"/>
  <c r="G53" i="22" a="1"/>
  <c r="G53" i="22" s="1"/>
  <c r="U23" i="19" s="1"/>
  <c r="U11" i="22" a="1"/>
  <c r="U11" i="22" s="1"/>
  <c r="S11" i="22" a="1"/>
  <c r="S11" i="22" s="1"/>
  <c r="T11" i="22" a="1"/>
  <c r="T11" i="22" s="1"/>
  <c r="E53" i="22" a="1"/>
  <c r="E53" i="22" s="1"/>
  <c r="S23" i="19" s="1"/>
  <c r="J27" i="22"/>
  <c r="L26" i="22" a="1"/>
  <c r="L26" i="22" s="1"/>
  <c r="M26" i="22" a="1"/>
  <c r="M26" i="22" s="1"/>
  <c r="N26" i="22" a="1"/>
  <c r="N26" i="22" s="1"/>
  <c r="C27" i="22"/>
  <c r="G26" i="22" a="1"/>
  <c r="G26" i="22" s="1"/>
  <c r="E26" i="22" a="1"/>
  <c r="E26" i="22" s="1"/>
  <c r="F26" i="22" a="1"/>
  <c r="F26" i="22" s="1"/>
  <c r="J11" i="22"/>
  <c r="L10" i="22" a="1"/>
  <c r="L10" i="22" s="1"/>
  <c r="M10" i="22" a="1"/>
  <c r="M10" i="22" s="1"/>
  <c r="N10" i="22" a="1"/>
  <c r="N10" i="22" s="1"/>
  <c r="C11" i="22"/>
  <c r="F10" i="22" a="1"/>
  <c r="F10" i="22" s="1"/>
  <c r="G10" i="22" a="1"/>
  <c r="G10" i="22" s="1"/>
  <c r="E10" i="22" a="1"/>
  <c r="E10" i="22" s="1"/>
  <c r="E100" i="22" l="1" a="1"/>
  <c r="E100" i="22" s="1"/>
  <c r="F100" i="22" a="1"/>
  <c r="F100" i="22" s="1"/>
  <c r="D100" i="22" a="1"/>
  <c r="D100" i="22" s="1"/>
  <c r="N104" i="22" a="1"/>
  <c r="N104" i="22" s="1"/>
  <c r="O73" i="22" a="1"/>
  <c r="O73" i="22" s="1"/>
  <c r="M100" i="22" a="1"/>
  <c r="M100" i="22" s="1"/>
  <c r="M73" i="22" a="1"/>
  <c r="M73" i="22" s="1"/>
  <c r="N73" i="22" a="1"/>
  <c r="N73" i="22" s="1"/>
  <c r="O104" i="22" a="1"/>
  <c r="O104" i="22" s="1"/>
  <c r="M69" i="22" a="1"/>
  <c r="M69" i="22" s="1"/>
  <c r="Y4" i="19" a="1"/>
  <c r="Y4" i="19" s="1"/>
  <c r="E40" i="22" a="1"/>
  <c r="E40" i="22" s="1"/>
  <c r="E54" i="22" a="1"/>
  <c r="E54" i="22" s="1"/>
  <c r="L11" i="22" a="1"/>
  <c r="L11" i="22" s="1"/>
  <c r="M11" i="22" a="1"/>
  <c r="M11" i="22" s="1"/>
  <c r="N11" i="22" a="1"/>
  <c r="N11" i="22" s="1"/>
  <c r="L27" i="22" a="1"/>
  <c r="L27" i="22" s="1"/>
  <c r="M27" i="22" a="1"/>
  <c r="M27" i="22" s="1"/>
  <c r="N27" i="22" a="1"/>
  <c r="N27" i="22" s="1"/>
  <c r="F54" i="22" a="1"/>
  <c r="F54" i="22" s="1"/>
  <c r="G54" i="22" a="1"/>
  <c r="G54" i="22" s="1"/>
  <c r="F101" i="22" s="1" a="1"/>
  <c r="F101" i="22" s="1"/>
  <c r="G40" i="22" a="1"/>
  <c r="G40" i="22" s="1"/>
  <c r="F40" i="22" a="1"/>
  <c r="F40" i="22" s="1"/>
  <c r="F27" i="22" a="1"/>
  <c r="F27" i="22" s="1"/>
  <c r="E27" i="22" a="1"/>
  <c r="E27" i="22" s="1"/>
  <c r="G27" i="22" a="1"/>
  <c r="G27" i="22" s="1"/>
  <c r="E11" i="22" a="1"/>
  <c r="E11" i="22" s="1"/>
  <c r="G11" i="22" a="1"/>
  <c r="G11" i="22" s="1"/>
  <c r="F11" i="22" a="1"/>
  <c r="F11" i="22" s="1"/>
  <c r="E133" i="20" a="1"/>
  <c r="D165" i="20" a="1"/>
  <c r="F215" i="20" a="1"/>
  <c r="E61" i="20" a="1"/>
  <c r="D142" i="20" a="1"/>
  <c r="D78" i="20" a="1"/>
  <c r="E143" i="20" a="1"/>
  <c r="E275" i="20" a="1"/>
  <c r="F185" i="20" a="1"/>
  <c r="E96" i="20" a="1"/>
  <c r="E2" i="20" a="1"/>
  <c r="E256" i="20" a="1"/>
  <c r="D167" i="20" a="1"/>
  <c r="E35" i="20" a="1"/>
  <c r="F70" i="20" a="1"/>
  <c r="D13" i="20" a="1"/>
  <c r="D277" i="20" a="1"/>
  <c r="D20" i="20" a="1"/>
  <c r="F249" i="20" a="1"/>
  <c r="D251" i="20" a="1"/>
  <c r="F228" i="20" a="1"/>
  <c r="D174" i="20" a="1"/>
  <c r="F257" i="20" a="1"/>
  <c r="E175" i="20" a="1"/>
  <c r="E152" i="20" a="1"/>
  <c r="F240" i="20" a="1"/>
  <c r="E255" i="20" a="1"/>
  <c r="E74" i="20" a="1"/>
  <c r="E288" i="20" a="1"/>
  <c r="E117" i="20" a="1"/>
  <c r="F179" i="20" a="1"/>
  <c r="F248" i="20" a="1"/>
  <c r="E50" i="20" a="1"/>
  <c r="E204" i="20" a="1"/>
  <c r="D15" i="20" a="1"/>
  <c r="E253" i="20" a="1"/>
  <c r="E171" i="20" a="1"/>
  <c r="E194" i="20" a="1"/>
  <c r="F255" i="20" a="1"/>
  <c r="D107" i="20" a="1"/>
  <c r="F164" i="20" a="1"/>
  <c r="D259" i="20" a="1"/>
  <c r="D151" i="20" a="1"/>
  <c r="E71" i="20" a="1"/>
  <c r="F202" i="20" a="1"/>
  <c r="E190" i="20" a="1"/>
  <c r="D242" i="20" a="1"/>
  <c r="E261" i="20" a="1"/>
  <c r="F242" i="20" a="1"/>
  <c r="F184" i="20" a="1"/>
  <c r="F120" i="20" a="1"/>
  <c r="D41" i="20" a="1"/>
  <c r="E112" i="20" a="1"/>
  <c r="D110" i="20" a="1"/>
  <c r="E266" i="20" a="1"/>
  <c r="F182" i="20" a="1"/>
  <c r="D46" i="20" a="1"/>
  <c r="F116" i="20" a="1"/>
  <c r="F154" i="20" a="1"/>
  <c r="E5" i="20" a="1"/>
  <c r="D268" i="20" a="1"/>
  <c r="D161" i="20" a="1"/>
  <c r="D214" i="20" a="1"/>
  <c r="F15" i="20" a="1"/>
  <c r="F134" i="20" a="1"/>
  <c r="E92" i="20" a="1"/>
  <c r="F187" i="20" a="1"/>
  <c r="F9" i="20" a="1"/>
  <c r="D31" i="20" a="1"/>
  <c r="F20" i="20" a="1"/>
  <c r="D138" i="20" a="1"/>
  <c r="D83" i="20" a="1"/>
  <c r="E99" i="20" a="1"/>
  <c r="F94" i="20" a="1"/>
  <c r="F110" i="20" a="1"/>
  <c r="D109" i="20" a="1"/>
  <c r="E232" i="20" a="1"/>
  <c r="E149" i="20" a="1"/>
  <c r="F279" i="20" a="1"/>
  <c r="F54" i="20" a="1"/>
  <c r="E213" i="20" a="1"/>
  <c r="E203" i="20" a="1"/>
  <c r="E30" i="20" a="1"/>
  <c r="D217" i="20" a="1"/>
  <c r="F76" i="20" a="1"/>
  <c r="D245" i="20" a="1"/>
  <c r="D64" i="20" a="1"/>
  <c r="F59" i="20" a="1"/>
  <c r="E242" i="20" a="1"/>
  <c r="E90" i="20" a="1"/>
  <c r="F246" i="20" a="1"/>
  <c r="D102" i="20" a="1"/>
  <c r="E91" i="20" a="1"/>
  <c r="F47" i="20" a="1"/>
  <c r="D271" i="20" a="1"/>
  <c r="D127" i="20" a="1"/>
  <c r="E120" i="20" a="1"/>
  <c r="E265" i="20" a="1"/>
  <c r="D158" i="20" a="1"/>
  <c r="F41" i="20" a="1"/>
  <c r="E54" i="20" a="1"/>
  <c r="F22" i="20" a="1"/>
  <c r="D204" i="20" a="1"/>
  <c r="D116" i="20" a="1"/>
  <c r="D43" i="20" a="1"/>
  <c r="E153" i="20" a="1"/>
  <c r="E170" i="20" a="1"/>
  <c r="D211" i="20" a="1"/>
  <c r="D255" i="20" a="1"/>
  <c r="E102" i="20" a="1"/>
  <c r="E106" i="20" a="1"/>
  <c r="F39" i="20" a="1"/>
  <c r="F38" i="20" a="1"/>
  <c r="E124" i="20" a="1"/>
  <c r="E246" i="20" a="1"/>
  <c r="E26" i="20" a="1"/>
  <c r="D54" i="20" a="1"/>
  <c r="D126" i="20" a="1"/>
  <c r="E162" i="20" a="1"/>
  <c r="D176" i="20" a="1"/>
  <c r="F122" i="20" a="1"/>
  <c r="D278" i="20" a="1"/>
  <c r="D27" i="20" a="1"/>
  <c r="E114" i="20" a="1"/>
  <c r="F169" i="20" a="1"/>
  <c r="F183" i="20" a="1"/>
  <c r="F227" i="20" a="1"/>
  <c r="D49" i="20" a="1"/>
  <c r="E84" i="20" a="1"/>
  <c r="E107" i="20" a="1"/>
  <c r="E278" i="20" a="1"/>
  <c r="D234" i="20" a="1"/>
  <c r="D58" i="20" a="1"/>
  <c r="E219" i="20" a="1"/>
  <c r="F194" i="20" a="1"/>
  <c r="D34" i="20" a="1"/>
  <c r="F72" i="20" a="1"/>
  <c r="F254" i="20" a="1"/>
  <c r="E231" i="20" a="1"/>
  <c r="F92" i="20" a="1"/>
  <c r="D171" i="20" a="1"/>
  <c r="D93" i="20" a="1"/>
  <c r="E20" i="20" a="1"/>
  <c r="E230" i="20" a="1"/>
  <c r="E38" i="20" a="1"/>
  <c r="F176" i="20" a="1"/>
  <c r="D79" i="20" a="1"/>
  <c r="D261" i="20" a="1"/>
  <c r="F108" i="20" a="1"/>
  <c r="D241" i="20" a="1"/>
  <c r="F80" i="20" a="1"/>
  <c r="F104" i="20" a="1"/>
  <c r="F19" i="20" a="1"/>
  <c r="F105" i="20" a="1"/>
  <c r="D24" i="20" a="1"/>
  <c r="F28" i="20" a="1"/>
  <c r="E89" i="20" a="1"/>
  <c r="F273" i="20" a="1"/>
  <c r="D224" i="20" a="1"/>
  <c r="E243" i="20" a="1"/>
  <c r="D10" i="20" a="1"/>
  <c r="F81" i="20" a="1"/>
  <c r="E79" i="20" a="1"/>
  <c r="F33" i="20" a="1"/>
  <c r="D188" i="20" a="1"/>
  <c r="F3" i="20" a="1"/>
  <c r="D99" i="20" a="1"/>
  <c r="D53" i="20" a="1"/>
  <c r="E262" i="20" a="1"/>
  <c r="D185" i="20" a="1"/>
  <c r="E147" i="20" a="1"/>
  <c r="E258" i="20" a="1"/>
  <c r="D61" i="20" a="1"/>
  <c r="D57" i="20" a="1"/>
  <c r="E250" i="20" a="1"/>
  <c r="D87" i="20" a="1"/>
  <c r="D256" i="20" a="1"/>
  <c r="F103" i="20" a="1"/>
  <c r="E268" i="20" a="1"/>
  <c r="E145" i="20" a="1"/>
  <c r="E157" i="20" a="1"/>
  <c r="D98" i="20" a="1"/>
  <c r="D120" i="20" a="1"/>
  <c r="D177" i="20" a="1"/>
  <c r="F142" i="20" a="1"/>
  <c r="F50" i="20" a="1"/>
  <c r="F238" i="20" a="1"/>
  <c r="F34" i="20" a="1"/>
  <c r="F138" i="20" a="1"/>
  <c r="D23" i="20" a="1"/>
  <c r="D28" i="20" a="1"/>
  <c r="F77" i="20" a="1"/>
  <c r="E284" i="20" a="1"/>
  <c r="D193" i="20" a="1"/>
  <c r="E41" i="20" a="1"/>
  <c r="D3" i="20" a="1"/>
  <c r="E186" i="20" a="1"/>
  <c r="F274" i="20" a="1"/>
  <c r="F232" i="20" a="1"/>
  <c r="F7" i="20" a="1"/>
  <c r="F129" i="20" a="1"/>
  <c r="D111" i="20" a="1"/>
  <c r="E273" i="20" a="1"/>
  <c r="F60" i="20" a="1"/>
  <c r="D59" i="20" a="1"/>
  <c r="F127" i="20" a="1"/>
  <c r="E224" i="20" a="1"/>
  <c r="F23" i="20" a="1"/>
  <c r="D248" i="20" a="1"/>
  <c r="E110" i="20" a="1"/>
  <c r="F106" i="20" a="1"/>
  <c r="F128" i="20" a="1"/>
  <c r="E87" i="20" a="1"/>
  <c r="E139" i="20" a="1"/>
  <c r="E60" i="20" a="1"/>
  <c r="F117" i="20" a="1"/>
  <c r="F121" i="20" a="1"/>
  <c r="E43" i="20" a="1"/>
  <c r="F159" i="20" a="1"/>
  <c r="D222" i="20" a="1"/>
  <c r="D147" i="20" a="1"/>
  <c r="D7" i="20" a="1"/>
  <c r="D272" i="20" a="1"/>
  <c r="D76" i="20" a="1"/>
  <c r="F205" i="20" a="1"/>
  <c r="E72" i="20" a="1"/>
  <c r="F218" i="20" a="1"/>
  <c r="D42" i="20" a="1"/>
  <c r="E245" i="20" a="1"/>
  <c r="F11" i="20" a="1"/>
  <c r="D135" i="20" a="1"/>
  <c r="F52" i="20" a="1"/>
  <c r="F144" i="20" a="1"/>
  <c r="D208" i="20" a="1"/>
  <c r="D60" i="20" a="1"/>
  <c r="F71" i="20" a="1"/>
  <c r="D230" i="20" a="1"/>
  <c r="D229" i="20" a="1"/>
  <c r="E75" i="20" a="1"/>
  <c r="E182" i="20" a="1"/>
  <c r="D108" i="20" a="1"/>
  <c r="F131" i="20" a="1"/>
  <c r="F247" i="20" a="1"/>
  <c r="D205" i="20" a="1"/>
  <c r="E151" i="20" a="1"/>
  <c r="F235" i="20" a="1"/>
  <c r="D199" i="20" a="1"/>
  <c r="F206" i="20" a="1"/>
  <c r="D74" i="20" a="1"/>
  <c r="F114" i="20" a="1"/>
  <c r="F42" i="20" a="1"/>
  <c r="D137" i="20" a="1"/>
  <c r="E53" i="20" a="1"/>
  <c r="D273" i="20" a="1"/>
  <c r="E132" i="20" a="1"/>
  <c r="E218" i="20" a="1"/>
  <c r="F112" i="20" a="1"/>
  <c r="D146" i="20" a="1"/>
  <c r="F85" i="20" a="1"/>
  <c r="E25" i="20" a="1"/>
  <c r="F266" i="20" a="1"/>
  <c r="E131" i="20" a="1"/>
  <c r="D184" i="20" a="1"/>
  <c r="E37" i="20" a="1"/>
  <c r="E282" i="20" a="1"/>
  <c r="E42" i="20" a="1"/>
  <c r="E73" i="20" a="1"/>
  <c r="F83" i="20" a="1"/>
  <c r="F280" i="20" a="1"/>
  <c r="F278" i="20" a="1"/>
  <c r="E58" i="20" a="1"/>
  <c r="F79" i="20" a="1"/>
  <c r="E226" i="20" a="1"/>
  <c r="F188" i="20" a="1"/>
  <c r="D243" i="20" a="1"/>
  <c r="D51" i="20" a="1"/>
  <c r="F180" i="20" a="1"/>
  <c r="F123" i="20" a="1"/>
  <c r="E192" i="20" a="1"/>
  <c r="E270" i="20" a="1"/>
  <c r="D253" i="20" a="1"/>
  <c r="F78" i="20" a="1"/>
  <c r="D198" i="20" a="1"/>
  <c r="E240" i="20" a="1"/>
  <c r="D39" i="20" a="1"/>
  <c r="D121" i="20" a="1"/>
  <c r="D164" i="20" a="1"/>
  <c r="E222" i="20" a="1"/>
  <c r="F137" i="20" a="1"/>
  <c r="F151" i="20" a="1"/>
  <c r="E179" i="20" a="1"/>
  <c r="D153" i="20" a="1"/>
  <c r="D266" i="20" a="1"/>
  <c r="D247" i="20" a="1"/>
  <c r="E56" i="20" a="1"/>
  <c r="E13" i="20" a="1"/>
  <c r="E264" i="20" a="1"/>
  <c r="F63" i="20" a="1"/>
  <c r="E81" i="20" a="1"/>
  <c r="F208" i="20" a="1"/>
  <c r="E189" i="20" a="1"/>
  <c r="E252" i="20" a="1"/>
  <c r="D62" i="20" a="1"/>
  <c r="E160" i="20" a="1"/>
  <c r="F172" i="20" a="1"/>
  <c r="F217" i="20" a="1"/>
  <c r="E40" i="20" a="1"/>
  <c r="E201" i="20" a="1"/>
  <c r="F30" i="20" a="1"/>
  <c r="F91" i="20" a="1"/>
  <c r="E191" i="20" a="1"/>
  <c r="D228" i="20" a="1"/>
  <c r="F115" i="20" a="1"/>
  <c r="E207" i="20" a="1"/>
  <c r="E239" i="20" a="1"/>
  <c r="F250" i="20" a="1"/>
  <c r="F149" i="20" a="1"/>
  <c r="D14" i="20" a="1"/>
  <c r="E283" i="20" a="1"/>
  <c r="E223" i="20" a="1"/>
  <c r="D105" i="20" a="1"/>
  <c r="E62" i="20" a="1"/>
  <c r="F36" i="20" a="1"/>
  <c r="D207" i="20" a="1"/>
  <c r="E64" i="20" a="1"/>
  <c r="D117" i="20" a="1"/>
  <c r="D257" i="20" a="1"/>
  <c r="D218" i="20" a="1"/>
  <c r="F27" i="20" a="1"/>
  <c r="D156" i="20" a="1"/>
  <c r="F166" i="20" a="1"/>
  <c r="E181" i="20" a="1"/>
  <c r="D22" i="20" a="1"/>
  <c r="D186" i="20" a="1"/>
  <c r="E174" i="20" a="1"/>
  <c r="F245" i="20" a="1"/>
  <c r="D68" i="20" a="1"/>
  <c r="F275" i="20" a="1"/>
  <c r="E105" i="20" a="1"/>
  <c r="D289" i="20" a="1"/>
  <c r="F124" i="20" a="1"/>
  <c r="F146" i="20" a="1"/>
  <c r="F157" i="20" a="1"/>
  <c r="E39" i="20" a="1"/>
  <c r="F152" i="20" a="1"/>
  <c r="F102" i="20" a="1"/>
  <c r="F136" i="20" a="1"/>
  <c r="F5" i="20" a="1"/>
  <c r="D90" i="20" a="1"/>
  <c r="E77" i="20" a="1"/>
  <c r="E287" i="20" a="1"/>
  <c r="D94" i="20" a="1"/>
  <c r="E276" i="20" a="1"/>
  <c r="F26" i="20" a="1"/>
  <c r="F2" i="20" a="1"/>
  <c r="E279" i="20" a="1"/>
  <c r="E4" i="20" a="1"/>
  <c r="D77" i="20" a="1"/>
  <c r="D155" i="20" a="1"/>
  <c r="F244" i="20" a="1"/>
  <c r="F8" i="20" a="1"/>
  <c r="D250" i="20" a="1"/>
  <c r="D125" i="20" a="1"/>
  <c r="D260" i="20" a="1"/>
  <c r="D67" i="20" a="1"/>
  <c r="D227" i="20" a="1"/>
  <c r="D284" i="20" a="1"/>
  <c r="E134" i="20" a="1"/>
  <c r="E8" i="20" a="1"/>
  <c r="E17" i="20" a="1"/>
  <c r="F191" i="20" a="1"/>
  <c r="D232" i="20" a="1"/>
  <c r="E193" i="20" a="1"/>
  <c r="D190" i="20" a="1"/>
  <c r="D269" i="20" a="1"/>
  <c r="F162" i="20" a="1"/>
  <c r="E173" i="20" a="1"/>
  <c r="D148" i="20" a="1"/>
  <c r="E136" i="20" a="1"/>
  <c r="F95" i="20" a="1"/>
  <c r="D145" i="20" a="1"/>
  <c r="F65" i="20" a="1"/>
  <c r="F14" i="20" a="1"/>
  <c r="F96" i="20" a="1"/>
  <c r="D134" i="20" a="1"/>
  <c r="E7" i="20" a="1"/>
  <c r="D265" i="20" a="1"/>
  <c r="D220" i="20" a="1"/>
  <c r="E272" i="20" a="1"/>
  <c r="D233" i="20" a="1"/>
  <c r="F200" i="20" a="1"/>
  <c r="F277" i="20" a="1"/>
  <c r="E248" i="20" a="1"/>
  <c r="E197" i="20" a="1"/>
  <c r="D133" i="20" a="1"/>
  <c r="F160" i="20" a="1"/>
  <c r="F259" i="20" a="1"/>
  <c r="D154" i="20" a="1"/>
  <c r="F75" i="20" a="1"/>
  <c r="F209" i="20" a="1"/>
  <c r="E271" i="20" a="1"/>
  <c r="F17" i="20" a="1"/>
  <c r="E19" i="20" a="1"/>
  <c r="E161" i="20" a="1"/>
  <c r="E34" i="20" a="1"/>
  <c r="F62" i="20" a="1"/>
  <c r="E18" i="20" a="1"/>
  <c r="F130" i="20" a="1"/>
  <c r="D30" i="20" a="1"/>
  <c r="F286" i="20" a="1"/>
  <c r="E281" i="20" a="1"/>
  <c r="E86" i="20" a="1"/>
  <c r="D170" i="20" a="1"/>
  <c r="E100" i="20" a="1"/>
  <c r="F225" i="20" a="1"/>
  <c r="F147" i="20" a="1"/>
  <c r="E285" i="20" a="1"/>
  <c r="D262" i="20" a="1"/>
  <c r="F148" i="20" a="1"/>
  <c r="D169" i="20" a="1"/>
  <c r="D187" i="20" a="1"/>
  <c r="F45" i="20" a="1"/>
  <c r="F288" i="20" a="1"/>
  <c r="D19" i="20" a="1"/>
  <c r="E235" i="20" a="1"/>
  <c r="D95" i="20" a="1"/>
  <c r="D210" i="20" a="1"/>
  <c r="E257" i="20" a="1"/>
  <c r="E209" i="20" a="1"/>
  <c r="F213" i="20" a="1"/>
  <c r="E118" i="20" a="1"/>
  <c r="E172" i="20" a="1"/>
  <c r="F220" i="20" a="1"/>
  <c r="F237" i="20" a="1"/>
  <c r="D26" i="20" a="1"/>
  <c r="E146" i="20" a="1"/>
  <c r="F84" i="20" a="1"/>
  <c r="D196" i="20" a="1"/>
  <c r="E94" i="20" a="1"/>
  <c r="E69" i="20" a="1"/>
  <c r="F267" i="20" a="1"/>
  <c r="D112" i="20" a="1"/>
  <c r="D106" i="20" a="1"/>
  <c r="F143" i="20" a="1"/>
  <c r="D37" i="20" a="1"/>
  <c r="F119" i="20" a="1"/>
  <c r="D288" i="20" a="1"/>
  <c r="F221" i="20" a="1"/>
  <c r="E236" i="20" a="1"/>
  <c r="D157" i="20" a="1"/>
  <c r="F281" i="20" a="1"/>
  <c r="D131" i="20" a="1"/>
  <c r="F140" i="20" a="1"/>
  <c r="E6" i="20" a="1"/>
  <c r="E229" i="20" a="1"/>
  <c r="D163" i="20" a="1"/>
  <c r="E158" i="20" a="1"/>
  <c r="E200" i="20" a="1"/>
  <c r="D267" i="20" a="1"/>
  <c r="D101" i="20" a="1"/>
  <c r="F53" i="20" a="1"/>
  <c r="D159" i="20" a="1"/>
  <c r="F82" i="20" a="1"/>
  <c r="F90" i="20" a="1"/>
  <c r="E234" i="20" a="1"/>
  <c r="D70" i="20" a="1"/>
  <c r="D236" i="20" a="1"/>
  <c r="F13" i="20" a="1"/>
  <c r="F98" i="20" a="1"/>
  <c r="F223" i="20" a="1"/>
  <c r="E260" i="20" a="1"/>
  <c r="F222" i="20" a="1"/>
  <c r="D81" i="20" a="1"/>
  <c r="F186" i="20" a="1"/>
  <c r="F55" i="20" a="1"/>
  <c r="F155" i="20" a="1"/>
  <c r="F57" i="20" a="1"/>
  <c r="F89" i="20" a="1"/>
  <c r="F153" i="20" a="1"/>
  <c r="E195" i="20" a="1"/>
  <c r="D17" i="20" a="1"/>
  <c r="E140" i="20" a="1"/>
  <c r="F269" i="20" a="1"/>
  <c r="F285" i="20" a="1"/>
  <c r="D48" i="20" a="1"/>
  <c r="F43" i="20" a="1"/>
  <c r="E202" i="20" a="1"/>
  <c r="E180" i="20" a="1"/>
  <c r="F196" i="20" a="1"/>
  <c r="F97" i="20" a="1"/>
  <c r="D75" i="20" a="1"/>
  <c r="F175" i="20" a="1"/>
  <c r="D152" i="20" a="1"/>
  <c r="D175" i="20" a="1"/>
  <c r="E156" i="20" a="1"/>
  <c r="D239" i="20" a="1"/>
  <c r="E126" i="20" a="1"/>
  <c r="F261" i="20" a="1"/>
  <c r="D96" i="20" a="1"/>
  <c r="E109" i="20" a="1"/>
  <c r="D283" i="20" a="1"/>
  <c r="F230" i="20" a="1"/>
  <c r="E221" i="20" a="1"/>
  <c r="D200" i="20" a="1"/>
  <c r="D226" i="20" a="1"/>
  <c r="F69" i="20" a="1"/>
  <c r="F118" i="20" a="1"/>
  <c r="F210" i="20" a="1"/>
  <c r="E127" i="20" a="1"/>
  <c r="E23" i="20" a="1"/>
  <c r="F168" i="20" a="1"/>
  <c r="E254" i="20" a="1"/>
  <c r="E259" i="20" a="1"/>
  <c r="F74" i="20" a="1"/>
  <c r="D72" i="20" a="1"/>
  <c r="D29" i="20" a="1"/>
  <c r="E227" i="20" a="1"/>
  <c r="F193" i="20" a="1"/>
  <c r="E116" i="20" a="1"/>
  <c r="F199" i="20" a="1"/>
  <c r="E15" i="20" a="1"/>
  <c r="F272" i="20" a="1"/>
  <c r="E111" i="20" a="1"/>
  <c r="E238" i="20" a="1"/>
  <c r="E55" i="20" a="1"/>
  <c r="E67" i="20" a="1"/>
  <c r="F46" i="20" a="1"/>
  <c r="E251" i="20" a="1"/>
  <c r="D103" i="20" a="1"/>
  <c r="D235" i="20" a="1"/>
  <c r="D209" i="20" a="1"/>
  <c r="D66" i="20" a="1"/>
  <c r="D25" i="20" a="1"/>
  <c r="D144" i="20" a="1"/>
  <c r="E59" i="20" a="1"/>
  <c r="D115" i="20" a="1"/>
  <c r="E135" i="20" a="1"/>
  <c r="D55" i="20" a="1"/>
  <c r="D89" i="20" a="1"/>
  <c r="F231" i="20" a="1"/>
  <c r="F177" i="20" a="1"/>
  <c r="E150" i="20" a="1"/>
  <c r="E188" i="20" a="1"/>
  <c r="E76" i="20" a="1"/>
  <c r="D128" i="20" a="1"/>
  <c r="F49" i="20" a="1"/>
  <c r="D203" i="20" a="1"/>
  <c r="E104" i="20" a="1"/>
  <c r="F212" i="20" a="1"/>
  <c r="F219" i="20" a="1"/>
  <c r="D221" i="20" a="1"/>
  <c r="F4" i="20" a="1"/>
  <c r="D129" i="20" a="1"/>
  <c r="D249" i="20" a="1"/>
  <c r="F203" i="20" a="1"/>
  <c r="F161" i="20" a="1"/>
  <c r="E97" i="20" a="1"/>
  <c r="E210" i="20" a="1"/>
  <c r="D202" i="20" a="1"/>
  <c r="E33" i="20" a="1"/>
  <c r="E267" i="20" a="1"/>
  <c r="E211" i="20" a="1"/>
  <c r="F195" i="20" a="1"/>
  <c r="E52" i="20" a="1"/>
  <c r="D252" i="20" a="1"/>
  <c r="F93" i="20" a="1"/>
  <c r="E220" i="20" a="1"/>
  <c r="F201" i="20" a="1"/>
  <c r="F204" i="20" a="1"/>
  <c r="E113" i="20" a="1"/>
  <c r="D71" i="20" a="1"/>
  <c r="D143" i="20" a="1"/>
  <c r="E216" i="20" a="1"/>
  <c r="E103" i="20" a="1"/>
  <c r="D160" i="20" a="1"/>
  <c r="F233" i="20" a="1"/>
  <c r="E130" i="20" a="1"/>
  <c r="F287" i="20" a="1"/>
  <c r="D263" i="20" a="1"/>
  <c r="F236" i="20" a="1"/>
  <c r="E66" i="20" a="1"/>
  <c r="F211" i="20" a="1"/>
  <c r="F284" i="20" a="1"/>
  <c r="F256" i="20" a="1"/>
  <c r="F58" i="20" a="1"/>
  <c r="F271" i="20" a="1"/>
  <c r="D216" i="20" a="1"/>
  <c r="F156" i="20" a="1"/>
  <c r="D82" i="20" a="1"/>
  <c r="D86" i="20" a="1"/>
  <c r="F88" i="20" a="1"/>
  <c r="F165" i="20" a="1"/>
  <c r="F35" i="20" a="1"/>
  <c r="D88" i="20" a="1"/>
  <c r="D254" i="20" a="1"/>
  <c r="D40" i="20" a="1"/>
  <c r="E65" i="20" a="1"/>
  <c r="D136" i="20" a="1"/>
  <c r="F190" i="20" a="1"/>
  <c r="F265" i="20" a="1"/>
  <c r="F107" i="20" a="1"/>
  <c r="E196" i="20" a="1"/>
  <c r="F29" i="20" a="1"/>
  <c r="E57" i="20" a="1"/>
  <c r="F10" i="20" a="1"/>
  <c r="E108" i="20" a="1"/>
  <c r="E95" i="20" a="1"/>
  <c r="D122" i="20" a="1"/>
  <c r="E206" i="20" a="1"/>
  <c r="D132" i="20" a="1"/>
  <c r="F31" i="20" a="1"/>
  <c r="D65" i="20" a="1"/>
  <c r="E212" i="20" a="1"/>
  <c r="D280" i="20" a="1"/>
  <c r="D11" i="20" a="1"/>
  <c r="E142" i="20" a="1"/>
  <c r="E121" i="20" a="1"/>
  <c r="E31" i="20" a="1"/>
  <c r="F113" i="20" a="1"/>
  <c r="D113" i="20" a="1"/>
  <c r="D16" i="20" a="1"/>
  <c r="D189" i="20" a="1"/>
  <c r="F268" i="20" a="1"/>
  <c r="F174" i="20" a="1"/>
  <c r="E177" i="20" a="1"/>
  <c r="D231" i="20" a="1"/>
  <c r="F56" i="20" a="1"/>
  <c r="E88" i="20" a="1"/>
  <c r="F258" i="20" a="1"/>
  <c r="E129" i="20" a="1"/>
  <c r="D240" i="20" a="1"/>
  <c r="E137" i="20" a="1"/>
  <c r="F178" i="20" a="1"/>
  <c r="F100" i="20" a="1"/>
  <c r="E47" i="20" a="1"/>
  <c r="E166" i="20" a="1"/>
  <c r="F61" i="20" a="1"/>
  <c r="D21" i="20" a="1"/>
  <c r="E165" i="20" a="1"/>
  <c r="E215" i="20" a="1"/>
  <c r="E11" i="20" a="1"/>
  <c r="F16" i="20" a="1"/>
  <c r="D150" i="20" a="1"/>
  <c r="F214" i="20" a="1"/>
  <c r="F64" i="20" a="1"/>
  <c r="E154" i="20" a="1"/>
  <c r="D219" i="20" a="1"/>
  <c r="E244" i="20" a="1"/>
  <c r="E68" i="20" a="1"/>
  <c r="F125" i="20" a="1"/>
  <c r="F207" i="20" a="1"/>
  <c r="D194" i="20" a="1"/>
  <c r="D238" i="20" a="1"/>
  <c r="F32" i="20" a="1"/>
  <c r="E183" i="20" a="1"/>
  <c r="D183" i="20" a="1"/>
  <c r="F253" i="20" a="1"/>
  <c r="E159" i="20" a="1"/>
  <c r="F18" i="20" a="1"/>
  <c r="D12" i="20" a="1"/>
  <c r="D6" i="20" a="1"/>
  <c r="E208" i="20" a="1"/>
  <c r="F241" i="20" a="1"/>
  <c r="E187" i="20" a="1"/>
  <c r="E289" i="20" a="1"/>
  <c r="E49" i="20" a="1"/>
  <c r="E28" i="20" a="1"/>
  <c r="D191" i="20" a="1"/>
  <c r="E16" i="20" a="1"/>
  <c r="D124" i="20" a="1"/>
  <c r="D45" i="20" a="1"/>
  <c r="F133" i="20" a="1"/>
  <c r="E269" i="20" a="1"/>
  <c r="D8" i="20" a="1"/>
  <c r="D279" i="20" a="1"/>
  <c r="D123" i="20" a="1"/>
  <c r="D92" i="20" a="1"/>
  <c r="D52" i="20" a="1"/>
  <c r="D91" i="20" a="1"/>
  <c r="D80" i="20" a="1"/>
  <c r="D162" i="20" a="1"/>
  <c r="F263" i="20" a="1"/>
  <c r="D4" i="20" a="1"/>
  <c r="E164" i="20" a="1"/>
  <c r="F44" i="20" a="1"/>
  <c r="E80" i="20" a="1"/>
  <c r="F48" i="20" a="1"/>
  <c r="E29" i="20" a="1"/>
  <c r="E70" i="20" a="1"/>
  <c r="D69" i="20" a="1"/>
  <c r="D2" i="20" a="1"/>
  <c r="D264" i="20" a="1"/>
  <c r="F135" i="20" a="1"/>
  <c r="D73" i="20" a="1"/>
  <c r="E36" i="20" a="1"/>
  <c r="D172" i="20" a="1"/>
  <c r="D97" i="20" a="1"/>
  <c r="F25" i="20" a="1"/>
  <c r="D237" i="20" a="1"/>
  <c r="E205" i="20" a="1"/>
  <c r="D223" i="20" a="1"/>
  <c r="E184" i="20" a="1"/>
  <c r="D178" i="20" a="1"/>
  <c r="E144" i="20" a="1"/>
  <c r="E122" i="20" a="1"/>
  <c r="E168" i="20" a="1"/>
  <c r="E178" i="20" a="1"/>
  <c r="F276" i="20" a="1"/>
  <c r="E214" i="20" a="1"/>
  <c r="D286" i="20" a="1"/>
  <c r="D282" i="20" a="1"/>
  <c r="D56" i="20" a="1"/>
  <c r="E155" i="20" a="1"/>
  <c r="F289" i="20" a="1"/>
  <c r="D32" i="20" a="1"/>
  <c r="D18" i="20" a="1"/>
  <c r="D275" i="20" a="1"/>
  <c r="E138" i="20" a="1"/>
  <c r="D258" i="20" a="1"/>
  <c r="F66" i="20" a="1"/>
  <c r="D50" i="20" a="1"/>
  <c r="F171" i="20" a="1"/>
  <c r="E141" i="20" a="1"/>
  <c r="F141" i="20" a="1"/>
  <c r="E241" i="20" a="1"/>
  <c r="F224" i="20" a="1"/>
  <c r="D63" i="20" a="1"/>
  <c r="D212" i="20" a="1"/>
  <c r="D119" i="20" a="1"/>
  <c r="D38" i="20" a="1"/>
  <c r="D5" i="20" a="1"/>
  <c r="E27" i="20" a="1"/>
  <c r="D104" i="20" a="1"/>
  <c r="F24" i="20" a="1"/>
  <c r="F283" i="20" a="1"/>
  <c r="E119" i="20" a="1"/>
  <c r="D244" i="20" a="1"/>
  <c r="E274" i="20" a="1"/>
  <c r="E167" i="20" a="1"/>
  <c r="E198" i="20" a="1"/>
  <c r="D33" i="20" a="1"/>
  <c r="F163" i="20" a="1"/>
  <c r="D85" i="20" a="1"/>
  <c r="D182" i="20" a="1"/>
  <c r="E199" i="20" a="1"/>
  <c r="F126" i="20" a="1"/>
  <c r="F101" i="20" a="1"/>
  <c r="E101" i="20" a="1"/>
  <c r="E63" i="20" a="1"/>
  <c r="F252" i="20" a="1"/>
  <c r="D246" i="20" a="1"/>
  <c r="F109" i="20" a="1"/>
  <c r="E48" i="20" a="1"/>
  <c r="D197" i="20" a="1"/>
  <c r="E9" i="20" a="1"/>
  <c r="D201" i="20" a="1"/>
  <c r="D192" i="20" a="1"/>
  <c r="F216" i="20" a="1"/>
  <c r="D180" i="20" a="1"/>
  <c r="F87" i="20" a="1"/>
  <c r="E83" i="20" a="1"/>
  <c r="E45" i="20" a="1"/>
  <c r="F40" i="20" a="1"/>
  <c r="F37" i="20" a="1"/>
  <c r="F282" i="20" a="1"/>
  <c r="F270" i="20" a="1"/>
  <c r="D179" i="20" a="1"/>
  <c r="F239" i="20" a="1"/>
  <c r="D141" i="20" a="1"/>
  <c r="F99" i="20" a="1"/>
  <c r="E185" i="20" a="1"/>
  <c r="F251" i="20" a="1"/>
  <c r="E237" i="20" a="1"/>
  <c r="F170" i="20" a="1"/>
  <c r="E51" i="20" a="1"/>
  <c r="E21" i="20" a="1"/>
  <c r="D44" i="20" a="1"/>
  <c r="E163" i="20" a="1"/>
  <c r="E249" i="20" a="1"/>
  <c r="D215" i="20" a="1"/>
  <c r="F73" i="20" a="1"/>
  <c r="E286" i="20" a="1"/>
  <c r="D114" i="20" a="1"/>
  <c r="F226" i="20" a="1"/>
  <c r="D274" i="20" a="1"/>
  <c r="D173" i="20" a="1"/>
  <c r="F6" i="20" a="1"/>
  <c r="E148" i="20" a="1"/>
  <c r="E176" i="20" a="1"/>
  <c r="E12" i="20" a="1"/>
  <c r="E225" i="20" a="1"/>
  <c r="D130" i="20" a="1"/>
  <c r="D84" i="20" a="1"/>
  <c r="E263" i="20" a="1"/>
  <c r="E228" i="20" a="1"/>
  <c r="E93" i="20" a="1"/>
  <c r="E78" i="20" a="1"/>
  <c r="D181" i="20" a="1"/>
  <c r="D166" i="20" a="1"/>
  <c r="F132" i="20" a="1"/>
  <c r="E115" i="20" a="1"/>
  <c r="E233" i="20" a="1"/>
  <c r="F234" i="20" a="1"/>
  <c r="E22" i="20" a="1"/>
  <c r="E3" i="20" a="1"/>
  <c r="E46" i="20" a="1"/>
  <c r="F150" i="20" a="1"/>
  <c r="F262" i="20" a="1"/>
  <c r="D149" i="20" a="1"/>
  <c r="F198" i="20" a="1"/>
  <c r="F68" i="20" a="1"/>
  <c r="E44" i="20" a="1"/>
  <c r="E280" i="20" a="1"/>
  <c r="E32" i="20" a="1"/>
  <c r="D285" i="20" a="1"/>
  <c r="F67" i="20" a="1"/>
  <c r="D9" i="20" a="1"/>
  <c r="D213" i="20" a="1"/>
  <c r="D168" i="20" a="1"/>
  <c r="F260" i="20" a="1"/>
  <c r="E125" i="20" a="1"/>
  <c r="F139" i="20" a="1"/>
  <c r="F145" i="20" a="1"/>
  <c r="F192" i="20" a="1"/>
  <c r="E123" i="20" a="1"/>
  <c r="E82" i="20" a="1"/>
  <c r="F167" i="20" a="1"/>
  <c r="D270" i="20" a="1"/>
  <c r="D36" i="20" a="1"/>
  <c r="F229" i="20" a="1"/>
  <c r="F264" i="20" a="1"/>
  <c r="F86" i="20" a="1"/>
  <c r="D140" i="20" a="1"/>
  <c r="F189" i="20" a="1"/>
  <c r="E128" i="20" a="1"/>
  <c r="F173" i="20" a="1"/>
  <c r="D195" i="20" a="1"/>
  <c r="F12" i="20" a="1"/>
  <c r="F51" i="20" a="1"/>
  <c r="D100" i="20" a="1"/>
  <c r="E98" i="20" a="1"/>
  <c r="E24" i="20" a="1"/>
  <c r="D287" i="20" a="1"/>
  <c r="D47" i="20" a="1"/>
  <c r="F111" i="20" a="1"/>
  <c r="E10" i="20" a="1"/>
  <c r="F197" i="20" a="1"/>
  <c r="D139" i="20" a="1"/>
  <c r="E169" i="20" a="1"/>
  <c r="E85" i="20" a="1"/>
  <c r="D276" i="20" a="1"/>
  <c r="D281" i="20" a="1"/>
  <c r="F21" i="20" a="1"/>
  <c r="E14" i="20" a="1"/>
  <c r="D35" i="20" a="1"/>
  <c r="F181" i="20" a="1"/>
  <c r="E217" i="20" a="1"/>
  <c r="D118" i="20" a="1"/>
  <c r="E247" i="20" a="1"/>
  <c r="F158" i="20" a="1"/>
  <c r="E277" i="20" a="1"/>
  <c r="D206" i="20" a="1"/>
  <c r="D225" i="20" a="1"/>
  <c r="F243" i="20" a="1"/>
  <c r="F243" i="20" l="1"/>
  <c r="D225" i="20"/>
  <c r="D206" i="20"/>
  <c r="E277" i="20"/>
  <c r="F158" i="20"/>
  <c r="E247" i="20"/>
  <c r="D118" i="20"/>
  <c r="E217" i="20"/>
  <c r="F181" i="20"/>
  <c r="D35" i="20"/>
  <c r="E14" i="20"/>
  <c r="F21" i="20"/>
  <c r="D281" i="20"/>
  <c r="D276" i="20"/>
  <c r="E85" i="20"/>
  <c r="E169" i="20"/>
  <c r="D139" i="20"/>
  <c r="F197" i="20"/>
  <c r="E10" i="20"/>
  <c r="F111" i="20"/>
  <c r="D47" i="20"/>
  <c r="D287" i="20"/>
  <c r="E24" i="20"/>
  <c r="E98" i="20"/>
  <c r="D100" i="20"/>
  <c r="F51" i="20"/>
  <c r="F12" i="20"/>
  <c r="D195" i="20"/>
  <c r="F173" i="20"/>
  <c r="E128" i="20"/>
  <c r="F189" i="20"/>
  <c r="D140" i="20"/>
  <c r="F86" i="20"/>
  <c r="F264" i="20"/>
  <c r="F229" i="20"/>
  <c r="D36" i="20"/>
  <c r="D270" i="20"/>
  <c r="F167" i="20"/>
  <c r="E82" i="20"/>
  <c r="E123" i="20"/>
  <c r="F192" i="20"/>
  <c r="F145" i="20"/>
  <c r="F139" i="20"/>
  <c r="E125" i="20"/>
  <c r="F260" i="20"/>
  <c r="D168" i="20"/>
  <c r="D213" i="20"/>
  <c r="D9" i="20"/>
  <c r="F67" i="20"/>
  <c r="D285" i="20"/>
  <c r="E32" i="20"/>
  <c r="E280" i="20"/>
  <c r="E44" i="20"/>
  <c r="F68" i="20"/>
  <c r="F198" i="20"/>
  <c r="D149" i="20"/>
  <c r="E59" i="22" s="1"/>
  <c r="M74" i="22" s="1"/>
  <c r="F262" i="20"/>
  <c r="F150" i="20"/>
  <c r="E46" i="20"/>
  <c r="E3" i="20"/>
  <c r="E22" i="20"/>
  <c r="F234" i="20"/>
  <c r="E233" i="20"/>
  <c r="E115" i="20"/>
  <c r="F132" i="20"/>
  <c r="D166" i="20"/>
  <c r="D181" i="20"/>
  <c r="E78" i="20"/>
  <c r="E93" i="20"/>
  <c r="E228" i="20"/>
  <c r="E263" i="20"/>
  <c r="D84" i="20"/>
  <c r="D130" i="20"/>
  <c r="E225" i="20"/>
  <c r="E12" i="20"/>
  <c r="E176" i="20"/>
  <c r="E148" i="20"/>
  <c r="F6" i="20"/>
  <c r="D173" i="20"/>
  <c r="D274" i="20"/>
  <c r="F226" i="20"/>
  <c r="D114" i="20"/>
  <c r="E286" i="20"/>
  <c r="F73" i="20"/>
  <c r="D215" i="20"/>
  <c r="E249" i="20"/>
  <c r="E163" i="20"/>
  <c r="D44" i="20"/>
  <c r="E21" i="20"/>
  <c r="E51" i="20"/>
  <c r="F170" i="20"/>
  <c r="E237" i="20"/>
  <c r="F251" i="20"/>
  <c r="E185" i="20"/>
  <c r="F99" i="20"/>
  <c r="D141" i="20"/>
  <c r="F239" i="20"/>
  <c r="D179" i="20"/>
  <c r="F270" i="20"/>
  <c r="F282" i="20"/>
  <c r="F37" i="20"/>
  <c r="F40" i="20"/>
  <c r="E45" i="20"/>
  <c r="E83" i="20"/>
  <c r="F87" i="20"/>
  <c r="D180" i="20"/>
  <c r="F216" i="20"/>
  <c r="D192" i="20"/>
  <c r="D201" i="20"/>
  <c r="E9" i="20"/>
  <c r="D197" i="20"/>
  <c r="E48" i="20"/>
  <c r="F109" i="20"/>
  <c r="D246" i="20"/>
  <c r="F252" i="20"/>
  <c r="E63" i="20"/>
  <c r="E101" i="20"/>
  <c r="F101" i="20"/>
  <c r="F126" i="20"/>
  <c r="E199" i="20"/>
  <c r="H46" i="22" s="1"/>
  <c r="P71" i="22" s="1" a="1"/>
  <c r="P71" i="22" s="1"/>
  <c r="D182" i="20"/>
  <c r="D85" i="20"/>
  <c r="F163" i="20"/>
  <c r="D33" i="20"/>
  <c r="E198" i="20"/>
  <c r="E167" i="20"/>
  <c r="E274" i="20"/>
  <c r="D244" i="20"/>
  <c r="E119" i="20"/>
  <c r="F283" i="20"/>
  <c r="F24" i="20"/>
  <c r="D104" i="20"/>
  <c r="E27" i="20"/>
  <c r="D5" i="20"/>
  <c r="D38" i="20"/>
  <c r="D119" i="20"/>
  <c r="D4" i="21" s="1"/>
  <c r="D212" i="20"/>
  <c r="D63" i="20"/>
  <c r="F224" i="20"/>
  <c r="E241" i="20"/>
  <c r="F141" i="20"/>
  <c r="E141" i="20"/>
  <c r="F171" i="20"/>
  <c r="D50" i="20"/>
  <c r="F56" i="22" s="1"/>
  <c r="N106" i="22" s="1"/>
  <c r="F66" i="20"/>
  <c r="D258" i="20"/>
  <c r="E138" i="20"/>
  <c r="D275" i="20"/>
  <c r="D18" i="20"/>
  <c r="D32" i="20"/>
  <c r="F289" i="20"/>
  <c r="E155" i="20"/>
  <c r="D56" i="20"/>
  <c r="D282" i="20"/>
  <c r="D286" i="20"/>
  <c r="E214" i="20"/>
  <c r="F276" i="20"/>
  <c r="E178" i="20"/>
  <c r="E168" i="20"/>
  <c r="E122" i="20"/>
  <c r="E144" i="20"/>
  <c r="D178" i="20"/>
  <c r="E184" i="20"/>
  <c r="D223" i="20"/>
  <c r="E205" i="20"/>
  <c r="D237" i="20"/>
  <c r="F25" i="20"/>
  <c r="D97" i="20"/>
  <c r="C5" i="21" s="1"/>
  <c r="D172" i="20"/>
  <c r="E36" i="20"/>
  <c r="D73" i="20"/>
  <c r="F135" i="20"/>
  <c r="D264" i="20"/>
  <c r="D2" i="20"/>
  <c r="D69" i="20"/>
  <c r="E70" i="20"/>
  <c r="E29" i="20"/>
  <c r="F48" i="20"/>
  <c r="E80" i="20"/>
  <c r="F44" i="20"/>
  <c r="E164" i="20"/>
  <c r="D4" i="20"/>
  <c r="F263" i="20"/>
  <c r="D162" i="20"/>
  <c r="F59" i="22" s="1"/>
  <c r="N74" i="22" s="1"/>
  <c r="D80" i="20"/>
  <c r="D91" i="20"/>
  <c r="D52" i="20"/>
  <c r="D92" i="20"/>
  <c r="D123" i="20"/>
  <c r="D279" i="20"/>
  <c r="D8" i="20"/>
  <c r="E269" i="20"/>
  <c r="F133" i="20"/>
  <c r="D45" i="20"/>
  <c r="D124" i="20"/>
  <c r="E16" i="20"/>
  <c r="D191" i="20"/>
  <c r="E28" i="20"/>
  <c r="E49" i="20"/>
  <c r="E289" i="20"/>
  <c r="E187" i="20"/>
  <c r="F241" i="20"/>
  <c r="E208" i="20"/>
  <c r="D6" i="20"/>
  <c r="D12" i="20"/>
  <c r="F18" i="20"/>
  <c r="E159" i="20"/>
  <c r="F253" i="20"/>
  <c r="D183" i="20"/>
  <c r="E183" i="20"/>
  <c r="F32" i="20"/>
  <c r="D238" i="20"/>
  <c r="D194" i="20"/>
  <c r="F207" i="20"/>
  <c r="F125" i="20"/>
  <c r="E68" i="20"/>
  <c r="H49" i="22" s="1"/>
  <c r="P104" i="22" s="1" a="1"/>
  <c r="P104" i="22" s="1"/>
  <c r="E244" i="20"/>
  <c r="D219" i="20"/>
  <c r="E154" i="20"/>
  <c r="F64" i="20"/>
  <c r="F214" i="20"/>
  <c r="D150" i="20"/>
  <c r="F16" i="20"/>
  <c r="E11" i="20"/>
  <c r="E215" i="20"/>
  <c r="E165" i="20"/>
  <c r="D21" i="20"/>
  <c r="F61" i="20"/>
  <c r="E166" i="20"/>
  <c r="E47" i="20"/>
  <c r="F100" i="20"/>
  <c r="F178" i="20"/>
  <c r="E137" i="20"/>
  <c r="D240" i="20"/>
  <c r="E129" i="20"/>
  <c r="F258" i="20"/>
  <c r="E88" i="20"/>
  <c r="F56" i="20"/>
  <c r="D231" i="20"/>
  <c r="E177" i="20"/>
  <c r="F174" i="20"/>
  <c r="F268" i="20"/>
  <c r="D189" i="20"/>
  <c r="D16" i="20"/>
  <c r="D113" i="20"/>
  <c r="F113" i="20"/>
  <c r="E31" i="20"/>
  <c r="E121" i="20"/>
  <c r="E142" i="20"/>
  <c r="D11" i="20"/>
  <c r="D280" i="20"/>
  <c r="E212" i="20"/>
  <c r="D65" i="20"/>
  <c r="F31" i="20"/>
  <c r="D132" i="20"/>
  <c r="E206" i="20"/>
  <c r="D122" i="20"/>
  <c r="E95" i="20"/>
  <c r="E108" i="20"/>
  <c r="F10" i="20"/>
  <c r="E57" i="20"/>
  <c r="F29" i="20"/>
  <c r="E196" i="20"/>
  <c r="F107" i="20"/>
  <c r="C34" i="21" s="1"/>
  <c r="Q16" i="21" s="1"/>
  <c r="V12" i="21" s="1"/>
  <c r="F265" i="20"/>
  <c r="F190" i="20"/>
  <c r="D136" i="20"/>
  <c r="E65" i="20"/>
  <c r="D40" i="20"/>
  <c r="D254" i="20"/>
  <c r="D88" i="20"/>
  <c r="F35" i="20"/>
  <c r="F165" i="20"/>
  <c r="F88" i="20"/>
  <c r="D86" i="20"/>
  <c r="D82" i="20"/>
  <c r="F156" i="20"/>
  <c r="D216" i="20"/>
  <c r="F271" i="20"/>
  <c r="F58" i="20"/>
  <c r="F256" i="20"/>
  <c r="F284" i="20"/>
  <c r="F211" i="20"/>
  <c r="E66" i="20"/>
  <c r="F236" i="20"/>
  <c r="D263" i="20"/>
  <c r="F287" i="20"/>
  <c r="E130" i="20"/>
  <c r="F233" i="20"/>
  <c r="D160" i="20"/>
  <c r="E103" i="20"/>
  <c r="E216" i="20"/>
  <c r="D143" i="20"/>
  <c r="D71" i="20"/>
  <c r="E113" i="20"/>
  <c r="F204" i="20"/>
  <c r="F201" i="20"/>
  <c r="E220" i="20"/>
  <c r="F93" i="20"/>
  <c r="D252" i="20"/>
  <c r="E52" i="20"/>
  <c r="F195" i="20"/>
  <c r="E211" i="20"/>
  <c r="E267" i="20"/>
  <c r="E33" i="20"/>
  <c r="D202" i="20"/>
  <c r="E210" i="20"/>
  <c r="E97" i="20"/>
  <c r="F161" i="20"/>
  <c r="F203" i="20"/>
  <c r="D249" i="20"/>
  <c r="D129" i="20"/>
  <c r="F4" i="20"/>
  <c r="D221" i="20"/>
  <c r="F219" i="20"/>
  <c r="F212" i="20"/>
  <c r="E104" i="20"/>
  <c r="D203" i="20"/>
  <c r="F49" i="20"/>
  <c r="D128" i="20"/>
  <c r="R9" i="21" s="1"/>
  <c r="E76" i="20"/>
  <c r="E188" i="20"/>
  <c r="E150" i="20"/>
  <c r="F177" i="20"/>
  <c r="F231" i="20"/>
  <c r="D89" i="20"/>
  <c r="D55" i="20"/>
  <c r="E135" i="20"/>
  <c r="D28" i="21" s="1"/>
  <c r="D115" i="20"/>
  <c r="E59" i="20"/>
  <c r="D144" i="20"/>
  <c r="D25" i="20"/>
  <c r="D66" i="20"/>
  <c r="D209" i="20"/>
  <c r="D235" i="20"/>
  <c r="D103" i="20"/>
  <c r="E251" i="20"/>
  <c r="F46" i="20"/>
  <c r="E67" i="20"/>
  <c r="E55" i="20"/>
  <c r="E238" i="20"/>
  <c r="E111" i="20"/>
  <c r="F272" i="20"/>
  <c r="E15" i="20"/>
  <c r="H41" i="22" s="1"/>
  <c r="P101" i="22" s="1" a="1"/>
  <c r="P101" i="22" s="1"/>
  <c r="F199" i="20"/>
  <c r="E116" i="20"/>
  <c r="F193" i="20"/>
  <c r="E227" i="20"/>
  <c r="D29" i="20"/>
  <c r="D72" i="20"/>
  <c r="F74" i="20"/>
  <c r="E259" i="20"/>
  <c r="E254" i="20"/>
  <c r="F168" i="20"/>
  <c r="E23" i="20"/>
  <c r="E127" i="20"/>
  <c r="F210" i="20"/>
  <c r="F118" i="20"/>
  <c r="F69" i="20"/>
  <c r="D226" i="20"/>
  <c r="E61" i="22" s="1"/>
  <c r="D102" i="22" s="1"/>
  <c r="D200" i="20"/>
  <c r="E221" i="20"/>
  <c r="F230" i="20"/>
  <c r="D283" i="20"/>
  <c r="E109" i="20"/>
  <c r="D96" i="20"/>
  <c r="F261" i="20"/>
  <c r="E126" i="20"/>
  <c r="D239" i="20"/>
  <c r="E156" i="20"/>
  <c r="D175" i="20"/>
  <c r="D152" i="20"/>
  <c r="F175" i="20"/>
  <c r="D75" i="20"/>
  <c r="F97" i="20"/>
  <c r="F196" i="20"/>
  <c r="E180" i="20"/>
  <c r="E202" i="20"/>
  <c r="F43" i="20"/>
  <c r="D48" i="20"/>
  <c r="F285" i="20"/>
  <c r="F269" i="20"/>
  <c r="E140" i="20"/>
  <c r="D17" i="20"/>
  <c r="F55" i="22" s="1"/>
  <c r="N105" i="22" s="1"/>
  <c r="E195" i="20"/>
  <c r="F153" i="20"/>
  <c r="F89" i="20"/>
  <c r="F57" i="20"/>
  <c r="F155" i="20"/>
  <c r="F55" i="20"/>
  <c r="F186" i="20"/>
  <c r="D81" i="20"/>
  <c r="F222" i="20"/>
  <c r="E260" i="20"/>
  <c r="F223" i="20"/>
  <c r="F98" i="20"/>
  <c r="F13" i="20"/>
  <c r="D236" i="20"/>
  <c r="D70" i="20"/>
  <c r="E234" i="20"/>
  <c r="H47" i="22" s="1"/>
  <c r="G100" i="22" s="1" a="1"/>
  <c r="G100" i="22" s="1"/>
  <c r="F90" i="20"/>
  <c r="F82" i="20"/>
  <c r="D159" i="20"/>
  <c r="F53" i="20"/>
  <c r="D101" i="20"/>
  <c r="D267" i="20"/>
  <c r="E200" i="20"/>
  <c r="E158" i="20"/>
  <c r="H45" i="22" s="1"/>
  <c r="P70" i="22" s="1" a="1"/>
  <c r="P70" i="22" s="1"/>
  <c r="D163" i="20"/>
  <c r="E229" i="20"/>
  <c r="E6" i="20"/>
  <c r="F140" i="20"/>
  <c r="D131" i="20"/>
  <c r="F281" i="20"/>
  <c r="D157" i="20"/>
  <c r="E236" i="20"/>
  <c r="F221" i="20"/>
  <c r="D288" i="20"/>
  <c r="F119" i="20"/>
  <c r="D37" i="20"/>
  <c r="F143" i="20"/>
  <c r="D106" i="20"/>
  <c r="D112" i="20"/>
  <c r="F267" i="20"/>
  <c r="E69" i="20"/>
  <c r="E94" i="20"/>
  <c r="D196" i="20"/>
  <c r="F84" i="20"/>
  <c r="E146" i="20"/>
  <c r="D26" i="20"/>
  <c r="F237" i="20"/>
  <c r="F220" i="20"/>
  <c r="E172" i="20"/>
  <c r="E118" i="20"/>
  <c r="F213" i="20"/>
  <c r="E209" i="20"/>
  <c r="E257" i="20"/>
  <c r="D210" i="20"/>
  <c r="D95" i="20"/>
  <c r="E235" i="20"/>
  <c r="D19" i="20"/>
  <c r="F288" i="20"/>
  <c r="F45" i="20"/>
  <c r="D187" i="20"/>
  <c r="D169" i="20"/>
  <c r="F148" i="20"/>
  <c r="D262" i="20"/>
  <c r="E285" i="20"/>
  <c r="F147" i="20"/>
  <c r="F225" i="20"/>
  <c r="E100" i="20"/>
  <c r="D170" i="20"/>
  <c r="E86" i="20"/>
  <c r="E281" i="20"/>
  <c r="F286" i="20"/>
  <c r="D30" i="20"/>
  <c r="G55" i="22" s="1"/>
  <c r="O105" i="22" s="1"/>
  <c r="F130" i="20"/>
  <c r="E18" i="20"/>
  <c r="F62" i="20"/>
  <c r="E34" i="20"/>
  <c r="E161" i="20"/>
  <c r="E19" i="20"/>
  <c r="F17" i="20"/>
  <c r="E271" i="20"/>
  <c r="F209" i="20"/>
  <c r="F75" i="20"/>
  <c r="D154" i="20"/>
  <c r="F259" i="20"/>
  <c r="F160" i="20"/>
  <c r="D133" i="20"/>
  <c r="E197" i="20"/>
  <c r="E248" i="20"/>
  <c r="F277" i="20"/>
  <c r="F200" i="20"/>
  <c r="D233" i="20"/>
  <c r="E272" i="20"/>
  <c r="D220" i="20"/>
  <c r="D265" i="20"/>
  <c r="E7" i="20"/>
  <c r="D134" i="20"/>
  <c r="R10" i="21" s="1"/>
  <c r="U7" i="21" s="1"/>
  <c r="F96" i="20"/>
  <c r="F14" i="20"/>
  <c r="F65" i="20"/>
  <c r="D145" i="20"/>
  <c r="F95" i="20"/>
  <c r="E136" i="20"/>
  <c r="D148" i="20"/>
  <c r="E173" i="20"/>
  <c r="H52" i="22" s="1"/>
  <c r="P72" i="22" s="1" a="1"/>
  <c r="P72" i="22" s="1"/>
  <c r="F162" i="20"/>
  <c r="D269" i="20"/>
  <c r="D190" i="20"/>
  <c r="E193" i="20"/>
  <c r="D232" i="20"/>
  <c r="F191" i="20"/>
  <c r="E17" i="20"/>
  <c r="E8" i="20"/>
  <c r="H34" i="22" s="1"/>
  <c r="P99" i="22" s="1" a="1"/>
  <c r="P99" i="22" s="1"/>
  <c r="E134" i="20"/>
  <c r="D284" i="20"/>
  <c r="D227" i="20"/>
  <c r="D67" i="20"/>
  <c r="D260" i="20"/>
  <c r="D125" i="20"/>
  <c r="D250" i="20"/>
  <c r="F8" i="20"/>
  <c r="F244" i="20"/>
  <c r="D155" i="20"/>
  <c r="D77" i="20"/>
  <c r="E4" i="20"/>
  <c r="E279" i="20"/>
  <c r="F2" i="20"/>
  <c r="F26" i="20"/>
  <c r="E276" i="20"/>
  <c r="D94" i="20"/>
  <c r="E287" i="20"/>
  <c r="E77" i="20"/>
  <c r="D90" i="20"/>
  <c r="F5" i="20"/>
  <c r="F136" i="20"/>
  <c r="F102" i="20"/>
  <c r="F152" i="20"/>
  <c r="E39" i="20"/>
  <c r="F157" i="20"/>
  <c r="F146" i="20"/>
  <c r="F124" i="20"/>
  <c r="D289" i="20"/>
  <c r="E105" i="20"/>
  <c r="F275" i="20"/>
  <c r="D68" i="20"/>
  <c r="G56" i="22" s="1"/>
  <c r="O106" i="22" s="1"/>
  <c r="F245" i="20"/>
  <c r="E174" i="20"/>
  <c r="D186" i="20"/>
  <c r="D22" i="20"/>
  <c r="E181" i="20"/>
  <c r="F166" i="20"/>
  <c r="D156" i="20"/>
  <c r="F27" i="20"/>
  <c r="D218" i="20"/>
  <c r="D257" i="20"/>
  <c r="D117" i="20"/>
  <c r="E64" i="20"/>
  <c r="D207" i="20"/>
  <c r="F36" i="20"/>
  <c r="E62" i="20"/>
  <c r="D105" i="20"/>
  <c r="E223" i="20"/>
  <c r="E283" i="20"/>
  <c r="D14" i="20"/>
  <c r="F149" i="20"/>
  <c r="F250" i="20"/>
  <c r="E239" i="20"/>
  <c r="E207" i="20"/>
  <c r="F115" i="20"/>
  <c r="D228" i="20"/>
  <c r="E191" i="20"/>
  <c r="F91" i="20"/>
  <c r="F30" i="20"/>
  <c r="E201" i="20"/>
  <c r="E40" i="20"/>
  <c r="F217" i="20"/>
  <c r="F172" i="20"/>
  <c r="E160" i="20"/>
  <c r="D62" i="20"/>
  <c r="E252" i="20"/>
  <c r="E189" i="20"/>
  <c r="F208" i="20"/>
  <c r="E81" i="20"/>
  <c r="F63" i="20"/>
  <c r="E264" i="20"/>
  <c r="E13" i="20"/>
  <c r="E56" i="20"/>
  <c r="D247" i="20"/>
  <c r="D266" i="20"/>
  <c r="D153" i="20"/>
  <c r="E179" i="20"/>
  <c r="F151" i="20"/>
  <c r="F137" i="20"/>
  <c r="E222" i="20"/>
  <c r="D164" i="20"/>
  <c r="D121" i="20"/>
  <c r="D39" i="20"/>
  <c r="E240" i="20"/>
  <c r="D198" i="20"/>
  <c r="F78" i="20"/>
  <c r="D253" i="20"/>
  <c r="E270" i="20"/>
  <c r="E192" i="20"/>
  <c r="F123" i="20"/>
  <c r="F180" i="20"/>
  <c r="D51" i="20"/>
  <c r="D243" i="20"/>
  <c r="F188" i="20"/>
  <c r="E226" i="20"/>
  <c r="H40" i="22" s="1"/>
  <c r="G99" i="22" s="1" a="1"/>
  <c r="G99" i="22" s="1"/>
  <c r="F79" i="20"/>
  <c r="E58" i="20"/>
  <c r="F278" i="20"/>
  <c r="F280" i="20"/>
  <c r="F83" i="20"/>
  <c r="E73" i="20"/>
  <c r="E42" i="20"/>
  <c r="E282" i="20"/>
  <c r="E37" i="20"/>
  <c r="D184" i="20"/>
  <c r="E131" i="20"/>
  <c r="F266" i="20"/>
  <c r="E25" i="20"/>
  <c r="F85" i="20"/>
  <c r="D146" i="20"/>
  <c r="F112" i="20"/>
  <c r="D32" i="21" s="1"/>
  <c r="R14" i="21" s="1"/>
  <c r="V4" i="21" s="1"/>
  <c r="E218" i="20"/>
  <c r="E132" i="20"/>
  <c r="D273" i="20"/>
  <c r="E53" i="20"/>
  <c r="D137" i="20"/>
  <c r="F42" i="20"/>
  <c r="F114" i="20"/>
  <c r="D74" i="20"/>
  <c r="E57" i="22" s="1"/>
  <c r="D74" i="22" s="1"/>
  <c r="F206" i="20"/>
  <c r="D199" i="20"/>
  <c r="F235" i="20"/>
  <c r="E151" i="20"/>
  <c r="D205" i="20"/>
  <c r="F247" i="20"/>
  <c r="F131" i="20"/>
  <c r="D108" i="20"/>
  <c r="E182" i="20"/>
  <c r="E75" i="20"/>
  <c r="D229" i="20"/>
  <c r="D230" i="20"/>
  <c r="F71" i="20"/>
  <c r="D60" i="20"/>
  <c r="D208" i="20"/>
  <c r="F144" i="20"/>
  <c r="F52" i="20"/>
  <c r="D135" i="20"/>
  <c r="F11" i="20"/>
  <c r="E245" i="20"/>
  <c r="D42" i="20"/>
  <c r="F218" i="20"/>
  <c r="E72" i="20"/>
  <c r="F205" i="20"/>
  <c r="D76" i="20"/>
  <c r="D272" i="20"/>
  <c r="D7" i="20"/>
  <c r="D147" i="20"/>
  <c r="D222" i="20"/>
  <c r="F159" i="20"/>
  <c r="E43" i="20"/>
  <c r="F121" i="20"/>
  <c r="F117" i="20"/>
  <c r="E60" i="20"/>
  <c r="E139" i="20"/>
  <c r="E87" i="20"/>
  <c r="F128" i="20"/>
  <c r="F106" i="20"/>
  <c r="E110" i="20"/>
  <c r="D248" i="20"/>
  <c r="F23" i="20"/>
  <c r="E224" i="20"/>
  <c r="F127" i="20"/>
  <c r="D59" i="20"/>
  <c r="F60" i="20"/>
  <c r="E273" i="20"/>
  <c r="D111" i="20"/>
  <c r="F129" i="20"/>
  <c r="F7" i="20"/>
  <c r="F232" i="20"/>
  <c r="F274" i="20"/>
  <c r="E186" i="20"/>
  <c r="D3" i="20"/>
  <c r="E41" i="20"/>
  <c r="D193" i="20"/>
  <c r="E284" i="20"/>
  <c r="F77" i="20"/>
  <c r="D28" i="20"/>
  <c r="D23" i="20"/>
  <c r="F138" i="20"/>
  <c r="F34" i="20"/>
  <c r="F238" i="20"/>
  <c r="F50" i="20"/>
  <c r="F142" i="20"/>
  <c r="D177" i="20"/>
  <c r="D120" i="20"/>
  <c r="D98" i="20"/>
  <c r="E157" i="20"/>
  <c r="E145" i="20"/>
  <c r="E268" i="20"/>
  <c r="F103" i="20"/>
  <c r="D256" i="20"/>
  <c r="D87" i="20"/>
  <c r="E250" i="20"/>
  <c r="D57" i="20"/>
  <c r="D61" i="20"/>
  <c r="E258" i="20"/>
  <c r="E147" i="20"/>
  <c r="D185" i="20"/>
  <c r="E262" i="20"/>
  <c r="D53" i="20"/>
  <c r="D99" i="20"/>
  <c r="F3" i="20"/>
  <c r="D188" i="20"/>
  <c r="F33" i="20"/>
  <c r="E79" i="20"/>
  <c r="F81" i="20"/>
  <c r="D10" i="20"/>
  <c r="E243" i="20"/>
  <c r="D224" i="20"/>
  <c r="F273" i="20"/>
  <c r="E89" i="20"/>
  <c r="F28" i="20"/>
  <c r="D24" i="20"/>
  <c r="F105" i="20"/>
  <c r="F19" i="20"/>
  <c r="F104" i="20"/>
  <c r="F80" i="20"/>
  <c r="D241" i="20"/>
  <c r="F108" i="20"/>
  <c r="D261" i="20"/>
  <c r="D79" i="20"/>
  <c r="F176" i="20"/>
  <c r="E38" i="20"/>
  <c r="H35" i="22" s="1"/>
  <c r="P100" i="22" s="1" a="1"/>
  <c r="P100" i="22" s="1"/>
  <c r="E230" i="20"/>
  <c r="E20" i="20"/>
  <c r="D93" i="20"/>
  <c r="D171" i="20"/>
  <c r="F92" i="20"/>
  <c r="E231" i="20"/>
  <c r="F254" i="20"/>
  <c r="F72" i="20"/>
  <c r="D34" i="20"/>
  <c r="F194" i="20"/>
  <c r="E219" i="20"/>
  <c r="D58" i="20"/>
  <c r="D234" i="20"/>
  <c r="E278" i="20"/>
  <c r="E107" i="20"/>
  <c r="E84" i="20"/>
  <c r="D49" i="20"/>
  <c r="F227" i="20"/>
  <c r="F183" i="20"/>
  <c r="F169" i="20"/>
  <c r="E114" i="20"/>
  <c r="D27" i="20"/>
  <c r="D278" i="20"/>
  <c r="F122" i="20"/>
  <c r="D33" i="21" s="1"/>
  <c r="R15" i="21" s="1"/>
  <c r="D176" i="20"/>
  <c r="E162" i="20"/>
  <c r="D126" i="20"/>
  <c r="D54" i="20"/>
  <c r="E26" i="20"/>
  <c r="E246" i="20"/>
  <c r="E124" i="20"/>
  <c r="F38" i="20"/>
  <c r="F39" i="20"/>
  <c r="E106" i="20"/>
  <c r="E102" i="20"/>
  <c r="D255" i="20"/>
  <c r="D211" i="20"/>
  <c r="E170" i="20"/>
  <c r="E153" i="20"/>
  <c r="D43" i="20"/>
  <c r="D116" i="20"/>
  <c r="D204" i="20"/>
  <c r="F22" i="20"/>
  <c r="E54" i="20"/>
  <c r="F41" i="20"/>
  <c r="D158" i="20"/>
  <c r="E265" i="20"/>
  <c r="E120" i="20"/>
  <c r="D127" i="20"/>
  <c r="D271" i="20"/>
  <c r="F47" i="20"/>
  <c r="E91" i="20"/>
  <c r="D102" i="20"/>
  <c r="F246" i="20"/>
  <c r="E90" i="20"/>
  <c r="E242" i="20"/>
  <c r="H54" i="22" s="1"/>
  <c r="G101" i="22" s="1" a="1"/>
  <c r="G101" i="22" s="1"/>
  <c r="F59" i="20"/>
  <c r="D64" i="20"/>
  <c r="D245" i="20"/>
  <c r="F76" i="20"/>
  <c r="D217" i="20"/>
  <c r="E30" i="20"/>
  <c r="E203" i="20"/>
  <c r="E213" i="20"/>
  <c r="F54" i="20"/>
  <c r="F279" i="20"/>
  <c r="E149" i="20"/>
  <c r="E232" i="20"/>
  <c r="D109" i="20"/>
  <c r="F110" i="20"/>
  <c r="F94" i="20"/>
  <c r="E99" i="20"/>
  <c r="D83" i="20"/>
  <c r="D138" i="20"/>
  <c r="F20" i="20"/>
  <c r="D31" i="20"/>
  <c r="F9" i="20"/>
  <c r="F187" i="20"/>
  <c r="E92" i="20"/>
  <c r="F134" i="20"/>
  <c r="D34" i="21" s="1"/>
  <c r="R16" i="21" s="1"/>
  <c r="V7" i="21" s="1"/>
  <c r="F15" i="20"/>
  <c r="D214" i="20"/>
  <c r="D161" i="20"/>
  <c r="D268" i="20"/>
  <c r="E5" i="20"/>
  <c r="F154" i="20"/>
  <c r="F116" i="20"/>
  <c r="D46" i="20"/>
  <c r="F182" i="20"/>
  <c r="E266" i="20"/>
  <c r="D110" i="20"/>
  <c r="E112" i="20"/>
  <c r="D41" i="20"/>
  <c r="F120" i="20"/>
  <c r="F184" i="20"/>
  <c r="F242" i="20"/>
  <c r="E261" i="20"/>
  <c r="D242" i="20"/>
  <c r="E190" i="20"/>
  <c r="F202" i="20"/>
  <c r="E71" i="20"/>
  <c r="D151" i="20"/>
  <c r="D259" i="20"/>
  <c r="F164" i="20"/>
  <c r="D107" i="20"/>
  <c r="F255" i="20"/>
  <c r="E194" i="20"/>
  <c r="E171" i="20"/>
  <c r="E253" i="20"/>
  <c r="D15" i="20"/>
  <c r="E204" i="20"/>
  <c r="E50" i="20"/>
  <c r="H42" i="22" s="1"/>
  <c r="P102" i="22" s="1" a="1"/>
  <c r="P102" i="22" s="1"/>
  <c r="F248" i="20"/>
  <c r="F179" i="20"/>
  <c r="E117" i="20"/>
  <c r="E288" i="20"/>
  <c r="E74" i="20"/>
  <c r="E255" i="20"/>
  <c r="F240" i="20"/>
  <c r="E152" i="20"/>
  <c r="H38" i="22" s="1"/>
  <c r="P68" i="22" s="1" a="1"/>
  <c r="P68" i="22" s="1"/>
  <c r="E175" i="20"/>
  <c r="F257" i="20"/>
  <c r="D174" i="20"/>
  <c r="F228" i="20"/>
  <c r="D251" i="20"/>
  <c r="F249" i="20"/>
  <c r="D20" i="20"/>
  <c r="D277" i="20"/>
  <c r="D13" i="20"/>
  <c r="F70" i="20"/>
  <c r="E35" i="20"/>
  <c r="D167" i="20"/>
  <c r="E256" i="20"/>
  <c r="E2" i="20"/>
  <c r="E96" i="20"/>
  <c r="F185" i="20"/>
  <c r="E275" i="20"/>
  <c r="E143" i="20"/>
  <c r="D78" i="20"/>
  <c r="D142" i="20"/>
  <c r="E61" i="20"/>
  <c r="F215" i="20"/>
  <c r="D165" i="20"/>
  <c r="E133" i="20"/>
  <c r="E60" i="22"/>
  <c r="M75" i="22" s="1"/>
  <c r="C27" i="21"/>
  <c r="F60" i="22"/>
  <c r="N75" i="22" s="1"/>
  <c r="G59" i="22"/>
  <c r="O74" i="22" s="1"/>
  <c r="G60" i="22"/>
  <c r="O75" i="22" s="1"/>
  <c r="F61" i="22"/>
  <c r="E102" i="22" s="1"/>
  <c r="H48" i="22"/>
  <c r="P103" i="22" s="1" a="1"/>
  <c r="P103" i="22" s="1"/>
  <c r="H43" i="22"/>
  <c r="G70" i="22" s="1" a="1"/>
  <c r="G70" i="22" s="1"/>
  <c r="H39" i="22"/>
  <c r="P69" i="22" s="1" a="1"/>
  <c r="P69" i="22" s="1"/>
  <c r="C33" i="21"/>
  <c r="Q15" i="21" s="1"/>
  <c r="H36" i="22"/>
  <c r="G68" i="22" s="1" a="1"/>
  <c r="G68" i="22" s="1"/>
  <c r="C32" i="21"/>
  <c r="T10" i="19"/>
  <c r="AB10" i="19" s="1" a="1"/>
  <c r="AB10" i="19" s="1"/>
  <c r="E99" i="22" a="1"/>
  <c r="E99" i="22" s="1"/>
  <c r="U10" i="19"/>
  <c r="AC10" i="19" s="1" a="1"/>
  <c r="AC10" i="19" s="1"/>
  <c r="F99" i="22" a="1"/>
  <c r="F99" i="22" s="1"/>
  <c r="S24" i="19"/>
  <c r="AA24" i="19" s="1" a="1"/>
  <c r="AA24" i="19" s="1"/>
  <c r="D101" i="22" a="1"/>
  <c r="D101" i="22" s="1"/>
  <c r="S10" i="19"/>
  <c r="AA10" i="19" s="1" a="1"/>
  <c r="AA10" i="19" s="1"/>
  <c r="D99" i="22" a="1"/>
  <c r="D99" i="22" s="1"/>
  <c r="T24" i="19"/>
  <c r="AB24" i="19" s="1" a="1"/>
  <c r="AB24" i="19" s="1"/>
  <c r="E101" i="22" a="1"/>
  <c r="E101" i="22" s="1"/>
  <c r="O100" i="22" a="1"/>
  <c r="O100" i="22" s="1"/>
  <c r="M104" i="22" a="1"/>
  <c r="M104" i="22" s="1"/>
  <c r="O68" i="22" a="1"/>
  <c r="O68" i="22" s="1"/>
  <c r="N69" i="22" a="1"/>
  <c r="N69" i="22" s="1"/>
  <c r="O69" i="22" a="1"/>
  <c r="O69" i="22" s="1"/>
  <c r="AC6" i="19" a="1"/>
  <c r="AC6" i="19" s="1"/>
  <c r="AB13" i="19" a="1"/>
  <c r="AB13" i="19" s="1"/>
  <c r="AB17" i="19" a="1"/>
  <c r="AB17" i="19" s="1"/>
  <c r="AB9" i="19" a="1"/>
  <c r="AB9" i="19" s="1"/>
  <c r="AC23" i="19" a="1"/>
  <c r="AC23" i="19" s="1"/>
  <c r="AC22" i="19" a="1"/>
  <c r="AC22" i="19" s="1"/>
  <c r="AA8" i="19" a="1"/>
  <c r="AA8" i="19" s="1"/>
  <c r="AA6" i="19" a="1"/>
  <c r="AA6" i="19" s="1"/>
  <c r="AC20" i="19" a="1"/>
  <c r="AC20" i="19" s="1"/>
  <c r="AB19" i="19" a="1"/>
  <c r="AB19" i="19" s="1"/>
  <c r="AA18" i="19" a="1"/>
  <c r="AA18" i="19" s="1"/>
  <c r="U24" i="19"/>
  <c r="AC24" i="19" s="1" a="1"/>
  <c r="AC24" i="19" s="1"/>
  <c r="D69" i="22" a="1"/>
  <c r="D69" i="22" s="1"/>
  <c r="G89" i="22" s="1"/>
  <c r="AC17" i="19" a="1"/>
  <c r="AC17" i="19" s="1"/>
  <c r="AA16" i="19" a="1"/>
  <c r="AA16" i="19" s="1"/>
  <c r="AC7" i="19" a="1"/>
  <c r="AC7" i="19" s="1"/>
  <c r="AC21" i="19" a="1"/>
  <c r="AC21" i="19" s="1"/>
  <c r="AB20" i="19" a="1"/>
  <c r="AB20" i="19" s="1"/>
  <c r="AC5" i="19" a="1"/>
  <c r="AC5" i="19" s="1"/>
  <c r="AC11" i="19" a="1"/>
  <c r="AC11" i="19" s="1"/>
  <c r="AA17" i="19" a="1"/>
  <c r="AA17" i="19" s="1"/>
  <c r="AA21" i="19" a="1"/>
  <c r="AA21" i="19" s="1"/>
  <c r="AA23" i="19" a="1"/>
  <c r="AA23" i="19" s="1"/>
  <c r="AA22" i="19" a="1"/>
  <c r="AA22" i="19" s="1"/>
  <c r="AC8" i="19" a="1"/>
  <c r="AC8" i="19" s="1"/>
  <c r="AB15" i="19" a="1"/>
  <c r="AB15" i="19" s="1"/>
  <c r="AC14" i="19" a="1"/>
  <c r="AC14" i="19" s="1"/>
  <c r="AA12" i="19" a="1"/>
  <c r="AA12" i="19" s="1"/>
  <c r="AA5" i="19" a="1"/>
  <c r="AA5" i="19" s="1"/>
  <c r="AA19" i="19" a="1"/>
  <c r="AA19" i="19" s="1"/>
  <c r="AB7" i="19" a="1"/>
  <c r="AB7" i="19" s="1"/>
  <c r="AC16" i="19" a="1"/>
  <c r="AC16" i="19" s="1"/>
  <c r="AB14" i="19" a="1"/>
  <c r="AB14" i="19" s="1"/>
  <c r="AB5" i="19" a="1"/>
  <c r="AB5" i="19" s="1"/>
  <c r="AB18" i="19" a="1"/>
  <c r="AB18" i="19" s="1"/>
  <c r="AA9" i="19" a="1"/>
  <c r="AA9" i="19" s="1"/>
  <c r="AB22" i="19" a="1"/>
  <c r="AB22" i="19" s="1"/>
  <c r="AB16" i="19" a="1"/>
  <c r="AB16" i="19" s="1"/>
  <c r="AA14" i="19" a="1"/>
  <c r="AA14" i="19" s="1"/>
  <c r="AA20" i="19" a="1"/>
  <c r="AA20" i="19" s="1"/>
  <c r="AC12" i="19" a="1"/>
  <c r="AC12" i="19" s="1"/>
  <c r="AA11" i="19" a="1"/>
  <c r="AA11" i="19" s="1"/>
  <c r="AC18" i="19" a="1"/>
  <c r="AC18" i="19" s="1"/>
  <c r="AC9" i="19" a="1"/>
  <c r="AC9" i="19" s="1"/>
  <c r="AB8" i="19" a="1"/>
  <c r="AB8" i="19" s="1"/>
  <c r="AA15" i="19" a="1"/>
  <c r="AA15" i="19" s="1"/>
  <c r="AB21" i="19" a="1"/>
  <c r="AB21" i="19" s="1"/>
  <c r="AA13" i="19" a="1"/>
  <c r="AA13" i="19" s="1"/>
  <c r="AB12" i="19" a="1"/>
  <c r="AB12" i="19" s="1"/>
  <c r="AB11" i="19" a="1"/>
  <c r="AB11" i="19" s="1"/>
  <c r="AB23" i="19" a="1"/>
  <c r="AB23" i="19" s="1"/>
  <c r="AA7" i="19" a="1"/>
  <c r="AA7" i="19" s="1"/>
  <c r="AB6" i="19" a="1"/>
  <c r="AB6" i="19" s="1"/>
  <c r="AC15" i="19" a="1"/>
  <c r="AC15" i="19" s="1"/>
  <c r="AC13" i="19" a="1"/>
  <c r="AC13" i="19" s="1"/>
  <c r="AC19" i="19" a="1"/>
  <c r="AC19" i="19" s="1"/>
  <c r="AC4" i="19" a="1"/>
  <c r="AC4" i="19" s="1"/>
  <c r="AA4" i="19" a="1"/>
  <c r="AA4" i="19" s="1"/>
  <c r="AB4" i="19" a="1"/>
  <c r="AB4" i="19" s="1"/>
  <c r="D26" i="21" l="1"/>
  <c r="G61" i="22"/>
  <c r="F102" i="22" s="1"/>
  <c r="C26" i="21"/>
  <c r="E55" i="22"/>
  <c r="M105" i="22" s="1"/>
  <c r="C28" i="21"/>
  <c r="Q8" i="21"/>
  <c r="U11" i="21" s="1"/>
  <c r="H50" i="22"/>
  <c r="G72" i="22" s="1" a="1"/>
  <c r="G72" i="22" s="1"/>
  <c r="E56" i="22"/>
  <c r="M106" i="22" s="1"/>
  <c r="H53" i="22"/>
  <c r="P73" i="22" s="1" a="1"/>
  <c r="P73" i="22" s="1"/>
  <c r="D27" i="21"/>
  <c r="D29" i="21" s="1"/>
  <c r="G57" i="22"/>
  <c r="F74" i="22" s="1"/>
  <c r="H44" i="22"/>
  <c r="G71" i="22" s="1" a="1"/>
  <c r="G71" i="22" s="1"/>
  <c r="Q10" i="21"/>
  <c r="U12" i="21" s="1"/>
  <c r="D6" i="21"/>
  <c r="G58" i="22"/>
  <c r="F75" i="22" s="1"/>
  <c r="H37" i="22"/>
  <c r="G69" i="22" s="1" a="1"/>
  <c r="G69" i="22" s="1"/>
  <c r="C6" i="21"/>
  <c r="F57" i="22"/>
  <c r="E74" i="22" s="1"/>
  <c r="D5" i="21"/>
  <c r="E58" i="22"/>
  <c r="D75" i="22" s="1"/>
  <c r="Q9" i="21"/>
  <c r="Q11" i="21" s="1"/>
  <c r="C4" i="21"/>
  <c r="R8" i="21"/>
  <c r="U4" i="21" s="1"/>
  <c r="U6" i="21" s="1"/>
  <c r="F58" i="22"/>
  <c r="E75" i="22" s="1"/>
  <c r="C29" i="21"/>
  <c r="W7" i="21"/>
  <c r="D35" i="21"/>
  <c r="R17" i="21" s="1"/>
  <c r="V6" i="21"/>
  <c r="W12" i="21"/>
  <c r="Q14" i="21"/>
  <c r="V11" i="21" s="1"/>
  <c r="W11" i="21" s="1"/>
  <c r="C35" i="21"/>
  <c r="Q17" i="21" s="1"/>
  <c r="AA25" i="19"/>
  <c r="G112" i="22"/>
  <c r="P120" i="22"/>
  <c r="P89" i="22"/>
  <c r="AC30" i="19"/>
  <c r="AB27" i="19"/>
  <c r="AB29" i="19"/>
  <c r="AA30" i="19"/>
  <c r="AA28" i="19"/>
  <c r="AB26" i="19"/>
  <c r="AC25" i="19"/>
  <c r="AA26" i="19"/>
  <c r="AB25" i="19"/>
  <c r="AB30" i="19"/>
  <c r="AC26" i="19"/>
  <c r="AA31" i="19"/>
  <c r="AC29" i="19"/>
  <c r="AB28" i="19"/>
  <c r="AC28" i="19"/>
  <c r="AA27" i="19"/>
  <c r="AC31" i="19"/>
  <c r="AA29" i="19"/>
  <c r="AB31" i="19"/>
  <c r="AC27" i="19"/>
  <c r="U31" i="22"/>
  <c r="C7" i="21" l="1"/>
  <c r="D7" i="21"/>
  <c r="R11" i="21"/>
  <c r="W4" i="21"/>
  <c r="W6" i="21" s="1"/>
  <c r="X12" i="21"/>
  <c r="Y12" i="21" s="1"/>
  <c r="AD30" i="19"/>
  <c r="AD28" i="19"/>
  <c r="AD26" i="19"/>
  <c r="AD25" i="19"/>
  <c r="AD29" i="19"/>
  <c r="AD27" i="19"/>
  <c r="AD31" i="19"/>
  <c r="G113" i="22" s="1"/>
  <c r="G114" i="22" s="1"/>
  <c r="X4" i="21" l="1"/>
  <c r="X6" i="21" s="1"/>
  <c r="L5" i="21"/>
  <c r="L13" i="21" s="1"/>
  <c r="L18" i="21" s="1"/>
  <c r="X11" i="21"/>
  <c r="G90" i="22"/>
  <c r="G91" i="22" s="1"/>
  <c r="P90" i="22"/>
  <c r="P91" i="22" s="1"/>
  <c r="P121" i="22"/>
  <c r="P122" i="22" s="1"/>
  <c r="AD32" i="19"/>
  <c r="U32" i="22" s="1"/>
  <c r="Y4" i="21" l="1"/>
  <c r="Y6" i="21" s="1"/>
  <c r="K6" i="21"/>
  <c r="K14" i="21" s="1"/>
  <c r="K19" i="21" s="1"/>
  <c r="K21" i="21" s="1"/>
  <c r="X7" i="21"/>
  <c r="Y7" i="21" s="1"/>
  <c r="Y11" i="21"/>
  <c r="U33" i="22"/>
  <c r="K8" i="21" l="1"/>
  <c r="K24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<sst xmlns="http://schemas.openxmlformats.org/spreadsheetml/2006/main" count="1453" uniqueCount="177">
  <si>
    <t>Sea</t>
  </si>
  <si>
    <t>Rail</t>
  </si>
  <si>
    <t>Road</t>
  </si>
  <si>
    <t>Total (VND)</t>
  </si>
  <si>
    <t xml:space="preserve">IMPORTANT NOTE: PLEASE FILL IN THIS TABLE WITH YOUR CALCULATION RESULTS (WITH FORMULAS, NOT JUST VALUES) AND SUBMIT THE EXCEL FILE </t>
  </si>
  <si>
    <t>From</t>
  </si>
  <si>
    <t>To</t>
  </si>
  <si>
    <t>Primary Vol (Rcs)</t>
  </si>
  <si>
    <t>Primary Vol (Tons)</t>
  </si>
  <si>
    <t>Transportation price (VND/ Ton)</t>
  </si>
  <si>
    <t>Primary Cost 
(Million VND)</t>
  </si>
  <si>
    <t>North</t>
  </si>
  <si>
    <t>South</t>
  </si>
  <si>
    <t>Central</t>
  </si>
  <si>
    <t>Total</t>
  </si>
  <si>
    <t>Sales Demand (Rcs)</t>
  </si>
  <si>
    <t>Y0-M01</t>
  </si>
  <si>
    <t>Y0-M02</t>
  </si>
  <si>
    <t>Y0-M03</t>
  </si>
  <si>
    <t>Y0-M04</t>
  </si>
  <si>
    <t>Y0-M05</t>
  </si>
  <si>
    <t>Y0-M06</t>
  </si>
  <si>
    <t>Y0-M07</t>
  </si>
  <si>
    <t>Y0-M08</t>
  </si>
  <si>
    <t>Y0-M09</t>
  </si>
  <si>
    <t>Y0-M10</t>
  </si>
  <si>
    <t>Y0-M11</t>
  </si>
  <si>
    <t>Y0-M12</t>
  </si>
  <si>
    <t>RGB CF</t>
  </si>
  <si>
    <t>RGB HF</t>
  </si>
  <si>
    <t>CAN CF</t>
  </si>
  <si>
    <t>CAN HF</t>
  </si>
  <si>
    <t>PET CF</t>
  </si>
  <si>
    <t>PET HF</t>
  </si>
  <si>
    <t>Water</t>
  </si>
  <si>
    <t>PMX</t>
  </si>
  <si>
    <t>VNMU</t>
  </si>
  <si>
    <t xml:space="preserve">Production Volume (Rcs) </t>
  </si>
  <si>
    <t>Primary Volume (Rcs)</t>
  </si>
  <si>
    <t>From North to South</t>
  </si>
  <si>
    <t>From North to Central</t>
  </si>
  <si>
    <t>From South to North</t>
  </si>
  <si>
    <t>From South to Central</t>
  </si>
  <si>
    <t>From Central to North</t>
  </si>
  <si>
    <t>From Central to South</t>
  </si>
  <si>
    <t>Production Capacity Volume (Rcs)</t>
  </si>
  <si>
    <t>No</t>
  </si>
  <si>
    <t>From region</t>
  </si>
  <si>
    <t>To region</t>
  </si>
  <si>
    <t>UOM</t>
  </si>
  <si>
    <t>Transport mode</t>
  </si>
  <si>
    <t>Transportation price</t>
  </si>
  <si>
    <t>Lead time (days)</t>
  </si>
  <si>
    <t>Max Capacity per month (Ton)</t>
  </si>
  <si>
    <t>Product type</t>
  </si>
  <si>
    <t>Weight (kg/rcs)</t>
  </si>
  <si>
    <t>VND/ Ton</t>
  </si>
  <si>
    <t>Note: Null value means that there is no primary transportation for that product type in that month.</t>
  </si>
  <si>
    <t>Volume (Rcs)</t>
  </si>
  <si>
    <t>Volume (Tons)</t>
  </si>
  <si>
    <t>Product Type</t>
  </si>
  <si>
    <t>Region</t>
  </si>
  <si>
    <t>Period</t>
  </si>
  <si>
    <t>Production Supply</t>
  </si>
  <si>
    <t>Sales Demand</t>
  </si>
  <si>
    <t>Production Capacity</t>
  </si>
  <si>
    <t>Row Labels</t>
  </si>
  <si>
    <t>Grand Total</t>
  </si>
  <si>
    <t>Sum of Sales Demand</t>
  </si>
  <si>
    <t>Max Capacity per year (Ton)</t>
  </si>
  <si>
    <t>Start</t>
  </si>
  <si>
    <t>End</t>
  </si>
  <si>
    <t>Sea Vol</t>
  </si>
  <si>
    <t>Rail Vol</t>
  </si>
  <si>
    <t>Road Vol</t>
  </si>
  <si>
    <t>Sea Cap</t>
  </si>
  <si>
    <t>Rail Cap</t>
  </si>
  <si>
    <t>Road Cap</t>
  </si>
  <si>
    <t>Sea Efficiency</t>
  </si>
  <si>
    <t>Rail Efficiency</t>
  </si>
  <si>
    <t>Road Efficiency</t>
  </si>
  <si>
    <t>Transportation Efficiency</t>
  </si>
  <si>
    <t>Sum of Production Capacity</t>
  </si>
  <si>
    <t>Sum of Production Supply</t>
  </si>
  <si>
    <t>CAN HF New</t>
  </si>
  <si>
    <t>WACC</t>
  </si>
  <si>
    <t>Cost structure CAN HF New</t>
  </si>
  <si>
    <t>Variable Product Cost</t>
  </si>
  <si>
    <t>Primary Volume (Tons)</t>
  </si>
  <si>
    <t>Transportation Cost (Million VND)</t>
  </si>
  <si>
    <t>Option 2: Hire a Co-packing service for CAN HF (New) in the North</t>
  </si>
  <si>
    <t>VND per Rcs</t>
  </si>
  <si>
    <t>Co-packing fee</t>
  </si>
  <si>
    <t>VND/ Rcs</t>
  </si>
  <si>
    <t>Option 3: Upgrade the CAN HF production line in the North to increase the production capacity by 67%</t>
  </si>
  <si>
    <t>Initial investment</t>
  </si>
  <si>
    <t>CAPEX</t>
  </si>
  <si>
    <t>Initial investment structure</t>
  </si>
  <si>
    <t>OPEX</t>
  </si>
  <si>
    <t>Maintainance</t>
  </si>
  <si>
    <t>Life cycle</t>
  </si>
  <si>
    <t>years</t>
  </si>
  <si>
    <t>Total cost</t>
  </si>
  <si>
    <t>YEAR 1 CONTRAINT</t>
  </si>
  <si>
    <t>YEAR 0 PRODUCTION</t>
  </si>
  <si>
    <t>Maintenance Cost</t>
  </si>
  <si>
    <t>Weight</t>
  </si>
  <si>
    <t>kg/rcs</t>
  </si>
  <si>
    <t>Present Value of Cost</t>
  </si>
  <si>
    <t>CAN HF North</t>
  </si>
  <si>
    <t>Demand</t>
  </si>
  <si>
    <t>Capacity</t>
  </si>
  <si>
    <t>Supply</t>
  </si>
  <si>
    <t>CAN HF South</t>
  </si>
  <si>
    <t>CAN CF North</t>
  </si>
  <si>
    <t>CAN CF South</t>
  </si>
  <si>
    <t>Warehouse Rental in the South (million VND)</t>
  </si>
  <si>
    <t>Transportation Cost Structure</t>
  </si>
  <si>
    <t>Transportation Cost (VND)</t>
  </si>
  <si>
    <t>Total cost of Option 1 (million VND)</t>
  </si>
  <si>
    <t>WH Rental in the South</t>
  </si>
  <si>
    <t>Variable Manufacturing Cost</t>
  </si>
  <si>
    <t>Fixed Manufacturing Cost</t>
  </si>
  <si>
    <t>Total cost per raw case</t>
  </si>
  <si>
    <t>Option 1: Transfer CAN HF from South to North and CAN CF from North to South.</t>
  </si>
  <si>
    <t>Rcs</t>
  </si>
  <si>
    <t>Inflation</t>
  </si>
  <si>
    <t>Total cost of Option 2 (Million VND)</t>
  </si>
  <si>
    <t>Destinations</t>
  </si>
  <si>
    <t>Departures</t>
  </si>
  <si>
    <t>Transportation Cost per Case by Transportation Mode (VND)</t>
  </si>
  <si>
    <t>Demands</t>
  </si>
  <si>
    <t>Total Shipped</t>
  </si>
  <si>
    <t>Total Received</t>
  </si>
  <si>
    <t>Column Labels</t>
  </si>
  <si>
    <t>Transfer Needed</t>
  </si>
  <si>
    <t>Total CAN HF</t>
  </si>
  <si>
    <t>Supply Surplus / (Shortage)</t>
  </si>
  <si>
    <t>Tranfer CAN HF from South to North</t>
  </si>
  <si>
    <t>Excess Supply</t>
  </si>
  <si>
    <t>Tranfer CAN CF from North to South</t>
  </si>
  <si>
    <t>Number of Products Shipped</t>
  </si>
  <si>
    <t>Optimal Transportation Cost</t>
  </si>
  <si>
    <t>Primary Cost from the Co-packer</t>
  </si>
  <si>
    <t>Weighted Average Cost per Case (VND)</t>
  </si>
  <si>
    <t>CAN CF &amp; CAN HF TRANSPORTATION OPIMIZATION MODEL</t>
  </si>
  <si>
    <t>Total Transportation Cost (million VND)</t>
  </si>
  <si>
    <t>Current Transportation Cost</t>
  </si>
  <si>
    <t>Cost Saving</t>
  </si>
  <si>
    <t>OPTIMIZED TRANSPORTATION MODEL FOR ALL PRODUCT (EXCEPT PMX)</t>
  </si>
  <si>
    <t>PET CF &amp; PET HF TRANSPORTATION OPIMIZATION MODEL</t>
  </si>
  <si>
    <t>RGB CF &amp; RGB HF TRANSPORTATION OPIMIZATION MODEL</t>
  </si>
  <si>
    <t>WATER TRANSPORTATION OPIMIZATION MODEL</t>
  </si>
  <si>
    <t>Total Shipping Cost</t>
  </si>
  <si>
    <t>Total Sales Demand Year 1</t>
  </si>
  <si>
    <t>Cost of Investment</t>
  </si>
  <si>
    <t>MAIN OBJECTIVE: TO MINIMIZE PRIMARY TRANSPORTATION COST</t>
  </si>
  <si>
    <t>STEP 1: IDENTIFY COST OF TRANSPORTATION PER CASE</t>
  </si>
  <si>
    <t>Using information in "Cost Structure", "Transportation Information" to calculate the cost of each case by transportation mode.</t>
  </si>
  <si>
    <t>Calculate the weighted average cost of each case by product type using the "Cost Structure"</t>
  </si>
  <si>
    <t>STEP 2: CONSOLIDATE THE ABOVE INFORMATION INTO A TABLE FOR REFERENCE</t>
  </si>
  <si>
    <t>STEP 3: RUN TRANSPORTATION MODEL TO MINIMIZE COST</t>
  </si>
  <si>
    <t>Constraint of model</t>
  </si>
  <si>
    <t>Total Received = Total Demand</t>
  </si>
  <si>
    <t>Total Shipped &lt;= Total Capacity</t>
  </si>
  <si>
    <t>Total Received: Amount of products that other regions received by tranportation</t>
  </si>
  <si>
    <t>Matrix explaination</t>
  </si>
  <si>
    <t>North - North</t>
  </si>
  <si>
    <t>Central - Central</t>
  </si>
  <si>
    <t>South - South</t>
  </si>
  <si>
    <t>--&gt;</t>
  </si>
  <si>
    <t>North - South</t>
  </si>
  <si>
    <t>North - Central</t>
  </si>
  <si>
    <t>…</t>
  </si>
  <si>
    <t>Produce in the North and transport the product to the South and Central --&gt; incur transportation cost</t>
  </si>
  <si>
    <t>Produce and consume in the same region --&gt; NOT incur transportation cost</t>
  </si>
  <si>
    <t xml:space="preserve">Total Shipped: Amount of production that meet current demand, which cannot be higher than total current 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</si>
</sst>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0006"/>
      <name val="Segoe U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3" fillId="4" borderId="0" applyNumberFormat="0" applyBorder="0" applyAlignment="0" applyProtection="0"/>
  </cellStyleXfs>
  <cellXfs count="2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9" fontId="3" fillId="0" borderId="0" xfId="0" applyNumberFormat="1" applyFont="1"/>
    <xf numFmtId="0" fontId="3" fillId="0" borderId="0" xfId="0" applyFont="1" applyAlignment="1">
      <alignment horizontal="center"/>
    </xf>
    <xf numFmtId="165" fontId="3" fillId="0" borderId="0" xfId="1" applyNumberFormat="1" applyFont="1"/>
    <xf numFmtId="0" fontId="6" fillId="0" borderId="0" xfId="0" applyFont="1"/>
    <xf numFmtId="0" fontId="6" fillId="0" borderId="2" xfId="0" applyFont="1" applyBorder="1"/>
    <xf numFmtId="165" fontId="6" fillId="0" borderId="2" xfId="0" applyNumberFormat="1" applyFont="1" applyBorder="1"/>
    <xf numFmtId="0" fontId="7" fillId="0" borderId="0" xfId="0" applyFont="1"/>
    <xf numFmtId="0" fontId="6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9" fillId="2" borderId="0" xfId="0" applyFont="1" applyFill="1"/>
    <xf numFmtId="0" fontId="9" fillId="2" borderId="0" xfId="0" applyFont="1" applyFill="1" applyAlignment="1">
      <alignment horizontal="center"/>
    </xf>
    <xf numFmtId="165" fontId="3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5" fontId="6" fillId="0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5" fontId="6" fillId="0" borderId="1" xfId="1" applyNumberFormat="1" applyFont="1" applyBorder="1"/>
    <xf numFmtId="164" fontId="3" fillId="0" borderId="1" xfId="1" applyNumberFormat="1" applyFont="1" applyBorder="1"/>
    <xf numFmtId="0" fontId="3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12" xfId="0" applyFont="1" applyBorder="1"/>
    <xf numFmtId="165" fontId="6" fillId="0" borderId="12" xfId="0" applyNumberFormat="1" applyFont="1" applyBorder="1"/>
    <xf numFmtId="41" fontId="3" fillId="0" borderId="0" xfId="3" applyFont="1"/>
    <xf numFmtId="41" fontId="3" fillId="0" borderId="0" xfId="0" applyNumberFormat="1" applyFont="1"/>
    <xf numFmtId="41" fontId="3" fillId="0" borderId="12" xfId="0" applyNumberFormat="1" applyFont="1" applyBorder="1"/>
    <xf numFmtId="41" fontId="0" fillId="0" borderId="0" xfId="3" applyFont="1"/>
    <xf numFmtId="0" fontId="0" fillId="0" borderId="0" xfId="0" pivotButton="1"/>
    <xf numFmtId="0" fontId="0" fillId="0" borderId="0" xfId="0" applyAlignment="1">
      <alignment horizontal="left"/>
    </xf>
    <xf numFmtId="0" fontId="11" fillId="0" borderId="0" xfId="0" applyFont="1"/>
    <xf numFmtId="9" fontId="3" fillId="0" borderId="0" xfId="2" applyFont="1"/>
    <xf numFmtId="41" fontId="3" fillId="0" borderId="0" xfId="0" applyNumberFormat="1" applyFont="1" applyBorder="1"/>
    <xf numFmtId="41" fontId="3" fillId="0" borderId="13" xfId="0" applyNumberFormat="1" applyFont="1" applyBorder="1"/>
    <xf numFmtId="41" fontId="3" fillId="0" borderId="13" xfId="3" applyFont="1" applyBorder="1"/>
    <xf numFmtId="0" fontId="6" fillId="0" borderId="3" xfId="0" applyFont="1" applyBorder="1"/>
    <xf numFmtId="0" fontId="6" fillId="0" borderId="15" xfId="0" applyFont="1" applyBorder="1"/>
    <xf numFmtId="0" fontId="4" fillId="0" borderId="3" xfId="0" applyFont="1" applyBorder="1"/>
    <xf numFmtId="0" fontId="6" fillId="0" borderId="14" xfId="0" applyFont="1" applyBorder="1"/>
    <xf numFmtId="165" fontId="3" fillId="0" borderId="1" xfId="0" applyNumberFormat="1" applyFont="1" applyBorder="1"/>
    <xf numFmtId="41" fontId="0" fillId="0" borderId="0" xfId="0" applyNumberFormat="1"/>
    <xf numFmtId="41" fontId="3" fillId="0" borderId="0" xfId="3" applyFont="1" applyBorder="1"/>
    <xf numFmtId="165" fontId="5" fillId="0" borderId="0" xfId="0" applyNumberFormat="1" applyFont="1"/>
    <xf numFmtId="165" fontId="3" fillId="0" borderId="0" xfId="0" applyNumberFormat="1" applyFont="1" applyAlignment="1">
      <alignment horizontal="center"/>
    </xf>
    <xf numFmtId="0" fontId="11" fillId="0" borderId="4" xfId="0" applyFont="1" applyBorder="1"/>
    <xf numFmtId="41" fontId="11" fillId="0" borderId="4" xfId="3" applyFont="1" applyBorder="1"/>
    <xf numFmtId="9" fontId="0" fillId="0" borderId="0" xfId="0" applyNumberFormat="1"/>
    <xf numFmtId="0" fontId="0" fillId="0" borderId="0" xfId="0" applyAlignment="1">
      <alignment horizontal="left" indent="1"/>
    </xf>
    <xf numFmtId="0" fontId="11" fillId="0" borderId="3" xfId="0" applyFont="1" applyBorder="1"/>
    <xf numFmtId="9" fontId="0" fillId="0" borderId="0" xfId="2" applyFont="1"/>
    <xf numFmtId="0" fontId="11" fillId="3" borderId="0" xfId="0" applyFont="1" applyFill="1"/>
    <xf numFmtId="0" fontId="0" fillId="0" borderId="3" xfId="0" applyBorder="1"/>
    <xf numFmtId="0" fontId="12" fillId="0" borderId="3" xfId="0" applyFont="1" applyBorder="1"/>
    <xf numFmtId="10" fontId="0" fillId="0" borderId="0" xfId="0" applyNumberFormat="1"/>
    <xf numFmtId="0" fontId="0" fillId="3" borderId="0" xfId="0" applyFill="1"/>
    <xf numFmtId="41" fontId="11" fillId="0" borderId="0" xfId="3" applyFont="1"/>
    <xf numFmtId="0" fontId="0" fillId="5" borderId="0" xfId="0" applyFill="1"/>
    <xf numFmtId="8" fontId="0" fillId="0" borderId="0" xfId="3" applyNumberFormat="1" applyFont="1"/>
    <xf numFmtId="0" fontId="0" fillId="0" borderId="0" xfId="0" applyFont="1"/>
    <xf numFmtId="41" fontId="0" fillId="6" borderId="0" xfId="3" applyFont="1" applyFill="1"/>
    <xf numFmtId="41" fontId="0" fillId="7" borderId="0" xfId="3" applyFont="1" applyFill="1"/>
    <xf numFmtId="41" fontId="11" fillId="0" borderId="4" xfId="0" applyNumberFormat="1" applyFont="1" applyBorder="1"/>
    <xf numFmtId="0" fontId="11" fillId="0" borderId="0" xfId="0" applyFont="1" applyBorder="1"/>
    <xf numFmtId="41" fontId="11" fillId="0" borderId="0" xfId="0" applyNumberFormat="1" applyFont="1" applyBorder="1"/>
    <xf numFmtId="43" fontId="0" fillId="0" borderId="0" xfId="0" applyNumberFormat="1"/>
    <xf numFmtId="0" fontId="0" fillId="0" borderId="0" xfId="0" applyBorder="1"/>
    <xf numFmtId="0" fontId="11" fillId="8" borderId="0" xfId="0" applyFont="1" applyFill="1"/>
    <xf numFmtId="0" fontId="0" fillId="8" borderId="0" xfId="0" applyFill="1"/>
    <xf numFmtId="41" fontId="11" fillId="8" borderId="0" xfId="0" applyNumberFormat="1" applyFont="1" applyFill="1"/>
    <xf numFmtId="42" fontId="11" fillId="8" borderId="0" xfId="4" applyFont="1" applyFill="1"/>
    <xf numFmtId="0" fontId="11" fillId="8" borderId="0" xfId="0" applyFont="1" applyFill="1" applyBorder="1"/>
    <xf numFmtId="41" fontId="11" fillId="8" borderId="0" xfId="0" applyNumberFormat="1" applyFont="1" applyFill="1" applyBorder="1"/>
    <xf numFmtId="41" fontId="5" fillId="0" borderId="0" xfId="3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/>
    </xf>
    <xf numFmtId="0" fontId="15" fillId="0" borderId="3" xfId="0" applyFont="1" applyBorder="1"/>
    <xf numFmtId="0" fontId="16" fillId="0" borderId="3" xfId="0" applyFont="1" applyBorder="1"/>
    <xf numFmtId="0" fontId="0" fillId="0" borderId="0" xfId="0" applyBorder="1" applyAlignment="1">
      <alignment horizontal="center" vertical="center" textRotation="90"/>
    </xf>
    <xf numFmtId="0" fontId="15" fillId="0" borderId="0" xfId="0" applyFont="1" applyBorder="1"/>
    <xf numFmtId="0" fontId="16" fillId="0" borderId="0" xfId="0" applyFont="1" applyBorder="1"/>
    <xf numFmtId="0" fontId="0" fillId="0" borderId="11" xfId="0" applyBorder="1"/>
    <xf numFmtId="0" fontId="0" fillId="0" borderId="13" xfId="0" applyBorder="1"/>
    <xf numFmtId="0" fontId="15" fillId="3" borderId="0" xfId="0" applyFont="1" applyFill="1"/>
    <xf numFmtId="41" fontId="0" fillId="0" borderId="16" xfId="3" applyFont="1" applyBorder="1"/>
    <xf numFmtId="41" fontId="0" fillId="0" borderId="17" xfId="3" applyFont="1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16" fillId="0" borderId="10" xfId="0" applyFont="1" applyBorder="1"/>
    <xf numFmtId="0" fontId="0" fillId="0" borderId="15" xfId="0" applyBorder="1"/>
    <xf numFmtId="0" fontId="11" fillId="0" borderId="27" xfId="0" applyFont="1" applyBorder="1"/>
    <xf numFmtId="0" fontId="0" fillId="0" borderId="23" xfId="0" applyBorder="1"/>
    <xf numFmtId="41" fontId="0" fillId="0" borderId="19" xfId="3" applyFont="1" applyBorder="1"/>
    <xf numFmtId="41" fontId="0" fillId="0" borderId="20" xfId="3" applyFont="1" applyBorder="1"/>
    <xf numFmtId="41" fontId="0" fillId="0" borderId="0" xfId="3" applyFont="1" applyBorder="1"/>
    <xf numFmtId="41" fontId="0" fillId="0" borderId="25" xfId="3" applyFont="1" applyBorder="1"/>
    <xf numFmtId="41" fontId="0" fillId="0" borderId="26" xfId="3" applyFont="1" applyBorder="1"/>
    <xf numFmtId="41" fontId="0" fillId="0" borderId="9" xfId="3" applyFont="1" applyBorder="1"/>
    <xf numFmtId="41" fontId="0" fillId="0" borderId="10" xfId="3" applyFont="1" applyBorder="1"/>
    <xf numFmtId="41" fontId="0" fillId="0" borderId="11" xfId="3" applyFont="1" applyBorder="1"/>
    <xf numFmtId="41" fontId="0" fillId="0" borderId="12" xfId="3" applyFont="1" applyBorder="1"/>
    <xf numFmtId="41" fontId="0" fillId="0" borderId="13" xfId="3" applyFont="1" applyBorder="1"/>
    <xf numFmtId="41" fontId="0" fillId="0" borderId="14" xfId="3" applyFont="1" applyBorder="1"/>
    <xf numFmtId="41" fontId="0" fillId="0" borderId="3" xfId="3" applyFont="1" applyBorder="1"/>
    <xf numFmtId="41" fontId="0" fillId="0" borderId="15" xfId="3" applyFont="1" applyBorder="1"/>
    <xf numFmtId="0" fontId="11" fillId="3" borderId="0" xfId="0" applyFont="1" applyFill="1" applyBorder="1"/>
    <xf numFmtId="41" fontId="0" fillId="9" borderId="10" xfId="3" applyFont="1" applyFill="1" applyBorder="1"/>
    <xf numFmtId="41" fontId="0" fillId="9" borderId="11" xfId="3" applyFont="1" applyFill="1" applyBorder="1"/>
    <xf numFmtId="41" fontId="0" fillId="9" borderId="12" xfId="3" applyFont="1" applyFill="1" applyBorder="1"/>
    <xf numFmtId="41" fontId="0" fillId="9" borderId="0" xfId="3" applyFont="1" applyFill="1" applyBorder="1"/>
    <xf numFmtId="41" fontId="0" fillId="9" borderId="13" xfId="3" applyFont="1" applyFill="1" applyBorder="1"/>
    <xf numFmtId="41" fontId="0" fillId="6" borderId="19" xfId="3" applyFont="1" applyFill="1" applyBorder="1"/>
    <xf numFmtId="41" fontId="0" fillId="6" borderId="20" xfId="3" applyFont="1" applyFill="1" applyBorder="1"/>
    <xf numFmtId="41" fontId="0" fillId="6" borderId="0" xfId="3" applyFont="1" applyFill="1" applyBorder="1"/>
    <xf numFmtId="41" fontId="0" fillId="6" borderId="22" xfId="3" applyFont="1" applyFill="1" applyBorder="1"/>
    <xf numFmtId="41" fontId="0" fillId="6" borderId="25" xfId="3" applyFont="1" applyFill="1" applyBorder="1"/>
    <xf numFmtId="41" fontId="0" fillId="6" borderId="26" xfId="3" applyFont="1" applyFill="1" applyBorder="1"/>
    <xf numFmtId="41" fontId="0" fillId="7" borderId="16" xfId="3" applyFont="1" applyFill="1" applyBorder="1"/>
    <xf numFmtId="41" fontId="0" fillId="7" borderId="17" xfId="3" applyFont="1" applyFill="1" applyBorder="1"/>
    <xf numFmtId="41" fontId="0" fillId="10" borderId="0" xfId="3" applyFont="1" applyFill="1"/>
    <xf numFmtId="0" fontId="15" fillId="3" borderId="0" xfId="0" applyFont="1" applyFill="1" applyBorder="1"/>
    <xf numFmtId="41" fontId="0" fillId="0" borderId="7" xfId="3" applyFont="1" applyFill="1" applyBorder="1"/>
    <xf numFmtId="41" fontId="0" fillId="0" borderId="29" xfId="3" applyFont="1" applyFill="1" applyBorder="1"/>
    <xf numFmtId="41" fontId="0" fillId="0" borderId="8" xfId="3" applyFont="1" applyFill="1" applyBorder="1"/>
    <xf numFmtId="0" fontId="17" fillId="0" borderId="0" xfId="0" applyFont="1"/>
    <xf numFmtId="41" fontId="17" fillId="0" borderId="0" xfId="0" applyNumberFormat="1" applyFont="1"/>
    <xf numFmtId="0" fontId="11" fillId="0" borderId="10" xfId="0" applyFont="1" applyBorder="1"/>
    <xf numFmtId="41" fontId="0" fillId="0" borderId="10" xfId="0" applyNumberFormat="1" applyBorder="1"/>
    <xf numFmtId="0" fontId="11" fillId="0" borderId="15" xfId="0" applyFont="1" applyBorder="1"/>
    <xf numFmtId="41" fontId="17" fillId="0" borderId="0" xfId="0" applyNumberFormat="1" applyFont="1" applyBorder="1"/>
    <xf numFmtId="41" fontId="17" fillId="0" borderId="13" xfId="0" applyNumberFormat="1" applyFont="1" applyBorder="1"/>
    <xf numFmtId="41" fontId="17" fillId="0" borderId="0" xfId="3" applyFont="1" applyBorder="1"/>
    <xf numFmtId="41" fontId="17" fillId="0" borderId="13" xfId="3" applyFont="1" applyBorder="1"/>
    <xf numFmtId="41" fontId="0" fillId="0" borderId="11" xfId="0" applyNumberFormat="1" applyBorder="1"/>
    <xf numFmtId="41" fontId="0" fillId="0" borderId="0" xfId="0" applyNumberFormat="1" applyBorder="1"/>
    <xf numFmtId="41" fontId="0" fillId="0" borderId="13" xfId="0" applyNumberFormat="1" applyBorder="1"/>
    <xf numFmtId="0" fontId="11" fillId="0" borderId="14" xfId="0" applyFont="1" applyBorder="1"/>
    <xf numFmtId="41" fontId="17" fillId="0" borderId="12" xfId="0" applyNumberFormat="1" applyFont="1" applyBorder="1"/>
    <xf numFmtId="41" fontId="0" fillId="0" borderId="9" xfId="0" applyNumberFormat="1" applyBorder="1"/>
    <xf numFmtId="41" fontId="0" fillId="0" borderId="12" xfId="0" applyNumberFormat="1" applyBorder="1"/>
    <xf numFmtId="0" fontId="11" fillId="0" borderId="18" xfId="0" applyFont="1" applyBorder="1"/>
    <xf numFmtId="0" fontId="11" fillId="0" borderId="28" xfId="0" applyFont="1" applyBorder="1"/>
    <xf numFmtId="41" fontId="11" fillId="0" borderId="0" xfId="3" applyFont="1" applyBorder="1"/>
    <xf numFmtId="0" fontId="11" fillId="0" borderId="30" xfId="0" applyFont="1" applyBorder="1"/>
    <xf numFmtId="41" fontId="11" fillId="0" borderId="30" xfId="3" applyFont="1" applyBorder="1"/>
    <xf numFmtId="41" fontId="0" fillId="7" borderId="16" xfId="3" applyFont="1" applyFill="1" applyBorder="1" applyAlignment="1">
      <alignment horizontal="center" vertical="center"/>
    </xf>
    <xf numFmtId="0" fontId="0" fillId="0" borderId="0" xfId="0" applyAlignment="1"/>
    <xf numFmtId="0" fontId="12" fillId="0" borderId="0" xfId="0" applyFont="1"/>
    <xf numFmtId="41" fontId="0" fillId="0" borderId="0" xfId="0" applyNumberFormat="1" applyFont="1"/>
    <xf numFmtId="41" fontId="11" fillId="0" borderId="31" xfId="0" applyNumberFormat="1" applyFont="1" applyBorder="1"/>
    <xf numFmtId="0" fontId="11" fillId="0" borderId="33" xfId="0" applyFont="1" applyBorder="1"/>
    <xf numFmtId="41" fontId="11" fillId="0" borderId="30" xfId="0" applyNumberFormat="1" applyFont="1" applyBorder="1"/>
    <xf numFmtId="41" fontId="1" fillId="0" borderId="0" xfId="3" applyFont="1" applyAlignment="1">
      <alignment horizontal="center"/>
    </xf>
    <xf numFmtId="0" fontId="16" fillId="0" borderId="9" xfId="0" applyFont="1" applyBorder="1"/>
    <xf numFmtId="0" fontId="15" fillId="0" borderId="12" xfId="0" applyFont="1" applyBorder="1"/>
    <xf numFmtId="0" fontId="16" fillId="0" borderId="12" xfId="0" applyFont="1" applyBorder="1"/>
    <xf numFmtId="0" fontId="15" fillId="0" borderId="32" xfId="0" applyFont="1" applyBorder="1"/>
    <xf numFmtId="41" fontId="0" fillId="0" borderId="17" xfId="3" applyFont="1" applyBorder="1" applyAlignment="1">
      <alignment horizontal="center" vertical="center"/>
    </xf>
    <xf numFmtId="0" fontId="11" fillId="0" borderId="36" xfId="0" applyFont="1" applyBorder="1"/>
    <xf numFmtId="41" fontId="0" fillId="0" borderId="36" xfId="3" applyFont="1" applyBorder="1"/>
    <xf numFmtId="41" fontId="13" fillId="4" borderId="0" xfId="5" applyNumberFormat="1"/>
    <xf numFmtId="0" fontId="0" fillId="0" borderId="0" xfId="0" quotePrefix="1"/>
    <xf numFmtId="0" fontId="0" fillId="0" borderId="34" xfId="0" applyBorder="1"/>
    <xf numFmtId="41" fontId="0" fillId="0" borderId="34" xfId="3" applyFont="1" applyBorder="1"/>
    <xf numFmtId="41" fontId="0" fillId="0" borderId="35" xfId="3" applyFont="1" applyBorder="1"/>
    <xf numFmtId="0" fontId="11" fillId="0" borderId="33" xfId="0" applyFont="1" applyBorder="1" applyAlignment="1">
      <alignment horizontal="center" vertical="center" wrapText="1"/>
    </xf>
    <xf numFmtId="166" fontId="0" fillId="0" borderId="0" xfId="2" applyNumberFormat="1" applyFont="1"/>
    <xf numFmtId="0" fontId="0" fillId="0" borderId="3" xfId="0" applyFill="1" applyBorder="1"/>
    <xf numFmtId="0" fontId="11" fillId="0" borderId="3" xfId="0" applyFont="1" applyFill="1" applyBorder="1"/>
    <xf numFmtId="0" fontId="11" fillId="0" borderId="28" xfId="0" applyFont="1" applyFill="1" applyBorder="1"/>
    <xf numFmtId="0" fontId="16" fillId="0" borderId="9" xfId="0" applyFont="1" applyFill="1" applyBorder="1"/>
    <xf numFmtId="0" fontId="0" fillId="0" borderId="11" xfId="0" applyFill="1" applyBorder="1"/>
    <xf numFmtId="41" fontId="0" fillId="0" borderId="0" xfId="3" applyFont="1" applyFill="1"/>
    <xf numFmtId="0" fontId="16" fillId="0" borderId="12" xfId="0" applyFont="1" applyFill="1" applyBorder="1"/>
    <xf numFmtId="0" fontId="0" fillId="0" borderId="13" xfId="0" applyFill="1" applyBorder="1"/>
    <xf numFmtId="0" fontId="15" fillId="0" borderId="12" xfId="0" applyFont="1" applyFill="1" applyBorder="1"/>
    <xf numFmtId="0" fontId="15" fillId="0" borderId="32" xfId="0" applyFont="1" applyFill="1" applyBorder="1"/>
    <xf numFmtId="0" fontId="0" fillId="0" borderId="13" xfId="0" applyFont="1" applyFill="1" applyBorder="1"/>
    <xf numFmtId="41" fontId="0" fillId="0" borderId="31" xfId="3" applyFont="1" applyFill="1" applyBorder="1"/>
    <xf numFmtId="41" fontId="0" fillId="0" borderId="31" xfId="3" applyFont="1" applyBorder="1"/>
    <xf numFmtId="41" fontId="0" fillId="8" borderId="0" xfId="3" applyFont="1" applyFill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164" fontId="6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41" fontId="0" fillId="0" borderId="16" xfId="3" applyFont="1" applyBorder="1" applyAlignment="1">
      <alignment horizontal="center" vertical="center"/>
    </xf>
    <xf numFmtId="41" fontId="0" fillId="0" borderId="17" xfId="3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165" fontId="3" fillId="0" borderId="0" xfId="1" applyNumberFormat="1" applyFont="1" applyAlignment="1">
      <alignment horizontal="center" vertical="center"/>
    </xf>
  </cellXfs>
  <cellStyles count="6">
    <cellStyle name="Bad" xfId="5" builtinId="27"/>
    <cellStyle name="Comma" xfId="1" builtinId="3"/>
    <cellStyle name="Comma [0]" xfId="3" builtinId="6"/>
    <cellStyle name="Currency [0]" xfId="4" builtinId="7"/>
    <cellStyle name="Normal" xfId="0" builtinId="0"/>
    <cellStyle name="Percent" xfId="2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510.701865162038" createdVersion="7" refreshedVersion="7" minRefreshableVersion="3" recordCount="288" xr:uid="{47CCBCB6-3454-BD4E-A873-F836AB2DC8B4}">
  <cacheSource type="worksheet">
    <worksheetSource name="SalesProd"/>
  </cacheSource>
  <cacheFields count="6">
    <cacheField name="Product Type" numFmtId="0">
      <sharedItems count="8">
        <s v="RGB CF"/>
        <s v="RGB HF"/>
        <s v="CAN CF"/>
        <s v="CAN HF"/>
        <s v="PET CF"/>
        <s v="PET HF"/>
        <s v="Water"/>
        <s v="PMX"/>
      </sharedItems>
    </cacheField>
    <cacheField name="Region" numFmtId="0">
      <sharedItems count="3">
        <s v="North"/>
        <s v="Central"/>
        <s v="South"/>
      </sharedItems>
    </cacheField>
    <cacheField name="Period" numFmtId="0">
      <sharedItems/>
    </cacheField>
    <cacheField name="Sales Demand" numFmtId="41">
      <sharedItems containsSemiMixedTypes="0" containsString="0" containsNumber="1" minValue="0" maxValue="3121972.0599999996"/>
    </cacheField>
    <cacheField name="Production Capacity" numFmtId="41">
      <sharedItems containsSemiMixedTypes="0" containsString="0" containsNumber="1" minValue="0" maxValue="3416490"/>
    </cacheField>
    <cacheField name="Production Supply" numFmtId="41">
      <sharedItems containsSemiMixedTypes="0" containsString="0" containsNumber="1" minValue="0" maxValue="3417806.73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  <s v="Y0-M01"/>
    <n v="125649.42"/>
    <n v="345290.39999999997"/>
    <n v="103928.43999999999"/>
  </r>
  <r>
    <x v="0"/>
    <x v="0"/>
    <s v="Y0-M02"/>
    <n v="109638.92"/>
    <n v="345290.39999999997"/>
    <n v="124864.68"/>
  </r>
  <r>
    <x v="0"/>
    <x v="0"/>
    <s v="Y0-M03"/>
    <n v="102563.95999999999"/>
    <n v="345290.39999999997"/>
    <n v="91785.87999999999"/>
  </r>
  <r>
    <x v="0"/>
    <x v="0"/>
    <s v="Y0-M04"/>
    <n v="20053.099999999999"/>
    <n v="345290.39999999997"/>
    <n v="46330.82"/>
  </r>
  <r>
    <x v="0"/>
    <x v="0"/>
    <s v="Y0-M05"/>
    <n v="105716.04"/>
    <n v="345290.39999999997"/>
    <n v="77784.37999999999"/>
  </r>
  <r>
    <x v="0"/>
    <x v="0"/>
    <s v="Y0-M06"/>
    <n v="144545.5"/>
    <n v="345290.39999999997"/>
    <n v="132719.46"/>
  </r>
  <r>
    <x v="0"/>
    <x v="0"/>
    <s v="Y0-M07"/>
    <n v="145545.9"/>
    <n v="345290.39999999997"/>
    <n v="177700.56"/>
  </r>
  <r>
    <x v="0"/>
    <x v="0"/>
    <s v="Y0-M08"/>
    <n v="110353.95999999999"/>
    <n v="345290.39999999997"/>
    <n v="94165.51999999999"/>
  </r>
  <r>
    <x v="0"/>
    <x v="0"/>
    <s v="Y0-M09"/>
    <n v="131364.81999999998"/>
    <n v="345290.39999999997"/>
    <n v="138495.53999999998"/>
  </r>
  <r>
    <x v="0"/>
    <x v="0"/>
    <s v="Y0-M10"/>
    <n v="135193.4"/>
    <n v="345290.39999999997"/>
    <n v="137163.85999999999"/>
  </r>
  <r>
    <x v="0"/>
    <x v="0"/>
    <s v="Y0-M11"/>
    <n v="104479.48"/>
    <n v="345290.39999999997"/>
    <n v="111048.5"/>
  </r>
  <r>
    <x v="0"/>
    <x v="0"/>
    <s v="Y0-M12"/>
    <n v="93033.919999999998"/>
    <n v="345290.39999999997"/>
    <n v="84839.659999999989"/>
  </r>
  <r>
    <x v="0"/>
    <x v="1"/>
    <s v="Y0-M01"/>
    <n v="192888.59999999998"/>
    <n v="465426"/>
    <n v="210161.9"/>
  </r>
  <r>
    <x v="0"/>
    <x v="1"/>
    <s v="Y0-M02"/>
    <n v="185940.74"/>
    <n v="465426"/>
    <n v="180751.78"/>
  </r>
  <r>
    <x v="0"/>
    <x v="1"/>
    <s v="Y0-M03"/>
    <n v="208649"/>
    <n v="501228"/>
    <n v="183361.84"/>
  </r>
  <r>
    <x v="0"/>
    <x v="1"/>
    <s v="Y0-M04"/>
    <n v="111640.54"/>
    <n v="447525"/>
    <n v="87014.299999999988"/>
  </r>
  <r>
    <x v="0"/>
    <x v="1"/>
    <s v="Y0-M05"/>
    <n v="271815.24"/>
    <n v="483327"/>
    <n v="298190.53999999998"/>
  </r>
  <r>
    <x v="0"/>
    <x v="1"/>
    <s v="Y0-M06"/>
    <n v="266031.77999999997"/>
    <n v="483327"/>
    <n v="262756.7"/>
  </r>
  <r>
    <x v="0"/>
    <x v="1"/>
    <s v="Y0-M07"/>
    <n v="261120.8"/>
    <n v="483327"/>
    <n v="255163.49999999997"/>
  </r>
  <r>
    <x v="0"/>
    <x v="1"/>
    <s v="Y0-M08"/>
    <n v="110249"/>
    <n v="501228"/>
    <n v="123186.14"/>
  </r>
  <r>
    <x v="0"/>
    <x v="1"/>
    <s v="Y0-M09"/>
    <n v="266285.98"/>
    <n v="465426"/>
    <n v="279949.63999999996"/>
  </r>
  <r>
    <x v="0"/>
    <x v="1"/>
    <s v="Y0-M10"/>
    <n v="174974.87999999998"/>
    <n v="501228"/>
    <n v="172122.09999999998"/>
  </r>
  <r>
    <x v="0"/>
    <x v="1"/>
    <s v="Y0-M11"/>
    <n v="192036.62"/>
    <n v="483327"/>
    <n v="166874.09999999998"/>
  </r>
  <r>
    <x v="0"/>
    <x v="1"/>
    <s v="Y0-M12"/>
    <n v="135426.28"/>
    <n v="483327"/>
    <n v="150445.4"/>
  </r>
  <r>
    <x v="0"/>
    <x v="2"/>
    <s v="Y0-M01"/>
    <n v="427650.5"/>
    <n v="1150139.25"/>
    <n v="419479.19999999995"/>
  </r>
  <r>
    <x v="0"/>
    <x v="2"/>
    <s v="Y0-M02"/>
    <n v="447708.51999999996"/>
    <n v="1150139.25"/>
    <n v="442549.89999999997"/>
  </r>
  <r>
    <x v="0"/>
    <x v="2"/>
    <s v="Y0-M03"/>
    <n v="408114"/>
    <n v="1239644.25"/>
    <n v="405404.72"/>
  </r>
  <r>
    <x v="0"/>
    <x v="2"/>
    <s v="Y0-M04"/>
    <n v="238661"/>
    <n v="1042733.25"/>
    <n v="247659.68"/>
  </r>
  <r>
    <x v="0"/>
    <x v="2"/>
    <s v="Y0-M05"/>
    <n v="416432.07999999996"/>
    <n v="1123287.75"/>
    <n v="436399.07999999996"/>
  </r>
  <r>
    <x v="0"/>
    <x v="2"/>
    <s v="Y0-M06"/>
    <n v="411398.1"/>
    <n v="1194891.75"/>
    <n v="370781.86"/>
  </r>
  <r>
    <x v="0"/>
    <x v="2"/>
    <s v="Y0-M07"/>
    <n v="400428.95999999996"/>
    <n v="1194891.75"/>
    <n v="460466.07999999996"/>
  </r>
  <r>
    <x v="0"/>
    <x v="2"/>
    <s v="Y0-M08"/>
    <n v="331018.42"/>
    <n v="1239644.25"/>
    <n v="343670.19999999995"/>
  </r>
  <r>
    <x v="0"/>
    <x v="2"/>
    <s v="Y0-M09"/>
    <n v="393631.16"/>
    <n v="1114337.25"/>
    <n v="351758.68"/>
  </r>
  <r>
    <x v="0"/>
    <x v="2"/>
    <s v="Y0-M10"/>
    <n v="368581.8"/>
    <n v="1248594.75"/>
    <n v="357917.69999999995"/>
  </r>
  <r>
    <x v="0"/>
    <x v="2"/>
    <s v="Y0-M11"/>
    <n v="373716.63999999996"/>
    <n v="1203842.25"/>
    <n v="365642.92"/>
  </r>
  <r>
    <x v="0"/>
    <x v="2"/>
    <s v="Y0-M12"/>
    <n v="343028.95999999996"/>
    <n v="1203842.25"/>
    <n v="330994.63999999996"/>
  </r>
  <r>
    <x v="1"/>
    <x v="0"/>
    <s v="Y0-M01"/>
    <n v="7591.5599999999995"/>
    <n v="147981.60000000003"/>
    <n v="7061.8399999999992"/>
  </r>
  <r>
    <x v="1"/>
    <x v="0"/>
    <s v="Y0-M02"/>
    <n v="6113.92"/>
    <n v="147981.60000000003"/>
    <n v="0"/>
  </r>
  <r>
    <x v="1"/>
    <x v="0"/>
    <s v="Y0-M03"/>
    <n v="5185.6799999999994"/>
    <n v="147981.60000000003"/>
    <n v="7985.98"/>
  </r>
  <r>
    <x v="1"/>
    <x v="0"/>
    <s v="Y0-M04"/>
    <n v="612.54"/>
    <n v="147981.60000000003"/>
    <n v="0"/>
  </r>
  <r>
    <x v="1"/>
    <x v="0"/>
    <s v="Y0-M05"/>
    <n v="4705.9799999999996"/>
    <n v="147981.60000000003"/>
    <n v="0"/>
  </r>
  <r>
    <x v="1"/>
    <x v="0"/>
    <s v="Y0-M06"/>
    <n v="9516.92"/>
    <n v="147981.60000000003"/>
    <n v="9941.68"/>
  </r>
  <r>
    <x v="1"/>
    <x v="0"/>
    <s v="Y0-M07"/>
    <n v="8887.98"/>
    <n v="147981.60000000003"/>
    <n v="13507.039999999999"/>
  </r>
  <r>
    <x v="1"/>
    <x v="0"/>
    <s v="Y0-M08"/>
    <n v="4807.66"/>
    <n v="147981.60000000003"/>
    <n v="0"/>
  </r>
  <r>
    <x v="1"/>
    <x v="0"/>
    <s v="Y0-M09"/>
    <n v="7889.2199999999993"/>
    <n v="147981.60000000003"/>
    <n v="8450.92"/>
  </r>
  <r>
    <x v="1"/>
    <x v="0"/>
    <s v="Y0-M10"/>
    <n v="7917.9199999999992"/>
    <n v="147981.60000000003"/>
    <n v="8523.08"/>
  </r>
  <r>
    <x v="1"/>
    <x v="0"/>
    <s v="Y0-M11"/>
    <n v="6095.8799999999992"/>
    <n v="147981.60000000003"/>
    <n v="6859.2999999999993"/>
  </r>
  <r>
    <x v="1"/>
    <x v="0"/>
    <s v="Y0-M12"/>
    <n v="5014.2999999999993"/>
    <n v="147981.60000000003"/>
    <n v="6644.46"/>
  </r>
  <r>
    <x v="1"/>
    <x v="1"/>
    <s v="Y0-M01"/>
    <n v="0"/>
    <n v="0"/>
    <n v="0"/>
  </r>
  <r>
    <x v="1"/>
    <x v="1"/>
    <s v="Y0-M02"/>
    <n v="65.599999999999994"/>
    <n v="0"/>
    <n v="0"/>
  </r>
  <r>
    <x v="1"/>
    <x v="1"/>
    <s v="Y0-M03"/>
    <n v="98.399999999999991"/>
    <n v="0"/>
    <n v="0"/>
  </r>
  <r>
    <x v="1"/>
    <x v="1"/>
    <s v="Y0-M04"/>
    <n v="0"/>
    <n v="0"/>
    <n v="0"/>
  </r>
  <r>
    <x v="1"/>
    <x v="1"/>
    <s v="Y0-M05"/>
    <n v="0"/>
    <n v="0"/>
    <n v="0"/>
  </r>
  <r>
    <x v="1"/>
    <x v="1"/>
    <s v="Y0-M06"/>
    <n v="0"/>
    <n v="0"/>
    <n v="0"/>
  </r>
  <r>
    <x v="1"/>
    <x v="1"/>
    <s v="Y0-M07"/>
    <n v="0"/>
    <n v="0"/>
    <n v="0"/>
  </r>
  <r>
    <x v="1"/>
    <x v="1"/>
    <s v="Y0-M08"/>
    <n v="0"/>
    <n v="0"/>
    <n v="0"/>
  </r>
  <r>
    <x v="1"/>
    <x v="1"/>
    <s v="Y0-M09"/>
    <n v="0"/>
    <n v="0"/>
    <n v="0"/>
  </r>
  <r>
    <x v="1"/>
    <x v="1"/>
    <s v="Y0-M10"/>
    <n v="0"/>
    <n v="0"/>
    <n v="0"/>
  </r>
  <r>
    <x v="1"/>
    <x v="1"/>
    <s v="Y0-M11"/>
    <n v="0"/>
    <n v="0"/>
    <n v="0"/>
  </r>
  <r>
    <x v="1"/>
    <x v="1"/>
    <s v="Y0-M12"/>
    <n v="0"/>
    <n v="0"/>
    <n v="0"/>
  </r>
  <r>
    <x v="1"/>
    <x v="2"/>
    <s v="Y0-M01"/>
    <n v="11805.539999999999"/>
    <n v="228237.75"/>
    <n v="11639.08"/>
  </r>
  <r>
    <x v="1"/>
    <x v="2"/>
    <s v="Y0-M02"/>
    <n v="18892.8"/>
    <n v="228237.75"/>
    <n v="19500.419999999998"/>
  </r>
  <r>
    <x v="1"/>
    <x v="2"/>
    <s v="Y0-M03"/>
    <n v="16170.4"/>
    <n v="246138.75"/>
    <n v="18914.12"/>
  </r>
  <r>
    <x v="1"/>
    <x v="2"/>
    <s v="Y0-M04"/>
    <n v="3772"/>
    <n v="219287.25"/>
    <n v="6269.7199999999993"/>
  </r>
  <r>
    <x v="1"/>
    <x v="2"/>
    <s v="Y0-M05"/>
    <n v="8101.5999999999995"/>
    <n v="237188.25"/>
    <n v="5764.5999999999995"/>
  </r>
  <r>
    <x v="1"/>
    <x v="2"/>
    <s v="Y0-M06"/>
    <n v="12717.38"/>
    <n v="237188.25"/>
    <n v="12969.939999999999"/>
  </r>
  <r>
    <x v="1"/>
    <x v="2"/>
    <s v="Y0-M07"/>
    <n v="12753.46"/>
    <n v="237188.25"/>
    <n v="18286"/>
  </r>
  <r>
    <x v="1"/>
    <x v="2"/>
    <s v="Y0-M08"/>
    <n v="6431.2599999999993"/>
    <n v="246138.75"/>
    <n v="5770.3399999999992"/>
  </r>
  <r>
    <x v="1"/>
    <x v="2"/>
    <s v="Y0-M09"/>
    <n v="11273.359999999999"/>
    <n v="192435.75"/>
    <n v="5717.86"/>
  </r>
  <r>
    <x v="1"/>
    <x v="2"/>
    <s v="Y0-M10"/>
    <n v="15586.56"/>
    <n v="246138.75"/>
    <n v="20158.879999999997"/>
  </r>
  <r>
    <x v="1"/>
    <x v="2"/>
    <s v="Y0-M11"/>
    <n v="13056.859999999999"/>
    <n v="237188.25"/>
    <n v="14181.9"/>
  </r>
  <r>
    <x v="1"/>
    <x v="2"/>
    <s v="Y0-M12"/>
    <n v="15252"/>
    <n v="237188.25"/>
    <n v="19083.86"/>
  </r>
  <r>
    <x v="2"/>
    <x v="0"/>
    <s v="Y0-M01"/>
    <n v="256452.53999999998"/>
    <n v="1123632"/>
    <n v="318078.82"/>
  </r>
  <r>
    <x v="2"/>
    <x v="0"/>
    <s v="Y0-M02"/>
    <n v="176565.68"/>
    <n v="1123632"/>
    <n v="170216.41999999998"/>
  </r>
  <r>
    <x v="2"/>
    <x v="0"/>
    <s v="Y0-M03"/>
    <n v="127741.23999999999"/>
    <n v="1123632"/>
    <n v="87926.14"/>
  </r>
  <r>
    <x v="2"/>
    <x v="0"/>
    <s v="Y0-M04"/>
    <n v="63659.06"/>
    <n v="1123632"/>
    <n v="49502.579999999994"/>
  </r>
  <r>
    <x v="2"/>
    <x v="0"/>
    <s v="Y0-M05"/>
    <n v="190711.5"/>
    <n v="1123632"/>
    <n v="149950.94"/>
  </r>
  <r>
    <x v="2"/>
    <x v="0"/>
    <s v="Y0-M06"/>
    <n v="218141.31999999998"/>
    <n v="1123632"/>
    <n v="245253.8"/>
  </r>
  <r>
    <x v="2"/>
    <x v="0"/>
    <s v="Y0-M07"/>
    <n v="301347.53999999998"/>
    <n v="1123632"/>
    <n v="352910.77999999997"/>
  </r>
  <r>
    <x v="2"/>
    <x v="0"/>
    <s v="Y0-M08"/>
    <n v="227136.71999999997"/>
    <n v="1123632"/>
    <n v="245143.91999999998"/>
  </r>
  <r>
    <x v="2"/>
    <x v="0"/>
    <s v="Y0-M09"/>
    <n v="280371.12"/>
    <n v="1123632"/>
    <n v="257100.34"/>
  </r>
  <r>
    <x v="2"/>
    <x v="0"/>
    <s v="Y0-M10"/>
    <n v="330309.94"/>
    <n v="1123632"/>
    <n v="555802.55999999994"/>
  </r>
  <r>
    <x v="2"/>
    <x v="0"/>
    <s v="Y0-M11"/>
    <n v="308325.74"/>
    <n v="1123632"/>
    <n v="626161.02"/>
  </r>
  <r>
    <x v="2"/>
    <x v="0"/>
    <s v="Y0-M12"/>
    <n v="386548.81999999995"/>
    <n v="1123632"/>
    <n v="973062.84"/>
  </r>
  <r>
    <x v="2"/>
    <x v="1"/>
    <s v="Y0-M01"/>
    <n v="460364.39999999997"/>
    <n v="263160"/>
    <n v="254368.09999999998"/>
  </r>
  <r>
    <x v="2"/>
    <x v="1"/>
    <s v="Y0-M02"/>
    <n v="344282.74"/>
    <n v="263160"/>
    <n v="306313.45999999996"/>
  </r>
  <r>
    <x v="2"/>
    <x v="1"/>
    <s v="Y0-M03"/>
    <n v="295797.77999999997"/>
    <n v="336600"/>
    <n v="264880.5"/>
  </r>
  <r>
    <x v="2"/>
    <x v="1"/>
    <s v="Y0-M04"/>
    <n v="70639.72"/>
    <n v="299880"/>
    <n v="53686.219999999994"/>
  </r>
  <r>
    <x v="2"/>
    <x v="1"/>
    <s v="Y0-M05"/>
    <n v="308556.15999999997"/>
    <n v="324360"/>
    <n v="242102.53999999998"/>
  </r>
  <r>
    <x v="2"/>
    <x v="1"/>
    <s v="Y0-M06"/>
    <n v="233677.03999999998"/>
    <n v="275400"/>
    <n v="288317.74"/>
  </r>
  <r>
    <x v="2"/>
    <x v="1"/>
    <s v="Y0-M07"/>
    <n v="287314.88"/>
    <n v="324360"/>
    <n v="251474.31999999998"/>
  </r>
  <r>
    <x v="2"/>
    <x v="1"/>
    <s v="Y0-M08"/>
    <n v="141358.16"/>
    <n v="336600"/>
    <n v="108573.73999999999"/>
  </r>
  <r>
    <x v="2"/>
    <x v="1"/>
    <s v="Y0-M09"/>
    <n v="282708.12"/>
    <n v="312120"/>
    <n v="272463.86"/>
  </r>
  <r>
    <x v="2"/>
    <x v="1"/>
    <s v="Y0-M10"/>
    <n v="314045.24"/>
    <n v="336600"/>
    <n v="312355.21999999997"/>
  </r>
  <r>
    <x v="2"/>
    <x v="1"/>
    <s v="Y0-M11"/>
    <n v="295933.89999999997"/>
    <n v="324360"/>
    <n v="307591.01999999996"/>
  </r>
  <r>
    <x v="2"/>
    <x v="1"/>
    <s v="Y0-M12"/>
    <n v="362028.36"/>
    <n v="324360"/>
    <n v="338873.19999999995"/>
  </r>
  <r>
    <x v="2"/>
    <x v="2"/>
    <s v="Y0-M01"/>
    <n v="1927936.44"/>
    <n v="1987840.26"/>
    <n v="1455846.8599999999"/>
  </r>
  <r>
    <x v="2"/>
    <x v="2"/>
    <s v="Y0-M02"/>
    <n v="1136587.24"/>
    <n v="1987840.26"/>
    <n v="1216310.0999999999"/>
  </r>
  <r>
    <x v="2"/>
    <x v="2"/>
    <s v="Y0-M03"/>
    <n v="1129915.72"/>
    <n v="2143749.2999999998"/>
    <n v="1183816.78"/>
  </r>
  <r>
    <x v="2"/>
    <x v="2"/>
    <s v="Y0-M04"/>
    <n v="491838.45999999996"/>
    <n v="1909885.7399999998"/>
    <n v="434313.81999999995"/>
  </r>
  <r>
    <x v="2"/>
    <x v="2"/>
    <s v="Y0-M05"/>
    <n v="1318603.46"/>
    <n v="1967972.7"/>
    <n v="1121114.6599999999"/>
  </r>
  <r>
    <x v="2"/>
    <x v="2"/>
    <s v="Y0-M06"/>
    <n v="1209692.7"/>
    <n v="2065470.4200000002"/>
    <n v="1386209.18"/>
  </r>
  <r>
    <x v="2"/>
    <x v="2"/>
    <s v="Y0-M07"/>
    <n v="1169128.94"/>
    <n v="1937595.06"/>
    <n v="1145845.04"/>
  </r>
  <r>
    <x v="2"/>
    <x v="2"/>
    <s v="Y0-M08"/>
    <n v="880961.25999999989"/>
    <n v="2143749.2999999998"/>
    <n v="893059.53999999992"/>
  </r>
  <r>
    <x v="2"/>
    <x v="2"/>
    <s v="Y0-M09"/>
    <n v="1228039.3799999999"/>
    <n v="1987840.26"/>
    <n v="1232592.8399999999"/>
  </r>
  <r>
    <x v="2"/>
    <x v="2"/>
    <s v="Y0-M10"/>
    <n v="1640965.96"/>
    <n v="2143412.6999999997"/>
    <n v="1974103.2599999998"/>
  </r>
  <r>
    <x v="2"/>
    <x v="2"/>
    <s v="Y0-M11"/>
    <n v="2006963.94"/>
    <n v="2065470.4200000002"/>
    <n v="1782204.4"/>
  </r>
  <r>
    <x v="2"/>
    <x v="2"/>
    <s v="Y0-M12"/>
    <n v="2094563.72"/>
    <n v="2064821.7"/>
    <n v="1632346.94"/>
  </r>
  <r>
    <x v="3"/>
    <x v="0"/>
    <s v="Y0-M01"/>
    <n v="451653.54"/>
    <n v="312120"/>
    <n v="240203.41999999998"/>
  </r>
  <r>
    <x v="3"/>
    <x v="0"/>
    <s v="Y0-M02"/>
    <n v="198618.75999999998"/>
    <n v="312120"/>
    <n v="289907.71999999997"/>
  </r>
  <r>
    <x v="3"/>
    <x v="0"/>
    <s v="Y0-M03"/>
    <n v="153523.68"/>
    <n v="312120"/>
    <n v="169222.58"/>
  </r>
  <r>
    <x v="3"/>
    <x v="0"/>
    <s v="Y0-M04"/>
    <n v="20873.099999999999"/>
    <n v="312120"/>
    <n v="0"/>
  </r>
  <r>
    <x v="3"/>
    <x v="0"/>
    <s v="Y0-M05"/>
    <n v="161576.07999999999"/>
    <n v="312120"/>
    <n v="128115.15999999999"/>
  </r>
  <r>
    <x v="3"/>
    <x v="0"/>
    <s v="Y0-M06"/>
    <n v="216442.28"/>
    <n v="312120"/>
    <n v="221952.68"/>
  </r>
  <r>
    <x v="3"/>
    <x v="0"/>
    <s v="Y0-M07"/>
    <n v="242440.37999999998"/>
    <n v="312120"/>
    <n v="231033.36"/>
  </r>
  <r>
    <x v="3"/>
    <x v="0"/>
    <s v="Y0-M08"/>
    <n v="178919.9"/>
    <n v="312120"/>
    <n v="220104.4"/>
  </r>
  <r>
    <x v="3"/>
    <x v="0"/>
    <s v="Y0-M09"/>
    <n v="242419.87999999998"/>
    <n v="312120"/>
    <n v="218248.74"/>
  </r>
  <r>
    <x v="3"/>
    <x v="0"/>
    <s v="Y0-M10"/>
    <n v="264299.12"/>
    <n v="312120"/>
    <n v="311309.71999999997"/>
  </r>
  <r>
    <x v="3"/>
    <x v="0"/>
    <s v="Y0-M11"/>
    <n v="298102.8"/>
    <n v="312120"/>
    <n v="301268"/>
  </r>
  <r>
    <x v="3"/>
    <x v="0"/>
    <s v="Y0-M12"/>
    <n v="514628.72"/>
    <n v="312120"/>
    <n v="351319.16"/>
  </r>
  <r>
    <x v="3"/>
    <x v="1"/>
    <s v="Y0-M01"/>
    <n v="43864.259999999995"/>
    <n v="0"/>
    <n v="0"/>
  </r>
  <r>
    <x v="3"/>
    <x v="1"/>
    <s v="Y0-M02"/>
    <n v="18014.579999999998"/>
    <n v="0"/>
    <n v="0"/>
  </r>
  <r>
    <x v="3"/>
    <x v="1"/>
    <s v="Y0-M03"/>
    <n v="10122.08"/>
    <n v="0"/>
    <n v="0"/>
  </r>
  <r>
    <x v="3"/>
    <x v="1"/>
    <s v="Y0-M04"/>
    <n v="3875.3199999999997"/>
    <n v="0"/>
    <n v="0"/>
  </r>
  <r>
    <x v="3"/>
    <x v="1"/>
    <s v="Y0-M05"/>
    <n v="17740.7"/>
    <n v="0"/>
    <n v="0"/>
  </r>
  <r>
    <x v="3"/>
    <x v="1"/>
    <s v="Y0-M06"/>
    <n v="12395.119999999999"/>
    <n v="0"/>
    <n v="0"/>
  </r>
  <r>
    <x v="3"/>
    <x v="1"/>
    <s v="Y0-M07"/>
    <n v="21726.719999999998"/>
    <n v="0"/>
    <n v="0"/>
  </r>
  <r>
    <x v="3"/>
    <x v="1"/>
    <s v="Y0-M08"/>
    <n v="4849.4799999999996"/>
    <n v="0"/>
    <n v="0"/>
  </r>
  <r>
    <x v="3"/>
    <x v="1"/>
    <s v="Y0-M09"/>
    <n v="13174.939999999999"/>
    <n v="0"/>
    <n v="0"/>
  </r>
  <r>
    <x v="3"/>
    <x v="1"/>
    <s v="Y0-M10"/>
    <n v="8635.42"/>
    <n v="0"/>
    <n v="0"/>
  </r>
  <r>
    <x v="3"/>
    <x v="1"/>
    <s v="Y0-M11"/>
    <n v="12573.06"/>
    <n v="0"/>
    <n v="0"/>
  </r>
  <r>
    <x v="3"/>
    <x v="1"/>
    <s v="Y0-M12"/>
    <n v="37822.5"/>
    <n v="0"/>
    <n v="0"/>
  </r>
  <r>
    <x v="3"/>
    <x v="2"/>
    <s v="Y0-M01"/>
    <n v="41722.42"/>
    <n v="1987840.26"/>
    <n v="67126.84"/>
  </r>
  <r>
    <x v="3"/>
    <x v="2"/>
    <s v="Y0-M02"/>
    <n v="13067.519999999999"/>
    <n v="1987840.26"/>
    <n v="32502.339999999997"/>
  </r>
  <r>
    <x v="3"/>
    <x v="2"/>
    <s v="Y0-M03"/>
    <n v="13440.619999999999"/>
    <n v="2143749.2999999998"/>
    <n v="46033.979999999996"/>
  </r>
  <r>
    <x v="3"/>
    <x v="2"/>
    <s v="Y0-M04"/>
    <n v="5729.3399999999992"/>
    <n v="1909885.7399999998"/>
    <n v="7414.44"/>
  </r>
  <r>
    <x v="3"/>
    <x v="2"/>
    <s v="Y0-M05"/>
    <n v="13370.92"/>
    <n v="1967972.7"/>
    <n v="0"/>
  </r>
  <r>
    <x v="3"/>
    <x v="2"/>
    <s v="Y0-M06"/>
    <n v="16167.119999999999"/>
    <n v="2065470.4200000002"/>
    <n v="16822.3"/>
  </r>
  <r>
    <x v="3"/>
    <x v="2"/>
    <s v="Y0-M07"/>
    <n v="14842"/>
    <n v="1937595.06"/>
    <n v="8901.92"/>
  </r>
  <r>
    <x v="3"/>
    <x v="2"/>
    <s v="Y0-M08"/>
    <n v="7270.12"/>
    <n v="2143749.2999999998"/>
    <n v="16676.34"/>
  </r>
  <r>
    <x v="3"/>
    <x v="2"/>
    <s v="Y0-M09"/>
    <n v="10524.699999999999"/>
    <n v="1987840.26"/>
    <n v="8974.08"/>
  </r>
  <r>
    <x v="3"/>
    <x v="2"/>
    <s v="Y0-M10"/>
    <n v="10241.799999999999"/>
    <n v="2143412.6999999997"/>
    <n v="16800.16"/>
  </r>
  <r>
    <x v="3"/>
    <x v="2"/>
    <s v="Y0-M11"/>
    <n v="23187.14"/>
    <n v="2065470.4200000002"/>
    <n v="146727.51999999999"/>
  </r>
  <r>
    <x v="3"/>
    <x v="2"/>
    <s v="Y0-M12"/>
    <n v="40383.360000000001"/>
    <n v="2064821.7"/>
    <n v="303664.03999999998"/>
  </r>
  <r>
    <x v="4"/>
    <x v="0"/>
    <s v="Y0-M01"/>
    <n v="519511.81999999995"/>
    <n v="893443.5"/>
    <n v="455016.36"/>
  </r>
  <r>
    <x v="4"/>
    <x v="0"/>
    <s v="Y0-M02"/>
    <n v="513865.3"/>
    <n v="893443.5"/>
    <n v="592629.57999999996"/>
  </r>
  <r>
    <x v="4"/>
    <x v="0"/>
    <s v="Y0-M03"/>
    <n v="531097.59999999998"/>
    <n v="893443.5"/>
    <n v="519089.51999999996"/>
  </r>
  <r>
    <x v="4"/>
    <x v="0"/>
    <s v="Y0-M04"/>
    <n v="325489.98"/>
    <n v="893443.5"/>
    <n v="329810.56"/>
  </r>
  <r>
    <x v="4"/>
    <x v="0"/>
    <s v="Y0-M05"/>
    <n v="671552.94"/>
    <n v="893443.5"/>
    <n v="770916.44"/>
  </r>
  <r>
    <x v="4"/>
    <x v="0"/>
    <s v="Y0-M06"/>
    <n v="811432.6399999999"/>
    <n v="893443.5"/>
    <n v="844868.96"/>
  </r>
  <r>
    <x v="4"/>
    <x v="0"/>
    <s v="Y0-M07"/>
    <n v="878279.03999999992"/>
    <n v="893443.5"/>
    <n v="798044.5"/>
  </r>
  <r>
    <x v="4"/>
    <x v="0"/>
    <s v="Y0-M08"/>
    <n v="737099.64"/>
    <n v="893443.5"/>
    <n v="552705.41999999993"/>
  </r>
  <r>
    <x v="4"/>
    <x v="0"/>
    <s v="Y0-M09"/>
    <n v="896516.65999999992"/>
    <n v="893443.5"/>
    <n v="801614.77999999991"/>
  </r>
  <r>
    <x v="4"/>
    <x v="0"/>
    <s v="Y0-M10"/>
    <n v="727699.98"/>
    <n v="893443.5"/>
    <n v="884985"/>
  </r>
  <r>
    <x v="4"/>
    <x v="0"/>
    <s v="Y0-M11"/>
    <n v="593102.72"/>
    <n v="893443.5"/>
    <n v="490758.51999999996"/>
  </r>
  <r>
    <x v="4"/>
    <x v="0"/>
    <s v="Y0-M12"/>
    <n v="490954.49999999994"/>
    <n v="893443.5"/>
    <n v="558085.43999999994"/>
  </r>
  <r>
    <x v="4"/>
    <x v="1"/>
    <s v="Y0-M01"/>
    <n v="239146.43999999997"/>
    <n v="288711"/>
    <n v="217016.28"/>
  </r>
  <r>
    <x v="4"/>
    <x v="1"/>
    <s v="Y0-M02"/>
    <n v="261649.69999999998"/>
    <n v="288711"/>
    <n v="285986.48"/>
  </r>
  <r>
    <x v="4"/>
    <x v="1"/>
    <s v="Y0-M03"/>
    <n v="267650.45999999996"/>
    <n v="311355"/>
    <n v="197745.46"/>
  </r>
  <r>
    <x v="4"/>
    <x v="1"/>
    <s v="Y0-M04"/>
    <n v="222771.86"/>
    <n v="277389"/>
    <n v="185342.13999999998"/>
  </r>
  <r>
    <x v="4"/>
    <x v="1"/>
    <s v="Y0-M05"/>
    <n v="372029.89999999997"/>
    <n v="300033"/>
    <n v="286286.59999999998"/>
  </r>
  <r>
    <x v="4"/>
    <x v="1"/>
    <s v="Y0-M06"/>
    <n v="451383.75999999995"/>
    <n v="300033"/>
    <n v="351059.22"/>
  </r>
  <r>
    <x v="4"/>
    <x v="1"/>
    <s v="Y0-M07"/>
    <n v="289934.77999999997"/>
    <n v="294372"/>
    <n v="313640.15999999997"/>
  </r>
  <r>
    <x v="4"/>
    <x v="1"/>
    <s v="Y0-M08"/>
    <n v="224059.25999999998"/>
    <n v="215118"/>
    <n v="40594.1"/>
  </r>
  <r>
    <x v="4"/>
    <x v="1"/>
    <s v="Y0-M09"/>
    <n v="381943.69999999995"/>
    <n v="288711"/>
    <n v="318317.44"/>
  </r>
  <r>
    <x v="4"/>
    <x v="1"/>
    <s v="Y0-M10"/>
    <n v="209242.68"/>
    <n v="311355"/>
    <n v="270080.94"/>
  </r>
  <r>
    <x v="4"/>
    <x v="1"/>
    <s v="Y0-M11"/>
    <n v="222376.62"/>
    <n v="300033"/>
    <n v="129710.87999999999"/>
  </r>
  <r>
    <x v="4"/>
    <x v="1"/>
    <s v="Y0-M12"/>
    <n v="156360.06"/>
    <n v="300033"/>
    <n v="268654.13999999996"/>
  </r>
  <r>
    <x v="4"/>
    <x v="2"/>
    <s v="Y0-M01"/>
    <n v="2793475.1399999997"/>
    <n v="3168018"/>
    <n v="2431846.94"/>
  </r>
  <r>
    <x v="4"/>
    <x v="2"/>
    <s v="Y0-M02"/>
    <n v="2530105.9"/>
    <n v="3168018"/>
    <n v="2893243.7199999997"/>
  </r>
  <r>
    <x v="4"/>
    <x v="2"/>
    <s v="Y0-M03"/>
    <n v="2698050.0999999996"/>
    <n v="3416490"/>
    <n v="2299072.54"/>
  </r>
  <r>
    <x v="4"/>
    <x v="2"/>
    <s v="Y0-M04"/>
    <n v="2561443.02"/>
    <n v="3043782"/>
    <n v="2105121.2199999997"/>
  </r>
  <r>
    <x v="4"/>
    <x v="2"/>
    <s v="Y0-M05"/>
    <n v="3121972.0599999996"/>
    <n v="3276138"/>
    <n v="3223637.3"/>
  </r>
  <r>
    <x v="4"/>
    <x v="2"/>
    <s v="Y0-M06"/>
    <n v="2924964.5999999996"/>
    <n v="3028329"/>
    <n v="3417806.7399999998"/>
  </r>
  <r>
    <x v="4"/>
    <x v="2"/>
    <s v="Y0-M07"/>
    <n v="2628428"/>
    <n v="3170517"/>
    <n v="3287514.48"/>
  </r>
  <r>
    <x v="4"/>
    <x v="2"/>
    <s v="Y0-M08"/>
    <n v="2749324.6999999997"/>
    <n v="3388542"/>
    <n v="2379845.8199999998"/>
  </r>
  <r>
    <x v="4"/>
    <x v="2"/>
    <s v="Y0-M09"/>
    <n v="2841309.84"/>
    <n v="3043017"/>
    <n v="2980759.04"/>
  </r>
  <r>
    <x v="4"/>
    <x v="2"/>
    <s v="Y0-M10"/>
    <n v="2518619.34"/>
    <n v="3404709"/>
    <n v="2986683.54"/>
  </r>
  <r>
    <x v="4"/>
    <x v="2"/>
    <s v="Y0-M11"/>
    <n v="2553806.36"/>
    <n v="3292254"/>
    <n v="2456911.06"/>
  </r>
  <r>
    <x v="4"/>
    <x v="2"/>
    <s v="Y0-M12"/>
    <n v="2712191"/>
    <n v="3292254"/>
    <n v="2871624.42"/>
  </r>
  <r>
    <x v="5"/>
    <x v="0"/>
    <s v="Y0-M01"/>
    <n v="111304.34"/>
    <n v="369342"/>
    <n v="93722.72"/>
  </r>
  <r>
    <x v="5"/>
    <x v="0"/>
    <s v="Y0-M02"/>
    <n v="100540.2"/>
    <n v="369342"/>
    <n v="81924.56"/>
  </r>
  <r>
    <x v="5"/>
    <x v="0"/>
    <s v="Y0-M03"/>
    <n v="116412.93999999999"/>
    <n v="369342"/>
    <n v="126719.51999999999"/>
  </r>
  <r>
    <x v="5"/>
    <x v="0"/>
    <s v="Y0-M04"/>
    <n v="73177.62"/>
    <n v="369342"/>
    <n v="43810.96"/>
  </r>
  <r>
    <x v="5"/>
    <x v="0"/>
    <s v="Y0-M05"/>
    <n v="151974.69999999998"/>
    <n v="369342"/>
    <n v="133714.94"/>
  </r>
  <r>
    <x v="5"/>
    <x v="0"/>
    <s v="Y0-M06"/>
    <n v="221490.19999999998"/>
    <n v="369342"/>
    <n v="215022.03999999998"/>
  </r>
  <r>
    <x v="5"/>
    <x v="0"/>
    <s v="Y0-M07"/>
    <n v="210160.25999999998"/>
    <n v="369342"/>
    <n v="176531.24"/>
  </r>
  <r>
    <x v="5"/>
    <x v="0"/>
    <s v="Y0-M08"/>
    <n v="149749.22"/>
    <n v="369342"/>
    <n v="176667.36"/>
  </r>
  <r>
    <x v="5"/>
    <x v="0"/>
    <s v="Y0-M09"/>
    <n v="218575.09999999998"/>
    <n v="369342"/>
    <n v="155118.57999999999"/>
  </r>
  <r>
    <x v="5"/>
    <x v="0"/>
    <s v="Y0-M10"/>
    <n v="162783.12"/>
    <n v="369342"/>
    <n v="111443.73999999999"/>
  </r>
  <r>
    <x v="5"/>
    <x v="0"/>
    <s v="Y0-M11"/>
    <n v="150020.63999999998"/>
    <n v="369342"/>
    <n v="139049.03999999998"/>
  </r>
  <r>
    <x v="5"/>
    <x v="0"/>
    <s v="Y0-M12"/>
    <n v="121598.62"/>
    <n v="369342"/>
    <n v="112047.26"/>
  </r>
  <r>
    <x v="5"/>
    <x v="1"/>
    <s v="Y0-M01"/>
    <n v="48587.46"/>
    <n v="546210"/>
    <n v="292999.94"/>
  </r>
  <r>
    <x v="5"/>
    <x v="1"/>
    <s v="Y0-M02"/>
    <n v="59986.28"/>
    <n v="546210"/>
    <n v="421239.74"/>
  </r>
  <r>
    <x v="5"/>
    <x v="1"/>
    <s v="Y0-M03"/>
    <n v="51327.079999999994"/>
    <n v="589050"/>
    <n v="375581.31999999995"/>
  </r>
  <r>
    <x v="5"/>
    <x v="1"/>
    <s v="Y0-M04"/>
    <n v="37191.919999999998"/>
    <n v="524790"/>
    <n v="146856.25999999998"/>
  </r>
  <r>
    <x v="5"/>
    <x v="1"/>
    <s v="Y0-M05"/>
    <n v="75865.58"/>
    <n v="481950"/>
    <n v="501544.8"/>
  </r>
  <r>
    <x v="5"/>
    <x v="1"/>
    <s v="Y0-M06"/>
    <n v="76188.659999999989"/>
    <n v="567630"/>
    <n v="339852.27999999997"/>
  </r>
  <r>
    <x v="5"/>
    <x v="1"/>
    <s v="Y0-M07"/>
    <n v="71922.2"/>
    <n v="567630"/>
    <n v="339184.8"/>
  </r>
  <r>
    <x v="5"/>
    <x v="1"/>
    <s v="Y0-M08"/>
    <n v="45852.759999999995"/>
    <n v="578340"/>
    <n v="134323.38"/>
  </r>
  <r>
    <x v="5"/>
    <x v="1"/>
    <s v="Y0-M09"/>
    <n v="82692.08"/>
    <n v="535500"/>
    <n v="478283.86"/>
  </r>
  <r>
    <x v="5"/>
    <x v="1"/>
    <s v="Y0-M10"/>
    <n v="50557.1"/>
    <n v="503370"/>
    <n v="213045.02"/>
  </r>
  <r>
    <x v="5"/>
    <x v="1"/>
    <s v="Y0-M11"/>
    <n v="50095.439999999995"/>
    <n v="567630"/>
    <n v="228346.21999999997"/>
  </r>
  <r>
    <x v="5"/>
    <x v="1"/>
    <s v="Y0-M12"/>
    <n v="43178.74"/>
    <n v="567630"/>
    <n v="233192.41999999998"/>
  </r>
  <r>
    <x v="5"/>
    <x v="2"/>
    <s v="Y0-M01"/>
    <n v="1357451.78"/>
    <n v="1249780.5"/>
    <n v="918946.70083333342"/>
  </r>
  <r>
    <x v="5"/>
    <x v="2"/>
    <s v="Y0-M02"/>
    <n v="1045923.12"/>
    <n v="1249780.5"/>
    <n v="1085318.6533333333"/>
  </r>
  <r>
    <x v="5"/>
    <x v="2"/>
    <s v="Y0-M03"/>
    <n v="1622046.92"/>
    <n v="1256002.5"/>
    <n v="921481.14945333323"/>
  </r>
  <r>
    <x v="5"/>
    <x v="2"/>
    <s v="Y0-M04"/>
    <n v="987790.86"/>
    <n v="1200769.5"/>
    <n v="781965.12"/>
  </r>
  <r>
    <x v="5"/>
    <x v="2"/>
    <s v="Y0-M05"/>
    <n v="1510904.1199999999"/>
    <n v="1231777.5"/>
    <n v="1289673.04"/>
  </r>
  <r>
    <x v="5"/>
    <x v="2"/>
    <s v="Y0-M06"/>
    <n v="1396327.16"/>
    <n v="1231777.5"/>
    <n v="1275328.78"/>
  </r>
  <r>
    <x v="5"/>
    <x v="2"/>
    <s v="Y0-M07"/>
    <n v="1199592.76"/>
    <n v="1298791.5"/>
    <n v="1017251.82"/>
  </r>
  <r>
    <x v="5"/>
    <x v="2"/>
    <s v="Y0-M08"/>
    <n v="1176941.0799999998"/>
    <n v="1286067"/>
    <n v="922892.77999999991"/>
  </r>
  <r>
    <x v="5"/>
    <x v="2"/>
    <s v="Y0-M09"/>
    <n v="1264770.46"/>
    <n v="1232721"/>
    <n v="1124458.6199999999"/>
  </r>
  <r>
    <x v="5"/>
    <x v="2"/>
    <s v="Y0-M10"/>
    <n v="1422673.76"/>
    <n v="1336327.5"/>
    <n v="1067931.0999999999"/>
  </r>
  <r>
    <x v="5"/>
    <x v="2"/>
    <s v="Y0-M11"/>
    <n v="1255314.22"/>
    <n v="1298791.5"/>
    <n v="1197049.1199999999"/>
  </r>
  <r>
    <x v="5"/>
    <x v="2"/>
    <s v="Y0-M12"/>
    <n v="1370046.98"/>
    <n v="1298791.5"/>
    <n v="1165083.0599999998"/>
  </r>
  <r>
    <x v="6"/>
    <x v="0"/>
    <s v="Y0-M01"/>
    <n v="307976.42"/>
    <n v="880178.4"/>
    <n v="445578.16"/>
  </r>
  <r>
    <x v="6"/>
    <x v="0"/>
    <s v="Y0-M02"/>
    <n v="325226.76"/>
    <n v="880178.4"/>
    <n v="659407.1"/>
  </r>
  <r>
    <x v="6"/>
    <x v="0"/>
    <s v="Y0-M03"/>
    <n v="490956.13999999996"/>
    <n v="880178.4"/>
    <n v="700845.79999999993"/>
  </r>
  <r>
    <x v="6"/>
    <x v="0"/>
    <s v="Y0-M04"/>
    <n v="111347.79999999999"/>
    <n v="880178.4"/>
    <n v="612927.03999999992"/>
  </r>
  <r>
    <x v="6"/>
    <x v="0"/>
    <s v="Y0-M05"/>
    <n v="373683.83999999997"/>
    <n v="880178.4"/>
    <n v="378021.63999999996"/>
  </r>
  <r>
    <x v="6"/>
    <x v="0"/>
    <s v="Y0-M06"/>
    <n v="487685.98"/>
    <n v="880178.4"/>
    <n v="646744.65999999992"/>
  </r>
  <r>
    <x v="6"/>
    <x v="0"/>
    <s v="Y0-M07"/>
    <n v="503689.1"/>
    <n v="880178.4"/>
    <n v="597170.74"/>
  </r>
  <r>
    <x v="6"/>
    <x v="0"/>
    <s v="Y0-M08"/>
    <n v="430805.86"/>
    <n v="880178.4"/>
    <n v="501701.42"/>
  </r>
  <r>
    <x v="6"/>
    <x v="0"/>
    <s v="Y0-M09"/>
    <n v="384014.19999999995"/>
    <n v="880178.4"/>
    <n v="413565.36"/>
  </r>
  <r>
    <x v="6"/>
    <x v="0"/>
    <s v="Y0-M10"/>
    <n v="418733"/>
    <n v="880178.4"/>
    <n v="408004.12"/>
  </r>
  <r>
    <x v="6"/>
    <x v="0"/>
    <s v="Y0-M11"/>
    <n v="392800.5"/>
    <n v="880178.4"/>
    <n v="393795.16"/>
  </r>
  <r>
    <x v="6"/>
    <x v="0"/>
    <s v="Y0-M12"/>
    <n v="245929.47999999998"/>
    <n v="880178.4"/>
    <n v="71563.039999999994"/>
  </r>
  <r>
    <x v="6"/>
    <x v="1"/>
    <s v="Y0-M01"/>
    <n v="448858.98"/>
    <n v="327726"/>
    <n v="279423.2"/>
  </r>
  <r>
    <x v="6"/>
    <x v="1"/>
    <s v="Y0-M02"/>
    <n v="475467.98"/>
    <n v="327726"/>
    <n v="364329.27999999997"/>
  </r>
  <r>
    <x v="6"/>
    <x v="1"/>
    <s v="Y0-M03"/>
    <n v="668025.29999999993"/>
    <n v="353430"/>
    <n v="370397.27999999997"/>
  </r>
  <r>
    <x v="6"/>
    <x v="1"/>
    <s v="Y0-M04"/>
    <n v="98155.64"/>
    <n v="314874"/>
    <n v="131387.78"/>
  </r>
  <r>
    <x v="6"/>
    <x v="1"/>
    <s v="Y0-M05"/>
    <n v="386994.07999999996"/>
    <n v="340578"/>
    <n v="272438.44"/>
  </r>
  <r>
    <x v="6"/>
    <x v="1"/>
    <s v="Y0-M06"/>
    <n v="468980.95999999996"/>
    <n v="340578"/>
    <n v="253152.03999999998"/>
  </r>
  <r>
    <x v="6"/>
    <x v="1"/>
    <s v="Y0-M07"/>
    <n v="446620.37999999995"/>
    <n v="340578"/>
    <n v="333193.06"/>
  </r>
  <r>
    <x v="6"/>
    <x v="1"/>
    <s v="Y0-M08"/>
    <n v="310729.15999999997"/>
    <n v="353430"/>
    <n v="328904.45999999996"/>
  </r>
  <r>
    <x v="6"/>
    <x v="1"/>
    <s v="Y0-M09"/>
    <n v="244796.24"/>
    <n v="224910"/>
    <n v="221359"/>
  </r>
  <r>
    <x v="6"/>
    <x v="1"/>
    <s v="Y0-M10"/>
    <n v="341471.77999999997"/>
    <n v="353430"/>
    <n v="196855.75999999998"/>
  </r>
  <r>
    <x v="6"/>
    <x v="1"/>
    <s v="Y0-M11"/>
    <n v="270136.7"/>
    <n v="340578"/>
    <n v="270900.94"/>
  </r>
  <r>
    <x v="6"/>
    <x v="1"/>
    <s v="Y0-M12"/>
    <n v="236641.34"/>
    <n v="340578"/>
    <n v="277311.7"/>
  </r>
  <r>
    <x v="6"/>
    <x v="2"/>
    <s v="Y0-M01"/>
    <n v="2064778.8599999999"/>
    <n v="2307383.8200000003"/>
    <n v="1930248.0199999998"/>
  </r>
  <r>
    <x v="6"/>
    <x v="2"/>
    <s v="Y0-M02"/>
    <n v="2369569.58"/>
    <n v="2307383.8200000003"/>
    <n v="2354055.1799999997"/>
  </r>
  <r>
    <x v="6"/>
    <x v="2"/>
    <s v="Y0-M03"/>
    <n v="2794807.6399999997"/>
    <n v="2488109.46"/>
    <n v="2615615.5"/>
  </r>
  <r>
    <x v="6"/>
    <x v="2"/>
    <s v="Y0-M04"/>
    <n v="1421057.5399999998"/>
    <n v="2217021"/>
    <n v="1846605.5599999998"/>
  </r>
  <r>
    <x v="6"/>
    <x v="2"/>
    <s v="Y0-M05"/>
    <n v="2161821.7599999998"/>
    <n v="2391473.6399999997"/>
    <n v="2349245.06"/>
  </r>
  <r>
    <x v="6"/>
    <x v="2"/>
    <s v="Y0-M06"/>
    <n v="2302316.46"/>
    <n v="2293022.73"/>
    <n v="1729370.16"/>
  </r>
  <r>
    <x v="6"/>
    <x v="2"/>
    <s v="Y0-M07"/>
    <n v="2059325.8599999999"/>
    <n v="2026598.7299999997"/>
    <n v="1814108.14"/>
  </r>
  <r>
    <x v="6"/>
    <x v="2"/>
    <s v="Y0-M08"/>
    <n v="2147897.34"/>
    <n v="2453658.4499999997"/>
    <n v="2288790.56"/>
  </r>
  <r>
    <x v="6"/>
    <x v="2"/>
    <s v="Y0-M09"/>
    <n v="1994472.88"/>
    <n v="2304251.91"/>
    <n v="1776311.88"/>
  </r>
  <r>
    <x v="6"/>
    <x v="2"/>
    <s v="Y0-M10"/>
    <n v="1990446.68"/>
    <n v="2472440.73"/>
    <n v="1986252.38"/>
  </r>
  <r>
    <x v="6"/>
    <x v="2"/>
    <s v="Y0-M11"/>
    <n v="2015748.5999999999"/>
    <n v="2394614.73"/>
    <n v="2047676.94"/>
  </r>
  <r>
    <x v="6"/>
    <x v="2"/>
    <s v="Y0-M12"/>
    <n v="1910769.74"/>
    <n v="2394614.73"/>
    <n v="2077686.48"/>
  </r>
  <r>
    <x v="7"/>
    <x v="0"/>
    <s v="Y0-M01"/>
    <n v="6031.92"/>
    <n v="0"/>
    <n v="8680.5199999999986"/>
  </r>
  <r>
    <x v="7"/>
    <x v="0"/>
    <s v="Y0-M02"/>
    <n v="2296.8199999999997"/>
    <n v="0"/>
    <n v="3395.62"/>
  </r>
  <r>
    <x v="7"/>
    <x v="0"/>
    <s v="Y0-M03"/>
    <n v="2115.6"/>
    <n v="0"/>
    <n v="1656.3999999999999"/>
  </r>
  <r>
    <x v="7"/>
    <x v="0"/>
    <s v="Y0-M04"/>
    <n v="422.29999999999995"/>
    <n v="0"/>
    <n v="52.48"/>
  </r>
  <r>
    <x v="7"/>
    <x v="0"/>
    <s v="Y0-M05"/>
    <n v="3067.62"/>
    <n v="0"/>
    <n v="5648.16"/>
  </r>
  <r>
    <x v="7"/>
    <x v="0"/>
    <s v="Y0-M06"/>
    <n v="4122.96"/>
    <n v="0"/>
    <n v="7128.2599999999993"/>
  </r>
  <r>
    <x v="7"/>
    <x v="0"/>
    <s v="Y0-M07"/>
    <n v="5214.38"/>
    <n v="0"/>
    <n v="7105.2999999999993"/>
  </r>
  <r>
    <x v="7"/>
    <x v="0"/>
    <s v="Y0-M08"/>
    <n v="2543.64"/>
    <n v="0"/>
    <n v="1867.9599999999998"/>
  </r>
  <r>
    <x v="7"/>
    <x v="0"/>
    <s v="Y0-M09"/>
    <n v="3735.9199999999996"/>
    <n v="0"/>
    <n v="6521.46"/>
  </r>
  <r>
    <x v="7"/>
    <x v="0"/>
    <s v="Y0-M10"/>
    <n v="3983.56"/>
    <n v="0"/>
    <n v="4906.0599999999995"/>
  </r>
  <r>
    <x v="7"/>
    <x v="0"/>
    <s v="Y0-M11"/>
    <n v="3616.2"/>
    <n v="0"/>
    <n v="4843.74"/>
  </r>
  <r>
    <x v="7"/>
    <x v="0"/>
    <s v="Y0-M12"/>
    <n v="4363.2199999999993"/>
    <n v="0"/>
    <n v="7450.5199999999995"/>
  </r>
  <r>
    <x v="7"/>
    <x v="1"/>
    <s v="Y0-M01"/>
    <n v="1912.2399999999998"/>
    <n v="0"/>
    <n v="0"/>
  </r>
  <r>
    <x v="7"/>
    <x v="1"/>
    <s v="Y0-M02"/>
    <n v="653.54"/>
    <n v="0"/>
    <n v="0"/>
  </r>
  <r>
    <x v="7"/>
    <x v="1"/>
    <s v="Y0-M03"/>
    <n v="437.06"/>
    <n v="0"/>
    <n v="0"/>
  </r>
  <r>
    <x v="7"/>
    <x v="1"/>
    <s v="Y0-M04"/>
    <n v="56.58"/>
    <n v="0"/>
    <n v="0"/>
  </r>
  <r>
    <x v="7"/>
    <x v="1"/>
    <s v="Y0-M05"/>
    <n v="740.45999999999992"/>
    <n v="0"/>
    <n v="93.47999999999999"/>
  </r>
  <r>
    <x v="7"/>
    <x v="1"/>
    <s v="Y0-M06"/>
    <n v="1083.22"/>
    <n v="0"/>
    <n v="194.33999999999997"/>
  </r>
  <r>
    <x v="7"/>
    <x v="1"/>
    <s v="Y0-M07"/>
    <n v="1414.5"/>
    <n v="0"/>
    <n v="319.79999999999995"/>
  </r>
  <r>
    <x v="7"/>
    <x v="1"/>
    <s v="Y0-M08"/>
    <n v="236.16"/>
    <n v="0"/>
    <n v="45.099999999999994"/>
  </r>
  <r>
    <x v="7"/>
    <x v="1"/>
    <s v="Y0-M09"/>
    <n v="843.78"/>
    <n v="0"/>
    <n v="145.13999999999999"/>
  </r>
  <r>
    <x v="7"/>
    <x v="1"/>
    <s v="Y0-M10"/>
    <n v="881.5"/>
    <n v="0"/>
    <n v="191.06"/>
  </r>
  <r>
    <x v="7"/>
    <x v="1"/>
    <s v="Y0-M11"/>
    <n v="817.54"/>
    <n v="0"/>
    <n v="157.44"/>
  </r>
  <r>
    <x v="7"/>
    <x v="1"/>
    <s v="Y0-M12"/>
    <n v="1079.1199999999999"/>
    <n v="0"/>
    <n v="181.22"/>
  </r>
  <r>
    <x v="7"/>
    <x v="2"/>
    <s v="Y0-M01"/>
    <n v="12925.66"/>
    <n v="0"/>
    <n v="12162.24"/>
  </r>
  <r>
    <x v="7"/>
    <x v="2"/>
    <s v="Y0-M02"/>
    <n v="5325.08"/>
    <n v="0"/>
    <n v="8508.32"/>
  </r>
  <r>
    <x v="7"/>
    <x v="2"/>
    <s v="Y0-M03"/>
    <n v="3907.2999999999997"/>
    <n v="0"/>
    <n v="2841.2999999999997"/>
  </r>
  <r>
    <x v="7"/>
    <x v="2"/>
    <s v="Y0-M04"/>
    <n v="1248.8599999999999"/>
    <n v="0"/>
    <n v="73.8"/>
  </r>
  <r>
    <x v="7"/>
    <x v="2"/>
    <s v="Y0-M05"/>
    <n v="5407.9"/>
    <n v="0"/>
    <n v="12108.119999999999"/>
  </r>
  <r>
    <x v="7"/>
    <x v="2"/>
    <s v="Y0-M06"/>
    <n v="5566.16"/>
    <n v="0"/>
    <n v="14697.679999999998"/>
  </r>
  <r>
    <x v="7"/>
    <x v="2"/>
    <s v="Y0-M07"/>
    <n v="8437.7999999999993"/>
    <n v="0"/>
    <n v="8429.6"/>
  </r>
  <r>
    <x v="7"/>
    <x v="2"/>
    <s v="Y0-M08"/>
    <n v="4624.7999999999993"/>
    <n v="0"/>
    <n v="5813.7999999999993"/>
  </r>
  <r>
    <x v="7"/>
    <x v="2"/>
    <s v="Y0-M09"/>
    <n v="6112.28"/>
    <n v="0"/>
    <n v="9416.8799999999992"/>
  </r>
  <r>
    <x v="7"/>
    <x v="2"/>
    <s v="Y0-M10"/>
    <n v="6567.3799999999992"/>
    <n v="0"/>
    <n v="6341.0599999999995"/>
  </r>
  <r>
    <x v="7"/>
    <x v="2"/>
    <s v="Y0-M11"/>
    <n v="6783.04"/>
    <n v="0"/>
    <n v="8574.74"/>
  </r>
  <r>
    <x v="7"/>
    <x v="2"/>
    <s v="Y0-M12"/>
    <n v="7399.6799999999994"/>
    <n v="0"/>
    <n v="12026.93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CC0738-98F2-4A30-98B4-4530B20D2A57}" name="PivotTable11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14:L24" firstHeaderRow="1" firstDataRow="2" firstDataCol="1"/>
  <pivotFields count="6">
    <pivotField axis="axisRow" showAll="0">
      <items count="9">
        <item x="2"/>
        <item x="3"/>
        <item x="4"/>
        <item x="5"/>
        <item x="7"/>
        <item x="0"/>
        <item x="1"/>
        <item x="6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numFmtId="41" showAll="0"/>
    <pivotField dataField="1" numFmtId="41" showAll="0"/>
    <pivotField numFmtId="4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Production Capacity" fld="4" baseField="0" baseItem="0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CE16E8-4298-4A5A-8DED-67BF23391095}" name="PivotTable10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2:L12" firstHeaderRow="1" firstDataRow="2" firstDataCol="1"/>
  <pivotFields count="6">
    <pivotField axis="axisRow" showAll="0">
      <items count="9">
        <item x="2"/>
        <item x="3"/>
        <item x="4"/>
        <item x="5"/>
        <item x="7"/>
        <item x="0"/>
        <item x="1"/>
        <item x="6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numFmtId="41" showAll="0"/>
    <pivotField numFmtId="41" showAll="0"/>
    <pivotField dataField="1" numFmtId="4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Production Supply" fld="5" baseField="0" baseItem="0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5FF78F-7BA5-4195-A5D0-D2AEAE0C74BF}" name="PivotTable15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8:L48" firstHeaderRow="1" firstDataRow="2" firstDataCol="1"/>
  <pivotFields count="6">
    <pivotField axis="axisRow" showAll="0">
      <items count="9">
        <item x="2"/>
        <item x="3"/>
        <item x="4"/>
        <item x="5"/>
        <item x="7"/>
        <item x="0"/>
        <item x="1"/>
        <item x="6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dataField="1" numFmtId="41" showAll="0"/>
    <pivotField numFmtId="41" showAll="0"/>
    <pivotField numFmtId="4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Demand" fld="3" baseField="0" baseItem="0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5235C7-DDF9-496D-A40D-6EA4336C6508}" name="PivotTable14" cacheId="4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26:L36" firstHeaderRow="1" firstDataRow="2" firstDataCol="1"/>
  <pivotFields count="6">
    <pivotField axis="axisRow" showAll="0">
      <items count="9">
        <item x="2"/>
        <item x="3"/>
        <item x="4"/>
        <item x="5"/>
        <item x="7"/>
        <item x="0"/>
        <item x="1"/>
        <item x="6"/>
        <item t="default"/>
      </items>
    </pivotField>
    <pivotField axis="axisCol" showAll="0">
      <items count="4">
        <item x="1"/>
        <item x="0"/>
        <item x="2"/>
        <item t="default"/>
      </items>
    </pivotField>
    <pivotField showAll="0"/>
    <pivotField dataField="1" numFmtId="41" showAll="0"/>
    <pivotField numFmtId="41" showAll="0"/>
    <pivotField numFmtId="4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 Demand" fld="3" baseField="0" baseItem="0" numFmtId="4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FEF59-74EA-46EB-81CA-00EFA046ECEC}" name="SalesProd" displayName="SalesProd" ref="A1:F289" totalsRowShown="0" dataDxfId="3" dataCellStyle="Comma [0]">
  <autoFilter ref="A1:F289" xr:uid="{49FFEF59-74EA-46EB-81CA-00EFA046EC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2351C45-451D-4728-8AAF-9CB6A1835BA9}" name="Product Type">
      <calculatedColumnFormula>A1</calculatedColumnFormula>
    </tableColumn>
    <tableColumn id="2" xr3:uid="{2D09662E-67F0-4ECA-B22B-12C9C4A19392}" name="Region">
      <calculatedColumnFormula>B1</calculatedColumnFormula>
    </tableColumn>
    <tableColumn id="3" xr3:uid="{40425030-307B-4D3A-BFDA-5E8A38EE8AA6}" name="Period"/>
    <tableColumn id="4" xr3:uid="{E9B87DF5-6283-4BF2-BABE-ABD486D25781}" name="Sales Demand" dataDxfId="2" dataCellStyle="Comma [0]">
      <calculatedColumnFormula array="1">IF($B2=INDIRECT("'"&amp;D$1&amp;"'"&amp;"!$B$4"),INDEX(INDIRECT("'"&amp;D$1&amp;"'"&amp;"!$C$5:$N$12"),MATCH($A2,INDIRECT("'"&amp;D$1&amp;"'"&amp;"!$B$5:$B$12"),0),MATCH($C2,INDIRECT("'"&amp;D$1&amp;"'"&amp;"!$C$4:$N$4"))),IF($B2=INDIRECT("'"&amp;D$1&amp;"'"&amp;"!$B$14"),INDEX(INDIRECT("'"&amp;D$1&amp;"'"&amp;"!$C$15:$N$22"),MATCH($A2,INDIRECT("'"&amp;D$1&amp;"'"&amp;"!$B$5:$B$12"),0),MATCH($C2,INDIRECT("'"&amp;D$1&amp;"'"&amp;"!$C$4:$N$4"))),INDEX(INDIRECT("'"&amp;D$1&amp;"'"&amp;"!$C$25:$N$32"),MATCH($A2,INDIRECT("'"&amp;D$1&amp;"'"&amp;"!$B$5:$B$12"),0),MATCH($C2,INDIRECT("'"&amp;D$1&amp;"'"&amp;"!$C$4:$N$4")))))</calculatedColumnFormula>
    </tableColumn>
    <tableColumn id="5" xr3:uid="{EBF6727A-943F-4A91-A983-F4A0A494F9AF}" name="Production Capacity" dataDxfId="1" dataCellStyle="Comma [0]">
      <calculatedColumnFormula array="1">IF($B2=INDIRECT("'"&amp;E$1&amp;"'"&amp;"!$B$4"),INDEX(INDIRECT("'"&amp;E$1&amp;"'"&amp;"!$C$5:$N$12"),MATCH($A2,INDIRECT("'"&amp;E$1&amp;"'"&amp;"!$B$5:$B$12"),0),MATCH($C2,INDIRECT("'"&amp;E$1&amp;"'"&amp;"!$C$4:$N$4"))),IF($B2=INDIRECT("'"&amp;E$1&amp;"'"&amp;"!$B$14"),INDEX(INDIRECT("'"&amp;E$1&amp;"'"&amp;"!$C$15:$N$22"),MATCH($A2,INDIRECT("'"&amp;E$1&amp;"'"&amp;"!$B$5:$B$12"),0),MATCH($C2,INDIRECT("'"&amp;E$1&amp;"'"&amp;"!$C$4:$N$4"))),INDEX(INDIRECT("'"&amp;E$1&amp;"'"&amp;"!$C$25:$N$32"),MATCH($A2,INDIRECT("'"&amp;E$1&amp;"'"&amp;"!$B$5:$B$12"),0),MATCH($C2,INDIRECT("'"&amp;E$1&amp;"'"&amp;"!$C$4:$N$4")))))</calculatedColumnFormula>
    </tableColumn>
    <tableColumn id="6" xr3:uid="{B332D20C-B685-45A0-B9E4-BAEB81BEB0A7}" name="Production Supply" dataDxfId="0" dataCellStyle="Comma [0]">
      <calculatedColumnFormula array="1">IF($B2=INDIRECT("'"&amp;F$1&amp;"'"&amp;"!$B$4"),INDEX(INDIRECT("'"&amp;F$1&amp;"'"&amp;"!$C$5:$N$12"),MATCH($A2,INDIRECT("'"&amp;F$1&amp;"'"&amp;"!$B$5:$B$12"),0),MATCH($C2,INDIRECT("'"&amp;F$1&amp;"'"&amp;"!$C$4:$N$4"))),IF($B2=INDIRECT("'"&amp;F$1&amp;"'"&amp;"!$B$14"),INDEX(INDIRECT("'"&amp;F$1&amp;"'"&amp;"!$C$15:$N$22"),MATCH($A2,INDIRECT("'"&amp;F$1&amp;"'"&amp;"!$B$5:$B$12"),0),MATCH($C2,INDIRECT("'"&amp;F$1&amp;"'"&amp;"!$C$4:$N$4"))),INDEX(INDIRECT("'"&amp;F$1&amp;"'"&amp;"!$C$25:$N$32"),MATCH($A2,INDIRECT("'"&amp;F$1&amp;"'"&amp;"!$B$5:$B$12"),0),MATCH($C2,INDIRECT("'"&amp;F$1&amp;"'"&amp;"!$C$4:$N$4"))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8.bin"/><Relationship Id="rId4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DD6A-29CB-4BF9-9461-1289961098EC}">
  <sheetPr>
    <tabColor rgb="FFFFFF00"/>
  </sheetPr>
  <dimension ref="A1:Y60"/>
  <sheetViews>
    <sheetView showGridLines="0" zoomScale="76" zoomScaleNormal="85" workbookViewId="0">
      <selection activeCell="L59" sqref="L59"/>
    </sheetView>
  </sheetViews>
  <sheetFormatPr defaultColWidth="8.88671875" defaultRowHeight="14.4" x14ac:dyDescent="0.3"/>
  <cols>
    <col min="1" max="1" width="12.44140625" customWidth="1"/>
    <col min="2" max="2" width="12.88671875" bestFit="1" customWidth="1"/>
    <col min="3" max="3" width="12.44140625" bestFit="1" customWidth="1"/>
    <col min="4" max="4" width="12.33203125" bestFit="1" customWidth="1"/>
    <col min="5" max="5" width="11.6640625" bestFit="1" customWidth="1"/>
    <col min="8" max="8" width="33.33203125" customWidth="1"/>
    <col min="9" max="9" width="15.44140625" bestFit="1" customWidth="1"/>
    <col min="10" max="10" width="13.33203125" bestFit="1" customWidth="1"/>
    <col min="11" max="11" width="16.88671875" bestFit="1" customWidth="1"/>
    <col min="12" max="13" width="13.6640625" customWidth="1"/>
    <col min="15" max="15" width="17.5546875" bestFit="1" customWidth="1"/>
    <col min="17" max="18" width="12.5546875" bestFit="1" customWidth="1"/>
    <col min="19" max="19" width="11.6640625" bestFit="1" customWidth="1"/>
    <col min="20" max="20" width="12.44140625" bestFit="1" customWidth="1"/>
    <col min="21" max="22" width="11.6640625" bestFit="1" customWidth="1"/>
    <col min="23" max="23" width="24.44140625" bestFit="1" customWidth="1"/>
    <col min="24" max="24" width="15.33203125" bestFit="1" customWidth="1"/>
    <col min="25" max="25" width="15.6640625" customWidth="1"/>
  </cols>
  <sheetData>
    <row r="1" spans="1:25" x14ac:dyDescent="0.3">
      <c r="A1" s="59" t="s">
        <v>103</v>
      </c>
      <c r="B1" s="63"/>
      <c r="H1" s="61" t="s">
        <v>124</v>
      </c>
      <c r="I1" s="60"/>
      <c r="J1" s="60"/>
      <c r="K1" s="60"/>
      <c r="L1" s="60"/>
    </row>
    <row r="2" spans="1:25" x14ac:dyDescent="0.3">
      <c r="T2" s="59" t="s">
        <v>138</v>
      </c>
      <c r="U2" s="63"/>
      <c r="V2" s="63"/>
    </row>
    <row r="3" spans="1:25" x14ac:dyDescent="0.3">
      <c r="A3" s="39" t="s">
        <v>15</v>
      </c>
      <c r="C3" s="39" t="s">
        <v>30</v>
      </c>
      <c r="D3" s="39" t="s">
        <v>31</v>
      </c>
      <c r="E3" s="39" t="s">
        <v>84</v>
      </c>
      <c r="H3" s="39" t="s">
        <v>38</v>
      </c>
      <c r="O3" s="39" t="s">
        <v>54</v>
      </c>
      <c r="P3" s="39" t="s">
        <v>106</v>
      </c>
      <c r="T3" s="60"/>
      <c r="U3" s="57" t="s">
        <v>110</v>
      </c>
      <c r="V3" s="138" t="s">
        <v>112</v>
      </c>
      <c r="W3" s="146" t="s">
        <v>137</v>
      </c>
      <c r="X3" s="138" t="s">
        <v>135</v>
      </c>
      <c r="Y3" s="57" t="s">
        <v>139</v>
      </c>
    </row>
    <row r="4" spans="1:25" x14ac:dyDescent="0.3">
      <c r="B4" t="s">
        <v>11</v>
      </c>
      <c r="C4" s="36">
        <f ca="1">SUMIFS(SalesProd[Sales Demand],SalesProd[Region],$B4,SalesProd[Product Type],C$3)</f>
        <v>2867311.2199999993</v>
      </c>
      <c r="D4" s="36">
        <f ca="1">SUMIFS(SalesProd[Sales Demand],SalesProd[Region],$B4,SalesProd[Product Type],D$3)</f>
        <v>2943498.2399999993</v>
      </c>
      <c r="I4" s="57" t="s">
        <v>5</v>
      </c>
      <c r="J4" s="57" t="s">
        <v>6</v>
      </c>
      <c r="K4" s="57" t="s">
        <v>31</v>
      </c>
      <c r="L4" s="57" t="s">
        <v>30</v>
      </c>
      <c r="O4" t="s">
        <v>30</v>
      </c>
      <c r="P4">
        <f>VLOOKUP(O4,'Transportation Information'!$K$4:$L$11,2,0)</f>
        <v>8.8000000000000007</v>
      </c>
      <c r="Q4" t="s">
        <v>107</v>
      </c>
      <c r="T4" s="134" t="s">
        <v>109</v>
      </c>
      <c r="U4" s="139">
        <f ca="1">R8</f>
        <v>2943498.2399999993</v>
      </c>
      <c r="V4" s="140">
        <f ca="1">R14</f>
        <v>2682684.94</v>
      </c>
      <c r="W4" s="147">
        <f ca="1">V4-U4</f>
        <v>-260813.29999999935</v>
      </c>
      <c r="X4" s="140">
        <f ca="1">-W4</f>
        <v>260813.29999999935</v>
      </c>
      <c r="Y4" s="135">
        <f ca="1">W4+X4</f>
        <v>0</v>
      </c>
    </row>
    <row r="5" spans="1:25" x14ac:dyDescent="0.3">
      <c r="B5" t="s">
        <v>13</v>
      </c>
      <c r="C5" s="36">
        <f ca="1">SUMIFS(SalesProd[Sales Demand],SalesProd[Region],$B5,SalesProd[Product Type],C$3)</f>
        <v>3396706.5</v>
      </c>
      <c r="D5" s="36">
        <f ca="1">SUMIFS(SalesProd[Sales Demand],SalesProd[Region],$B5,SalesProd[Product Type],D$3)</f>
        <v>204794.18</v>
      </c>
      <c r="I5" t="s">
        <v>11</v>
      </c>
      <c r="J5" t="s">
        <v>12</v>
      </c>
      <c r="K5" s="36"/>
      <c r="L5" s="36">
        <f ca="1">X12</f>
        <v>777433.79999999888</v>
      </c>
      <c r="O5" t="s">
        <v>31</v>
      </c>
      <c r="P5">
        <f>VLOOKUP(O5,'Transportation Information'!$K$4:$L$11,2,0)</f>
        <v>8.6</v>
      </c>
      <c r="Q5" t="s">
        <v>107</v>
      </c>
      <c r="T5" s="134" t="s">
        <v>84</v>
      </c>
      <c r="U5" s="141" t="e">
        <f>E7</f>
        <v>#REF!</v>
      </c>
      <c r="V5" s="142">
        <v>0</v>
      </c>
      <c r="W5" s="147" t="e">
        <f>V5-U5</f>
        <v>#REF!</v>
      </c>
      <c r="X5" s="142" t="e">
        <f>-W5</f>
        <v>#REF!</v>
      </c>
      <c r="Y5" s="135" t="e">
        <f>W5+X5</f>
        <v>#REF!</v>
      </c>
    </row>
    <row r="6" spans="1:25" x14ac:dyDescent="0.3">
      <c r="B6" t="s">
        <v>12</v>
      </c>
      <c r="C6" s="36">
        <f ca="1">SUMIFS(SalesProd[Sales Demand],SalesProd[Region],$B6,SalesProd[Product Type],C$3)</f>
        <v>16235197.219999999</v>
      </c>
      <c r="D6" s="36">
        <f ca="1">SUMIFS(SalesProd[Sales Demand],SalesProd[Region],$B6,SalesProd[Product Type],D$3)</f>
        <v>209947.05999999994</v>
      </c>
      <c r="I6" t="s">
        <v>12</v>
      </c>
      <c r="J6" t="s">
        <v>11</v>
      </c>
      <c r="K6" s="36" t="e">
        <f ca="1">X6</f>
        <v>#REF!</v>
      </c>
      <c r="L6" s="36"/>
      <c r="T6" s="136" t="s">
        <v>136</v>
      </c>
      <c r="U6" s="137" t="e">
        <f ca="1">SUM(U4:U5)</f>
        <v>#REF!</v>
      </c>
      <c r="V6" s="143">
        <f t="shared" ref="V6:Y6" ca="1" si="0">SUM(V4:V5)</f>
        <v>2682684.94</v>
      </c>
      <c r="W6" s="148" t="e">
        <f t="shared" ca="1" si="0"/>
        <v>#REF!</v>
      </c>
      <c r="X6" s="143" t="e">
        <f t="shared" ca="1" si="0"/>
        <v>#REF!</v>
      </c>
      <c r="Y6" s="137" t="e">
        <f t="shared" ca="1" si="0"/>
        <v>#REF!</v>
      </c>
    </row>
    <row r="7" spans="1:25" x14ac:dyDescent="0.3">
      <c r="B7" s="53" t="s">
        <v>14</v>
      </c>
      <c r="C7" s="54">
        <f ca="1">SUM(C4:C6)</f>
        <v>22499214.939999998</v>
      </c>
      <c r="D7" s="54">
        <f ca="1">SUM(D4:D6)</f>
        <v>3358239.4799999995</v>
      </c>
      <c r="E7" s="54" t="e">
        <f>SUM((#REF!))</f>
        <v>#REF!</v>
      </c>
      <c r="O7" s="59" t="s">
        <v>15</v>
      </c>
      <c r="P7" s="63"/>
      <c r="Q7" s="39" t="s">
        <v>30</v>
      </c>
      <c r="R7" s="39" t="s">
        <v>31</v>
      </c>
      <c r="T7" s="39" t="s">
        <v>113</v>
      </c>
      <c r="U7" s="144">
        <f ca="1">R10</f>
        <v>209947.05999999994</v>
      </c>
      <c r="V7" s="145">
        <f ca="1">R16</f>
        <v>671643.96</v>
      </c>
      <c r="W7" s="149">
        <f ca="1">V7-U7</f>
        <v>461696.9</v>
      </c>
      <c r="X7" s="145" t="e">
        <f ca="1">-X6</f>
        <v>#REF!</v>
      </c>
      <c r="Y7" s="49" t="e">
        <f ca="1">W7+X7</f>
        <v>#REF!</v>
      </c>
    </row>
    <row r="8" spans="1:25" x14ac:dyDescent="0.3">
      <c r="H8" s="39" t="s">
        <v>116</v>
      </c>
      <c r="J8" s="39"/>
      <c r="K8" s="64" t="e">
        <f ca="1">K6*C9/1000000</f>
        <v>#REF!</v>
      </c>
      <c r="P8" t="s">
        <v>11</v>
      </c>
      <c r="Q8" s="36">
        <f ca="1">SUMIFS(SalesProd[Sales Demand],SalesProd[Region],$B4,SalesProd[Product Type],Q$7)</f>
        <v>2867311.2199999993</v>
      </c>
      <c r="R8" s="68">
        <f ca="1">SUMIFS(SalesProd[Sales Demand],SalesProd[Region],$B4,SalesProd[Product Type],R$7)</f>
        <v>2943498.2399999993</v>
      </c>
    </row>
    <row r="9" spans="1:25" x14ac:dyDescent="0.3">
      <c r="A9" s="39" t="s">
        <v>120</v>
      </c>
      <c r="C9">
        <v>800</v>
      </c>
      <c r="D9" t="s">
        <v>91</v>
      </c>
      <c r="P9" t="s">
        <v>13</v>
      </c>
      <c r="Q9" s="36">
        <f ca="1">SUMIFS(SalesProd[Sales Demand],SalesProd[Region],$B5,SalesProd[Product Type],Q$7)</f>
        <v>3396706.5</v>
      </c>
      <c r="R9" s="36">
        <f ca="1">SUMIFS(SalesProd[Sales Demand],SalesProd[Region],$B5,SalesProd[Product Type],R$7)</f>
        <v>204794.18</v>
      </c>
      <c r="T9" s="59" t="s">
        <v>140</v>
      </c>
      <c r="U9" s="63"/>
      <c r="V9" s="63"/>
    </row>
    <row r="10" spans="1:25" x14ac:dyDescent="0.3">
      <c r="P10" t="s">
        <v>12</v>
      </c>
      <c r="Q10" s="69">
        <f ca="1">SUMIFS(SalesProd[Sales Demand],SalesProd[Region],$B6,SalesProd[Product Type],Q$7)</f>
        <v>16235197.219999999</v>
      </c>
      <c r="R10" s="36">
        <f ca="1">SUMIFS(SalesProd[Sales Demand],SalesProd[Region],$B6,SalesProd[Product Type],R$7)</f>
        <v>209947.05999999994</v>
      </c>
      <c r="T10" s="60"/>
      <c r="U10" s="57" t="s">
        <v>110</v>
      </c>
      <c r="V10" s="138" t="s">
        <v>112</v>
      </c>
      <c r="W10" s="146" t="s">
        <v>137</v>
      </c>
      <c r="X10" s="138" t="s">
        <v>135</v>
      </c>
      <c r="Y10" s="57" t="s">
        <v>139</v>
      </c>
    </row>
    <row r="11" spans="1:25" x14ac:dyDescent="0.3">
      <c r="H11" s="39" t="s">
        <v>88</v>
      </c>
      <c r="P11" s="53" t="s">
        <v>14</v>
      </c>
      <c r="Q11" s="54">
        <f ca="1">SUM(Q8:Q10)</f>
        <v>22499214.939999998</v>
      </c>
      <c r="R11" s="54">
        <f ca="1">SUM(R8:R10)</f>
        <v>3358239.4799999995</v>
      </c>
      <c r="T11" s="39" t="s">
        <v>114</v>
      </c>
      <c r="U11" s="144">
        <f ca="1">Q8</f>
        <v>2867311.2199999993</v>
      </c>
      <c r="V11" s="145">
        <f ca="1">Q14</f>
        <v>4031110.1599999997</v>
      </c>
      <c r="W11" s="149">
        <f ca="1">V11-U11</f>
        <v>1163798.9400000004</v>
      </c>
      <c r="X11" s="145">
        <f ca="1">-X12</f>
        <v>-777433.79999999888</v>
      </c>
      <c r="Y11" s="49">
        <f ca="1">W11+X11</f>
        <v>386365.14000000153</v>
      </c>
    </row>
    <row r="12" spans="1:25" x14ac:dyDescent="0.3">
      <c r="A12" s="39" t="s">
        <v>85</v>
      </c>
      <c r="B12" s="55">
        <v>0.09</v>
      </c>
      <c r="I12" s="57" t="s">
        <v>5</v>
      </c>
      <c r="J12" s="57" t="s">
        <v>6</v>
      </c>
      <c r="K12" s="57" t="s">
        <v>31</v>
      </c>
      <c r="L12" s="57" t="s">
        <v>30</v>
      </c>
      <c r="T12" s="39" t="s">
        <v>115</v>
      </c>
      <c r="U12" s="144">
        <f ca="1">Q10</f>
        <v>16235197.219999999</v>
      </c>
      <c r="V12" s="145">
        <f ca="1">Q16</f>
        <v>15457763.42</v>
      </c>
      <c r="W12" s="149">
        <f ca="1">V12-U12</f>
        <v>-777433.79999999888</v>
      </c>
      <c r="X12" s="145">
        <f ca="1">-W12</f>
        <v>777433.79999999888</v>
      </c>
      <c r="Y12" s="49">
        <f ca="1">W12+X12</f>
        <v>0</v>
      </c>
    </row>
    <row r="13" spans="1:25" x14ac:dyDescent="0.3">
      <c r="A13" s="39" t="s">
        <v>126</v>
      </c>
      <c r="B13" s="55">
        <v>0.04</v>
      </c>
      <c r="I13" t="s">
        <v>11</v>
      </c>
      <c r="J13" t="s">
        <v>12</v>
      </c>
      <c r="K13" s="36"/>
      <c r="L13" s="36">
        <f ca="1">L5/INDEX($P$4:$P$5,MATCH(L$12,$O$4:$O$5,0))/1000</f>
        <v>88.344749999999863</v>
      </c>
      <c r="O13" s="59" t="str">
        <f>A31</f>
        <v>Production Supply</v>
      </c>
      <c r="P13" s="63"/>
      <c r="Q13" s="39" t="str">
        <f t="shared" ref="Q13:R17" si="1">C31</f>
        <v>CAN CF</v>
      </c>
      <c r="R13" s="39" t="str">
        <f t="shared" si="1"/>
        <v>CAN HF</v>
      </c>
    </row>
    <row r="14" spans="1:25" x14ac:dyDescent="0.3">
      <c r="I14" t="s">
        <v>12</v>
      </c>
      <c r="J14" t="s">
        <v>11</v>
      </c>
      <c r="K14" s="36" t="e">
        <f ca="1">K6/INDEX($P$4:$P$5,MATCH(K$12,$O$4:$O$5,0))/1000</f>
        <v>#REF!</v>
      </c>
      <c r="L14" s="36"/>
      <c r="O14" s="67"/>
      <c r="P14" t="str">
        <f>B32</f>
        <v>North</v>
      </c>
      <c r="Q14" s="69">
        <f t="shared" ca="1" si="1"/>
        <v>4031110.1599999997</v>
      </c>
      <c r="R14" s="68">
        <f t="shared" ca="1" si="1"/>
        <v>2682684.94</v>
      </c>
    </row>
    <row r="15" spans="1:25" x14ac:dyDescent="0.3">
      <c r="A15" s="39" t="s">
        <v>86</v>
      </c>
      <c r="P15" t="str">
        <f>B33</f>
        <v>Central</v>
      </c>
      <c r="Q15" s="36">
        <f t="shared" ca="1" si="1"/>
        <v>3000999.92</v>
      </c>
      <c r="R15" s="36">
        <f t="shared" ca="1" si="1"/>
        <v>0</v>
      </c>
      <c r="T15" s="59" t="s">
        <v>118</v>
      </c>
      <c r="U15" s="63"/>
      <c r="V15" s="63"/>
    </row>
    <row r="16" spans="1:25" x14ac:dyDescent="0.3">
      <c r="A16" s="56" t="s">
        <v>87</v>
      </c>
      <c r="D16" s="36">
        <v>35000</v>
      </c>
      <c r="H16" s="39" t="s">
        <v>89</v>
      </c>
      <c r="P16" t="str">
        <f>B34</f>
        <v>South</v>
      </c>
      <c r="Q16" s="69">
        <f t="shared" ca="1" si="1"/>
        <v>15457763.42</v>
      </c>
      <c r="R16" s="68">
        <f t="shared" ca="1" si="1"/>
        <v>671643.96</v>
      </c>
      <c r="U16" s="57" t="s">
        <v>5</v>
      </c>
      <c r="V16" s="57" t="s">
        <v>6</v>
      </c>
      <c r="W16" s="57" t="s">
        <v>0</v>
      </c>
      <c r="X16" s="57" t="s">
        <v>1</v>
      </c>
      <c r="Y16" s="57" t="s">
        <v>2</v>
      </c>
    </row>
    <row r="17" spans="1:25" x14ac:dyDescent="0.3">
      <c r="A17" s="56" t="s">
        <v>121</v>
      </c>
      <c r="D17" s="36">
        <v>13000</v>
      </c>
      <c r="I17" s="57" t="s">
        <v>5</v>
      </c>
      <c r="J17" s="57" t="s">
        <v>6</v>
      </c>
      <c r="K17" s="57" t="s">
        <v>31</v>
      </c>
      <c r="L17" s="57" t="s">
        <v>30</v>
      </c>
      <c r="P17" s="53" t="str">
        <f>B35</f>
        <v>Total</v>
      </c>
      <c r="Q17" s="54">
        <f t="shared" ca="1" si="1"/>
        <v>22489873.5</v>
      </c>
      <c r="R17" s="54">
        <f t="shared" ca="1" si="1"/>
        <v>3354328.9</v>
      </c>
      <c r="U17" t="s">
        <v>11</v>
      </c>
      <c r="V17" t="s">
        <v>12</v>
      </c>
      <c r="W17" s="36" cm="1">
        <f t="array" ref="W17">INDEX('Primary Cost Calculation'!$F$4:$H$9,MATCH(1,($U17='Primary Cost Calculation'!$B$4:$B$9)*($V17='Primary Cost Calculation'!$C$4:$C$9),0),MATCH(W$16,'Primary Cost Calculation'!$F$3:$H$3,0))</f>
        <v>429442.21428571426</v>
      </c>
      <c r="X17" s="36" cm="1">
        <f t="array" ref="X17">INDEX('Primary Cost Calculation'!$F$4:$H$9,MATCH(1,($U17='Primary Cost Calculation'!$B$4:$B$9)*($V17='Primary Cost Calculation'!$C$4:$C$9),0),MATCH(X$16,'Primary Cost Calculation'!$F$3:$H$3,0))</f>
        <v>508343.33333333331</v>
      </c>
      <c r="Y17" s="36" cm="1">
        <f t="array" ref="Y17">INDEX('Primary Cost Calculation'!$F$4:$H$9,MATCH(1,($U17='Primary Cost Calculation'!$B$4:$B$9)*($V17='Primary Cost Calculation'!$C$4:$C$9),0),MATCH(Y$16,'Primary Cost Calculation'!$F$3:$H$3,0))</f>
        <v>648990</v>
      </c>
    </row>
    <row r="18" spans="1:25" x14ac:dyDescent="0.3">
      <c r="A18" s="56" t="s">
        <v>122</v>
      </c>
      <c r="D18" s="36">
        <v>8000</v>
      </c>
      <c r="I18" t="s">
        <v>11</v>
      </c>
      <c r="J18" t="s">
        <v>12</v>
      </c>
      <c r="K18" s="36"/>
      <c r="L18" s="36">
        <f ca="1">L13*SUMPRODUCT(W22:Y22,W17:Y17)/1000000</f>
        <v>39.814924725424582</v>
      </c>
      <c r="U18" t="s">
        <v>12</v>
      </c>
      <c r="V18" t="s">
        <v>11</v>
      </c>
      <c r="W18" s="36" cm="1">
        <f t="array" ref="W18">INDEX('Primary Cost Calculation'!$F$4:$H$9,MATCH(1,($U18='Primary Cost Calculation'!$B$4:$B$9)*($V18='Primary Cost Calculation'!$C$4:$C$9),0),MATCH(W$16,'Primary Cost Calculation'!$F$3:$H$3,0))</f>
        <v>436768.9</v>
      </c>
      <c r="X18" s="36" cm="1">
        <f t="array" ref="X18">INDEX('Primary Cost Calculation'!$F$4:$H$9,MATCH(1,($U18='Primary Cost Calculation'!$B$4:$B$9)*($V18='Primary Cost Calculation'!$C$4:$C$9),0),MATCH(X$16,'Primary Cost Calculation'!$F$3:$H$3,0))</f>
        <v>609445</v>
      </c>
      <c r="Y18" s="36" cm="1">
        <f t="array" ref="Y18">INDEX('Primary Cost Calculation'!$F$4:$H$9,MATCH(1,($U18='Primary Cost Calculation'!$B$4:$B$9)*($V18='Primary Cost Calculation'!$C$4:$C$9),0),MATCH(Y$16,'Primary Cost Calculation'!$F$3:$H$3,0))</f>
        <v>1051420.5555555555</v>
      </c>
    </row>
    <row r="19" spans="1:25" x14ac:dyDescent="0.3">
      <c r="A19" s="53" t="s">
        <v>3</v>
      </c>
      <c r="B19" s="53"/>
      <c r="C19" s="53"/>
      <c r="D19" s="54">
        <f>SUM(D16:D18)</f>
        <v>56000</v>
      </c>
      <c r="I19" t="s">
        <v>12</v>
      </c>
      <c r="J19" t="s">
        <v>11</v>
      </c>
      <c r="K19" s="36" t="e">
        <f ca="1">K14*SUMPRODUCT(W23:Y23,W18:Y18)/1000000</f>
        <v>#REF!</v>
      </c>
      <c r="L19" s="36"/>
    </row>
    <row r="20" spans="1:25" x14ac:dyDescent="0.3">
      <c r="A20" s="71"/>
      <c r="B20" s="71"/>
      <c r="C20" s="71"/>
      <c r="D20" s="152"/>
      <c r="K20" s="36"/>
      <c r="L20" s="36"/>
      <c r="T20" s="59" t="s">
        <v>117</v>
      </c>
      <c r="U20" s="63"/>
      <c r="V20" s="63"/>
    </row>
    <row r="21" spans="1:25" x14ac:dyDescent="0.3">
      <c r="A21" s="71"/>
      <c r="B21" s="71"/>
      <c r="C21" s="71"/>
      <c r="D21" s="152"/>
      <c r="H21" s="39" t="s">
        <v>89</v>
      </c>
      <c r="K21" s="64" t="e">
        <f ca="1">K19+L18</f>
        <v>#REF!</v>
      </c>
      <c r="L21" s="36"/>
      <c r="U21" s="57" t="s">
        <v>5</v>
      </c>
      <c r="V21" s="57" t="s">
        <v>6</v>
      </c>
      <c r="W21" s="57" t="s">
        <v>0</v>
      </c>
      <c r="X21" s="57" t="s">
        <v>1</v>
      </c>
      <c r="Y21" s="57" t="s">
        <v>2</v>
      </c>
    </row>
    <row r="22" spans="1:25" x14ac:dyDescent="0.3">
      <c r="K22" s="36"/>
      <c r="L22" s="36"/>
      <c r="U22" t="s">
        <v>11</v>
      </c>
      <c r="V22" t="s">
        <v>12</v>
      </c>
      <c r="W22" s="58" cm="1">
        <f t="array" ref="W22">INDEX('Cost Structure'!$C$2:$E$7,MATCH(1,($U22='Cost Structure'!$A$2:$A$7)*($V22='Cost Structure'!$B$2:$B$7),0),MATCH(W$16,'Cost Structure'!$C$1:$E$1,0))</f>
        <v>0.82</v>
      </c>
      <c r="X22" s="58" cm="1">
        <f t="array" ref="X22">INDEX('Cost Structure'!$C$2:$E$7,MATCH(1,($U22='Cost Structure'!$A$2:$A$7)*($V22='Cost Structure'!$B$2:$B$7),0),MATCH(X$16,'Cost Structure'!$C$1:$E$1,0))</f>
        <v>0.13</v>
      </c>
      <c r="Y22" s="58" cm="1">
        <f t="array" ref="Y22">INDEX('Cost Structure'!$C$2:$E$7,MATCH(1,($U22='Cost Structure'!$A$2:$A$7)*($V22='Cost Structure'!$B$2:$B$7),0),MATCH(Y$16,'Cost Structure'!$C$1:$E$1,0))</f>
        <v>0.05</v>
      </c>
    </row>
    <row r="23" spans="1:25" x14ac:dyDescent="0.3">
      <c r="A23" s="59" t="s">
        <v>104</v>
      </c>
      <c r="B23" s="63"/>
      <c r="U23" t="s">
        <v>12</v>
      </c>
      <c r="V23" t="s">
        <v>11</v>
      </c>
      <c r="W23" s="58" cm="1">
        <f t="array" ref="W23">INDEX('Cost Structure'!$C$2:$E$7,MATCH(1,($U23='Cost Structure'!$A$2:$A$7)*($V23='Cost Structure'!$B$2:$B$7),0),MATCH(W$16,'Cost Structure'!$C$1:$E$1,0))</f>
        <v>0.82</v>
      </c>
      <c r="X23" s="58" cm="1">
        <f t="array" ref="X23">INDEX('Cost Structure'!$C$2:$E$7,MATCH(1,($U23='Cost Structure'!$A$2:$A$7)*($V23='Cost Structure'!$B$2:$B$7),0),MATCH(X$16,'Cost Structure'!$C$1:$E$1,0))</f>
        <v>0.13</v>
      </c>
      <c r="Y23" s="58" cm="1">
        <f t="array" ref="Y23">INDEX('Cost Structure'!$C$2:$E$7,MATCH(1,($U23='Cost Structure'!$A$2:$A$7)*($V23='Cost Structure'!$B$2:$B$7),0),MATCH(Y$16,'Cost Structure'!$C$1:$E$1,0))</f>
        <v>0.05</v>
      </c>
    </row>
    <row r="24" spans="1:25" x14ac:dyDescent="0.3">
      <c r="H24" s="75" t="s">
        <v>119</v>
      </c>
      <c r="I24" s="76"/>
      <c r="J24" s="76"/>
      <c r="K24" s="77" t="e">
        <f ca="1">K8+K21</f>
        <v>#REF!</v>
      </c>
    </row>
    <row r="25" spans="1:25" x14ac:dyDescent="0.3">
      <c r="A25" s="39" t="s">
        <v>65</v>
      </c>
      <c r="C25" s="39" t="s">
        <v>30</v>
      </c>
      <c r="D25" s="39" t="s">
        <v>31</v>
      </c>
    </row>
    <row r="26" spans="1:25" x14ac:dyDescent="0.3">
      <c r="B26" t="s">
        <v>11</v>
      </c>
      <c r="C26" s="36">
        <f ca="1">SUMIFS(SalesProd[Production Capacity],SalesProd[Region],$B26,SalesProd[Product Type],C$25)</f>
        <v>13483584</v>
      </c>
      <c r="D26" s="36">
        <f ca="1">SUMIFS(SalesProd[Production Capacity],SalesProd[Region],$B26,SalesProd[Product Type],D$25)</f>
        <v>3745440</v>
      </c>
      <c r="H26" s="61" t="s">
        <v>90</v>
      </c>
      <c r="I26" s="60"/>
      <c r="J26" s="60"/>
      <c r="K26" s="60"/>
      <c r="L26" s="60"/>
    </row>
    <row r="27" spans="1:25" x14ac:dyDescent="0.3">
      <c r="B27" t="s">
        <v>13</v>
      </c>
      <c r="C27" s="36">
        <f ca="1">SUMIFS(SalesProd[Production Capacity],SalesProd[Region],$B27,SalesProd[Product Type],C$3)</f>
        <v>3720960</v>
      </c>
      <c r="D27" s="36">
        <f ca="1">SUMIFS(SalesProd[Production Capacity],SalesProd[Region],$B27,SalesProd[Product Type],D$3)</f>
        <v>0</v>
      </c>
    </row>
    <row r="28" spans="1:25" x14ac:dyDescent="0.3">
      <c r="B28" t="s">
        <v>12</v>
      </c>
      <c r="C28" s="36">
        <f ca="1">SUMIFS(SalesProd[Production Capacity],SalesProd[Region],$B28,SalesProd[Product Type],C$3)</f>
        <v>24405648.120000001</v>
      </c>
      <c r="D28" s="36">
        <f ca="1">SUMIFS(SalesProd[Production Capacity],SalesProd[Region],$B28,SalesProd[Product Type],D$3)</f>
        <v>24405648.120000001</v>
      </c>
      <c r="H28" t="s">
        <v>92</v>
      </c>
      <c r="I28" s="36">
        <v>22000</v>
      </c>
      <c r="J28" t="s">
        <v>93</v>
      </c>
    </row>
    <row r="29" spans="1:25" x14ac:dyDescent="0.3">
      <c r="B29" s="53" t="s">
        <v>14</v>
      </c>
      <c r="C29" s="54">
        <f ca="1">SUM(C26:C28)</f>
        <v>41610192.120000005</v>
      </c>
      <c r="D29" s="54">
        <f ca="1">SUM(D26:D28)</f>
        <v>28151088.120000001</v>
      </c>
      <c r="H29" t="str" cm="1">
        <f t="array" ref="H29:H31">A16:A18</f>
        <v>Variable Product Cost</v>
      </c>
      <c r="I29" s="49">
        <f>D16</f>
        <v>35000</v>
      </c>
    </row>
    <row r="30" spans="1:25" x14ac:dyDescent="0.3">
      <c r="H30" t="str">
        <v>Variable Manufacturing Cost</v>
      </c>
      <c r="I30" s="49">
        <f>D17</f>
        <v>13000</v>
      </c>
    </row>
    <row r="31" spans="1:25" x14ac:dyDescent="0.3">
      <c r="A31" s="39" t="s">
        <v>63</v>
      </c>
      <c r="C31" s="39" t="s">
        <v>30</v>
      </c>
      <c r="D31" s="39" t="s">
        <v>31</v>
      </c>
      <c r="H31" t="str">
        <v>Fixed Manufacturing Cost</v>
      </c>
      <c r="I31" s="49">
        <f>D18</f>
        <v>8000</v>
      </c>
    </row>
    <row r="32" spans="1:25" x14ac:dyDescent="0.3">
      <c r="B32" t="s">
        <v>11</v>
      </c>
      <c r="C32" s="36">
        <f ca="1">SUMIFS(SalesProd[Production Supply],SalesProd[Region],$B32,SalesProd[Product Type],C$25)</f>
        <v>4031110.1599999997</v>
      </c>
      <c r="D32" s="36">
        <f ca="1">SUMIFS(SalesProd[Production Supply],SalesProd[Region],$B32,SalesProd[Product Type],D$25)</f>
        <v>2682684.94</v>
      </c>
      <c r="H32" t="s">
        <v>143</v>
      </c>
      <c r="I32" s="36">
        <v>1000</v>
      </c>
    </row>
    <row r="33" spans="2:17" x14ac:dyDescent="0.3">
      <c r="B33" t="s">
        <v>13</v>
      </c>
      <c r="C33" s="36">
        <f ca="1">SUMIFS(SalesProd[Production Supply],SalesProd[Region],$B33,SalesProd[Product Type],C$25)</f>
        <v>3000999.92</v>
      </c>
      <c r="D33" s="36">
        <f ca="1">SUMIFS(SalesProd[Production Supply],SalesProd[Region],$B33,SalesProd[Product Type],D$25)</f>
        <v>0</v>
      </c>
      <c r="H33" s="53" t="s">
        <v>123</v>
      </c>
      <c r="I33" s="70">
        <f>SUM(I28:I32)</f>
        <v>79000</v>
      </c>
    </row>
    <row r="34" spans="2:17" x14ac:dyDescent="0.3">
      <c r="B34" t="s">
        <v>12</v>
      </c>
      <c r="C34" s="36">
        <f ca="1">SUMIFS(SalesProd[Production Supply],SalesProd[Region],$B34,SalesProd[Product Type],C$25)</f>
        <v>15457763.42</v>
      </c>
      <c r="D34" s="36">
        <f ca="1">SUMIFS(SalesProd[Production Supply],SalesProd[Region],$B34,SalesProd[Product Type],D$25)</f>
        <v>671643.96</v>
      </c>
      <c r="H34" s="71"/>
      <c r="I34" s="72"/>
      <c r="K34" s="73"/>
    </row>
    <row r="35" spans="2:17" x14ac:dyDescent="0.3">
      <c r="B35" s="53" t="s">
        <v>14</v>
      </c>
      <c r="C35" s="54">
        <f ca="1">SUM(C32:C34)</f>
        <v>22489873.5</v>
      </c>
      <c r="D35" s="54">
        <f ca="1">SUM(D32:D34)</f>
        <v>3354328.9</v>
      </c>
      <c r="H35" s="71" t="s">
        <v>154</v>
      </c>
      <c r="I35" s="72" t="e">
        <f>E7</f>
        <v>#REF!</v>
      </c>
      <c r="J35" t="s">
        <v>125</v>
      </c>
    </row>
    <row r="36" spans="2:17" x14ac:dyDescent="0.3">
      <c r="H36" s="71"/>
      <c r="I36" s="72"/>
    </row>
    <row r="37" spans="2:17" x14ac:dyDescent="0.3">
      <c r="H37" s="79" t="s">
        <v>127</v>
      </c>
      <c r="I37" s="80" t="e">
        <f>I33*I35/1000000</f>
        <v>#REF!</v>
      </c>
    </row>
    <row r="39" spans="2:17" x14ac:dyDescent="0.3">
      <c r="H39" s="61" t="s">
        <v>94</v>
      </c>
      <c r="I39" s="60"/>
      <c r="J39" s="60"/>
      <c r="K39" s="60"/>
      <c r="L39" s="60"/>
      <c r="N39" s="74"/>
      <c r="O39" s="74"/>
    </row>
    <row r="41" spans="2:17" x14ac:dyDescent="0.3">
      <c r="H41" s="39" t="s">
        <v>97</v>
      </c>
      <c r="Q41" s="49"/>
    </row>
    <row r="42" spans="2:17" x14ac:dyDescent="0.3">
      <c r="H42" t="s">
        <v>96</v>
      </c>
      <c r="I42" s="55">
        <v>0.7</v>
      </c>
      <c r="K42" s="39" t="s">
        <v>99</v>
      </c>
      <c r="L42" s="62">
        <v>2.5000000000000001E-2</v>
      </c>
      <c r="M42" t="s">
        <v>98</v>
      </c>
      <c r="N42" s="39" t="str" cm="1">
        <f t="array" ref="N42:O43">A12:B13</f>
        <v>WACC</v>
      </c>
      <c r="O42" s="58">
        <v>0.09</v>
      </c>
    </row>
    <row r="43" spans="2:17" x14ac:dyDescent="0.3">
      <c r="H43" t="s">
        <v>98</v>
      </c>
      <c r="I43" s="55">
        <v>0.3</v>
      </c>
      <c r="K43" s="39" t="s">
        <v>100</v>
      </c>
      <c r="L43">
        <v>7</v>
      </c>
      <c r="M43" t="s">
        <v>101</v>
      </c>
      <c r="N43" s="39" t="str">
        <v>Inflation</v>
      </c>
      <c r="O43" s="58">
        <v>0.04</v>
      </c>
    </row>
    <row r="45" spans="2:17" x14ac:dyDescent="0.3">
      <c r="H45" s="65" t="s">
        <v>62</v>
      </c>
      <c r="I45" s="65">
        <v>0</v>
      </c>
      <c r="J45" s="65">
        <v>1</v>
      </c>
      <c r="K45" s="65">
        <v>2</v>
      </c>
      <c r="L45" s="65">
        <v>3</v>
      </c>
      <c r="M45" s="65">
        <v>4</v>
      </c>
      <c r="N45" s="65">
        <v>5</v>
      </c>
      <c r="O45" s="65">
        <v>6</v>
      </c>
      <c r="P45" s="65">
        <v>7</v>
      </c>
    </row>
    <row r="47" spans="2:17" x14ac:dyDescent="0.3">
      <c r="H47" t="s">
        <v>95</v>
      </c>
      <c r="I47" s="36">
        <v>1000000</v>
      </c>
      <c r="J47" s="36"/>
      <c r="K47" s="36"/>
      <c r="L47" s="36"/>
      <c r="M47" s="36"/>
      <c r="N47" s="36"/>
      <c r="O47" s="36"/>
      <c r="P47" s="36"/>
    </row>
    <row r="48" spans="2:17" x14ac:dyDescent="0.3">
      <c r="I48" s="36"/>
      <c r="J48" s="36"/>
      <c r="K48" s="36"/>
      <c r="L48" s="36"/>
      <c r="M48" s="36"/>
      <c r="N48" s="36"/>
      <c r="O48" s="36"/>
      <c r="P48" s="36"/>
    </row>
    <row r="49" spans="8:16" x14ac:dyDescent="0.3">
      <c r="H49" t="s">
        <v>105</v>
      </c>
      <c r="J49" s="36">
        <f>I47*I42*L42</f>
        <v>17500</v>
      </c>
      <c r="K49" s="36">
        <f t="shared" ref="K49:P49" si="2">J49*(1+$O$43)</f>
        <v>18200</v>
      </c>
      <c r="L49" s="36">
        <f t="shared" si="2"/>
        <v>18928</v>
      </c>
      <c r="M49" s="36">
        <f t="shared" si="2"/>
        <v>19685.12</v>
      </c>
      <c r="N49" s="36">
        <f t="shared" si="2"/>
        <v>20472.524799999999</v>
      </c>
      <c r="O49" s="36">
        <f t="shared" si="2"/>
        <v>21291.425791999998</v>
      </c>
      <c r="P49" s="36">
        <f t="shared" si="2"/>
        <v>22143.082823679997</v>
      </c>
    </row>
    <row r="51" spans="8:16" x14ac:dyDescent="0.3">
      <c r="H51" t="s">
        <v>102</v>
      </c>
      <c r="I51" s="36">
        <f>I47</f>
        <v>1000000</v>
      </c>
      <c r="J51" s="36">
        <f t="shared" ref="J51:P51" si="3">SUM(J49:J49)</f>
        <v>17500</v>
      </c>
      <c r="K51" s="36">
        <f t="shared" si="3"/>
        <v>18200</v>
      </c>
      <c r="L51" s="36">
        <f t="shared" si="3"/>
        <v>18928</v>
      </c>
      <c r="M51" s="36">
        <f t="shared" si="3"/>
        <v>19685.12</v>
      </c>
      <c r="N51" s="36">
        <f t="shared" si="3"/>
        <v>20472.524799999999</v>
      </c>
      <c r="O51" s="36">
        <f t="shared" si="3"/>
        <v>21291.425791999998</v>
      </c>
      <c r="P51" s="36">
        <f t="shared" si="3"/>
        <v>22143.082823679997</v>
      </c>
    </row>
    <row r="52" spans="8:16" x14ac:dyDescent="0.3">
      <c r="H52" t="s">
        <v>108</v>
      </c>
      <c r="I52" s="36">
        <f>I51</f>
        <v>1000000</v>
      </c>
      <c r="J52" s="36">
        <f t="shared" ref="J52:P52" si="4">J51/(1+$O$42)^J45</f>
        <v>16055.045871559632</v>
      </c>
      <c r="K52" s="36">
        <f t="shared" si="4"/>
        <v>15318.575877451391</v>
      </c>
      <c r="L52" s="36">
        <f t="shared" si="4"/>
        <v>14615.888910595822</v>
      </c>
      <c r="M52" s="36">
        <f t="shared" si="4"/>
        <v>13945.435290843719</v>
      </c>
      <c r="N52" s="36">
        <f t="shared" si="4"/>
        <v>13305.736424291254</v>
      </c>
      <c r="O52" s="36">
        <f t="shared" si="4"/>
        <v>12695.381542443029</v>
      </c>
      <c r="P52" s="36">
        <f t="shared" si="4"/>
        <v>12113.024590954818</v>
      </c>
    </row>
    <row r="53" spans="8:16" x14ac:dyDescent="0.3">
      <c r="I53" s="66"/>
      <c r="J53" s="36"/>
      <c r="K53" s="36"/>
      <c r="L53" s="36"/>
      <c r="M53" s="36"/>
      <c r="N53" s="36"/>
      <c r="O53" s="36"/>
    </row>
    <row r="54" spans="8:16" x14ac:dyDescent="0.3">
      <c r="H54" s="75" t="s">
        <v>155</v>
      </c>
      <c r="I54" s="78">
        <f>SUM(J52:P52,I52)</f>
        <v>1098049.0885081396</v>
      </c>
      <c r="K54" s="36"/>
      <c r="L54" s="36"/>
      <c r="M54" s="36"/>
      <c r="N54" s="36"/>
      <c r="O54" s="36"/>
    </row>
    <row r="55" spans="8:16" x14ac:dyDescent="0.3">
      <c r="I55" s="36"/>
      <c r="J55" s="36"/>
      <c r="K55" s="36"/>
      <c r="L55" s="36"/>
      <c r="M55" s="36"/>
      <c r="N55" s="36"/>
    </row>
    <row r="56" spans="8:16" x14ac:dyDescent="0.3">
      <c r="J56" s="36"/>
      <c r="K56" s="36"/>
      <c r="L56" s="36"/>
    </row>
    <row r="57" spans="8:16" x14ac:dyDescent="0.3">
      <c r="J57" s="36"/>
      <c r="K57" s="36"/>
      <c r="L57" s="36"/>
    </row>
    <row r="58" spans="8:16" x14ac:dyDescent="0.3">
      <c r="J58" s="36"/>
      <c r="K58" s="36"/>
      <c r="L58" s="36"/>
    </row>
    <row r="59" spans="8:16" x14ac:dyDescent="0.3">
      <c r="J59" s="36"/>
      <c r="K59" s="36"/>
      <c r="L59" s="36"/>
      <c r="M59" s="36"/>
      <c r="N59" s="36"/>
    </row>
    <row r="60" spans="8:16" x14ac:dyDescent="0.3">
      <c r="K60" s="36"/>
      <c r="L60" s="36"/>
      <c r="M60" s="36"/>
      <c r="N60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7CF7-5D50-4BC9-8537-726D9AF59E01}">
  <sheetPr codeName="Sheet3">
    <tabColor rgb="FFFFFF00"/>
  </sheetPr>
  <dimension ref="A1:J23"/>
  <sheetViews>
    <sheetView showGridLines="0" tabSelected="1" zoomScale="70" zoomScaleNormal="70" workbookViewId="0"/>
  </sheetViews>
  <sheetFormatPr defaultColWidth="8.88671875" defaultRowHeight="18.600000000000001" x14ac:dyDescent="0.3"/>
  <cols>
    <col min="1" max="2" width="8.88671875" style="4"/>
    <col min="3" max="3" width="13.6640625" style="4" customWidth="1"/>
    <col min="4" max="4" width="16.44140625" style="4" customWidth="1"/>
    <col min="5" max="5" width="16.6640625" style="4" customWidth="1"/>
    <col min="6" max="6" width="13.44140625" style="4" bestFit="1" customWidth="1"/>
    <col min="7" max="7" width="16.109375" style="4" bestFit="1" customWidth="1"/>
    <col min="8" max="8" width="15.88671875" style="4" customWidth="1"/>
    <col min="9" max="9" width="18.88671875" style="4" customWidth="1"/>
    <col min="10" max="10" width="19.44140625" style="4" customWidth="1"/>
    <col min="11" max="16343" width="8.88671875" style="4"/>
    <col min="16344" max="16346" width="8.88671875" style="4" bestFit="1"/>
    <col min="16347" max="16384" width="8.88671875" style="4"/>
  </cols>
  <sheetData>
    <row r="1" spans="1:10" ht="69.599999999999994" customHeight="1" x14ac:dyDescent="0.3">
      <c r="A1" s="2"/>
      <c r="B1" s="194" t="s">
        <v>4</v>
      </c>
      <c r="C1" s="194"/>
      <c r="D1" s="194"/>
      <c r="E1" s="194"/>
      <c r="F1" s="194"/>
      <c r="G1" s="2"/>
      <c r="H1" s="2"/>
      <c r="I1" s="3"/>
      <c r="J1" s="3"/>
    </row>
    <row r="2" spans="1:10" x14ac:dyDescent="0.3">
      <c r="A2" s="2"/>
      <c r="B2" s="195" t="s">
        <v>5</v>
      </c>
      <c r="C2" s="195" t="s">
        <v>6</v>
      </c>
      <c r="D2" s="196" t="s">
        <v>7</v>
      </c>
      <c r="E2" s="196" t="s">
        <v>8</v>
      </c>
      <c r="F2" s="197" t="s">
        <v>9</v>
      </c>
      <c r="G2" s="198"/>
      <c r="H2" s="199"/>
      <c r="I2" s="191" t="s">
        <v>10</v>
      </c>
      <c r="J2" s="193"/>
    </row>
    <row r="3" spans="1:10" x14ac:dyDescent="0.3">
      <c r="A3" s="2"/>
      <c r="B3" s="195"/>
      <c r="C3" s="195"/>
      <c r="D3" s="196"/>
      <c r="E3" s="196"/>
      <c r="F3" s="5" t="s">
        <v>0</v>
      </c>
      <c r="G3" s="5" t="s">
        <v>1</v>
      </c>
      <c r="H3" s="5" t="s">
        <v>2</v>
      </c>
      <c r="I3" s="192"/>
      <c r="J3" s="193"/>
    </row>
    <row r="4" spans="1:10" ht="19.2" customHeight="1" x14ac:dyDescent="0.3">
      <c r="A4" s="2"/>
      <c r="B4" s="7" t="s">
        <v>11</v>
      </c>
      <c r="C4" s="7" t="s">
        <v>12</v>
      </c>
      <c r="D4" s="8" cm="1">
        <f t="array" ref="D4">INDEX('Primary Cost Summary'!$K$2:$K$7,MATCH(1,($B4='Primary Cost Summary'!$A$2:$A$7)*($C4='Primary Cost Summary'!$B$2:$B$7),0))</f>
        <v>1923370.1100000003</v>
      </c>
      <c r="E4" s="8" cm="1">
        <f t="array" ref="E4">INDEX('Primary Cost Summary'!$K$10:$K$15,MATCH(1,($B4='Primary Cost Summary'!$A$10:$A$15)*($C4='Primary Cost Summary'!$B$10:$B$15),0))</f>
        <v>20253.011256000005</v>
      </c>
      <c r="F4" s="8" cm="1">
        <f t="array" ref="F4">INDEX('Transportation Information'!$F$4:$F$21,MATCH(1,($B4='Transportation Information'!$B$4:$B$21)*($C4='Transportation Information'!$C$4:$C$21)*(F$3='Transportation Information'!$E$4:$E$21),0))</f>
        <v>429442.21428571426</v>
      </c>
      <c r="G4" s="8" cm="1">
        <f t="array" ref="G4">INDEX('Transportation Information'!$F$4:$F$21,MATCH(1,($B4='Transportation Information'!$B$4:$B$21)*($C4='Transportation Information'!$C$4:$C$21)*(G$3='Transportation Information'!$E$4:$E$21),0))</f>
        <v>508343.33333333331</v>
      </c>
      <c r="H4" s="8" cm="1">
        <f t="array" ref="H4">INDEX('Transportation Information'!$F$4:$F$21,MATCH(1,($B4='Transportation Information'!$B$4:$B$21)*($C4='Transportation Information'!$C$4:$C$21)*(H$3='Transportation Information'!$E$4:$E$21),0))</f>
        <v>648990</v>
      </c>
      <c r="I4" s="33" cm="1">
        <f t="array" ref="I4">(INDEX('Cost Structure'!$C$2:$C$7,MATCH(1,($B4='Cost Structure'!$A$2:$A$7)*($C4='Cost Structure'!$B$2:$B$7),0))*E4*F4+INDEX('Cost Structure'!$D$2:$D$7,MATCH(1,($B4='Cost Structure'!$A$2:$A$7)*($C4='Cost Structure'!$B$2:$B$7),0))*E4*G4+INDEX('Cost Structure'!$E$2:$E$7,MATCH(1,($B4='Cost Structure'!$A$2:$A$7)*($C4='Cost Structure'!$B$2:$B$7),0))*E4*H4)/1000000</f>
        <v>9127.561271278917</v>
      </c>
      <c r="J4" s="50"/>
    </row>
    <row r="5" spans="1:10" x14ac:dyDescent="0.3">
      <c r="A5" s="2"/>
      <c r="B5" s="7" t="s">
        <v>11</v>
      </c>
      <c r="C5" s="7" t="s">
        <v>13</v>
      </c>
      <c r="D5" s="8" cm="1">
        <f t="array" ref="D5">INDEX('Primary Cost Summary'!$K$2:$K$7,MATCH(1,($B5='Primary Cost Summary'!$A$2:$A$7)*($C5='Primary Cost Summary'!$B$2:$B$7),0))</f>
        <v>1835807.4</v>
      </c>
      <c r="E5" s="8" cm="1">
        <f t="array" ref="E5">INDEX('Primary Cost Summary'!$K$10:$K$15,MATCH(1,($B5='Primary Cost Summary'!$A$10:$A$15)*($C5='Primary Cost Summary'!$B$10:$B$15),0))</f>
        <v>22736.411099999998</v>
      </c>
      <c r="F5" s="8" cm="1">
        <f t="array" ref="F5">INDEX('Transportation Information'!$F$4:$F$21,MATCH(1,($B5='Transportation Information'!$B$4:$B$21)*($C5='Transportation Information'!$C$4:$C$21)*(F$3='Transportation Information'!$E$4:$E$21),0))</f>
        <v>369881</v>
      </c>
      <c r="G5" s="8" cm="1">
        <f t="array" ref="G5">INDEX('Transportation Information'!$F$4:$F$21,MATCH(1,($B5='Transportation Information'!$B$4:$B$21)*($C5='Transportation Information'!$C$4:$C$21)*(G$3='Transportation Information'!$E$4:$E$21),0))</f>
        <v>397356.42857142858</v>
      </c>
      <c r="H5" s="8" cm="1">
        <f t="array" ref="H5">INDEX('Transportation Information'!$F$4:$F$21,MATCH(1,($B5='Transportation Information'!$B$4:$B$21)*($C5='Transportation Information'!$C$4:$C$21)*(H$3='Transportation Information'!$E$4:$E$21),0))</f>
        <v>502604.25</v>
      </c>
      <c r="I5" s="33" cm="1">
        <f t="array" ref="I5">(INDEX('Cost Structure'!$C$2:$C$7,MATCH(1,($B5='Cost Structure'!$A$2:$A$7)*($C5='Cost Structure'!$B$2:$B$7),0))*E5*F5+INDEX('Cost Structure'!$D$2:$D$7,MATCH(1,($B5='Cost Structure'!$A$2:$A$7)*($C5='Cost Structure'!$B$2:$B$7),0))*E5*G5+INDEX('Cost Structure'!$E$2:$E$7,MATCH(1,($B5='Cost Structure'!$A$2:$A$7)*($C5='Cost Structure'!$B$2:$B$7),0))*E5*H5)/1000000</f>
        <v>8654.3528886778076</v>
      </c>
      <c r="J5" s="50"/>
    </row>
    <row r="6" spans="1:10" x14ac:dyDescent="0.3">
      <c r="A6" s="2"/>
      <c r="B6" s="7" t="s">
        <v>12</v>
      </c>
      <c r="C6" s="7" t="s">
        <v>11</v>
      </c>
      <c r="D6" s="8" cm="1">
        <f t="array" ref="D6">INDEX('Primary Cost Summary'!$K$2:$K$7,MATCH(1,($B6='Primary Cost Summary'!$A$2:$A$7)*($C6='Primary Cost Summary'!$B$2:$B$7),0))</f>
        <v>1433685.6</v>
      </c>
      <c r="E6" s="8" cm="1">
        <f t="array" ref="E6">INDEX('Primary Cost Summary'!$K$10:$K$15,MATCH(1,($B6='Primary Cost Summary'!$A$10:$A$15)*($C6='Primary Cost Summary'!$B$10:$B$15),0))</f>
        <v>15167.12139</v>
      </c>
      <c r="F6" s="8" cm="1">
        <f t="array" ref="F6">INDEX('Transportation Information'!$F$4:$F$21,MATCH(1,($B6='Transportation Information'!$B$4:$B$21)*($C6='Transportation Information'!$C$4:$C$21)*(F$3='Transportation Information'!$E$4:$E$21),0))</f>
        <v>436768.9</v>
      </c>
      <c r="G6" s="8" cm="1">
        <f t="array" ref="G6">INDEX('Transportation Information'!$F$4:$F$21,MATCH(1,($B6='Transportation Information'!$B$4:$B$21)*($C6='Transportation Information'!$C$4:$C$21)*(G$3='Transportation Information'!$E$4:$E$21),0))</f>
        <v>609445</v>
      </c>
      <c r="H6" s="8" cm="1">
        <f t="array" ref="H6">INDEX('Transportation Information'!$F$4:$F$21,MATCH(1,($B6='Transportation Information'!$B$4:$B$21)*($C6='Transportation Information'!$C$4:$C$21)*(H$3='Transportation Information'!$E$4:$E$21),0))</f>
        <v>1051420.5555555555</v>
      </c>
      <c r="I6" s="33" cm="1">
        <f t="array" ref="I6">(INDEX('Cost Structure'!$C$2:$C$7,MATCH(1,($B6='Cost Structure'!$A$2:$A$7)*($C6='Cost Structure'!$B$2:$B$7),0))*E6*F6+INDEX('Cost Structure'!$D$2:$D$7,MATCH(1,($B6='Cost Structure'!$A$2:$A$7)*($C6='Cost Structure'!$B$2:$B$7),0))*E6*G6+INDEX('Cost Structure'!$E$2:$E$7,MATCH(1,($B6='Cost Structure'!$A$2:$A$7)*($C6='Cost Structure'!$B$2:$B$7),0))*E6*H6)/1000000</f>
        <v>7431.1216573762813</v>
      </c>
      <c r="J6" s="50"/>
    </row>
    <row r="7" spans="1:10" x14ac:dyDescent="0.3">
      <c r="A7" s="2"/>
      <c r="B7" s="7" t="s">
        <v>12</v>
      </c>
      <c r="C7" s="7" t="s">
        <v>13</v>
      </c>
      <c r="D7" s="8" cm="1">
        <f t="array" ref="D7">INDEX('Primary Cost Summary'!$K$2:$K$7,MATCH(1,($B7='Primary Cost Summary'!$A$2:$A$7)*($C7='Primary Cost Summary'!$B$2:$B$7),0))</f>
        <v>828520.20000000007</v>
      </c>
      <c r="E7" s="8" cm="1">
        <f t="array" ref="E7">INDEX('Primary Cost Summary'!$K$10:$K$15,MATCH(1,($B7='Primary Cost Summary'!$A$10:$A$15)*($C7='Primary Cost Summary'!$B$10:$B$15),0))</f>
        <v>9140.7629699999998</v>
      </c>
      <c r="F7" s="8" cm="1">
        <f t="array" ref="F7">INDEX('Transportation Information'!$F$4:$F$21,MATCH(1,($B7='Transportation Information'!$B$4:$B$21)*($C7='Transportation Information'!$C$4:$C$21)*(F$3='Transportation Information'!$E$4:$E$21),0))</f>
        <v>400227.90909090912</v>
      </c>
      <c r="G7" s="8" cm="1">
        <f t="array" ref="G7">INDEX('Transportation Information'!$F$4:$F$21,MATCH(1,($B7='Transportation Information'!$B$4:$B$21)*($C7='Transportation Information'!$C$4:$C$21)*(G$3='Transportation Information'!$E$4:$E$21),0))</f>
        <v>521670.44444444444</v>
      </c>
      <c r="H7" s="8" cm="1">
        <f t="array" ref="H7">INDEX('Transportation Information'!$F$4:$F$21,MATCH(1,($B7='Transportation Information'!$B$4:$B$21)*($C7='Transportation Information'!$C$4:$C$21)*(H$3='Transportation Information'!$E$4:$E$21),0))</f>
        <v>637181</v>
      </c>
      <c r="I7" s="33" cm="1">
        <f t="array" ref="I7">(INDEX('Cost Structure'!$C$2:$C$7,MATCH(1,($B7='Cost Structure'!$A$2:$A$7)*($C7='Cost Structure'!$B$2:$B$7),0))*E7*F7+INDEX('Cost Structure'!$D$2:$D$7,MATCH(1,($B7='Cost Structure'!$A$2:$A$7)*($C7='Cost Structure'!$B$2:$B$7),0))*E7*G7+INDEX('Cost Structure'!$E$2:$E$7,MATCH(1,($B7='Cost Structure'!$A$2:$A$7)*($C7='Cost Structure'!$B$2:$B$7),0))*E7*H7)/1000000</f>
        <v>4041.4932694009708</v>
      </c>
      <c r="J7" s="50"/>
    </row>
    <row r="8" spans="1:10" s="12" customFormat="1" ht="15" x14ac:dyDescent="0.25">
      <c r="A8" s="2"/>
      <c r="B8" s="7" t="s">
        <v>13</v>
      </c>
      <c r="C8" s="7" t="s">
        <v>11</v>
      </c>
      <c r="D8" s="8" cm="1">
        <f t="array" ref="D8">INDEX('Primary Cost Summary'!$K$2:$K$7,MATCH(1,($B8='Primary Cost Summary'!$A$2:$A$7)*($C8='Primary Cost Summary'!$B$2:$B$7),0))</f>
        <v>592096.5</v>
      </c>
      <c r="E8" s="8" cm="1">
        <f t="array" ref="E8">INDEX('Primary Cost Summary'!$K$10:$K$15,MATCH(1,($B8='Primary Cost Summary'!$A$10:$A$15)*($C8='Primary Cost Summary'!$B$10:$B$15),0))</f>
        <v>7210.5934500000003</v>
      </c>
      <c r="F8" s="8" cm="1">
        <f t="array" ref="F8">INDEX('Transportation Information'!$F$4:$F$21,MATCH(1,($B8='Transportation Information'!$B$4:$B$21)*($C8='Transportation Information'!$C$4:$C$21)*(F$3='Transportation Information'!$E$4:$E$21),0))</f>
        <v>393178.75</v>
      </c>
      <c r="G8" s="8" cm="1">
        <f t="array" ref="G8">INDEX('Transportation Information'!$F$4:$F$21,MATCH(1,($B8='Transportation Information'!$B$4:$B$21)*($C8='Transportation Information'!$C$4:$C$21)*(G$3='Transportation Information'!$E$4:$E$21),0))</f>
        <v>445699.75</v>
      </c>
      <c r="H8" s="8" cm="1">
        <f t="array" ref="H8">INDEX('Transportation Information'!$F$4:$F$21,MATCH(1,($B8='Transportation Information'!$B$4:$B$21)*($C8='Transportation Information'!$C$4:$C$21)*(H$3='Transportation Information'!$E$4:$E$21),0))</f>
        <v>562088.75</v>
      </c>
      <c r="I8" s="33" cm="1">
        <f t="array" ref="I8">(INDEX('Cost Structure'!$C$2:$C$7,MATCH(1,($B8='Cost Structure'!$A$2:$A$7)*($C8='Cost Structure'!$B$2:$B$7),0))*E8*F8+INDEX('Cost Structure'!$D$2:$D$7,MATCH(1,($B8='Cost Structure'!$A$2:$A$7)*($C8='Cost Structure'!$B$2:$B$7),0))*E8*G8+INDEX('Cost Structure'!$E$2:$E$7,MATCH(1,($B8='Cost Structure'!$A$2:$A$7)*($C8='Cost Structure'!$B$2:$B$7),0))*E8*H8)/1000000</f>
        <v>2952.7553231992802</v>
      </c>
      <c r="J8" s="50"/>
    </row>
    <row r="9" spans="1:10" x14ac:dyDescent="0.3">
      <c r="A9" s="2"/>
      <c r="B9" s="7" t="s">
        <v>13</v>
      </c>
      <c r="C9" s="7" t="s">
        <v>12</v>
      </c>
      <c r="D9" s="8" cm="1">
        <f t="array" ref="D9">INDEX('Primary Cost Summary'!$K$2:$K$7,MATCH(1,($B9='Primary Cost Summary'!$A$2:$A$7)*($C9='Primary Cost Summary'!$B$2:$B$7),0))</f>
        <v>3280545</v>
      </c>
      <c r="E9" s="8" cm="1">
        <f t="array" ref="E9">INDEX('Primary Cost Summary'!$K$10:$K$15,MATCH(1,($B9='Primary Cost Summary'!$A$10:$A$15)*($C9='Primary Cost Summary'!$B$10:$B$15),0))</f>
        <v>40948.722900000001</v>
      </c>
      <c r="F9" s="8" cm="1">
        <f t="array" ref="F9">INDEX('Transportation Information'!$F$4:$F$21,MATCH(1,($B9='Transportation Information'!$B$4:$B$21)*($C9='Transportation Information'!$C$4:$C$21)*(F$3='Transportation Information'!$E$4:$E$21),0))</f>
        <v>351218.25</v>
      </c>
      <c r="G9" s="8" cm="1">
        <f t="array" ref="G9">INDEX('Transportation Information'!$F$4:$F$21,MATCH(1,($B9='Transportation Information'!$B$4:$B$21)*($C9='Transportation Information'!$C$4:$C$21)*(G$3='Transportation Information'!$E$4:$E$21),0))</f>
        <v>390588.5294117647</v>
      </c>
      <c r="H9" s="8" cm="1">
        <f t="array" ref="H9">INDEX('Transportation Information'!$F$4:$F$21,MATCH(1,($B9='Transportation Information'!$B$4:$B$21)*($C9='Transportation Information'!$C$4:$C$21)*(H$3='Transportation Information'!$E$4:$E$21),0))</f>
        <v>414156.57142857142</v>
      </c>
      <c r="I9" s="33" cm="1">
        <f t="array" ref="I9">(INDEX('Cost Structure'!$C$2:$C$7,MATCH(1,($B9='Cost Structure'!$A$2:$A$7)*($C9='Cost Structure'!$B$2:$B$7),0))*E9*F9+INDEX('Cost Structure'!$D$2:$D$7,MATCH(1,($B9='Cost Structure'!$A$2:$A$7)*($C9='Cost Structure'!$B$2:$B$7),0))*E9*G9+INDEX('Cost Structure'!$E$2:$E$7,MATCH(1,($B9='Cost Structure'!$A$2:$A$7)*($C9='Cost Structure'!$B$2:$B$7),0))*E9*H9)/1000000</f>
        <v>14881.487584389084</v>
      </c>
      <c r="J9" s="50"/>
    </row>
    <row r="10" spans="1:10" ht="19.2" thickBot="1" x14ac:dyDescent="0.35">
      <c r="A10" s="2"/>
      <c r="B10" s="10" t="s">
        <v>14</v>
      </c>
      <c r="C10" s="10"/>
      <c r="D10" s="11">
        <f>SUM(D4:D9)</f>
        <v>9894024.8100000005</v>
      </c>
      <c r="E10" s="11">
        <f t="shared" ref="E10:I10" si="0">SUM(E4:E9)</f>
        <v>115456.623066</v>
      </c>
      <c r="F10" s="11">
        <f t="shared" si="0"/>
        <v>2380717.0233766236</v>
      </c>
      <c r="G10" s="11">
        <f t="shared" si="0"/>
        <v>2873103.485760971</v>
      </c>
      <c r="H10" s="11">
        <f t="shared" si="0"/>
        <v>3816441.1269841269</v>
      </c>
      <c r="I10" s="11">
        <f t="shared" si="0"/>
        <v>47088.771994322335</v>
      </c>
      <c r="J10" s="2"/>
    </row>
    <row r="11" spans="1:10" ht="19.2" thickTop="1" x14ac:dyDescent="0.3">
      <c r="A11" s="2"/>
      <c r="B11" s="2"/>
      <c r="C11" s="2"/>
      <c r="D11" s="2"/>
      <c r="F11" s="18"/>
      <c r="G11" s="2"/>
      <c r="H11" s="2"/>
      <c r="I11" s="2"/>
      <c r="J11" s="2"/>
    </row>
    <row r="12" spans="1:10" x14ac:dyDescent="0.3">
      <c r="A12" s="2"/>
      <c r="B12" s="2"/>
      <c r="D12" s="51"/>
      <c r="E12" s="2"/>
      <c r="F12" s="2"/>
      <c r="G12" s="2"/>
      <c r="H12" s="2"/>
      <c r="I12" s="2"/>
      <c r="J12" s="2"/>
    </row>
    <row r="13" spans="1:10" x14ac:dyDescent="0.3">
      <c r="A13" s="2"/>
      <c r="D13" s="51"/>
      <c r="E13" s="81"/>
      <c r="H13" s="2"/>
      <c r="I13" s="51"/>
      <c r="J13" s="2"/>
    </row>
    <row r="14" spans="1:10" x14ac:dyDescent="0.3">
      <c r="C14" s="9"/>
      <c r="D14" s="51"/>
      <c r="E14" s="81"/>
      <c r="F14" s="51"/>
      <c r="I14" s="51"/>
    </row>
    <row r="15" spans="1:10" x14ac:dyDescent="0.3">
      <c r="D15" s="51"/>
      <c r="E15" s="81"/>
      <c r="F15" s="51"/>
      <c r="G15" s="51"/>
      <c r="H15" s="51"/>
      <c r="I15" s="51"/>
    </row>
    <row r="16" spans="1:10" x14ac:dyDescent="0.3">
      <c r="D16" s="51"/>
      <c r="E16" s="81"/>
      <c r="F16" s="51"/>
      <c r="G16" s="51"/>
      <c r="H16" s="51"/>
      <c r="I16" s="51"/>
    </row>
    <row r="17" spans="2:6" x14ac:dyDescent="0.3">
      <c r="D17" s="51"/>
      <c r="E17" s="81"/>
      <c r="F17" s="13"/>
    </row>
    <row r="18" spans="2:6" x14ac:dyDescent="0.3">
      <c r="C18" s="2"/>
      <c r="D18" s="51"/>
      <c r="E18" s="81"/>
      <c r="F18" s="52"/>
    </row>
    <row r="19" spans="2:6" x14ac:dyDescent="0.3">
      <c r="C19" s="2"/>
      <c r="D19" s="14"/>
      <c r="E19" s="14"/>
      <c r="F19" s="52"/>
    </row>
    <row r="20" spans="2:6" x14ac:dyDescent="0.3">
      <c r="B20" s="2"/>
      <c r="C20" s="2"/>
      <c r="D20" s="14"/>
      <c r="E20" s="14"/>
      <c r="F20" s="52"/>
    </row>
    <row r="21" spans="2:6" x14ac:dyDescent="0.3">
      <c r="B21" s="2"/>
      <c r="C21" s="2"/>
      <c r="D21" s="14"/>
      <c r="E21" s="14"/>
      <c r="F21" s="14"/>
    </row>
    <row r="22" spans="2:6" x14ac:dyDescent="0.3">
      <c r="B22" s="2"/>
      <c r="C22" s="2"/>
      <c r="D22" s="14"/>
      <c r="E22" s="14"/>
      <c r="F22" s="14"/>
    </row>
    <row r="23" spans="2:6" x14ac:dyDescent="0.3">
      <c r="B23" s="2"/>
      <c r="C23" s="2"/>
      <c r="D23" s="14"/>
      <c r="E23" s="14"/>
      <c r="F23" s="14"/>
    </row>
  </sheetData>
  <sortState xmlns:xlrd2="http://schemas.microsoft.com/office/spreadsheetml/2017/richdata2" ref="G13:I14">
    <sortCondition descending="1" ref="I13:I14"/>
  </sortState>
  <mergeCells count="8">
    <mergeCell ref="I2:I3"/>
    <mergeCell ref="J2:J3"/>
    <mergeCell ref="B1:F1"/>
    <mergeCell ref="B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4DE3-6B02-4AA8-9B10-2DCBE6FDCDB6}">
  <sheetPr codeName="Sheet4">
    <tabColor theme="3" tint="0.79998168889431442"/>
  </sheetPr>
  <dimension ref="A1:AD32"/>
  <sheetViews>
    <sheetView showGridLines="0" topLeftCell="L6" zoomScale="85" zoomScaleNormal="85" workbookViewId="0">
      <selection activeCell="D31" sqref="D31"/>
    </sheetView>
  </sheetViews>
  <sheetFormatPr defaultColWidth="8.88671875" defaultRowHeight="15" x14ac:dyDescent="0.25"/>
  <cols>
    <col min="1" max="1" width="11.44140625" style="2" customWidth="1"/>
    <col min="2" max="2" width="12.44140625" style="2" customWidth="1"/>
    <col min="3" max="4" width="10.109375" style="2" bestFit="1" customWidth="1"/>
    <col min="5" max="5" width="12.88671875" style="2" bestFit="1" customWidth="1"/>
    <col min="6" max="6" width="11.33203125" style="2" bestFit="1" customWidth="1"/>
    <col min="7" max="7" width="11" style="2" bestFit="1" customWidth="1"/>
    <col min="8" max="9" width="12.88671875" style="2" bestFit="1" customWidth="1"/>
    <col min="10" max="11" width="14.88671875" style="2" bestFit="1" customWidth="1"/>
    <col min="12" max="12" width="17.6640625" style="2" bestFit="1" customWidth="1"/>
    <col min="13" max="29" width="8.88671875" style="2"/>
    <col min="30" max="30" width="9.33203125" style="2" bestFit="1" customWidth="1"/>
    <col min="31" max="16384" width="8.88671875" style="2"/>
  </cols>
  <sheetData>
    <row r="1" spans="1:29" ht="15.6" x14ac:dyDescent="0.3">
      <c r="A1" s="46" t="s">
        <v>58</v>
      </c>
      <c r="B1" s="44"/>
      <c r="C1" s="44" t="s">
        <v>28</v>
      </c>
      <c r="D1" s="44" t="s">
        <v>29</v>
      </c>
      <c r="E1" s="44" t="s">
        <v>30</v>
      </c>
      <c r="F1" s="44" t="s">
        <v>31</v>
      </c>
      <c r="G1" s="44" t="s">
        <v>32</v>
      </c>
      <c r="H1" s="44" t="s">
        <v>33</v>
      </c>
      <c r="I1" s="44" t="s">
        <v>34</v>
      </c>
      <c r="J1" s="44" t="s">
        <v>35</v>
      </c>
      <c r="K1" s="47" t="s">
        <v>14</v>
      </c>
      <c r="O1" s="115" t="str">
        <f>'Transportation Model'!A31</f>
        <v>Weighted Average Cost per Case (VND)</v>
      </c>
      <c r="P1" s="63"/>
      <c r="Q1" s="130"/>
      <c r="R1" s="63"/>
      <c r="S1"/>
      <c r="T1"/>
      <c r="U1"/>
      <c r="W1" s="115" t="s">
        <v>146</v>
      </c>
      <c r="X1" s="63"/>
      <c r="Y1" s="130"/>
      <c r="Z1" s="63"/>
      <c r="AA1"/>
      <c r="AB1"/>
      <c r="AC1"/>
    </row>
    <row r="2" spans="1:29" ht="16.2" customHeight="1" x14ac:dyDescent="0.3">
      <c r="A2" s="7" t="s">
        <v>11</v>
      </c>
      <c r="B2" s="7" t="s">
        <v>12</v>
      </c>
      <c r="C2" s="33">
        <f>INDEX('Primary Cost data'!$O$5:$O$12,MATCH(C$1,'Primary Cost data'!$B$5:$B$12,0))</f>
        <v>0</v>
      </c>
      <c r="D2" s="33">
        <f>INDEX('Primary Cost data'!$O$5:$O$12,MATCH(D$1,'Primary Cost data'!$B$5:$B$12,0))</f>
        <v>0</v>
      </c>
      <c r="E2" s="33">
        <f>INDEX('Primary Cost data'!$O$5:$O$12,MATCH(E$1,'Primary Cost data'!$B$5:$B$12,0))</f>
        <v>1108205.55</v>
      </c>
      <c r="F2" s="33">
        <f>INDEX('Primary Cost data'!$O$5:$O$12,MATCH(F$1,'Primary Cost data'!$B$5:$B$12,0))</f>
        <v>0</v>
      </c>
      <c r="G2" s="33">
        <f>INDEX('Primary Cost data'!$O$5:$O$12,MATCH(G$1,'Primary Cost data'!$B$5:$B$12,0))</f>
        <v>211100.58000000005</v>
      </c>
      <c r="H2" s="33">
        <f>INDEX('Primary Cost data'!$O$5:$O$12,MATCH(H$1,'Primary Cost data'!$B$5:$B$12,0))</f>
        <v>63225.36</v>
      </c>
      <c r="I2" s="33">
        <f>INDEX('Primary Cost data'!$O$5:$O$12,MATCH(I$1,'Primary Cost data'!$B$5:$B$12,0))</f>
        <v>540838.62000000023</v>
      </c>
      <c r="J2" s="33">
        <f>INDEX('Primary Cost data'!$O$5:$O$12,MATCH(J$1,'Primary Cost data'!$B$5:$B$12,0))</f>
        <v>0</v>
      </c>
      <c r="K2" s="35">
        <f>SUM(C2:J2)</f>
        <v>1923370.1100000003</v>
      </c>
      <c r="O2"/>
      <c r="P2"/>
      <c r="Q2" s="82"/>
      <c r="R2"/>
      <c r="S2" s="206" t="str">
        <f>'Transportation Model'!E32</f>
        <v>Destinations</v>
      </c>
      <c r="T2" s="206">
        <f>'Transportation Model'!F32</f>
        <v>0</v>
      </c>
      <c r="U2" s="206">
        <f>'Transportation Model'!G32</f>
        <v>0</v>
      </c>
      <c r="W2"/>
      <c r="X2"/>
      <c r="Y2" s="82"/>
      <c r="Z2"/>
      <c r="AA2" s="206" t="str">
        <f>S2</f>
        <v>Destinations</v>
      </c>
      <c r="AB2" s="206"/>
      <c r="AC2" s="206"/>
    </row>
    <row r="3" spans="1:29" ht="15.6" x14ac:dyDescent="0.3">
      <c r="A3" s="7" t="s">
        <v>11</v>
      </c>
      <c r="B3" s="7" t="s">
        <v>13</v>
      </c>
      <c r="C3" s="33">
        <f>INDEX('Primary Cost data'!$O$15:$O$22,MATCH(C$1,'Primary Cost data'!$B$15:$B$22,0))</f>
        <v>0</v>
      </c>
      <c r="D3" s="33">
        <f>INDEX('Primary Cost data'!$O$15:$O$22,MATCH(D$1,'Primary Cost data'!$B$15:$B$22,0))</f>
        <v>0</v>
      </c>
      <c r="E3" s="33">
        <f>INDEX('Primary Cost data'!$O$15:$O$22,MATCH(E$1,'Primary Cost data'!$B$15:$B$22,0))</f>
        <v>281444.40000000002</v>
      </c>
      <c r="F3" s="33">
        <f>INDEX('Primary Cost data'!$O$15:$O$22,MATCH(F$1,'Primary Cost data'!$B$15:$B$22,0))</f>
        <v>0</v>
      </c>
      <c r="G3" s="33">
        <f>INDEX('Primary Cost data'!$O$15:$O$22,MATCH(G$1,'Primary Cost data'!$B$15:$B$22,0))</f>
        <v>328219.19999999995</v>
      </c>
      <c r="H3" s="33">
        <f>INDEX('Primary Cost data'!$O$15:$O$22,MATCH(H$1,'Primary Cost data'!$B$15:$B$22,0))</f>
        <v>96715.799999999988</v>
      </c>
      <c r="I3" s="33">
        <f>INDEX('Primary Cost data'!$O$15:$O$22,MATCH(I$1,'Primary Cost data'!$B$15:$B$22,0))</f>
        <v>1129428</v>
      </c>
      <c r="J3" s="33">
        <f>INDEX('Primary Cost data'!$O$15:$O$22,MATCH(J$1,'Primary Cost data'!$B$15:$B$22,0))</f>
        <v>0</v>
      </c>
      <c r="K3" s="35">
        <f t="shared" ref="K3:K7" si="0">SUM(C3:J3)</f>
        <v>1835807.4</v>
      </c>
      <c r="O3" s="74"/>
      <c r="P3" s="60"/>
      <c r="Q3" s="82"/>
      <c r="R3" s="60"/>
      <c r="S3" s="57" t="str">
        <f>'Transportation Model'!E33</f>
        <v>North</v>
      </c>
      <c r="T3" s="86" t="str">
        <f>'Transportation Model'!F33</f>
        <v>Central</v>
      </c>
      <c r="U3" s="57" t="str">
        <f>'Transportation Model'!G33</f>
        <v>South</v>
      </c>
      <c r="W3" s="74"/>
      <c r="X3" s="60"/>
      <c r="Y3" s="82"/>
      <c r="Z3" s="60"/>
      <c r="AA3" s="57" t="str" cm="1">
        <f t="array" ref="AA3:AC3">S3:U3</f>
        <v>North</v>
      </c>
      <c r="AB3" s="86" t="str">
        <v>Central</v>
      </c>
      <c r="AC3" s="57" t="str">
        <v>South</v>
      </c>
    </row>
    <row r="4" spans="1:29" ht="15.6" x14ac:dyDescent="0.3">
      <c r="A4" s="7" t="s">
        <v>12</v>
      </c>
      <c r="B4" s="7" t="s">
        <v>11</v>
      </c>
      <c r="C4" s="33">
        <f>INDEX('Primary Cost data'!$O$25:$O$32,MATCH(C$1,'Primary Cost data'!$B$25:$B$32,0))</f>
        <v>0</v>
      </c>
      <c r="D4" s="33">
        <f>INDEX('Primary Cost data'!$O$25:$O$32,MATCH(D$1,'Primary Cost data'!$B$25:$B$32,0))</f>
        <v>0</v>
      </c>
      <c r="E4" s="33">
        <f>INDEX('Primary Cost data'!$O$25:$O$32,MATCH(E$1,'Primary Cost data'!$B$25:$B$32,0))</f>
        <v>145815.29999999999</v>
      </c>
      <c r="F4" s="33">
        <f>INDEX('Primary Cost data'!$O$25:$O$32,MATCH(F$1,'Primary Cost data'!$B$25:$B$32,0))</f>
        <v>367092</v>
      </c>
      <c r="G4" s="33">
        <f>INDEX('Primary Cost data'!$O$25:$O$32,MATCH(G$1,'Primary Cost data'!$B$25:$B$32,0))</f>
        <v>589758.30000000005</v>
      </c>
      <c r="H4" s="33">
        <f>INDEX('Primary Cost data'!$O$25:$O$32,MATCH(H$1,'Primary Cost data'!$B$25:$B$32,0))</f>
        <v>196986.6</v>
      </c>
      <c r="I4" s="33">
        <f>INDEX('Primary Cost data'!$O$25:$O$32,MATCH(I$1,'Primary Cost data'!$B$25:$B$32,0))</f>
        <v>134033.4</v>
      </c>
      <c r="J4" s="33">
        <f>INDEX('Primary Cost data'!$O$25:$O$32,MATCH(J$1,'Primary Cost data'!$B$25:$B$32,0))</f>
        <v>0</v>
      </c>
      <c r="K4" s="35">
        <f t="shared" si="0"/>
        <v>1433685.6</v>
      </c>
      <c r="O4" s="74"/>
      <c r="P4" s="207" t="str">
        <f>'Transportation Model'!B34</f>
        <v>Departures</v>
      </c>
      <c r="Q4" s="98" t="str">
        <f>'Transportation Model'!C34</f>
        <v>North</v>
      </c>
      <c r="R4" s="90" t="str">
        <f>'Transportation Model'!D34</f>
        <v>RGB CF</v>
      </c>
      <c r="S4" s="107">
        <f>'Transportation Model'!E34</f>
        <v>0</v>
      </c>
      <c r="T4" s="108">
        <f>'Transportation Model'!F34</f>
        <v>6775.3648867857146</v>
      </c>
      <c r="U4" s="109">
        <f>'Transportation Model'!G34</f>
        <v>8022.0461330476192</v>
      </c>
      <c r="W4" s="74"/>
      <c r="X4" s="207" t="str">
        <f>P4</f>
        <v>Departures</v>
      </c>
      <c r="Y4" s="98" t="str" cm="1">
        <f t="array" ref="Y4:Z24">Q4:R24</f>
        <v>North</v>
      </c>
      <c r="Z4" s="90" t="str">
        <v>RGB CF</v>
      </c>
      <c r="AA4" s="107" cm="1">
        <f t="array" ref="AA4">IFERROR(S4*INDEX($C$2:$J$7,MATCH(1,($Y4=$A$2:$A$7)*(AA$3=$B$2:$B$7),0),MATCH($Z4,$C$1:$J$1,0)),0)/1000000</f>
        <v>0</v>
      </c>
      <c r="AB4" s="108" cm="1">
        <f t="array" ref="AB4">IFERROR(T4*INDEX($C$2:$J$7,MATCH(1,($Y4=$A$2:$A$7)*(AB$3=$B$2:$B$7),0),MATCH($Z4,$C$1:$J$1,0)),0)/1000000</f>
        <v>0</v>
      </c>
      <c r="AC4" s="109" cm="1">
        <f t="array" ref="AC4">IFERROR(U4*INDEX($C$2:$J$7,MATCH(1,($Y4=$A$2:$A$7)*(AC$3=$B$2:$B$7),0),MATCH($Z4,$C$1:$J$1,0)),0)/1000000</f>
        <v>0</v>
      </c>
    </row>
    <row r="5" spans="1:29" ht="15.6" x14ac:dyDescent="0.3">
      <c r="A5" s="7" t="s">
        <v>12</v>
      </c>
      <c r="B5" s="7" t="s">
        <v>13</v>
      </c>
      <c r="C5" s="33">
        <f>INDEX('Primary Cost data'!$O$35:$O$42,MATCH(C$1,'Primary Cost data'!$B$35:$B$42,0))</f>
        <v>0</v>
      </c>
      <c r="D5" s="33">
        <f>INDEX('Primary Cost data'!$O$35:$O$42,MATCH(D$1,'Primary Cost data'!$B$35:$B$42,0))</f>
        <v>0</v>
      </c>
      <c r="E5" s="33">
        <f>INDEX('Primary Cost data'!$O$35:$O$42,MATCH(E$1,'Primary Cost data'!$B$35:$B$42,0))</f>
        <v>121821.3</v>
      </c>
      <c r="F5" s="33">
        <f>INDEX('Primary Cost data'!$O$35:$O$42,MATCH(F$1,'Primary Cost data'!$B$35:$B$42,0))</f>
        <v>0</v>
      </c>
      <c r="G5" s="33">
        <f>INDEX('Primary Cost data'!$O$35:$O$42,MATCH(G$1,'Primary Cost data'!$B$35:$B$42,0))</f>
        <v>553707.9</v>
      </c>
      <c r="H5" s="33">
        <f>INDEX('Primary Cost data'!$O$35:$O$42,MATCH(H$1,'Primary Cost data'!$B$35:$B$42,0))</f>
        <v>52214.400000000001</v>
      </c>
      <c r="I5" s="33">
        <f>INDEX('Primary Cost data'!$O$35:$O$42,MATCH(I$1,'Primary Cost data'!$B$35:$B$42,0))</f>
        <v>100776.6</v>
      </c>
      <c r="J5" s="33">
        <f>INDEX('Primary Cost data'!$O$35:$O$42,MATCH(J$1,'Primary Cost data'!$B$35:$B$42,0))</f>
        <v>0</v>
      </c>
      <c r="K5" s="35">
        <f t="shared" si="0"/>
        <v>828520.20000000007</v>
      </c>
      <c r="O5" s="74"/>
      <c r="P5" s="208">
        <f>'Transportation Model'!B35</f>
        <v>0</v>
      </c>
      <c r="Q5" s="88" t="str">
        <f>'Transportation Model'!C35</f>
        <v>North</v>
      </c>
      <c r="R5" s="91" t="str">
        <f>'Transportation Model'!D35</f>
        <v>RGB HF</v>
      </c>
      <c r="S5" s="110">
        <f>'Transportation Model'!E35</f>
        <v>0</v>
      </c>
      <c r="T5" s="104">
        <f>'Transportation Model'!F35</f>
        <v>5405.0663703571427</v>
      </c>
      <c r="U5" s="111">
        <f>'Transportation Model'!G35</f>
        <v>6399.6098364761901</v>
      </c>
      <c r="W5" s="74"/>
      <c r="X5" s="208"/>
      <c r="Y5" s="88" t="str">
        <v>North</v>
      </c>
      <c r="Z5" s="91" t="str">
        <v>RGB HF</v>
      </c>
      <c r="AA5" s="110" cm="1">
        <f t="array" ref="AA5">IFERROR(S5*INDEX($C$2:$J$7,MATCH(1,($Y5=$A$2:$A$7)*(AA$3=$B$2:$B$7),0),MATCH($Z5,$C$1:$J$1,0)),0)/1000000</f>
        <v>0</v>
      </c>
      <c r="AB5" s="104" cm="1">
        <f t="array" ref="AB5">IFERROR(T5*INDEX($C$2:$J$7,MATCH(1,($Y5=$A$2:$A$7)*(AB$3=$B$2:$B$7),0),MATCH($Z5,$C$1:$J$1,0)),0)/1000000</f>
        <v>0</v>
      </c>
      <c r="AC5" s="111" cm="1">
        <f t="array" ref="AC5">IFERROR(U5*INDEX($C$2:$J$7,MATCH(1,($Y5=$A$2:$A$7)*(AC$3=$B$2:$B$7),0),MATCH($Z5,$C$1:$J$1,0)),0)/1000000</f>
        <v>0</v>
      </c>
    </row>
    <row r="6" spans="1:29" ht="15.6" x14ac:dyDescent="0.3">
      <c r="A6" s="7" t="s">
        <v>13</v>
      </c>
      <c r="B6" s="7" t="s">
        <v>11</v>
      </c>
      <c r="C6" s="33">
        <f>INDEX('Primary Cost data'!$O$45:$O$52,MATCH(C$1,'Primary Cost data'!$B$45:$B$52,0))</f>
        <v>0</v>
      </c>
      <c r="D6" s="33">
        <f>INDEX('Primary Cost data'!$O$45:$O$52,MATCH(D$1,'Primary Cost data'!$B$45:$B$52,0))</f>
        <v>0</v>
      </c>
      <c r="E6" s="33">
        <f>INDEX('Primary Cost data'!$O$45:$O$52,MATCH(E$1,'Primary Cost data'!$B$45:$B$52,0))</f>
        <v>0</v>
      </c>
      <c r="F6" s="33">
        <f>INDEX('Primary Cost data'!$O$45:$O$52,MATCH(F$1,'Primary Cost data'!$B$45:$B$52,0))</f>
        <v>0</v>
      </c>
      <c r="G6" s="33">
        <f>INDEX('Primary Cost data'!$O$45:$O$52,MATCH(G$1,'Primary Cost data'!$B$45:$B$52,0))</f>
        <v>204566.40000000002</v>
      </c>
      <c r="H6" s="33">
        <f>INDEX('Primary Cost data'!$O$45:$O$52,MATCH(H$1,'Primary Cost data'!$B$45:$B$52,0))</f>
        <v>273618.90000000002</v>
      </c>
      <c r="I6" s="33">
        <f>INDEX('Primary Cost data'!$O$45:$O$52,MATCH(I$1,'Primary Cost data'!$B$45:$B$52,0))</f>
        <v>113911.2</v>
      </c>
      <c r="J6" s="33">
        <f>INDEX('Primary Cost data'!$O$45:$O$52,MATCH(J$1,'Primary Cost data'!$B$45:$B$52,0))</f>
        <v>0</v>
      </c>
      <c r="K6" s="35">
        <f t="shared" si="0"/>
        <v>592096.5</v>
      </c>
      <c r="O6" s="74"/>
      <c r="P6" s="208">
        <f>'Transportation Model'!B36</f>
        <v>0</v>
      </c>
      <c r="Q6" s="88" t="str">
        <f>'Transportation Model'!C36</f>
        <v>North</v>
      </c>
      <c r="R6" s="91" t="str">
        <f>'Transportation Model'!D36</f>
        <v>CAN CF</v>
      </c>
      <c r="S6" s="110">
        <f>'Transportation Model'!E36</f>
        <v>0</v>
      </c>
      <c r="T6" s="104">
        <f>'Transportation Model'!F36</f>
        <v>3349.6185957142866</v>
      </c>
      <c r="U6" s="111">
        <f>'Transportation Model'!G36</f>
        <v>3965.9553916190475</v>
      </c>
      <c r="W6" s="74"/>
      <c r="X6" s="208"/>
      <c r="Y6" s="88" t="str">
        <v>North</v>
      </c>
      <c r="Z6" s="91" t="str">
        <v>CAN CF</v>
      </c>
      <c r="AA6" s="110" cm="1">
        <f t="array" ref="AA6">IFERROR(S6*INDEX($C$2:$J$7,MATCH(1,($Y6=$A$2:$A$7)*(AA$3=$B$2:$B$7),0),MATCH($Z6,$C$1:$J$1,0)),0)/1000000</f>
        <v>0</v>
      </c>
      <c r="AB6" s="104" cm="1">
        <f t="array" ref="AB6">IFERROR(T6*INDEX($C$2:$J$7,MATCH(1,($Y6=$A$2:$A$7)*(AB$3=$B$2:$B$7),0),MATCH($Z6,$C$1:$J$1,0)),0)/1000000</f>
        <v>942.73139589965001</v>
      </c>
      <c r="AC6" s="111" cm="1">
        <f t="array" ref="AC6">IFERROR(U6*INDEX($C$2:$J$7,MATCH(1,($Y6=$A$2:$A$7)*(AC$3=$B$2:$B$7),0),MATCH($Z6,$C$1:$J$1,0)),0)/1000000</f>
        <v>4395.0937760446523</v>
      </c>
    </row>
    <row r="7" spans="1:29" ht="15.6" x14ac:dyDescent="0.3">
      <c r="A7" s="7" t="s">
        <v>13</v>
      </c>
      <c r="B7" s="7" t="s">
        <v>12</v>
      </c>
      <c r="C7" s="33">
        <f>INDEX('Primary Cost data'!$O$55:$O$62,MATCH(C$1,'Primary Cost data'!$B$55:$B$62,0))</f>
        <v>0</v>
      </c>
      <c r="D7" s="33">
        <f>INDEX('Primary Cost data'!$O$55:$O$62,MATCH(D$1,'Primary Cost data'!$B$55:$B$62,0))</f>
        <v>0</v>
      </c>
      <c r="E7" s="33">
        <f>INDEX('Primary Cost data'!$O$55:$O$62,MATCH(E$1,'Primary Cost data'!$B$55:$B$62,0))</f>
        <v>0</v>
      </c>
      <c r="F7" s="33">
        <f>INDEX('Primary Cost data'!$O$55:$O$62,MATCH(F$1,'Primary Cost data'!$B$55:$B$62,0))</f>
        <v>0</v>
      </c>
      <c r="G7" s="33">
        <f>INDEX('Primary Cost data'!$O$55:$O$62,MATCH(G$1,'Primary Cost data'!$B$55:$B$62,0))</f>
        <v>54666</v>
      </c>
      <c r="H7" s="33">
        <f>INDEX('Primary Cost data'!$O$55:$O$62,MATCH(H$1,'Primary Cost data'!$B$55:$B$62,0))</f>
        <v>3201399</v>
      </c>
      <c r="I7" s="33">
        <f>INDEX('Primary Cost data'!$O$55:$O$62,MATCH(I$1,'Primary Cost data'!$B$55:$B$62,0))</f>
        <v>24480</v>
      </c>
      <c r="J7" s="33">
        <f>INDEX('Primary Cost data'!$O$55:$O$62,MATCH(J$1,'Primary Cost data'!$B$55:$B$62,0))</f>
        <v>0</v>
      </c>
      <c r="K7" s="35">
        <f t="shared" si="0"/>
        <v>3280545</v>
      </c>
      <c r="O7" s="74"/>
      <c r="P7" s="208">
        <f>'Transportation Model'!B37</f>
        <v>0</v>
      </c>
      <c r="Q7" s="88" t="str">
        <f>'Transportation Model'!C37</f>
        <v>North</v>
      </c>
      <c r="R7" s="91" t="str">
        <f>'Transportation Model'!D37</f>
        <v>CAN HF</v>
      </c>
      <c r="S7" s="110">
        <f>'Transportation Model'!E37</f>
        <v>0</v>
      </c>
      <c r="T7" s="104">
        <f>'Transportation Model'!F37</f>
        <v>3273.4909003571433</v>
      </c>
      <c r="U7" s="111">
        <f>'Transportation Model'!G37</f>
        <v>3875.8200418095234</v>
      </c>
      <c r="W7" s="74"/>
      <c r="X7" s="208"/>
      <c r="Y7" s="88" t="str">
        <v>North</v>
      </c>
      <c r="Z7" s="91" t="str">
        <v>CAN HF</v>
      </c>
      <c r="AA7" s="110" cm="1">
        <f t="array" ref="AA7">IFERROR(S7*INDEX($C$2:$J$7,MATCH(1,($Y7=$A$2:$A$7)*(AA$3=$B$2:$B$7),0),MATCH($Z7,$C$1:$J$1,0)),0)/1000000</f>
        <v>0</v>
      </c>
      <c r="AB7" s="104" cm="1">
        <f t="array" ref="AB7">IFERROR(T7*INDEX($C$2:$J$7,MATCH(1,($Y7=$A$2:$A$7)*(AB$3=$B$2:$B$7),0),MATCH($Z7,$C$1:$J$1,0)),0)/1000000</f>
        <v>0</v>
      </c>
      <c r="AC7" s="111" cm="1">
        <f t="array" ref="AC7">IFERROR(U7*INDEX($C$2:$J$7,MATCH(1,($Y7=$A$2:$A$7)*(AC$3=$B$2:$B$7),0),MATCH($Z7,$C$1:$J$1,0)),0)/1000000</f>
        <v>0</v>
      </c>
    </row>
    <row r="8" spans="1:29" ht="15.6" x14ac:dyDescent="0.3">
      <c r="O8" s="74"/>
      <c r="P8" s="208">
        <f>'Transportation Model'!B38</f>
        <v>0</v>
      </c>
      <c r="Q8" s="88" t="str">
        <f>'Transportation Model'!C38</f>
        <v>North</v>
      </c>
      <c r="R8" s="91" t="str">
        <f>'Transportation Model'!D38</f>
        <v>PET CF</v>
      </c>
      <c r="S8" s="110">
        <f>'Transportation Model'!E38</f>
        <v>0</v>
      </c>
      <c r="T8" s="104">
        <f>'Transportation Model'!F38</f>
        <v>4148.9593969642856</v>
      </c>
      <c r="U8" s="111">
        <f>'Transportation Model'!G38</f>
        <v>4912.3765646190477</v>
      </c>
      <c r="W8" s="74"/>
      <c r="X8" s="208"/>
      <c r="Y8" s="88" t="str">
        <v>North</v>
      </c>
      <c r="Z8" s="91" t="str">
        <v>PET CF</v>
      </c>
      <c r="AA8" s="110" cm="1">
        <f t="array" ref="AA8">IFERROR(S8*INDEX($C$2:$J$7,MATCH(1,($Y8=$A$2:$A$7)*(AA$3=$B$2:$B$7),0),MATCH($Z8,$C$1:$J$1,0)),0)/1000000</f>
        <v>0</v>
      </c>
      <c r="AB8" s="104" cm="1">
        <f t="array" ref="AB8">IFERROR(T8*INDEX($C$2:$J$7,MATCH(1,($Y8=$A$2:$A$7)*(AB$3=$B$2:$B$7),0),MATCH($Z8,$C$1:$J$1,0)),0)/1000000</f>
        <v>1361.7681341041</v>
      </c>
      <c r="AC8" s="111" cm="1">
        <f t="array" ref="AC8">IFERROR(U8*INDEX($C$2:$J$7,MATCH(1,($Y8=$A$2:$A$7)*(AC$3=$B$2:$B$7),0),MATCH($Z8,$C$1:$J$1,0)),0)/1000000</f>
        <v>1037.0055419694886</v>
      </c>
    </row>
    <row r="9" spans="1:29" ht="15.6" x14ac:dyDescent="0.3">
      <c r="A9" s="46" t="s">
        <v>59</v>
      </c>
      <c r="B9" s="44"/>
      <c r="C9" s="44" t="str">
        <f>C1</f>
        <v>RGB CF</v>
      </c>
      <c r="D9" s="44" t="str">
        <f t="shared" ref="D9:J9" si="1">D1</f>
        <v>RGB HF</v>
      </c>
      <c r="E9" s="44" t="str">
        <f t="shared" si="1"/>
        <v>CAN CF</v>
      </c>
      <c r="F9" s="44" t="str">
        <f t="shared" si="1"/>
        <v>CAN HF</v>
      </c>
      <c r="G9" s="44" t="str">
        <f t="shared" si="1"/>
        <v>PET CF</v>
      </c>
      <c r="H9" s="44" t="str">
        <f t="shared" si="1"/>
        <v>PET HF</v>
      </c>
      <c r="I9" s="44" t="str">
        <f t="shared" si="1"/>
        <v>Water</v>
      </c>
      <c r="J9" s="44" t="str">
        <f t="shared" si="1"/>
        <v>PMX</v>
      </c>
      <c r="K9" s="47" t="s">
        <v>14</v>
      </c>
      <c r="O9" s="74"/>
      <c r="P9" s="208">
        <f>'Transportation Model'!B39</f>
        <v>0</v>
      </c>
      <c r="Q9" s="88" t="str">
        <f>'Transportation Model'!C39</f>
        <v>North</v>
      </c>
      <c r="R9" s="91" t="str">
        <f>'Transportation Model'!D39</f>
        <v>PET HF</v>
      </c>
      <c r="S9" s="110">
        <f>'Transportation Model'!E39</f>
        <v>0</v>
      </c>
      <c r="T9" s="104">
        <f>'Transportation Model'!F39</f>
        <v>4757.9809598214279</v>
      </c>
      <c r="U9" s="111">
        <f>'Transportation Model'!G39</f>
        <v>5633.4593630952377</v>
      </c>
      <c r="W9" s="74"/>
      <c r="X9" s="208"/>
      <c r="Y9" s="88" t="str">
        <v>North</v>
      </c>
      <c r="Z9" s="91" t="str">
        <v>PET HF</v>
      </c>
      <c r="AA9" s="110" cm="1">
        <f t="array" ref="AA9">IFERROR(S9*INDEX($C$2:$J$7,MATCH(1,($Y9=$A$2:$A$7)*(AA$3=$B$2:$B$7),0),MATCH($Z9,$C$1:$J$1,0)),0)/1000000</f>
        <v>0</v>
      </c>
      <c r="AB9" s="104" cm="1">
        <f t="array" ref="AB9">IFERROR(T9*INDEX($C$2:$J$7,MATCH(1,($Y9=$A$2:$A$7)*(AB$3=$B$2:$B$7),0),MATCH($Z9,$C$1:$J$1,0)),0)/1000000</f>
        <v>460.17193491389719</v>
      </c>
      <c r="AC9" s="111" cm="1">
        <f t="array" ref="AC9">IFERROR(U9*INDEX($C$2:$J$7,MATCH(1,($Y9=$A$2:$A$7)*(AC$3=$B$2:$B$7),0),MATCH($Z9,$C$1:$J$1,0)),0)/1000000</f>
        <v>356.17749627706712</v>
      </c>
    </row>
    <row r="10" spans="1:29" ht="15.6" x14ac:dyDescent="0.3">
      <c r="A10" s="2" t="str">
        <f t="shared" ref="A10:B10" si="2">A2</f>
        <v>North</v>
      </c>
      <c r="B10" s="2" t="str">
        <f t="shared" si="2"/>
        <v>South</v>
      </c>
      <c r="C10" s="34">
        <f>C2*VLOOKUP(C$9,'Transportation Information'!$K$4:$L$11,2,0)/1000</f>
        <v>0</v>
      </c>
      <c r="D10" s="34">
        <f>D2*VLOOKUP(D$9,'Transportation Information'!$K$4:$L$11,2,0)/1000</f>
        <v>0</v>
      </c>
      <c r="E10" s="34">
        <f>E2*VLOOKUP(E$9,'Transportation Information'!$K$4:$L$11,2,0)/1000</f>
        <v>9752.2088400000011</v>
      </c>
      <c r="F10" s="34">
        <f>F2*VLOOKUP(F$9,'Transportation Information'!$K$4:$L$11,2,0)/1000</f>
        <v>0</v>
      </c>
      <c r="G10" s="34">
        <f>G2*VLOOKUP(G$9,'Transportation Information'!$K$4:$L$11,2,0)/1000</f>
        <v>2300.9963220000004</v>
      </c>
      <c r="H10" s="34">
        <f>H2*VLOOKUP(H$9,'Transportation Information'!$K$4:$L$11,2,0)/1000</f>
        <v>790.31700000000001</v>
      </c>
      <c r="I10" s="34">
        <f>I2*VLOOKUP(I$9,'Transportation Information'!$K$4:$L$11,2,0)/1000</f>
        <v>7409.4890940000023</v>
      </c>
      <c r="J10" s="34">
        <f>J2*VLOOKUP(J$9,'Transportation Information'!$K$4:$L$11,2,0)/1000</f>
        <v>0</v>
      </c>
      <c r="K10" s="35">
        <f>SUM(C10:J10)</f>
        <v>20253.011256000005</v>
      </c>
      <c r="O10" s="74"/>
      <c r="P10" s="208">
        <f>'Transportation Model'!B40</f>
        <v>0</v>
      </c>
      <c r="Q10" s="88" t="str">
        <f>'Transportation Model'!C40</f>
        <v>North</v>
      </c>
      <c r="R10" s="91" t="str">
        <f>'Transportation Model'!D40</f>
        <v>Water</v>
      </c>
      <c r="S10" s="110">
        <f>'Transportation Model'!E40</f>
        <v>0</v>
      </c>
      <c r="T10" s="104">
        <f>'Transportation Model'!F40</f>
        <v>5214.7471319642855</v>
      </c>
      <c r="U10" s="111">
        <f>'Transportation Model'!G40</f>
        <v>6174.2714619523804</v>
      </c>
      <c r="W10" s="74"/>
      <c r="X10" s="208"/>
      <c r="Y10" s="88" t="str">
        <v>North</v>
      </c>
      <c r="Z10" s="91" t="str">
        <v>Water</v>
      </c>
      <c r="AA10" s="110" cm="1">
        <f t="array" ref="AA10">IFERROR(S10*INDEX($C$2:$J$7,MATCH(1,($Y10=$A$2:$A$7)*(AA$3=$B$2:$B$7),0),MATCH($Z10,$C$1:$J$1,0)),0)/1000000</f>
        <v>0</v>
      </c>
      <c r="AB10" s="104" cm="1">
        <f t="array" ref="AB10">IFERROR(T10*INDEX($C$2:$J$7,MATCH(1,($Y10=$A$2:$A$7)*(AB$3=$B$2:$B$7),0),MATCH($Z10,$C$1:$J$1,0)),0)/1000000</f>
        <v>5889.6814237601584</v>
      </c>
      <c r="AC10" s="111" cm="1">
        <f t="array" ref="AC10">IFERROR(U10*INDEX($C$2:$J$7,MATCH(1,($Y10=$A$2:$A$7)*(AC$3=$B$2:$B$7),0),MATCH($Z10,$C$1:$J$1,0)),0)/1000000</f>
        <v>3339.2844569877097</v>
      </c>
    </row>
    <row r="11" spans="1:29" ht="15.6" x14ac:dyDescent="0.3">
      <c r="A11" s="2" t="str">
        <f t="shared" ref="A11:B11" si="3">A3</f>
        <v>North</v>
      </c>
      <c r="B11" s="2" t="str">
        <f t="shared" si="3"/>
        <v>Central</v>
      </c>
      <c r="C11" s="34">
        <f>C3*VLOOKUP(C$9,'Transportation Information'!$K$4:$L$11,2,0)/1000</f>
        <v>0</v>
      </c>
      <c r="D11" s="34">
        <f>D3*VLOOKUP(D$9,'Transportation Information'!$K$4:$L$11,2,0)/1000</f>
        <v>0</v>
      </c>
      <c r="E11" s="34">
        <f>E3*VLOOKUP(E$9,'Transportation Information'!$K$4:$L$11,2,0)/1000</f>
        <v>2476.71072</v>
      </c>
      <c r="F11" s="34">
        <f>F3*VLOOKUP(F$9,'Transportation Information'!$K$4:$L$11,2,0)/1000</f>
        <v>0</v>
      </c>
      <c r="G11" s="34">
        <f>G3*VLOOKUP(G$9,'Transportation Information'!$K$4:$L$11,2,0)/1000</f>
        <v>3577.5892799999997</v>
      </c>
      <c r="H11" s="34">
        <f>H3*VLOOKUP(H$9,'Transportation Information'!$K$4:$L$11,2,0)/1000</f>
        <v>1208.9474999999998</v>
      </c>
      <c r="I11" s="34">
        <f>I3*VLOOKUP(I$9,'Transportation Information'!$K$4:$L$11,2,0)/1000</f>
        <v>15473.1636</v>
      </c>
      <c r="J11" s="34">
        <f>J3*VLOOKUP(J$9,'Transportation Information'!$K$4:$L$11,2,0)/1000</f>
        <v>0</v>
      </c>
      <c r="K11" s="35">
        <f t="shared" ref="K11:K15" si="4">SUM(C11:J11)</f>
        <v>22736.411099999998</v>
      </c>
      <c r="O11" s="74"/>
      <c r="P11" s="208">
        <f>'Transportation Model'!B41</f>
        <v>0</v>
      </c>
      <c r="Q11" s="89" t="str">
        <f>'Transportation Model'!C41</f>
        <v>Central</v>
      </c>
      <c r="R11" s="91" t="str">
        <f>'Transportation Model'!D41</f>
        <v>RGB CF</v>
      </c>
      <c r="S11" s="110">
        <f>'Transportation Model'!E41</f>
        <v>7289.1427200000007</v>
      </c>
      <c r="T11" s="104">
        <f>'Transportation Model'!F41</f>
        <v>0</v>
      </c>
      <c r="U11" s="111">
        <f>'Transportation Model'!G41</f>
        <v>6468.8337081722684</v>
      </c>
      <c r="W11" s="74"/>
      <c r="X11" s="208"/>
      <c r="Y11" s="89" t="str">
        <v>Central</v>
      </c>
      <c r="Z11" s="91" t="str">
        <v>RGB CF</v>
      </c>
      <c r="AA11" s="110" cm="1">
        <f t="array" ref="AA11">IFERROR(S11*INDEX($C$2:$J$7,MATCH(1,($Y11=$A$2:$A$7)*(AA$3=$B$2:$B$7),0),MATCH($Z11,$C$1:$J$1,0)),0)/1000000</f>
        <v>0</v>
      </c>
      <c r="AB11" s="104" cm="1">
        <f t="array" ref="AB11">IFERROR(T11*INDEX($C$2:$J$7,MATCH(1,($Y11=$A$2:$A$7)*(AB$3=$B$2:$B$7),0),MATCH($Z11,$C$1:$J$1,0)),0)/1000000</f>
        <v>0</v>
      </c>
      <c r="AC11" s="111" cm="1">
        <f t="array" ref="AC11">IFERROR(U11*INDEX($C$2:$J$7,MATCH(1,($Y11=$A$2:$A$7)*(AC$3=$B$2:$B$7),0),MATCH($Z11,$C$1:$J$1,0)),0)/1000000</f>
        <v>0</v>
      </c>
    </row>
    <row r="12" spans="1:29" ht="15.6" x14ac:dyDescent="0.3">
      <c r="A12" s="2" t="str">
        <f t="shared" ref="A12:B12" si="5">A4</f>
        <v>South</v>
      </c>
      <c r="B12" s="2" t="str">
        <f t="shared" si="5"/>
        <v>North</v>
      </c>
      <c r="C12" s="34">
        <f>C4*VLOOKUP(C$9,'Transportation Information'!$K$4:$L$11,2,0)/1000</f>
        <v>0</v>
      </c>
      <c r="D12" s="34">
        <f>D4*VLOOKUP(D$9,'Transportation Information'!$K$4:$L$11,2,0)/1000</f>
        <v>0</v>
      </c>
      <c r="E12" s="34">
        <f>E4*VLOOKUP(E$9,'Transportation Information'!$K$4:$L$11,2,0)/1000</f>
        <v>1283.17464</v>
      </c>
      <c r="F12" s="34">
        <f>F4*VLOOKUP(F$9,'Transportation Information'!$K$4:$L$11,2,0)/1000</f>
        <v>3156.9911999999999</v>
      </c>
      <c r="G12" s="34">
        <f>G4*VLOOKUP(G$9,'Transportation Information'!$K$4:$L$11,2,0)/1000</f>
        <v>6428.3654700000006</v>
      </c>
      <c r="H12" s="34">
        <f>H4*VLOOKUP(H$9,'Transportation Information'!$K$4:$L$11,2,0)/1000</f>
        <v>2462.3325</v>
      </c>
      <c r="I12" s="34">
        <f>I4*VLOOKUP(I$9,'Transportation Information'!$K$4:$L$11,2,0)/1000</f>
        <v>1836.2575799999997</v>
      </c>
      <c r="J12" s="34">
        <f>J4*VLOOKUP(J$9,'Transportation Information'!$K$4:$L$11,2,0)/1000</f>
        <v>0</v>
      </c>
      <c r="K12" s="35">
        <f t="shared" si="4"/>
        <v>15167.12139</v>
      </c>
      <c r="O12" s="74"/>
      <c r="P12" s="208">
        <f>'Transportation Model'!B42</f>
        <v>0</v>
      </c>
      <c r="Q12" s="88" t="str">
        <f>'Transportation Model'!C42</f>
        <v>Central</v>
      </c>
      <c r="R12" s="91" t="str">
        <f>'Transportation Model'!D42</f>
        <v>RGB HF</v>
      </c>
      <c r="S12" s="110">
        <f>'Transportation Model'!E42</f>
        <v>5814.9340800000009</v>
      </c>
      <c r="T12" s="104">
        <f>'Transportation Model'!F42</f>
        <v>0</v>
      </c>
      <c r="U12" s="111">
        <f>'Transportation Model'!G42</f>
        <v>5160.53026157563</v>
      </c>
      <c r="W12" s="74"/>
      <c r="X12" s="208"/>
      <c r="Y12" s="88" t="str">
        <v>Central</v>
      </c>
      <c r="Z12" s="91" t="str">
        <v>RGB HF</v>
      </c>
      <c r="AA12" s="110" cm="1">
        <f t="array" ref="AA12">IFERROR(S12*INDEX($C$2:$J$7,MATCH(1,($Y12=$A$2:$A$7)*(AA$3=$B$2:$B$7),0),MATCH($Z12,$C$1:$J$1,0)),0)/1000000</f>
        <v>0</v>
      </c>
      <c r="AB12" s="104" cm="1">
        <f t="array" ref="AB12">IFERROR(T12*INDEX($C$2:$J$7,MATCH(1,($Y12=$A$2:$A$7)*(AB$3=$B$2:$B$7),0),MATCH($Z12,$C$1:$J$1,0)),0)/1000000</f>
        <v>0</v>
      </c>
      <c r="AC12" s="111" cm="1">
        <f t="array" ref="AC12">IFERROR(U12*INDEX($C$2:$J$7,MATCH(1,($Y12=$A$2:$A$7)*(AC$3=$B$2:$B$7),0),MATCH($Z12,$C$1:$J$1,0)),0)/1000000</f>
        <v>0</v>
      </c>
    </row>
    <row r="13" spans="1:29" ht="15.6" x14ac:dyDescent="0.3">
      <c r="A13" s="2" t="str">
        <f t="shared" ref="A13:B13" si="6">A5</f>
        <v>South</v>
      </c>
      <c r="B13" s="2" t="str">
        <f t="shared" si="6"/>
        <v>Central</v>
      </c>
      <c r="C13" s="34">
        <f>C5*VLOOKUP(C$9,'Transportation Information'!$K$4:$L$11,2,0)/1000</f>
        <v>0</v>
      </c>
      <c r="D13" s="34">
        <f>D5*VLOOKUP(D$9,'Transportation Information'!$K$4:$L$11,2,0)/1000</f>
        <v>0</v>
      </c>
      <c r="E13" s="34">
        <f>E5*VLOOKUP(E$9,'Transportation Information'!$K$4:$L$11,2,0)/1000</f>
        <v>1072.0274400000001</v>
      </c>
      <c r="F13" s="34">
        <f>F5*VLOOKUP(F$9,'Transportation Information'!$K$4:$L$11,2,0)/1000</f>
        <v>0</v>
      </c>
      <c r="G13" s="34">
        <f>G5*VLOOKUP(G$9,'Transportation Information'!$K$4:$L$11,2,0)/1000</f>
        <v>6035.4161100000001</v>
      </c>
      <c r="H13" s="34">
        <f>H5*VLOOKUP(H$9,'Transportation Information'!$K$4:$L$11,2,0)/1000</f>
        <v>652.67999999999995</v>
      </c>
      <c r="I13" s="34">
        <f>I5*VLOOKUP(I$9,'Transportation Information'!$K$4:$L$11,2,0)/1000</f>
        <v>1380.63942</v>
      </c>
      <c r="J13" s="34">
        <f>J5*VLOOKUP(J$9,'Transportation Information'!$K$4:$L$11,2,0)/1000</f>
        <v>0</v>
      </c>
      <c r="K13" s="35">
        <f t="shared" si="4"/>
        <v>9140.7629699999998</v>
      </c>
      <c r="O13" s="74"/>
      <c r="P13" s="208">
        <f>'Transportation Model'!B43</f>
        <v>0</v>
      </c>
      <c r="Q13" s="88" t="str">
        <f>'Transportation Model'!C43</f>
        <v>Central</v>
      </c>
      <c r="R13" s="91" t="str">
        <f>'Transportation Model'!D43</f>
        <v>CAN CF</v>
      </c>
      <c r="S13" s="110">
        <f>'Transportation Model'!E43</f>
        <v>3603.6211200000007</v>
      </c>
      <c r="T13" s="104">
        <f>'Transportation Model'!F43</f>
        <v>0</v>
      </c>
      <c r="U13" s="111">
        <f>'Transportation Model'!G43</f>
        <v>3198.0750916806719</v>
      </c>
      <c r="W13" s="74"/>
      <c r="X13" s="208"/>
      <c r="Y13" s="88" t="str">
        <v>Central</v>
      </c>
      <c r="Z13" s="91" t="str">
        <v>CAN CF</v>
      </c>
      <c r="AA13" s="110" cm="1">
        <f t="array" ref="AA13">IFERROR(S13*INDEX($C$2:$J$7,MATCH(1,($Y13=$A$2:$A$7)*(AA$3=$B$2:$B$7),0),MATCH($Z13,$C$1:$J$1,0)),0)/1000000</f>
        <v>0</v>
      </c>
      <c r="AB13" s="104" cm="1">
        <f t="array" ref="AB13">IFERROR(T13*INDEX($C$2:$J$7,MATCH(1,($Y13=$A$2:$A$7)*(AB$3=$B$2:$B$7),0),MATCH($Z13,$C$1:$J$1,0)),0)/1000000</f>
        <v>0</v>
      </c>
      <c r="AC13" s="111" cm="1">
        <f t="array" ref="AC13">IFERROR(U13*INDEX($C$2:$J$7,MATCH(1,($Y13=$A$2:$A$7)*(AC$3=$B$2:$B$7),0),MATCH($Z13,$C$1:$J$1,0)),0)/1000000</f>
        <v>0</v>
      </c>
    </row>
    <row r="14" spans="1:29" ht="15.6" x14ac:dyDescent="0.3">
      <c r="A14" s="2" t="str">
        <f t="shared" ref="A14:B14" si="7">A6</f>
        <v>Central</v>
      </c>
      <c r="B14" s="2" t="str">
        <f t="shared" si="7"/>
        <v>North</v>
      </c>
      <c r="C14" s="34">
        <f>C6*VLOOKUP(C$9,'Transportation Information'!$K$4:$L$11,2,0)/1000</f>
        <v>0</v>
      </c>
      <c r="D14" s="34">
        <f>D6*VLOOKUP(D$9,'Transportation Information'!$K$4:$L$11,2,0)/1000</f>
        <v>0</v>
      </c>
      <c r="E14" s="34">
        <f>E6*VLOOKUP(E$9,'Transportation Information'!$K$4:$L$11,2,0)/1000</f>
        <v>0</v>
      </c>
      <c r="F14" s="34">
        <f>F6*VLOOKUP(F$9,'Transportation Information'!$K$4:$L$11,2,0)/1000</f>
        <v>0</v>
      </c>
      <c r="G14" s="34">
        <f>G6*VLOOKUP(G$9,'Transportation Information'!$K$4:$L$11,2,0)/1000</f>
        <v>2229.77376</v>
      </c>
      <c r="H14" s="34">
        <f>H6*VLOOKUP(H$9,'Transportation Information'!$K$4:$L$11,2,0)/1000</f>
        <v>3420.2362500000004</v>
      </c>
      <c r="I14" s="34">
        <f>I6*VLOOKUP(I$9,'Transportation Information'!$K$4:$L$11,2,0)/1000</f>
        <v>1560.5834399999999</v>
      </c>
      <c r="J14" s="34">
        <f>J6*VLOOKUP(J$9,'Transportation Information'!$K$4:$L$11,2,0)/1000</f>
        <v>0</v>
      </c>
      <c r="K14" s="35">
        <f t="shared" si="4"/>
        <v>7210.5934500000003</v>
      </c>
      <c r="O14" s="74"/>
      <c r="P14" s="208">
        <f>'Transportation Model'!B44</f>
        <v>0</v>
      </c>
      <c r="Q14" s="88" t="str">
        <f>'Transportation Model'!C44</f>
        <v>Central</v>
      </c>
      <c r="R14" s="91" t="str">
        <f>'Transportation Model'!D44</f>
        <v>CAN HF</v>
      </c>
      <c r="S14" s="110">
        <f>'Transportation Model'!E44</f>
        <v>3521.72064</v>
      </c>
      <c r="T14" s="104">
        <f>'Transportation Model'!F44</f>
        <v>0</v>
      </c>
      <c r="U14" s="111">
        <f>'Transportation Model'!G44</f>
        <v>3125.3915668697477</v>
      </c>
      <c r="W14" s="74"/>
      <c r="X14" s="208"/>
      <c r="Y14" s="88" t="str">
        <v>Central</v>
      </c>
      <c r="Z14" s="91" t="str">
        <v>CAN HF</v>
      </c>
      <c r="AA14" s="110" cm="1">
        <f t="array" ref="AA14">IFERROR(S14*INDEX($C$2:$J$7,MATCH(1,($Y14=$A$2:$A$7)*(AA$3=$B$2:$B$7),0),MATCH($Z14,$C$1:$J$1,0)),0)/1000000</f>
        <v>0</v>
      </c>
      <c r="AB14" s="104" cm="1">
        <f t="array" ref="AB14">IFERROR(T14*INDEX($C$2:$J$7,MATCH(1,($Y14=$A$2:$A$7)*(AB$3=$B$2:$B$7),0),MATCH($Z14,$C$1:$J$1,0)),0)/1000000</f>
        <v>0</v>
      </c>
      <c r="AC14" s="111" cm="1">
        <f t="array" ref="AC14">IFERROR(U14*INDEX($C$2:$J$7,MATCH(1,($Y14=$A$2:$A$7)*(AC$3=$B$2:$B$7),0),MATCH($Z14,$C$1:$J$1,0)),0)/1000000</f>
        <v>0</v>
      </c>
    </row>
    <row r="15" spans="1:29" ht="15.6" x14ac:dyDescent="0.3">
      <c r="A15" s="2" t="str">
        <f t="shared" ref="A15:B15" si="8">A7</f>
        <v>Central</v>
      </c>
      <c r="B15" s="2" t="str">
        <f t="shared" si="8"/>
        <v>South</v>
      </c>
      <c r="C15" s="34">
        <f>C7*VLOOKUP(C$9,'Transportation Information'!$K$4:$L$11,2,0)/1000</f>
        <v>0</v>
      </c>
      <c r="D15" s="34">
        <f>D7*VLOOKUP(D$9,'Transportation Information'!$K$4:$L$11,2,0)/1000</f>
        <v>0</v>
      </c>
      <c r="E15" s="34">
        <f>E7*VLOOKUP(E$9,'Transportation Information'!$K$4:$L$11,2,0)/1000</f>
        <v>0</v>
      </c>
      <c r="F15" s="34">
        <f>F7*VLOOKUP(F$9,'Transportation Information'!$K$4:$L$11,2,0)/1000</f>
        <v>0</v>
      </c>
      <c r="G15" s="34">
        <f>G7*VLOOKUP(G$9,'Transportation Information'!$K$4:$L$11,2,0)/1000</f>
        <v>595.85940000000005</v>
      </c>
      <c r="H15" s="34">
        <f>H7*VLOOKUP(H$9,'Transportation Information'!$K$4:$L$11,2,0)/1000</f>
        <v>40017.487500000003</v>
      </c>
      <c r="I15" s="34">
        <f>I7*VLOOKUP(I$9,'Transportation Information'!$K$4:$L$11,2,0)/1000</f>
        <v>335.37599999999998</v>
      </c>
      <c r="J15" s="34">
        <f>J7*VLOOKUP(J$9,'Transportation Information'!$K$4:$L$11,2,0)/1000</f>
        <v>0</v>
      </c>
      <c r="K15" s="35">
        <f t="shared" si="4"/>
        <v>40948.722900000001</v>
      </c>
      <c r="O15" s="74"/>
      <c r="P15" s="208">
        <f>'Transportation Model'!B45</f>
        <v>0</v>
      </c>
      <c r="Q15" s="88" t="str">
        <f>'Transportation Model'!C45</f>
        <v>Central</v>
      </c>
      <c r="R15" s="91" t="str">
        <f>'Transportation Model'!D45</f>
        <v>PET CF</v>
      </c>
      <c r="S15" s="110">
        <f>'Transportation Model'!E45</f>
        <v>4463.5761600000005</v>
      </c>
      <c r="T15" s="104">
        <f>'Transportation Model'!F45</f>
        <v>0</v>
      </c>
      <c r="U15" s="111">
        <f>'Transportation Model'!G45</f>
        <v>3961.252102195378</v>
      </c>
      <c r="W15" s="74"/>
      <c r="X15" s="208"/>
      <c r="Y15" s="88" t="str">
        <v>Central</v>
      </c>
      <c r="Z15" s="91" t="str">
        <v>PET CF</v>
      </c>
      <c r="AA15" s="110" cm="1">
        <f t="array" ref="AA15">IFERROR(S15*INDEX($C$2:$J$7,MATCH(1,($Y15=$A$2:$A$7)*(AA$3=$B$2:$B$7),0),MATCH($Z15,$C$1:$J$1,0)),0)/1000000</f>
        <v>913.09770617702429</v>
      </c>
      <c r="AB15" s="104" cm="1">
        <f t="array" ref="AB15">IFERROR(T15*INDEX($C$2:$J$7,MATCH(1,($Y15=$A$2:$A$7)*(AB$3=$B$2:$B$7),0),MATCH($Z15,$C$1:$J$1,0)),0)/1000000</f>
        <v>0</v>
      </c>
      <c r="AC15" s="111" cm="1">
        <f t="array" ref="AC15">IFERROR(U15*INDEX($C$2:$J$7,MATCH(1,($Y15=$A$2:$A$7)*(AC$3=$B$2:$B$7),0),MATCH($Z15,$C$1:$J$1,0)),0)/1000000</f>
        <v>216.54580741861253</v>
      </c>
    </row>
    <row r="16" spans="1:29" ht="15.6" x14ac:dyDescent="0.3">
      <c r="C16" s="34"/>
      <c r="D16" s="34"/>
      <c r="E16" s="34"/>
      <c r="F16" s="34"/>
      <c r="G16" s="34"/>
      <c r="H16" s="34"/>
      <c r="I16" s="34"/>
      <c r="J16" s="34"/>
      <c r="K16" s="41"/>
      <c r="O16" s="74"/>
      <c r="P16" s="208">
        <f>'Transportation Model'!B46</f>
        <v>0</v>
      </c>
      <c r="Q16" s="88" t="str">
        <f>'Transportation Model'!C46</f>
        <v>Central</v>
      </c>
      <c r="R16" s="91" t="str">
        <f>'Transportation Model'!D46</f>
        <v>PET HF</v>
      </c>
      <c r="S16" s="110">
        <f>'Transportation Model'!E46</f>
        <v>5118.78</v>
      </c>
      <c r="T16" s="104">
        <f>'Transportation Model'!F46</f>
        <v>0</v>
      </c>
      <c r="U16" s="111">
        <f>'Transportation Model'!G46</f>
        <v>4542.7203006827731</v>
      </c>
      <c r="W16" s="74"/>
      <c r="X16" s="208"/>
      <c r="Y16" s="88" t="str">
        <v>Central</v>
      </c>
      <c r="Z16" s="91" t="str">
        <v>PET HF</v>
      </c>
      <c r="AA16" s="110" cm="1">
        <f t="array" ref="AA16">IFERROR(S16*INDEX($C$2:$J$7,MATCH(1,($Y16=$A$2:$A$7)*(AA$3=$B$2:$B$7),0),MATCH($Z16,$C$1:$J$1,0)),0)/1000000</f>
        <v>1400.5949529420002</v>
      </c>
      <c r="AB16" s="104" cm="1">
        <f t="array" ref="AB16">IFERROR(T16*INDEX($C$2:$J$7,MATCH(1,($Y16=$A$2:$A$7)*(AB$3=$B$2:$B$7),0),MATCH($Z16,$C$1:$J$1,0)),0)/1000000</f>
        <v>0</v>
      </c>
      <c r="AC16" s="111" cm="1">
        <f t="array" ref="AC16">IFERROR(U16*INDEX($C$2:$J$7,MATCH(1,($Y16=$A$2:$A$7)*(AC$3=$B$2:$B$7),0),MATCH($Z16,$C$1:$J$1,0)),0)/1000000</f>
        <v>14543.060227885529</v>
      </c>
    </row>
    <row r="17" spans="1:30" ht="15.6" x14ac:dyDescent="0.3">
      <c r="A17" s="15" t="s">
        <v>81</v>
      </c>
      <c r="O17" s="74"/>
      <c r="P17" s="208">
        <f>'Transportation Model'!B47</f>
        <v>0</v>
      </c>
      <c r="Q17" s="88" t="str">
        <f>'Transportation Model'!C47</f>
        <v>Central</v>
      </c>
      <c r="R17" s="91" t="str">
        <f>'Transportation Model'!D47</f>
        <v>Water</v>
      </c>
      <c r="S17" s="110">
        <f>'Transportation Model'!E47</f>
        <v>5610.1828800000003</v>
      </c>
      <c r="T17" s="104">
        <f>'Transportation Model'!F47</f>
        <v>0</v>
      </c>
      <c r="U17" s="111">
        <f>'Transportation Model'!G47</f>
        <v>4978.8214495483189</v>
      </c>
      <c r="W17" s="74"/>
      <c r="X17" s="208"/>
      <c r="Y17" s="88" t="str">
        <v>Central</v>
      </c>
      <c r="Z17" s="91" t="str">
        <v>Water</v>
      </c>
      <c r="AA17" s="110" cm="1">
        <f t="array" ref="AA17">IFERROR(S17*INDEX($C$2:$J$7,MATCH(1,($Y17=$A$2:$A$7)*(AA$3=$B$2:$B$7),0),MATCH($Z17,$C$1:$J$1,0)),0)/1000000</f>
        <v>639.06266408025601</v>
      </c>
      <c r="AB17" s="104" cm="1">
        <f t="array" ref="AB17">IFERROR(T17*INDEX($C$2:$J$7,MATCH(1,($Y17=$A$2:$A$7)*(AB$3=$B$2:$B$7),0),MATCH($Z17,$C$1:$J$1,0)),0)/1000000</f>
        <v>0</v>
      </c>
      <c r="AC17" s="111" cm="1">
        <f t="array" ref="AC17">IFERROR(U17*INDEX($C$2:$J$7,MATCH(1,($Y17=$A$2:$A$7)*(AC$3=$B$2:$B$7),0),MATCH($Z17,$C$1:$J$1,0)),0)/1000000</f>
        <v>121.88154908494285</v>
      </c>
    </row>
    <row r="18" spans="1:30" ht="15.6" x14ac:dyDescent="0.3">
      <c r="A18" s="44" t="s">
        <v>70</v>
      </c>
      <c r="B18" s="44" t="s">
        <v>71</v>
      </c>
      <c r="C18" s="45" t="s">
        <v>14</v>
      </c>
      <c r="D18" s="44" t="s">
        <v>72</v>
      </c>
      <c r="E18" s="44" t="s">
        <v>73</v>
      </c>
      <c r="F18" s="45" t="s">
        <v>74</v>
      </c>
      <c r="G18" s="44" t="s">
        <v>75</v>
      </c>
      <c r="H18" s="44" t="s">
        <v>76</v>
      </c>
      <c r="I18" s="45" t="s">
        <v>77</v>
      </c>
      <c r="J18" s="44" t="s">
        <v>78</v>
      </c>
      <c r="K18" s="44" t="s">
        <v>79</v>
      </c>
      <c r="L18" s="44" t="s">
        <v>80</v>
      </c>
      <c r="O18" s="74"/>
      <c r="P18" s="208">
        <f>'Transportation Model'!B48</f>
        <v>0</v>
      </c>
      <c r="Q18" s="89" t="str">
        <f>'Transportation Model'!C48</f>
        <v>South</v>
      </c>
      <c r="R18" s="91" t="str">
        <f>'Transportation Model'!D48</f>
        <v>RGB CF</v>
      </c>
      <c r="S18" s="110">
        <f>'Transportation Model'!E48</f>
        <v>8721.0988888444444</v>
      </c>
      <c r="T18" s="104">
        <f>'Transportation Model'!F48</f>
        <v>7870.0848530303047</v>
      </c>
      <c r="U18" s="111">
        <f>'Transportation Model'!G48</f>
        <v>0</v>
      </c>
      <c r="W18" s="74"/>
      <c r="X18" s="208"/>
      <c r="Y18" s="89" t="str">
        <v>South</v>
      </c>
      <c r="Z18" s="91" t="str">
        <v>RGB CF</v>
      </c>
      <c r="AA18" s="110" cm="1">
        <f t="array" ref="AA18">IFERROR(S18*INDEX($C$2:$J$7,MATCH(1,($Y18=$A$2:$A$7)*(AA$3=$B$2:$B$7),0),MATCH($Z18,$C$1:$J$1,0)),0)/1000000</f>
        <v>0</v>
      </c>
      <c r="AB18" s="104" cm="1">
        <f t="array" ref="AB18">IFERROR(T18*INDEX($C$2:$J$7,MATCH(1,($Y18=$A$2:$A$7)*(AB$3=$B$2:$B$7),0),MATCH($Z18,$C$1:$J$1,0)),0)/1000000</f>
        <v>0</v>
      </c>
      <c r="AC18" s="111" cm="1">
        <f t="array" ref="AC18">IFERROR(U18*INDEX($C$2:$J$7,MATCH(1,($Y18=$A$2:$A$7)*(AC$3=$B$2:$B$7),0),MATCH($Z18,$C$1:$J$1,0)),0)/1000000</f>
        <v>0</v>
      </c>
    </row>
    <row r="19" spans="1:30" ht="15.6" x14ac:dyDescent="0.3">
      <c r="A19" s="2" t="str">
        <f>A10</f>
        <v>North</v>
      </c>
      <c r="B19" s="2" t="str">
        <f>B10</f>
        <v>South</v>
      </c>
      <c r="C19" s="42">
        <f>K10</f>
        <v>20253.011256000005</v>
      </c>
      <c r="D19" s="33" cm="1">
        <f t="array" ref="D19">$C19*INDEX('Cost Structure'!C$2:C$7,MATCH(1,($A19='Cost Structure'!$A$2:$A$7)*($B19='Cost Structure'!$B$2:$B$7),0))</f>
        <v>16607.469229920003</v>
      </c>
      <c r="E19" s="33" cm="1">
        <f t="array" ref="E19">$C19*INDEX('Cost Structure'!D$2:D$7,MATCH(1,($A19='Cost Structure'!$A$2:$A$7)*($B19='Cost Structure'!$B$2:$B$7),0))</f>
        <v>2632.8914632800006</v>
      </c>
      <c r="F19" s="43" cm="1">
        <f t="array" ref="F19">$C19*INDEX('Cost Structure'!E$2:E$7,MATCH(1,($A19='Cost Structure'!$A$2:$A$7)*($B19='Cost Structure'!$B$2:$B$7),0))</f>
        <v>1012.6505628000003</v>
      </c>
      <c r="G19" s="33" cm="1">
        <f t="array" ref="G19">INDEX('Transportation Information'!$I$4:$I$21,MATCH(1,($A19='Transportation Information'!$B$4:$B$21)*($B19='Transportation Information'!$C$4:$C$21)*(LEFT(G$18,LEN(G$18)-4)='Transportation Information'!$E$4:$E$21),0))</f>
        <v>18000</v>
      </c>
      <c r="H19" s="33" cm="1">
        <f t="array" ref="H19">INDEX('Transportation Information'!$I$4:$I$21,MATCH(1,($A19='Transportation Information'!$B$4:$B$21)*($B19='Transportation Information'!$C$4:$C$21)*(LEFT(H$18,LEN(H$18)-4)='Transportation Information'!$E$4:$E$21),0))</f>
        <v>9000</v>
      </c>
      <c r="I19" s="43" cm="1">
        <f t="array" ref="I19">INDEX('Transportation Information'!$I$4:$I$21,MATCH(1,($A19='Transportation Information'!$B$4:$B$21)*($B19='Transportation Information'!$C$4:$C$21)*(LEFT(I$18,LEN(I$18)-4)='Transportation Information'!$E$4:$E$21),0))</f>
        <v>6000</v>
      </c>
      <c r="J19" s="40">
        <f>D19/G19</f>
        <v>0.92263717944000023</v>
      </c>
      <c r="K19" s="40">
        <f t="shared" ref="K19:L24" si="9">E19/H19</f>
        <v>0.29254349592000006</v>
      </c>
      <c r="L19" s="40">
        <f t="shared" si="9"/>
        <v>0.16877509380000005</v>
      </c>
      <c r="O19" s="74"/>
      <c r="P19" s="208">
        <f>'Transportation Model'!B49</f>
        <v>0</v>
      </c>
      <c r="Q19" s="88" t="str">
        <f>'Transportation Model'!C49</f>
        <v>South</v>
      </c>
      <c r="R19" s="91" t="str">
        <f>'Transportation Model'!D49</f>
        <v>RGB HF</v>
      </c>
      <c r="S19" s="110">
        <f>'Transportation Model'!E49</f>
        <v>6957.2811360444439</v>
      </c>
      <c r="T19" s="104">
        <f>'Transportation Model'!F49</f>
        <v>6278.3822984848484</v>
      </c>
      <c r="U19" s="111">
        <f>'Transportation Model'!G49</f>
        <v>0</v>
      </c>
      <c r="W19" s="74"/>
      <c r="X19" s="208"/>
      <c r="Y19" s="88" t="str">
        <v>South</v>
      </c>
      <c r="Z19" s="91" t="str">
        <v>RGB HF</v>
      </c>
      <c r="AA19" s="110" cm="1">
        <f t="array" ref="AA19">IFERROR(S19*INDEX($C$2:$J$7,MATCH(1,($Y19=$A$2:$A$7)*(AA$3=$B$2:$B$7),0),MATCH($Z19,$C$1:$J$1,0)),0)/1000000</f>
        <v>0</v>
      </c>
      <c r="AB19" s="104" cm="1">
        <f t="array" ref="AB19">IFERROR(T19*INDEX($C$2:$J$7,MATCH(1,($Y19=$A$2:$A$7)*(AB$3=$B$2:$B$7),0),MATCH($Z19,$C$1:$J$1,0)),0)/1000000</f>
        <v>0</v>
      </c>
      <c r="AC19" s="111" cm="1">
        <f t="array" ref="AC19">IFERROR(U19*INDEX($C$2:$J$7,MATCH(1,($Y19=$A$2:$A$7)*(AC$3=$B$2:$B$7),0),MATCH($Z19,$C$1:$J$1,0)),0)/1000000</f>
        <v>0</v>
      </c>
    </row>
    <row r="20" spans="1:30" ht="15.6" x14ac:dyDescent="0.3">
      <c r="A20" s="2" t="str">
        <f t="shared" ref="A20:B20" si="10">A11</f>
        <v>North</v>
      </c>
      <c r="B20" s="2" t="str">
        <f t="shared" si="10"/>
        <v>Central</v>
      </c>
      <c r="C20" s="42">
        <f t="shared" ref="C20:C24" si="11">K11</f>
        <v>22736.411099999998</v>
      </c>
      <c r="D20" s="33" cm="1">
        <f t="array" ref="D20">$C20*INDEX('Cost Structure'!C$2:C$7,MATCH(1,($A20='Cost Structure'!$A$2:$A$7)*($B20='Cost Structure'!$B$2:$B$7),0))</f>
        <v>18189.12888</v>
      </c>
      <c r="E20" s="33" cm="1">
        <f t="array" ref="E20">$C20*INDEX('Cost Structure'!D$2:D$7,MATCH(1,($A20='Cost Structure'!$A$2:$A$7)*($B20='Cost Structure'!$B$2:$B$7),0))</f>
        <v>3410.4616649999994</v>
      </c>
      <c r="F20" s="43" cm="1">
        <f t="array" ref="F20">$C20*INDEX('Cost Structure'!E$2:E$7,MATCH(1,($A20='Cost Structure'!$A$2:$A$7)*($B20='Cost Structure'!$B$2:$B$7),0))</f>
        <v>1136.820555</v>
      </c>
      <c r="G20" s="33" cm="1">
        <f t="array" ref="G20">INDEX('Transportation Information'!$I$4:$I$21,MATCH(1,($A20='Transportation Information'!$B$4:$B$21)*($B20='Transportation Information'!$C$4:$C$21)*(LEFT(G$18,LEN(G$18)-4)='Transportation Information'!$E$4:$E$21),0))</f>
        <v>19200</v>
      </c>
      <c r="H20" s="33" cm="1">
        <f t="array" ref="H20">INDEX('Transportation Information'!$I$4:$I$21,MATCH(1,($A20='Transportation Information'!$B$4:$B$21)*($B20='Transportation Information'!$C$4:$C$21)*(LEFT(H$18,LEN(H$18)-4)='Transportation Information'!$E$4:$E$21),0))</f>
        <v>9600</v>
      </c>
      <c r="I20" s="43" cm="1">
        <f t="array" ref="I20">INDEX('Transportation Information'!$I$4:$I$21,MATCH(1,($A20='Transportation Information'!$B$4:$B$21)*($B20='Transportation Information'!$C$4:$C$21)*(LEFT(I$18,LEN(I$18)-4)='Transportation Information'!$E$4:$E$21),0))</f>
        <v>6000</v>
      </c>
      <c r="J20" s="40">
        <f>D20/G20</f>
        <v>0.94735046249999999</v>
      </c>
      <c r="K20" s="40">
        <f t="shared" si="9"/>
        <v>0.35525642343749991</v>
      </c>
      <c r="L20" s="40">
        <f t="shared" si="9"/>
        <v>0.18947009249999999</v>
      </c>
      <c r="O20" s="74"/>
      <c r="P20" s="208">
        <f>'Transportation Model'!B50</f>
        <v>0</v>
      </c>
      <c r="Q20" s="88" t="str">
        <f>'Transportation Model'!C50</f>
        <v>South</v>
      </c>
      <c r="R20" s="91" t="str">
        <f>'Transportation Model'!D50</f>
        <v>CAN CF</v>
      </c>
      <c r="S20" s="110">
        <f>'Transportation Model'!E50</f>
        <v>4311.5545068444444</v>
      </c>
      <c r="T20" s="104">
        <f>'Transportation Model'!F50</f>
        <v>3890.8284666666673</v>
      </c>
      <c r="U20" s="111">
        <f>'Transportation Model'!G50</f>
        <v>0</v>
      </c>
      <c r="W20" s="74"/>
      <c r="X20" s="208"/>
      <c r="Y20" s="88" t="str">
        <v>South</v>
      </c>
      <c r="Z20" s="91" t="str">
        <v>CAN CF</v>
      </c>
      <c r="AA20" s="110" cm="1">
        <f t="array" ref="AA20">IFERROR(S20*INDEX($C$2:$J$7,MATCH(1,($Y20=$A$2:$A$7)*(AA$3=$B$2:$B$7),0),MATCH($Z20,$C$1:$J$1,0)),0)/1000000</f>
        <v>628.6906138818747</v>
      </c>
      <c r="AB20" s="104" cm="1">
        <f t="array" ref="AB20">IFERROR(T20*INDEX($C$2:$J$7,MATCH(1,($Y20=$A$2:$A$7)*(AB$3=$B$2:$B$7),0),MATCH($Z20,$C$1:$J$1,0)),0)/1000000</f>
        <v>473.98578188634008</v>
      </c>
      <c r="AC20" s="111" cm="1">
        <f t="array" ref="AC20">IFERROR(U20*INDEX($C$2:$J$7,MATCH(1,($Y20=$A$2:$A$7)*(AC$3=$B$2:$B$7),0),MATCH($Z20,$C$1:$J$1,0)),0)/1000000</f>
        <v>0</v>
      </c>
    </row>
    <row r="21" spans="1:30" ht="15.6" x14ac:dyDescent="0.3">
      <c r="A21" s="2" t="str">
        <f t="shared" ref="A21:B21" si="12">A12</f>
        <v>South</v>
      </c>
      <c r="B21" s="2" t="str">
        <f t="shared" si="12"/>
        <v>North</v>
      </c>
      <c r="C21" s="42">
        <f t="shared" si="11"/>
        <v>15167.12139</v>
      </c>
      <c r="D21" s="33" cm="1">
        <f t="array" ref="D21">$C21*INDEX('Cost Structure'!C$2:C$7,MATCH(1,($A21='Cost Structure'!$A$2:$A$7)*($B21='Cost Structure'!$B$2:$B$7),0))</f>
        <v>12437.0395398</v>
      </c>
      <c r="E21" s="33" cm="1">
        <f t="array" ref="E21">$C21*INDEX('Cost Structure'!D$2:D$7,MATCH(1,($A21='Cost Structure'!$A$2:$A$7)*($B21='Cost Structure'!$B$2:$B$7),0))</f>
        <v>1971.7257807000001</v>
      </c>
      <c r="F21" s="43" cm="1">
        <f t="array" ref="F21">$C21*INDEX('Cost Structure'!E$2:E$7,MATCH(1,($A21='Cost Structure'!$A$2:$A$7)*($B21='Cost Structure'!$B$2:$B$7),0))</f>
        <v>758.3560695000001</v>
      </c>
      <c r="G21" s="33" cm="1">
        <f t="array" ref="G21">INDEX('Transportation Information'!$I$4:$I$21,MATCH(1,($A21='Transportation Information'!$B$4:$B$21)*($B21='Transportation Information'!$C$4:$C$21)*(LEFT(G$18,LEN(G$18)-4)='Transportation Information'!$E$4:$E$21),0))</f>
        <v>13200</v>
      </c>
      <c r="H21" s="33" cm="1">
        <f t="array" ref="H21">INDEX('Transportation Information'!$I$4:$I$21,MATCH(1,($A21='Transportation Information'!$B$4:$B$21)*($B21='Transportation Information'!$C$4:$C$21)*(LEFT(H$18,LEN(H$18)-4)='Transportation Information'!$E$4:$E$21),0))</f>
        <v>9000</v>
      </c>
      <c r="I21" s="43" cm="1">
        <f t="array" ref="I21">INDEX('Transportation Information'!$I$4:$I$21,MATCH(1,($A21='Transportation Information'!$B$4:$B$21)*($B21='Transportation Information'!$C$4:$C$21)*(LEFT(I$18,LEN(I$18)-4)='Transportation Information'!$E$4:$E$21),0))</f>
        <v>6000</v>
      </c>
      <c r="J21" s="40">
        <f t="shared" ref="J21:J24" si="13">D21/G21</f>
        <v>0.94219996513636362</v>
      </c>
      <c r="K21" s="40">
        <f t="shared" si="9"/>
        <v>0.21908064230000002</v>
      </c>
      <c r="L21" s="40">
        <f t="shared" si="9"/>
        <v>0.12639267825000003</v>
      </c>
      <c r="O21" s="74"/>
      <c r="P21" s="208">
        <f>'Transportation Model'!B51</f>
        <v>0</v>
      </c>
      <c r="Q21" s="88" t="str">
        <f>'Transportation Model'!C51</f>
        <v>South</v>
      </c>
      <c r="R21" s="91" t="str">
        <f>'Transportation Model'!D51</f>
        <v>CAN HF</v>
      </c>
      <c r="S21" s="110">
        <f>'Transportation Model'!E51</f>
        <v>4213.5646316888888</v>
      </c>
      <c r="T21" s="104">
        <f>'Transportation Model'!F51</f>
        <v>3802.4005469696967</v>
      </c>
      <c r="U21" s="111">
        <f>'Transportation Model'!G51</f>
        <v>0</v>
      </c>
      <c r="W21" s="74"/>
      <c r="X21" s="208"/>
      <c r="Y21" s="88" t="str">
        <v>South</v>
      </c>
      <c r="Z21" s="91" t="str">
        <v>CAN HF</v>
      </c>
      <c r="AA21" s="110" cm="1">
        <f t="array" ref="AA21">IFERROR(S21*INDEX($C$2:$J$7,MATCH(1,($Y21=$A$2:$A$7)*(AA$3=$B$2:$B$7),0),MATCH($Z21,$C$1:$J$1,0)),0)/1000000</f>
        <v>1546.7658677759375</v>
      </c>
      <c r="AB21" s="104" cm="1">
        <f t="array" ref="AB21">IFERROR(T21*INDEX($C$2:$J$7,MATCH(1,($Y21=$A$2:$A$7)*(AB$3=$B$2:$B$7),0),MATCH($Z21,$C$1:$J$1,0)),0)/1000000</f>
        <v>0</v>
      </c>
      <c r="AC21" s="111" cm="1">
        <f t="array" ref="AC21">IFERROR(U21*INDEX($C$2:$J$7,MATCH(1,($Y21=$A$2:$A$7)*(AC$3=$B$2:$B$7),0),MATCH($Z21,$C$1:$J$1,0)),0)/1000000</f>
        <v>0</v>
      </c>
    </row>
    <row r="22" spans="1:30" ht="15.6" x14ac:dyDescent="0.3">
      <c r="A22" s="2" t="str">
        <f t="shared" ref="A22:B22" si="14">A13</f>
        <v>South</v>
      </c>
      <c r="B22" s="2" t="str">
        <f t="shared" si="14"/>
        <v>Central</v>
      </c>
      <c r="C22" s="42">
        <f t="shared" si="11"/>
        <v>9140.7629699999998</v>
      </c>
      <c r="D22" s="33" cm="1">
        <f t="array" ref="D22">$C22*INDEX('Cost Structure'!C$2:C$7,MATCH(1,($A22='Cost Structure'!$A$2:$A$7)*($B22='Cost Structure'!$B$2:$B$7),0))</f>
        <v>6855.5722274999998</v>
      </c>
      <c r="E22" s="33" cm="1">
        <f t="array" ref="E22">$C22*INDEX('Cost Structure'!D$2:D$7,MATCH(1,($A22='Cost Structure'!$A$2:$A$7)*($B22='Cost Structure'!$B$2:$B$7),0))</f>
        <v>1371.1144454999999</v>
      </c>
      <c r="F22" s="43" cm="1">
        <f t="array" ref="F22">$C22*INDEX('Cost Structure'!E$2:E$7,MATCH(1,($A22='Cost Structure'!$A$2:$A$7)*($B22='Cost Structure'!$B$2:$B$7),0))</f>
        <v>914.07629700000007</v>
      </c>
      <c r="G22" s="33" cm="1">
        <f t="array" ref="G22">INDEX('Transportation Information'!$I$4:$I$21,MATCH(1,($A22='Transportation Information'!$B$4:$B$21)*($B22='Transportation Information'!$C$4:$C$21)*(LEFT(G$18,LEN(G$18)-4)='Transportation Information'!$E$4:$E$21),0))</f>
        <v>7800</v>
      </c>
      <c r="H22" s="33" cm="1">
        <f t="array" ref="H22">INDEX('Transportation Information'!$I$4:$I$21,MATCH(1,($A22='Transportation Information'!$B$4:$B$21)*($B22='Transportation Information'!$C$4:$C$21)*(LEFT(H$18,LEN(H$18)-4)='Transportation Information'!$E$4:$E$21),0))</f>
        <v>6000</v>
      </c>
      <c r="I22" s="43" cm="1">
        <f t="array" ref="I22">INDEX('Transportation Information'!$I$4:$I$21,MATCH(1,($A22='Transportation Information'!$B$4:$B$21)*($B22='Transportation Information'!$C$4:$C$21)*(LEFT(I$18,LEN(I$18)-4)='Transportation Information'!$E$4:$E$21),0))</f>
        <v>6000</v>
      </c>
      <c r="J22" s="40">
        <f t="shared" si="13"/>
        <v>0.87891951634615384</v>
      </c>
      <c r="K22" s="40">
        <f t="shared" si="9"/>
        <v>0.22851907424999998</v>
      </c>
      <c r="L22" s="40">
        <f t="shared" si="9"/>
        <v>0.15234604950000002</v>
      </c>
      <c r="O22" s="74"/>
      <c r="P22" s="208">
        <f>'Transportation Model'!B52</f>
        <v>0</v>
      </c>
      <c r="Q22" s="88" t="str">
        <f>'Transportation Model'!C52</f>
        <v>South</v>
      </c>
      <c r="R22" s="91" t="str">
        <f>'Transportation Model'!D52</f>
        <v>PET CF</v>
      </c>
      <c r="S22" s="110">
        <f>'Transportation Model'!E52</f>
        <v>5340.4481959777777</v>
      </c>
      <c r="T22" s="104">
        <f>'Transportation Model'!F52</f>
        <v>4819.3216234848487</v>
      </c>
      <c r="U22" s="111">
        <f>'Transportation Model'!G52</f>
        <v>0</v>
      </c>
      <c r="W22" s="74"/>
      <c r="X22" s="208"/>
      <c r="Y22" s="88" t="str">
        <v>South</v>
      </c>
      <c r="Z22" s="91" t="str">
        <v>PET CF</v>
      </c>
      <c r="AA22" s="110" cm="1">
        <f t="array" ref="AA22">IFERROR(S22*INDEX($C$2:$J$7,MATCH(1,($Y22=$A$2:$A$7)*(AA$3=$B$2:$B$7),0),MATCH($Z22,$C$1:$J$1,0)),0)/1000000</f>
        <v>3149.5736492979213</v>
      </c>
      <c r="AB22" s="104" cm="1">
        <f t="array" ref="AB22">IFERROR(T22*INDEX($C$2:$J$7,MATCH(1,($Y22=$A$2:$A$7)*(AB$3=$B$2:$B$7),0),MATCH($Z22,$C$1:$J$1,0)),0)/1000000</f>
        <v>2668.4964555643865</v>
      </c>
      <c r="AC22" s="111" cm="1">
        <f t="array" ref="AC22">IFERROR(U22*INDEX($C$2:$J$7,MATCH(1,($Y22=$A$2:$A$7)*(AC$3=$B$2:$B$7),0),MATCH($Z22,$C$1:$J$1,0)),0)/1000000</f>
        <v>0</v>
      </c>
    </row>
    <row r="23" spans="1:30" ht="15.6" x14ac:dyDescent="0.3">
      <c r="A23" s="2" t="str">
        <f t="shared" ref="A23:B23" si="15">A14</f>
        <v>Central</v>
      </c>
      <c r="B23" s="2" t="str">
        <f t="shared" si="15"/>
        <v>North</v>
      </c>
      <c r="C23" s="42">
        <f t="shared" si="11"/>
        <v>7210.5934500000003</v>
      </c>
      <c r="D23" s="33" cm="1">
        <f t="array" ref="D23">$C23*INDEX('Cost Structure'!C$2:C$7,MATCH(1,($A23='Cost Structure'!$A$2:$A$7)*($B23='Cost Structure'!$B$2:$B$7),0))</f>
        <v>5768.474760000001</v>
      </c>
      <c r="E23" s="33" cm="1">
        <f t="array" ref="E23">$C23*INDEX('Cost Structure'!D$2:D$7,MATCH(1,($A23='Cost Structure'!$A$2:$A$7)*($B23='Cost Structure'!$B$2:$B$7),0))</f>
        <v>1081.5890175</v>
      </c>
      <c r="F23" s="43" cm="1">
        <f t="array" ref="F23">$C23*INDEX('Cost Structure'!E$2:E$7,MATCH(1,($A23='Cost Structure'!$A$2:$A$7)*($B23='Cost Structure'!$B$2:$B$7),0))</f>
        <v>360.52967250000006</v>
      </c>
      <c r="G23" s="33" cm="1">
        <f t="array" ref="G23">INDEX('Transportation Information'!$I$4:$I$21,MATCH(1,($A23='Transportation Information'!$B$4:$B$21)*($B23='Transportation Information'!$C$4:$C$21)*(LEFT(G$18,LEN(G$18)-4)='Transportation Information'!$E$4:$E$21),0))</f>
        <v>6000</v>
      </c>
      <c r="H23" s="33" cm="1">
        <f t="array" ref="H23">INDEX('Transportation Information'!$I$4:$I$21,MATCH(1,($A23='Transportation Information'!$B$4:$B$21)*($B23='Transportation Information'!$C$4:$C$21)*(LEFT(H$18,LEN(H$18)-4)='Transportation Information'!$E$4:$E$21),0))</f>
        <v>6000</v>
      </c>
      <c r="I23" s="43" cm="1">
        <f t="array" ref="I23">INDEX('Transportation Information'!$I$4:$I$21,MATCH(1,($A23='Transportation Information'!$B$4:$B$21)*($B23='Transportation Information'!$C$4:$C$21)*(LEFT(I$18,LEN(I$18)-4)='Transportation Information'!$E$4:$E$21),0))</f>
        <v>6000</v>
      </c>
      <c r="J23" s="40">
        <f t="shared" si="13"/>
        <v>0.96141246000000014</v>
      </c>
      <c r="K23" s="40">
        <f t="shared" si="9"/>
        <v>0.18026483625</v>
      </c>
      <c r="L23" s="40">
        <f t="shared" si="9"/>
        <v>6.0088278750000008E-2</v>
      </c>
      <c r="O23" s="74"/>
      <c r="P23" s="208">
        <f>'Transportation Model'!B53</f>
        <v>0</v>
      </c>
      <c r="Q23" s="88" t="str">
        <f>'Transportation Model'!C53</f>
        <v>South</v>
      </c>
      <c r="R23" s="91" t="str">
        <f>'Transportation Model'!D53</f>
        <v>PET HF</v>
      </c>
      <c r="S23" s="110">
        <f>'Transportation Model'!E53</f>
        <v>6124.3671972222219</v>
      </c>
      <c r="T23" s="104">
        <f>'Transportation Model'!F53</f>
        <v>5526.7449810606058</v>
      </c>
      <c r="U23" s="111">
        <f>'Transportation Model'!G53</f>
        <v>0</v>
      </c>
      <c r="W23" s="74"/>
      <c r="X23" s="208"/>
      <c r="Y23" s="88" t="str">
        <v>South</v>
      </c>
      <c r="Z23" s="91" t="str">
        <v>PET HF</v>
      </c>
      <c r="AA23" s="110" cm="1">
        <f t="array" ref="AA23">IFERROR(S23*INDEX($C$2:$J$7,MATCH(1,($Y23=$A$2:$A$7)*(AA$3=$B$2:$B$7),0),MATCH($Z23,$C$1:$J$1,0)),0)/1000000</f>
        <v>1206.4182713323351</v>
      </c>
      <c r="AB23" s="104" cm="1">
        <f t="array" ref="AB23">IFERROR(T23*INDEX($C$2:$J$7,MATCH(1,($Y23=$A$2:$A$7)*(AB$3=$B$2:$B$7),0),MATCH($Z23,$C$1:$J$1,0)),0)/1000000</f>
        <v>288.5756731390909</v>
      </c>
      <c r="AC23" s="111" cm="1">
        <f t="array" ref="AC23">IFERROR(U23*INDEX($C$2:$J$7,MATCH(1,($Y23=$A$2:$A$7)*(AC$3=$B$2:$B$7),0),MATCH($Z23,$C$1:$J$1,0)),0)/1000000</f>
        <v>0</v>
      </c>
    </row>
    <row r="24" spans="1:30" ht="15.6" x14ac:dyDescent="0.3">
      <c r="A24" s="2" t="str">
        <f t="shared" ref="A24:B24" si="16">A15</f>
        <v>Central</v>
      </c>
      <c r="B24" s="2" t="str">
        <f t="shared" si="16"/>
        <v>South</v>
      </c>
      <c r="C24" s="42">
        <f t="shared" si="11"/>
        <v>40948.722900000001</v>
      </c>
      <c r="D24" s="33" cm="1">
        <f t="array" ref="D24">$C24*INDEX('Cost Structure'!C$2:C$7,MATCH(1,($A24='Cost Structure'!$A$2:$A$7)*($B24='Cost Structure'!$B$2:$B$7),0))</f>
        <v>30711.542175000002</v>
      </c>
      <c r="E24" s="33" cm="1">
        <f t="array" ref="E24">$C24*INDEX('Cost Structure'!D$2:D$7,MATCH(1,($A24='Cost Structure'!$A$2:$A$7)*($B24='Cost Structure'!$B$2:$B$7),0))</f>
        <v>6142.3084349999999</v>
      </c>
      <c r="F24" s="43" cm="1">
        <f t="array" ref="F24">$C24*INDEX('Cost Structure'!E$2:E$7,MATCH(1,($A24='Cost Structure'!$A$2:$A$7)*($B24='Cost Structure'!$B$2:$B$7),0))</f>
        <v>4094.8722900000002</v>
      </c>
      <c r="G24" s="33" cm="1">
        <f t="array" ref="G24">INDEX('Transportation Information'!$I$4:$I$21,MATCH(1,($A24='Transportation Information'!$B$4:$B$21)*($B24='Transportation Information'!$C$4:$C$21)*(LEFT(G$18,LEN(G$18)-4)='Transportation Information'!$E$4:$E$21),0))</f>
        <v>36000</v>
      </c>
      <c r="H24" s="33" cm="1">
        <f t="array" ref="H24">INDEX('Transportation Information'!$I$4:$I$21,MATCH(1,($A24='Transportation Information'!$B$4:$B$21)*($B24='Transportation Information'!$C$4:$C$21)*(LEFT(H$18,LEN(H$18)-4)='Transportation Information'!$E$4:$E$21),0))</f>
        <v>12000</v>
      </c>
      <c r="I24" s="43" cm="1">
        <f t="array" ref="I24">INDEX('Transportation Information'!$I$4:$I$21,MATCH(1,($A24='Transportation Information'!$B$4:$B$21)*($B24='Transportation Information'!$C$4:$C$21)*(LEFT(I$18,LEN(I$18)-4)='Transportation Information'!$E$4:$E$21),0))</f>
        <v>6000</v>
      </c>
      <c r="J24" s="40">
        <f t="shared" si="13"/>
        <v>0.85309839375000007</v>
      </c>
      <c r="K24" s="40">
        <f t="shared" si="9"/>
        <v>0.51185903624999995</v>
      </c>
      <c r="L24" s="40">
        <f t="shared" si="9"/>
        <v>0.68247871500000001</v>
      </c>
      <c r="O24"/>
      <c r="P24" s="209">
        <f>'Transportation Model'!B54</f>
        <v>0</v>
      </c>
      <c r="Q24" s="85" t="str">
        <f>'Transportation Model'!C54</f>
        <v>South</v>
      </c>
      <c r="R24" s="99" t="str">
        <f>'Transportation Model'!D54</f>
        <v>Water</v>
      </c>
      <c r="S24" s="112">
        <f>'Transportation Model'!E54</f>
        <v>6712.3064481555548</v>
      </c>
      <c r="T24" s="113">
        <f>'Transportation Model'!F54</f>
        <v>6057.3124992424227</v>
      </c>
      <c r="U24" s="114">
        <f>'Transportation Model'!G54</f>
        <v>0</v>
      </c>
      <c r="W24"/>
      <c r="X24" s="208"/>
      <c r="Y24" s="88" t="str">
        <v>South</v>
      </c>
      <c r="Z24" s="99" t="str">
        <v>Water</v>
      </c>
      <c r="AA24" s="110" cm="1">
        <f t="array" ref="AA24">IFERROR(S24*INDEX($C$2:$J$7,MATCH(1,($Y24=$A$2:$A$7)*(AA$3=$B$2:$B$7),0),MATCH($Z24,$C$1:$J$1,0)),0)/1000000</f>
        <v>899.67325508821273</v>
      </c>
      <c r="AB24" s="104" cm="1">
        <f t="array" ref="AB24">IFERROR(T24*INDEX($C$2:$J$7,MATCH(1,($Y24=$A$2:$A$7)*(AB$3=$B$2:$B$7),0),MATCH($Z24,$C$1:$J$1,0)),0)/1000000</f>
        <v>610.43535881115406</v>
      </c>
      <c r="AC24" s="111" cm="1">
        <f t="array" ref="AC24">IFERROR(U24*INDEX($C$2:$J$7,MATCH(1,($Y24=$A$2:$A$7)*(AC$3=$B$2:$B$7),0),MATCH($Z24,$C$1:$J$1,0)),0)/1000000</f>
        <v>0</v>
      </c>
    </row>
    <row r="25" spans="1:30" ht="15.6" x14ac:dyDescent="0.3">
      <c r="X25" s="200" t="s">
        <v>14</v>
      </c>
      <c r="Y25" s="201"/>
      <c r="Z25" s="74" t="str" cm="1">
        <f t="array" ref="Z25:Z31">TRANSPOSE(C1:I1)</f>
        <v>RGB CF</v>
      </c>
      <c r="AA25" s="107">
        <f>SUMIF($Z$4:$Z$24,$Z25,AA$4:AA$24)</f>
        <v>0</v>
      </c>
      <c r="AB25" s="108">
        <f t="shared" ref="AB25:AC31" si="17">SUMIF($Z$4:$Z$24,$Z25,AB$4:AB$24)</f>
        <v>0</v>
      </c>
      <c r="AC25" s="109">
        <f t="shared" si="17"/>
        <v>0</v>
      </c>
      <c r="AD25" s="158">
        <f>SUM(AA25:AC25)</f>
        <v>0</v>
      </c>
    </row>
    <row r="26" spans="1:30" ht="15.6" x14ac:dyDescent="0.3">
      <c r="D26" s="34"/>
      <c r="X26" s="202"/>
      <c r="Y26" s="203"/>
      <c r="Z26" s="74" t="str">
        <v>RGB HF</v>
      </c>
      <c r="AA26" s="110">
        <f t="shared" ref="AA26:AA31" si="18">SUMIF($Z$4:$Z$24,$Z26,AA$4:AA$24)</f>
        <v>0</v>
      </c>
      <c r="AB26" s="104">
        <f t="shared" si="17"/>
        <v>0</v>
      </c>
      <c r="AC26" s="111">
        <f t="shared" si="17"/>
        <v>0</v>
      </c>
      <c r="AD26" s="158">
        <f t="shared" ref="AD26:AD31" si="19">SUM(AA26:AC26)</f>
        <v>0</v>
      </c>
    </row>
    <row r="27" spans="1:30" ht="15.6" x14ac:dyDescent="0.3">
      <c r="D27" s="34"/>
      <c r="X27" s="202"/>
      <c r="Y27" s="203"/>
      <c r="Z27" s="74" t="str">
        <v>CAN CF</v>
      </c>
      <c r="AA27" s="110">
        <f t="shared" si="18"/>
        <v>628.6906138818747</v>
      </c>
      <c r="AB27" s="104">
        <f t="shared" si="17"/>
        <v>1416.7171777859901</v>
      </c>
      <c r="AC27" s="111">
        <f t="shared" si="17"/>
        <v>4395.0937760446523</v>
      </c>
      <c r="AD27" s="158">
        <f t="shared" si="19"/>
        <v>6440.5015677125175</v>
      </c>
    </row>
    <row r="28" spans="1:30" ht="15.6" x14ac:dyDescent="0.3">
      <c r="D28" s="34"/>
      <c r="X28" s="202"/>
      <c r="Y28" s="203"/>
      <c r="Z28" s="74" t="str">
        <v>CAN HF</v>
      </c>
      <c r="AA28" s="110">
        <f t="shared" si="18"/>
        <v>1546.7658677759375</v>
      </c>
      <c r="AB28" s="104">
        <f t="shared" si="17"/>
        <v>0</v>
      </c>
      <c r="AC28" s="111">
        <f t="shared" si="17"/>
        <v>0</v>
      </c>
      <c r="AD28" s="158">
        <f t="shared" si="19"/>
        <v>1546.7658677759375</v>
      </c>
    </row>
    <row r="29" spans="1:30" ht="15.6" x14ac:dyDescent="0.3">
      <c r="D29" s="34"/>
      <c r="X29" s="202"/>
      <c r="Y29" s="203"/>
      <c r="Z29" s="74" t="str">
        <v>PET CF</v>
      </c>
      <c r="AA29" s="110">
        <f t="shared" si="18"/>
        <v>4062.6713554749458</v>
      </c>
      <c r="AB29" s="104">
        <f t="shared" si="17"/>
        <v>4030.2645896684862</v>
      </c>
      <c r="AC29" s="111">
        <f t="shared" si="17"/>
        <v>1253.5513493881012</v>
      </c>
      <c r="AD29" s="158">
        <f t="shared" si="19"/>
        <v>9346.4872945315328</v>
      </c>
    </row>
    <row r="30" spans="1:30" ht="15.6" x14ac:dyDescent="0.3">
      <c r="D30" s="34"/>
      <c r="X30" s="202"/>
      <c r="Y30" s="203"/>
      <c r="Z30" s="74" t="str">
        <v>PET HF</v>
      </c>
      <c r="AA30" s="110">
        <f t="shared" si="18"/>
        <v>2607.0132242743352</v>
      </c>
      <c r="AB30" s="104">
        <f t="shared" si="17"/>
        <v>748.74760805298808</v>
      </c>
      <c r="AC30" s="111">
        <f t="shared" si="17"/>
        <v>14899.237724162596</v>
      </c>
      <c r="AD30" s="158">
        <f t="shared" si="19"/>
        <v>18254.998556489918</v>
      </c>
    </row>
    <row r="31" spans="1:30" ht="16.2" thickBot="1" x14ac:dyDescent="0.35">
      <c r="D31" s="34"/>
      <c r="X31" s="204"/>
      <c r="Y31" s="205"/>
      <c r="Z31" s="60" t="str">
        <v>Water</v>
      </c>
      <c r="AA31" s="112">
        <f t="shared" si="18"/>
        <v>1538.7359191684686</v>
      </c>
      <c r="AB31" s="113">
        <f t="shared" si="17"/>
        <v>6500.1167825713128</v>
      </c>
      <c r="AC31" s="114">
        <f t="shared" si="17"/>
        <v>3461.1660060726526</v>
      </c>
      <c r="AD31" s="158">
        <f t="shared" si="19"/>
        <v>11500.018707812433</v>
      </c>
    </row>
    <row r="32" spans="1:30" ht="16.2" thickBot="1" x14ac:dyDescent="0.35">
      <c r="AD32" s="159">
        <f>SUM(AD25:AD31)</f>
        <v>47088.771994322335</v>
      </c>
    </row>
  </sheetData>
  <sortState xmlns:xlrd2="http://schemas.microsoft.com/office/spreadsheetml/2017/richdata2" ref="C26:D31">
    <sortCondition ref="D26:D31"/>
  </sortState>
  <mergeCells count="5">
    <mergeCell ref="X25:Y31"/>
    <mergeCell ref="S2:U2"/>
    <mergeCell ref="P4:P24"/>
    <mergeCell ref="AA2:AC2"/>
    <mergeCell ref="X4:X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2384-997E-4D8D-B21A-D48F3403925C}">
  <sheetPr codeName="Sheet9"/>
  <dimension ref="A1:W75"/>
  <sheetViews>
    <sheetView showGridLines="0" zoomScale="85" zoomScaleNormal="85" workbookViewId="0">
      <selection activeCell="E23" sqref="E23"/>
    </sheetView>
  </sheetViews>
  <sheetFormatPr defaultColWidth="8.88671875" defaultRowHeight="15.6" x14ac:dyDescent="0.3"/>
  <cols>
    <col min="1" max="1" width="11.44140625" style="1" bestFit="1" customWidth="1"/>
    <col min="2" max="2" width="28.6640625" style="1" customWidth="1"/>
    <col min="3" max="14" width="13.6640625" style="1" customWidth="1"/>
    <col min="15" max="15" width="12.44140625" style="30" bestFit="1" customWidth="1"/>
    <col min="16" max="16" width="10.109375" style="1" bestFit="1" customWidth="1"/>
    <col min="17" max="16384" width="8.88671875" style="1"/>
  </cols>
  <sheetData>
    <row r="1" spans="1:23" ht="18" customHeight="1" x14ac:dyDescent="0.3">
      <c r="A1" s="2"/>
      <c r="B1" s="194"/>
      <c r="C1" s="194"/>
      <c r="D1" s="194"/>
      <c r="E1" s="194"/>
      <c r="F1" s="194"/>
      <c r="G1" s="2"/>
      <c r="H1" s="2"/>
      <c r="I1" s="2"/>
      <c r="J1" s="2"/>
      <c r="K1" s="2"/>
      <c r="L1" s="2"/>
      <c r="M1" s="2"/>
      <c r="N1" s="2"/>
      <c r="O1" s="9"/>
      <c r="P1" s="2"/>
      <c r="Q1" s="2"/>
      <c r="R1" s="2"/>
      <c r="S1" s="2"/>
      <c r="T1" s="2"/>
      <c r="U1" s="2"/>
      <c r="V1" s="2"/>
      <c r="W1" s="2"/>
    </row>
    <row r="2" spans="1:23" x14ac:dyDescent="0.3">
      <c r="A2" s="2"/>
      <c r="B2" s="15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9"/>
      <c r="P2" s="2"/>
      <c r="Q2" s="2"/>
      <c r="R2" s="2"/>
      <c r="S2" s="2"/>
      <c r="T2" s="2"/>
      <c r="U2" s="2"/>
      <c r="V2" s="2"/>
      <c r="W2" s="2"/>
    </row>
    <row r="3" spans="1:23" s="20" customFormat="1" ht="19.649999999999999" customHeight="1" x14ac:dyDescent="0.3">
      <c r="A3" s="19"/>
      <c r="B3" s="21" t="s">
        <v>57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9"/>
      <c r="P3" s="19"/>
      <c r="Q3" s="19"/>
      <c r="R3" s="19"/>
      <c r="S3" s="19"/>
      <c r="T3" s="19"/>
      <c r="U3" s="19"/>
      <c r="V3" s="19"/>
      <c r="W3" s="19"/>
    </row>
    <row r="4" spans="1:23" x14ac:dyDescent="0.3">
      <c r="A4" s="9"/>
      <c r="B4" s="16" t="s">
        <v>39</v>
      </c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26</v>
      </c>
      <c r="N4" s="17" t="s">
        <v>27</v>
      </c>
      <c r="O4" s="31" t="s">
        <v>14</v>
      </c>
      <c r="P4" s="2"/>
      <c r="Q4" s="2"/>
      <c r="R4" s="2"/>
      <c r="S4" s="2"/>
      <c r="T4" s="2"/>
      <c r="U4" s="2"/>
      <c r="V4" s="2"/>
      <c r="W4" s="2"/>
    </row>
    <row r="5" spans="1:23" x14ac:dyDescent="0.3">
      <c r="A5" s="9"/>
      <c r="B5" s="9" t="s">
        <v>28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32">
        <f>SUM(C5:N5)</f>
        <v>0</v>
      </c>
      <c r="P5" s="18"/>
      <c r="Q5" s="2"/>
      <c r="R5" s="2"/>
      <c r="S5" s="2"/>
      <c r="T5" s="2"/>
      <c r="U5" s="2"/>
      <c r="V5" s="2"/>
      <c r="W5" s="2"/>
    </row>
    <row r="6" spans="1:23" x14ac:dyDescent="0.3">
      <c r="A6" s="9"/>
      <c r="B6" s="9" t="s">
        <v>29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32">
        <f t="shared" ref="O6:O12" si="0">SUM(C6:N6)</f>
        <v>0</v>
      </c>
      <c r="P6" s="18"/>
      <c r="Q6" s="2"/>
      <c r="R6" s="2"/>
      <c r="S6" s="2"/>
      <c r="T6" s="2"/>
      <c r="U6" s="2"/>
      <c r="V6" s="2"/>
      <c r="W6" s="2"/>
    </row>
    <row r="7" spans="1:23" x14ac:dyDescent="0.3">
      <c r="A7" s="9"/>
      <c r="B7" s="9" t="s">
        <v>30</v>
      </c>
      <c r="C7" s="8">
        <v>257777.64000000004</v>
      </c>
      <c r="D7" s="8">
        <v>20412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475.47000000000008</v>
      </c>
      <c r="K7" s="8">
        <v>0</v>
      </c>
      <c r="L7" s="8">
        <v>114848.28</v>
      </c>
      <c r="M7" s="8">
        <v>303264</v>
      </c>
      <c r="N7" s="8">
        <v>411428.16000000003</v>
      </c>
      <c r="O7" s="32">
        <f t="shared" si="0"/>
        <v>1108205.55</v>
      </c>
      <c r="P7" s="18"/>
      <c r="Q7" s="2"/>
      <c r="R7" s="2"/>
      <c r="S7" s="2"/>
      <c r="T7" s="2"/>
      <c r="U7" s="2"/>
      <c r="V7" s="2"/>
      <c r="W7" s="2"/>
    </row>
    <row r="8" spans="1:23" x14ac:dyDescent="0.3">
      <c r="A8" s="9"/>
      <c r="B8" s="9" t="s">
        <v>31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32">
        <f t="shared" si="0"/>
        <v>0</v>
      </c>
      <c r="P8" s="18"/>
      <c r="Q8" s="2"/>
      <c r="R8" s="2"/>
      <c r="S8" s="2"/>
      <c r="T8" s="2"/>
      <c r="U8" s="2"/>
      <c r="V8" s="2"/>
      <c r="W8" s="2"/>
    </row>
    <row r="9" spans="1:23" x14ac:dyDescent="0.3">
      <c r="A9" s="9"/>
      <c r="B9" s="9" t="s">
        <v>32</v>
      </c>
      <c r="C9" s="8">
        <v>7225.2</v>
      </c>
      <c r="D9" s="8">
        <v>23755.68</v>
      </c>
      <c r="E9" s="8">
        <v>54922.86</v>
      </c>
      <c r="F9" s="8">
        <v>0</v>
      </c>
      <c r="G9" s="8">
        <v>2229.1200000000003</v>
      </c>
      <c r="H9" s="8">
        <v>18895.68</v>
      </c>
      <c r="I9" s="8">
        <v>24027.840000000004</v>
      </c>
      <c r="J9" s="8">
        <v>27556.2</v>
      </c>
      <c r="K9" s="8">
        <v>6298.56</v>
      </c>
      <c r="L9" s="8">
        <v>27293.760000000002</v>
      </c>
      <c r="M9" s="8">
        <v>8398.0800000000017</v>
      </c>
      <c r="N9" s="8">
        <v>10497.6</v>
      </c>
      <c r="O9" s="32">
        <f t="shared" si="0"/>
        <v>211100.58000000005</v>
      </c>
      <c r="P9" s="18"/>
      <c r="Q9" s="2"/>
      <c r="R9" s="2"/>
      <c r="S9" s="2"/>
      <c r="T9" s="2"/>
      <c r="U9" s="2"/>
      <c r="V9" s="2"/>
      <c r="W9" s="2"/>
    </row>
    <row r="10" spans="1:23" x14ac:dyDescent="0.3">
      <c r="A10" s="9"/>
      <c r="B10" s="9" t="s">
        <v>33</v>
      </c>
      <c r="C10" s="8">
        <v>1814.4</v>
      </c>
      <c r="D10" s="8">
        <v>0</v>
      </c>
      <c r="E10" s="8">
        <v>1814.4</v>
      </c>
      <c r="F10" s="8">
        <v>14272.2</v>
      </c>
      <c r="G10" s="8">
        <v>8297.6400000000012</v>
      </c>
      <c r="H10" s="8">
        <v>5132.1600000000008</v>
      </c>
      <c r="I10" s="8">
        <v>3693.6</v>
      </c>
      <c r="J10" s="8">
        <v>0</v>
      </c>
      <c r="K10" s="8">
        <v>1846.8</v>
      </c>
      <c r="L10" s="8">
        <v>5443.2</v>
      </c>
      <c r="M10" s="8">
        <v>7257.6</v>
      </c>
      <c r="N10" s="8">
        <v>13653.36</v>
      </c>
      <c r="O10" s="32">
        <f t="shared" si="0"/>
        <v>63225.36</v>
      </c>
      <c r="P10" s="18"/>
      <c r="Q10" s="2"/>
      <c r="R10" s="2"/>
      <c r="S10" s="2"/>
      <c r="T10" s="2"/>
      <c r="U10" s="2"/>
      <c r="V10" s="2"/>
      <c r="W10" s="2"/>
    </row>
    <row r="11" spans="1:23" x14ac:dyDescent="0.3">
      <c r="A11" s="9"/>
      <c r="B11" s="9" t="s">
        <v>34</v>
      </c>
      <c r="C11" s="8">
        <v>49520.160000000003</v>
      </c>
      <c r="D11" s="8">
        <v>54503.280000000006</v>
      </c>
      <c r="E11" s="8">
        <v>20412</v>
      </c>
      <c r="F11" s="8">
        <v>123576.84000000001</v>
      </c>
      <c r="G11" s="8">
        <v>244315.44000000003</v>
      </c>
      <c r="H11" s="8">
        <v>16959.780000000002</v>
      </c>
      <c r="I11" s="8">
        <v>29393.280000000002</v>
      </c>
      <c r="J11" s="8">
        <v>0</v>
      </c>
      <c r="K11" s="8">
        <v>1078.92</v>
      </c>
      <c r="L11" s="8">
        <v>1078.92</v>
      </c>
      <c r="M11" s="8">
        <v>0</v>
      </c>
      <c r="N11" s="8">
        <v>0</v>
      </c>
      <c r="O11" s="32">
        <f t="shared" si="0"/>
        <v>540838.62000000023</v>
      </c>
      <c r="P11" s="18"/>
      <c r="Q11" s="2"/>
      <c r="R11" s="2"/>
      <c r="S11" s="2"/>
      <c r="T11" s="2"/>
      <c r="U11" s="2"/>
      <c r="V11" s="2"/>
      <c r="W11" s="2"/>
    </row>
    <row r="12" spans="1:23" x14ac:dyDescent="0.3">
      <c r="A12" s="9"/>
      <c r="B12" s="9" t="s">
        <v>35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32">
        <f t="shared" si="0"/>
        <v>0</v>
      </c>
      <c r="P12" s="18"/>
      <c r="Q12" s="2"/>
      <c r="R12" s="2"/>
      <c r="S12" s="2"/>
      <c r="T12" s="2"/>
      <c r="U12" s="2"/>
      <c r="V12" s="2"/>
      <c r="W12" s="2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9"/>
      <c r="B14" s="16" t="s">
        <v>40</v>
      </c>
      <c r="C14" s="17" t="s">
        <v>16</v>
      </c>
      <c r="D14" s="17" t="s">
        <v>17</v>
      </c>
      <c r="E14" s="17" t="s">
        <v>18</v>
      </c>
      <c r="F14" s="17" t="s">
        <v>19</v>
      </c>
      <c r="G14" s="17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7" t="s">
        <v>26</v>
      </c>
      <c r="N14" s="17" t="s">
        <v>27</v>
      </c>
      <c r="O14" s="31" t="s">
        <v>14</v>
      </c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9"/>
      <c r="B15" s="9" t="s">
        <v>28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32">
        <f>SUM(C15:N15)</f>
        <v>0</v>
      </c>
      <c r="P15" s="18"/>
      <c r="Q15" s="2"/>
      <c r="R15" s="2"/>
      <c r="S15" s="2"/>
      <c r="T15" s="2"/>
      <c r="U15" s="2"/>
      <c r="V15" s="2"/>
      <c r="W15" s="2"/>
    </row>
    <row r="16" spans="1:23" x14ac:dyDescent="0.3">
      <c r="A16" s="9"/>
      <c r="B16" s="9" t="s">
        <v>29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32">
        <f t="shared" ref="O16:O22" si="1">SUM(C16:N16)</f>
        <v>0</v>
      </c>
      <c r="P16" s="18"/>
      <c r="Q16" s="2"/>
      <c r="R16" s="2"/>
      <c r="S16" s="2"/>
      <c r="T16" s="2"/>
      <c r="U16" s="2"/>
      <c r="V16" s="2"/>
      <c r="W16" s="2"/>
    </row>
    <row r="17" spans="1:23" x14ac:dyDescent="0.3">
      <c r="A17" s="9"/>
      <c r="B17" s="9" t="s">
        <v>30</v>
      </c>
      <c r="C17" s="8">
        <v>135595.80000000002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288</v>
      </c>
      <c r="J17" s="8">
        <v>0</v>
      </c>
      <c r="K17" s="8">
        <v>10015.200000000001</v>
      </c>
      <c r="L17" s="8">
        <v>50544</v>
      </c>
      <c r="M17" s="8">
        <v>10495.800000000001</v>
      </c>
      <c r="N17" s="8">
        <v>74505.600000000006</v>
      </c>
      <c r="O17" s="32">
        <f t="shared" si="1"/>
        <v>281444.40000000002</v>
      </c>
      <c r="P17" s="18"/>
      <c r="Q17" s="2"/>
      <c r="R17" s="2"/>
      <c r="S17" s="2"/>
      <c r="T17" s="2"/>
      <c r="U17" s="2"/>
      <c r="V17" s="2"/>
      <c r="W17" s="2"/>
    </row>
    <row r="18" spans="1:23" x14ac:dyDescent="0.3">
      <c r="A18" s="9"/>
      <c r="B18" s="9" t="s">
        <v>31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32">
        <f t="shared" si="1"/>
        <v>0</v>
      </c>
      <c r="P18" s="18"/>
      <c r="Q18" s="2"/>
      <c r="R18" s="2"/>
      <c r="S18" s="2"/>
      <c r="T18" s="2"/>
      <c r="U18" s="2"/>
      <c r="V18" s="2"/>
      <c r="W18" s="2"/>
    </row>
    <row r="19" spans="1:23" x14ac:dyDescent="0.3">
      <c r="A19" s="9"/>
      <c r="B19" s="9" t="s">
        <v>32</v>
      </c>
      <c r="C19" s="8">
        <v>1357.2</v>
      </c>
      <c r="D19" s="8">
        <v>15892.2</v>
      </c>
      <c r="E19" s="8">
        <v>25225.200000000001</v>
      </c>
      <c r="F19" s="8">
        <v>26919</v>
      </c>
      <c r="G19" s="8">
        <v>37584</v>
      </c>
      <c r="H19" s="8">
        <v>116883</v>
      </c>
      <c r="I19" s="8">
        <v>60640.200000000004</v>
      </c>
      <c r="J19" s="8">
        <v>0</v>
      </c>
      <c r="K19" s="8">
        <v>9968.4</v>
      </c>
      <c r="L19" s="8">
        <v>30693.600000000002</v>
      </c>
      <c r="M19" s="8">
        <v>2926.8</v>
      </c>
      <c r="N19" s="8">
        <v>129.6</v>
      </c>
      <c r="O19" s="32">
        <f t="shared" si="1"/>
        <v>328219.19999999995</v>
      </c>
      <c r="P19" s="18"/>
      <c r="Q19" s="2"/>
      <c r="R19" s="2"/>
      <c r="S19" s="2"/>
      <c r="T19" s="2"/>
      <c r="U19" s="2"/>
      <c r="V19" s="2"/>
      <c r="W19" s="2"/>
    </row>
    <row r="20" spans="1:23" x14ac:dyDescent="0.3">
      <c r="A20" s="9"/>
      <c r="B20" s="9" t="s">
        <v>33</v>
      </c>
      <c r="C20" s="8">
        <v>24553.8</v>
      </c>
      <c r="D20" s="8">
        <v>1800</v>
      </c>
      <c r="E20" s="8">
        <v>2916</v>
      </c>
      <c r="F20" s="8">
        <v>7182</v>
      </c>
      <c r="G20" s="8">
        <v>2268</v>
      </c>
      <c r="H20" s="8">
        <v>8287.2000000000007</v>
      </c>
      <c r="I20" s="8">
        <v>11966.4</v>
      </c>
      <c r="J20" s="8">
        <v>9288</v>
      </c>
      <c r="K20" s="8">
        <v>10152</v>
      </c>
      <c r="L20" s="8">
        <v>4338</v>
      </c>
      <c r="M20" s="8">
        <v>6138</v>
      </c>
      <c r="N20" s="8">
        <v>7826.4000000000005</v>
      </c>
      <c r="O20" s="32">
        <f t="shared" si="1"/>
        <v>96715.799999999988</v>
      </c>
      <c r="P20" s="18"/>
      <c r="Q20" s="2"/>
      <c r="R20" s="2"/>
      <c r="S20" s="2"/>
      <c r="T20" s="2"/>
      <c r="U20" s="2"/>
      <c r="V20" s="2"/>
      <c r="W20" s="2"/>
    </row>
    <row r="21" spans="1:23" x14ac:dyDescent="0.3">
      <c r="A21" s="9"/>
      <c r="B21" s="9" t="s">
        <v>34</v>
      </c>
      <c r="C21" s="8">
        <v>125218.8</v>
      </c>
      <c r="D21" s="8">
        <v>209923.20000000001</v>
      </c>
      <c r="E21" s="8">
        <v>232453.80000000002</v>
      </c>
      <c r="F21" s="8">
        <v>202084.2</v>
      </c>
      <c r="G21" s="8">
        <v>32292</v>
      </c>
      <c r="H21" s="8">
        <v>63226.8</v>
      </c>
      <c r="I21" s="8">
        <v>132894</v>
      </c>
      <c r="J21" s="8">
        <v>71139.600000000006</v>
      </c>
      <c r="K21" s="8">
        <v>18079.2</v>
      </c>
      <c r="L21" s="8">
        <v>21546</v>
      </c>
      <c r="M21" s="8">
        <v>2851.2000000000003</v>
      </c>
      <c r="N21" s="8">
        <v>17719.2</v>
      </c>
      <c r="O21" s="32">
        <f t="shared" si="1"/>
        <v>1129428</v>
      </c>
      <c r="P21" s="18"/>
      <c r="Q21" s="2"/>
      <c r="R21" s="2"/>
      <c r="S21" s="2"/>
      <c r="T21" s="2"/>
      <c r="U21" s="2"/>
      <c r="V21" s="2"/>
      <c r="W21" s="2"/>
    </row>
    <row r="22" spans="1:23" x14ac:dyDescent="0.3">
      <c r="A22" s="9"/>
      <c r="B22" s="9" t="s">
        <v>35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32">
        <f t="shared" si="1"/>
        <v>0</v>
      </c>
      <c r="P22" s="18"/>
      <c r="Q22" s="2"/>
      <c r="R22" s="2"/>
      <c r="S22" s="2"/>
      <c r="T22" s="2"/>
      <c r="U22" s="2"/>
      <c r="V22" s="2"/>
      <c r="W22" s="2"/>
    </row>
    <row r="23" spans="1:23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9"/>
      <c r="P23" s="2"/>
      <c r="Q23" s="2"/>
      <c r="R23" s="2"/>
      <c r="S23" s="2"/>
      <c r="T23" s="2"/>
      <c r="U23" s="2"/>
      <c r="V23" s="2"/>
      <c r="W23" s="2"/>
    </row>
    <row r="24" spans="1:23" x14ac:dyDescent="0.3">
      <c r="A24" s="9"/>
      <c r="B24" s="16" t="s">
        <v>41</v>
      </c>
      <c r="C24" s="17" t="s">
        <v>16</v>
      </c>
      <c r="D24" s="17" t="s">
        <v>17</v>
      </c>
      <c r="E24" s="17" t="s">
        <v>18</v>
      </c>
      <c r="F24" s="17" t="s">
        <v>19</v>
      </c>
      <c r="G24" s="17" t="s">
        <v>20</v>
      </c>
      <c r="H24" s="17" t="s">
        <v>21</v>
      </c>
      <c r="I24" s="17" t="s">
        <v>22</v>
      </c>
      <c r="J24" s="17" t="s">
        <v>23</v>
      </c>
      <c r="K24" s="17" t="s">
        <v>24</v>
      </c>
      <c r="L24" s="17" t="s">
        <v>25</v>
      </c>
      <c r="M24" s="17" t="s">
        <v>26</v>
      </c>
      <c r="N24" s="17" t="s">
        <v>27</v>
      </c>
      <c r="O24" s="31" t="s">
        <v>14</v>
      </c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9"/>
      <c r="B25" s="9" t="s">
        <v>28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32">
        <f>SUM(C25:N25)</f>
        <v>0</v>
      </c>
      <c r="P25" s="18"/>
      <c r="Q25" s="2"/>
      <c r="R25" s="2"/>
      <c r="S25" s="2"/>
      <c r="T25" s="2"/>
      <c r="U25" s="2"/>
      <c r="V25" s="2"/>
      <c r="W25" s="2"/>
    </row>
    <row r="26" spans="1:23" x14ac:dyDescent="0.3">
      <c r="A26" s="9"/>
      <c r="B26" s="9" t="s">
        <v>29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32">
        <f t="shared" ref="O26:O32" si="2">SUM(C26:N26)</f>
        <v>0</v>
      </c>
      <c r="P26" s="18"/>
      <c r="Q26" s="2"/>
      <c r="R26" s="2"/>
      <c r="S26" s="2"/>
      <c r="T26" s="2"/>
      <c r="U26" s="2"/>
      <c r="V26" s="2"/>
      <c r="W26" s="2"/>
    </row>
    <row r="27" spans="1:23" x14ac:dyDescent="0.3">
      <c r="A27" s="9"/>
      <c r="B27" s="9" t="s">
        <v>30</v>
      </c>
      <c r="C27" s="8">
        <v>51030</v>
      </c>
      <c r="D27" s="8">
        <v>45360</v>
      </c>
      <c r="E27" s="8">
        <v>28872</v>
      </c>
      <c r="F27" s="8">
        <v>1718.1000000000001</v>
      </c>
      <c r="G27" s="8">
        <v>3852</v>
      </c>
      <c r="H27" s="8">
        <v>6206.4000000000005</v>
      </c>
      <c r="I27" s="8">
        <v>5968.8</v>
      </c>
      <c r="J27" s="8">
        <v>0</v>
      </c>
      <c r="K27" s="8">
        <v>0</v>
      </c>
      <c r="L27" s="8">
        <v>2808</v>
      </c>
      <c r="M27" s="8">
        <v>0</v>
      </c>
      <c r="N27" s="8">
        <v>0</v>
      </c>
      <c r="O27" s="32">
        <f t="shared" si="2"/>
        <v>145815.29999999999</v>
      </c>
      <c r="P27" s="18"/>
      <c r="Q27" s="2"/>
      <c r="R27" s="2"/>
      <c r="S27" s="2"/>
      <c r="T27" s="2"/>
      <c r="U27" s="2"/>
      <c r="V27" s="2"/>
      <c r="W27" s="2"/>
    </row>
    <row r="28" spans="1:23" x14ac:dyDescent="0.3">
      <c r="A28" s="9"/>
      <c r="B28" s="9" t="s">
        <v>31</v>
      </c>
      <c r="C28" s="8">
        <v>1591.2</v>
      </c>
      <c r="D28" s="8">
        <v>720</v>
      </c>
      <c r="E28" s="8">
        <v>2835</v>
      </c>
      <c r="F28" s="8">
        <v>19845</v>
      </c>
      <c r="G28" s="8">
        <v>2340</v>
      </c>
      <c r="H28" s="8">
        <v>637.20000000000005</v>
      </c>
      <c r="I28" s="8">
        <v>2880</v>
      </c>
      <c r="J28" s="8">
        <v>0</v>
      </c>
      <c r="K28" s="8">
        <v>5616</v>
      </c>
      <c r="L28" s="8">
        <v>0</v>
      </c>
      <c r="M28" s="8">
        <v>78001.2</v>
      </c>
      <c r="N28" s="8">
        <v>252626.4</v>
      </c>
      <c r="O28" s="32">
        <f t="shared" si="2"/>
        <v>367092</v>
      </c>
      <c r="P28" s="18"/>
      <c r="Q28" s="2"/>
      <c r="R28" s="2"/>
      <c r="S28" s="2"/>
      <c r="T28" s="2"/>
      <c r="U28" s="2"/>
      <c r="V28" s="2"/>
      <c r="W28" s="2"/>
    </row>
    <row r="29" spans="1:23" x14ac:dyDescent="0.3">
      <c r="A29" s="9"/>
      <c r="B29" s="9" t="s">
        <v>32</v>
      </c>
      <c r="C29" s="8">
        <v>2475</v>
      </c>
      <c r="D29" s="8">
        <v>7254</v>
      </c>
      <c r="E29" s="8">
        <v>40896</v>
      </c>
      <c r="F29" s="8">
        <v>3465</v>
      </c>
      <c r="G29" s="8">
        <v>1890</v>
      </c>
      <c r="H29" s="8">
        <v>54329.4</v>
      </c>
      <c r="I29" s="8">
        <v>326570.40000000002</v>
      </c>
      <c r="J29" s="8">
        <v>61996.5</v>
      </c>
      <c r="K29" s="8">
        <v>53368.200000000004</v>
      </c>
      <c r="L29" s="8">
        <v>37513.800000000003</v>
      </c>
      <c r="M29" s="8">
        <v>0</v>
      </c>
      <c r="N29" s="8">
        <v>0</v>
      </c>
      <c r="O29" s="32">
        <f t="shared" si="2"/>
        <v>589758.30000000005</v>
      </c>
      <c r="P29" s="18"/>
      <c r="Q29" s="2"/>
      <c r="R29" s="2"/>
      <c r="S29" s="2"/>
      <c r="T29" s="2"/>
      <c r="U29" s="2"/>
      <c r="V29" s="2"/>
      <c r="W29" s="2"/>
    </row>
    <row r="30" spans="1:23" x14ac:dyDescent="0.3">
      <c r="A30" s="9"/>
      <c r="B30" s="9" t="s">
        <v>33</v>
      </c>
      <c r="C30" s="8">
        <v>4584.6000000000004</v>
      </c>
      <c r="D30" s="8">
        <v>10211.4</v>
      </c>
      <c r="E30" s="8">
        <v>429.3</v>
      </c>
      <c r="F30" s="8">
        <v>1688.4</v>
      </c>
      <c r="G30" s="8">
        <v>11005.2</v>
      </c>
      <c r="H30" s="8">
        <v>20720.7</v>
      </c>
      <c r="I30" s="8">
        <v>29134.799999999999</v>
      </c>
      <c r="J30" s="8">
        <v>19773</v>
      </c>
      <c r="K30" s="8">
        <v>38948.400000000001</v>
      </c>
      <c r="L30" s="8">
        <v>23511.600000000002</v>
      </c>
      <c r="M30" s="8">
        <v>33098.400000000001</v>
      </c>
      <c r="N30" s="8">
        <v>3880.8</v>
      </c>
      <c r="O30" s="32">
        <f t="shared" si="2"/>
        <v>196986.6</v>
      </c>
      <c r="P30" s="18"/>
      <c r="Q30" s="2"/>
      <c r="R30" s="2"/>
      <c r="S30" s="2"/>
      <c r="T30" s="2"/>
      <c r="U30" s="2"/>
      <c r="V30" s="2"/>
      <c r="W30" s="2"/>
    </row>
    <row r="31" spans="1:23" x14ac:dyDescent="0.3">
      <c r="A31" s="9"/>
      <c r="B31" s="9" t="s">
        <v>34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134033.4</v>
      </c>
      <c r="O31" s="32">
        <f t="shared" si="2"/>
        <v>134033.4</v>
      </c>
      <c r="P31" s="18"/>
      <c r="Q31" s="2"/>
      <c r="R31" s="2"/>
      <c r="S31" s="2"/>
      <c r="T31" s="2"/>
      <c r="U31" s="2"/>
      <c r="V31" s="2"/>
      <c r="W31" s="2"/>
    </row>
    <row r="32" spans="1:23" x14ac:dyDescent="0.3">
      <c r="A32" s="9"/>
      <c r="B32" s="9" t="s">
        <v>35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32">
        <f t="shared" si="2"/>
        <v>0</v>
      </c>
      <c r="P32" s="18"/>
      <c r="Q32" s="2"/>
      <c r="R32" s="2"/>
      <c r="S32" s="2"/>
      <c r="T32" s="2"/>
      <c r="U32" s="2"/>
      <c r="V32" s="2"/>
      <c r="W32" s="2"/>
    </row>
    <row r="33" spans="1:23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9"/>
      <c r="P33" s="2"/>
      <c r="Q33" s="2"/>
      <c r="R33" s="2"/>
      <c r="S33" s="2"/>
      <c r="T33" s="2"/>
      <c r="U33" s="2"/>
      <c r="V33" s="2"/>
      <c r="W33" s="2"/>
    </row>
    <row r="34" spans="1:23" x14ac:dyDescent="0.3">
      <c r="A34" s="9"/>
      <c r="B34" s="16" t="s">
        <v>42</v>
      </c>
      <c r="C34" s="17" t="s">
        <v>16</v>
      </c>
      <c r="D34" s="17" t="s">
        <v>17</v>
      </c>
      <c r="E34" s="17" t="s">
        <v>18</v>
      </c>
      <c r="F34" s="17" t="s">
        <v>19</v>
      </c>
      <c r="G34" s="17" t="s">
        <v>20</v>
      </c>
      <c r="H34" s="17" t="s">
        <v>21</v>
      </c>
      <c r="I34" s="17" t="s">
        <v>22</v>
      </c>
      <c r="J34" s="17" t="s">
        <v>23</v>
      </c>
      <c r="K34" s="17" t="s">
        <v>24</v>
      </c>
      <c r="L34" s="17" t="s">
        <v>25</v>
      </c>
      <c r="M34" s="17" t="s">
        <v>26</v>
      </c>
      <c r="N34" s="17" t="s">
        <v>27</v>
      </c>
      <c r="O34" s="31" t="s">
        <v>14</v>
      </c>
      <c r="P34" s="2"/>
      <c r="Q34" s="2"/>
      <c r="R34" s="2"/>
      <c r="S34" s="2"/>
      <c r="T34" s="2"/>
      <c r="U34" s="2"/>
      <c r="V34" s="2"/>
      <c r="W34" s="2"/>
    </row>
    <row r="35" spans="1:23" x14ac:dyDescent="0.3">
      <c r="A35" s="9"/>
      <c r="B35" s="9" t="s">
        <v>28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32">
        <f>SUM(C35:N35)</f>
        <v>0</v>
      </c>
      <c r="P35" s="18"/>
      <c r="Q35" s="2"/>
      <c r="R35" s="2"/>
      <c r="S35" s="2"/>
      <c r="T35" s="2"/>
      <c r="U35" s="2"/>
      <c r="V35" s="2"/>
      <c r="W35" s="2"/>
    </row>
    <row r="36" spans="1:23" x14ac:dyDescent="0.3">
      <c r="A36" s="9"/>
      <c r="B36" s="9" t="s">
        <v>29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32">
        <f t="shared" ref="O36:O42" si="3">SUM(C36:N36)</f>
        <v>0</v>
      </c>
      <c r="P36" s="18"/>
      <c r="Q36" s="2"/>
      <c r="R36" s="2"/>
      <c r="S36" s="2"/>
      <c r="T36" s="2"/>
      <c r="U36" s="2"/>
      <c r="V36" s="2"/>
      <c r="W36" s="2"/>
    </row>
    <row r="37" spans="1:23" x14ac:dyDescent="0.3">
      <c r="A37" s="9"/>
      <c r="B37" s="9" t="s">
        <v>30</v>
      </c>
      <c r="C37" s="8">
        <v>45036</v>
      </c>
      <c r="D37" s="8">
        <v>54896.4</v>
      </c>
      <c r="E37" s="8">
        <v>3555</v>
      </c>
      <c r="F37" s="8">
        <v>93.600000000000009</v>
      </c>
      <c r="G37" s="8">
        <v>3728.7000000000003</v>
      </c>
      <c r="H37" s="8">
        <v>4107.6000000000004</v>
      </c>
      <c r="I37" s="8">
        <v>6192</v>
      </c>
      <c r="J37" s="8">
        <v>0</v>
      </c>
      <c r="K37" s="8">
        <v>1404</v>
      </c>
      <c r="L37" s="8">
        <v>2808</v>
      </c>
      <c r="M37" s="8">
        <v>0</v>
      </c>
      <c r="N37" s="8">
        <v>0</v>
      </c>
      <c r="O37" s="32">
        <f t="shared" si="3"/>
        <v>121821.3</v>
      </c>
      <c r="P37" s="18"/>
      <c r="Q37" s="2"/>
      <c r="R37" s="2"/>
      <c r="S37" s="2"/>
      <c r="T37" s="2"/>
      <c r="U37" s="2"/>
      <c r="V37" s="2"/>
      <c r="W37" s="2"/>
    </row>
    <row r="38" spans="1:23" x14ac:dyDescent="0.3">
      <c r="A38" s="9"/>
      <c r="B38" s="9" t="s">
        <v>31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32">
        <f t="shared" si="3"/>
        <v>0</v>
      </c>
      <c r="P38" s="18"/>
      <c r="Q38" s="2"/>
      <c r="R38" s="2"/>
      <c r="S38" s="2"/>
      <c r="T38" s="2"/>
      <c r="U38" s="2"/>
      <c r="V38" s="2"/>
      <c r="W38" s="2"/>
    </row>
    <row r="39" spans="1:23" x14ac:dyDescent="0.3">
      <c r="A39" s="9"/>
      <c r="B39" s="9" t="s">
        <v>32</v>
      </c>
      <c r="C39" s="8">
        <v>315</v>
      </c>
      <c r="D39" s="8">
        <v>22788</v>
      </c>
      <c r="E39" s="8">
        <v>0</v>
      </c>
      <c r="F39" s="8">
        <v>0</v>
      </c>
      <c r="G39" s="8">
        <v>44809.200000000004</v>
      </c>
      <c r="H39" s="8">
        <v>159966</v>
      </c>
      <c r="I39" s="8">
        <v>141685.20000000001</v>
      </c>
      <c r="J39" s="8">
        <v>518.4</v>
      </c>
      <c r="K39" s="8">
        <v>81207.900000000009</v>
      </c>
      <c r="L39" s="8">
        <v>59311.8</v>
      </c>
      <c r="M39" s="8">
        <v>5389.2</v>
      </c>
      <c r="N39" s="8">
        <v>37717.200000000004</v>
      </c>
      <c r="O39" s="32">
        <f t="shared" si="3"/>
        <v>553707.9</v>
      </c>
      <c r="P39" s="18"/>
      <c r="Q39" s="2"/>
      <c r="R39" s="2"/>
      <c r="S39" s="2"/>
      <c r="T39" s="2"/>
      <c r="U39" s="2"/>
      <c r="V39" s="2"/>
      <c r="W39" s="2"/>
    </row>
    <row r="40" spans="1:23" x14ac:dyDescent="0.3">
      <c r="A40" s="9"/>
      <c r="B40" s="9" t="s">
        <v>33</v>
      </c>
      <c r="C40" s="8">
        <v>0</v>
      </c>
      <c r="D40" s="8">
        <v>450</v>
      </c>
      <c r="E40" s="8">
        <v>270</v>
      </c>
      <c r="F40" s="8">
        <v>1188</v>
      </c>
      <c r="G40" s="8">
        <v>927</v>
      </c>
      <c r="H40" s="8">
        <v>4167</v>
      </c>
      <c r="I40" s="8">
        <v>10285.200000000001</v>
      </c>
      <c r="J40" s="8">
        <v>5396.4000000000005</v>
      </c>
      <c r="K40" s="8">
        <v>6728.4000000000005</v>
      </c>
      <c r="L40" s="8">
        <v>7912.8</v>
      </c>
      <c r="M40" s="8">
        <v>12949.2</v>
      </c>
      <c r="N40" s="8">
        <v>1940.4</v>
      </c>
      <c r="O40" s="32">
        <f t="shared" si="3"/>
        <v>52214.400000000001</v>
      </c>
      <c r="P40" s="18"/>
      <c r="Q40" s="2"/>
      <c r="R40" s="2"/>
      <c r="S40" s="2"/>
      <c r="T40" s="2"/>
      <c r="U40" s="2"/>
      <c r="V40" s="2"/>
      <c r="W40" s="2"/>
    </row>
    <row r="41" spans="1:23" x14ac:dyDescent="0.3">
      <c r="A41" s="9"/>
      <c r="B41" s="9" t="s">
        <v>34</v>
      </c>
      <c r="C41" s="8">
        <v>0</v>
      </c>
      <c r="D41" s="8">
        <v>5292</v>
      </c>
      <c r="E41" s="8">
        <v>0</v>
      </c>
      <c r="F41" s="8">
        <v>0</v>
      </c>
      <c r="G41" s="8">
        <v>0</v>
      </c>
      <c r="H41" s="8">
        <v>0</v>
      </c>
      <c r="I41" s="8">
        <v>24440.400000000001</v>
      </c>
      <c r="J41" s="8">
        <v>29097</v>
      </c>
      <c r="K41" s="8">
        <v>0</v>
      </c>
      <c r="L41" s="8">
        <v>41947.200000000004</v>
      </c>
      <c r="M41" s="8">
        <v>0</v>
      </c>
      <c r="N41" s="8">
        <v>0</v>
      </c>
      <c r="O41" s="32">
        <f t="shared" si="3"/>
        <v>100776.6</v>
      </c>
      <c r="P41" s="18"/>
      <c r="Q41" s="2"/>
      <c r="R41" s="2"/>
      <c r="S41" s="2"/>
      <c r="T41" s="2"/>
      <c r="U41" s="2"/>
      <c r="V41" s="2"/>
      <c r="W41" s="2"/>
    </row>
    <row r="42" spans="1:23" x14ac:dyDescent="0.3">
      <c r="A42" s="9"/>
      <c r="B42" s="9" t="s">
        <v>35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32">
        <f t="shared" si="3"/>
        <v>0</v>
      </c>
      <c r="P42" s="18"/>
      <c r="Q42" s="2"/>
      <c r="R42" s="2"/>
      <c r="S42" s="2"/>
      <c r="T42" s="2"/>
      <c r="U42" s="2"/>
      <c r="V42" s="2"/>
      <c r="W42" s="2"/>
    </row>
    <row r="43" spans="1:2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9"/>
      <c r="P43" s="2"/>
      <c r="Q43" s="2"/>
      <c r="R43" s="2"/>
      <c r="S43" s="2"/>
      <c r="T43" s="2"/>
      <c r="U43" s="2"/>
      <c r="V43" s="2"/>
      <c r="W43" s="2"/>
    </row>
    <row r="44" spans="1:23" x14ac:dyDescent="0.3">
      <c r="A44" s="9"/>
      <c r="B44" s="16" t="s">
        <v>43</v>
      </c>
      <c r="C44" s="17" t="s">
        <v>16</v>
      </c>
      <c r="D44" s="17" t="s">
        <v>17</v>
      </c>
      <c r="E44" s="17" t="s">
        <v>18</v>
      </c>
      <c r="F44" s="17" t="s">
        <v>19</v>
      </c>
      <c r="G44" s="17" t="s">
        <v>20</v>
      </c>
      <c r="H44" s="17" t="s">
        <v>21</v>
      </c>
      <c r="I44" s="17" t="s">
        <v>22</v>
      </c>
      <c r="J44" s="17" t="s">
        <v>23</v>
      </c>
      <c r="K44" s="17" t="s">
        <v>24</v>
      </c>
      <c r="L44" s="17" t="s">
        <v>25</v>
      </c>
      <c r="M44" s="17" t="s">
        <v>26</v>
      </c>
      <c r="N44" s="17" t="s">
        <v>27</v>
      </c>
      <c r="O44" s="31" t="s">
        <v>14</v>
      </c>
      <c r="P44" s="2"/>
      <c r="Q44" s="2"/>
      <c r="R44" s="2"/>
      <c r="S44" s="2"/>
      <c r="T44" s="2"/>
      <c r="U44" s="2"/>
      <c r="V44" s="2"/>
      <c r="W44" s="2"/>
    </row>
    <row r="45" spans="1:23" x14ac:dyDescent="0.3">
      <c r="A45" s="9"/>
      <c r="B45" s="9" t="s">
        <v>28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32">
        <f>SUM(C45:N45)</f>
        <v>0</v>
      </c>
      <c r="P45" s="18"/>
      <c r="Q45" s="2"/>
      <c r="R45" s="2"/>
      <c r="S45" s="2"/>
      <c r="T45" s="2"/>
      <c r="U45" s="2"/>
      <c r="V45" s="2"/>
      <c r="W45" s="2"/>
    </row>
    <row r="46" spans="1:23" x14ac:dyDescent="0.3">
      <c r="A46" s="9"/>
      <c r="B46" s="9" t="s">
        <v>29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32">
        <f t="shared" ref="O46:O52" si="4">SUM(C46:N46)</f>
        <v>0</v>
      </c>
      <c r="P46" s="18"/>
      <c r="Q46" s="2"/>
      <c r="R46" s="2"/>
      <c r="S46" s="2"/>
      <c r="T46" s="2"/>
      <c r="U46" s="2"/>
      <c r="V46" s="2"/>
      <c r="W46" s="2"/>
    </row>
    <row r="47" spans="1:23" x14ac:dyDescent="0.3">
      <c r="A47" s="9"/>
      <c r="B47" s="9" t="s">
        <v>30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32">
        <f t="shared" si="4"/>
        <v>0</v>
      </c>
      <c r="P47" s="18"/>
      <c r="Q47" s="2"/>
      <c r="R47" s="2"/>
      <c r="S47" s="2"/>
      <c r="T47" s="2"/>
      <c r="U47" s="2"/>
      <c r="V47" s="2"/>
      <c r="W47" s="2"/>
    </row>
    <row r="48" spans="1:23" x14ac:dyDescent="0.3">
      <c r="A48" s="9"/>
      <c r="B48" s="9" t="s">
        <v>31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32">
        <f t="shared" si="4"/>
        <v>0</v>
      </c>
      <c r="P48" s="18"/>
      <c r="Q48" s="2"/>
      <c r="R48" s="2"/>
      <c r="S48" s="2"/>
      <c r="T48" s="2"/>
      <c r="U48" s="2"/>
      <c r="V48" s="2"/>
      <c r="W48" s="2"/>
    </row>
    <row r="49" spans="1:23" x14ac:dyDescent="0.3">
      <c r="A49" s="9"/>
      <c r="B49" s="9" t="s">
        <v>32</v>
      </c>
      <c r="C49" s="8">
        <v>0</v>
      </c>
      <c r="D49" s="8">
        <v>4665.6000000000004</v>
      </c>
      <c r="E49" s="8">
        <v>25066.799999999999</v>
      </c>
      <c r="F49" s="8">
        <v>0</v>
      </c>
      <c r="G49" s="8">
        <v>0</v>
      </c>
      <c r="H49" s="8">
        <v>26269.200000000001</v>
      </c>
      <c r="I49" s="8">
        <v>73782</v>
      </c>
      <c r="J49" s="8">
        <v>16005.6</v>
      </c>
      <c r="K49" s="8">
        <v>10540.800000000001</v>
      </c>
      <c r="L49" s="8">
        <v>24894</v>
      </c>
      <c r="M49" s="8">
        <v>9331.2000000000007</v>
      </c>
      <c r="N49" s="8">
        <v>14011.2</v>
      </c>
      <c r="O49" s="32">
        <f t="shared" si="4"/>
        <v>204566.40000000002</v>
      </c>
      <c r="P49" s="18"/>
      <c r="Q49" s="2"/>
      <c r="R49" s="2"/>
      <c r="S49" s="2"/>
      <c r="T49" s="2"/>
      <c r="U49" s="2"/>
      <c r="V49" s="2"/>
      <c r="W49" s="2"/>
    </row>
    <row r="50" spans="1:23" x14ac:dyDescent="0.3">
      <c r="A50" s="9"/>
      <c r="B50" s="9" t="s">
        <v>33</v>
      </c>
      <c r="C50" s="8">
        <v>15498</v>
      </c>
      <c r="D50" s="8">
        <v>11006.1</v>
      </c>
      <c r="E50" s="8">
        <v>18981.900000000001</v>
      </c>
      <c r="F50" s="8">
        <v>28438.2</v>
      </c>
      <c r="G50" s="8">
        <v>6389.1</v>
      </c>
      <c r="H50" s="8">
        <v>16871.400000000001</v>
      </c>
      <c r="I50" s="8">
        <v>21303.9</v>
      </c>
      <c r="J50" s="8">
        <v>40033.800000000003</v>
      </c>
      <c r="K50" s="8">
        <v>25560</v>
      </c>
      <c r="L50" s="8">
        <v>31950</v>
      </c>
      <c r="M50" s="8">
        <v>44806.5</v>
      </c>
      <c r="N50" s="8">
        <v>12780</v>
      </c>
      <c r="O50" s="32">
        <f t="shared" si="4"/>
        <v>273618.90000000002</v>
      </c>
      <c r="P50" s="18"/>
      <c r="Q50" s="2"/>
      <c r="R50" s="2"/>
      <c r="S50" s="2"/>
      <c r="T50" s="2"/>
      <c r="U50" s="2"/>
      <c r="V50" s="2"/>
      <c r="W50" s="2"/>
    </row>
    <row r="51" spans="1:23" x14ac:dyDescent="0.3">
      <c r="A51" s="9"/>
      <c r="B51" s="9" t="s">
        <v>34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113911.2</v>
      </c>
      <c r="O51" s="32">
        <f t="shared" si="4"/>
        <v>113911.2</v>
      </c>
      <c r="P51" s="18"/>
      <c r="Q51" s="2"/>
      <c r="R51" s="2"/>
      <c r="S51" s="2"/>
      <c r="T51" s="2"/>
      <c r="U51" s="2"/>
      <c r="V51" s="2"/>
      <c r="W51" s="2"/>
    </row>
    <row r="52" spans="1:23" x14ac:dyDescent="0.3">
      <c r="A52" s="9"/>
      <c r="B52" s="9" t="s">
        <v>35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32">
        <f t="shared" si="4"/>
        <v>0</v>
      </c>
      <c r="P52" s="18"/>
      <c r="Q52" s="2"/>
      <c r="R52" s="2"/>
      <c r="S52" s="2"/>
      <c r="T52" s="2"/>
      <c r="U52" s="2"/>
      <c r="V52" s="2"/>
      <c r="W52" s="2"/>
    </row>
    <row r="53" spans="1:23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9"/>
      <c r="P53" s="2"/>
      <c r="Q53" s="2"/>
      <c r="R53" s="2"/>
      <c r="S53" s="2"/>
      <c r="T53" s="2"/>
      <c r="U53" s="2"/>
      <c r="V53" s="2"/>
      <c r="W53" s="2"/>
    </row>
    <row r="54" spans="1:23" x14ac:dyDescent="0.3">
      <c r="A54" s="9"/>
      <c r="B54" s="16" t="s">
        <v>44</v>
      </c>
      <c r="C54" s="17" t="s">
        <v>16</v>
      </c>
      <c r="D54" s="17" t="s">
        <v>17</v>
      </c>
      <c r="E54" s="17" t="s">
        <v>18</v>
      </c>
      <c r="F54" s="17" t="s">
        <v>19</v>
      </c>
      <c r="G54" s="17" t="s">
        <v>20</v>
      </c>
      <c r="H54" s="17" t="s">
        <v>21</v>
      </c>
      <c r="I54" s="17" t="s">
        <v>22</v>
      </c>
      <c r="J54" s="17" t="s">
        <v>23</v>
      </c>
      <c r="K54" s="17" t="s">
        <v>24</v>
      </c>
      <c r="L54" s="17" t="s">
        <v>25</v>
      </c>
      <c r="M54" s="17" t="s">
        <v>26</v>
      </c>
      <c r="N54" s="17" t="s">
        <v>27</v>
      </c>
      <c r="O54" s="31" t="s">
        <v>14</v>
      </c>
      <c r="P54" s="2"/>
      <c r="Q54" s="2"/>
      <c r="R54" s="2"/>
      <c r="S54" s="2"/>
      <c r="T54" s="2"/>
      <c r="U54" s="2"/>
      <c r="V54" s="2"/>
      <c r="W54" s="2"/>
    </row>
    <row r="55" spans="1:23" x14ac:dyDescent="0.3">
      <c r="A55" s="9"/>
      <c r="B55" s="9" t="s">
        <v>28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32">
        <f>SUM(C55:N55)</f>
        <v>0</v>
      </c>
      <c r="P55" s="18"/>
      <c r="Q55" s="2"/>
      <c r="R55" s="2"/>
      <c r="S55" s="2"/>
      <c r="T55" s="2"/>
      <c r="U55" s="2"/>
      <c r="V55" s="2"/>
      <c r="W55" s="2"/>
    </row>
    <row r="56" spans="1:23" x14ac:dyDescent="0.3">
      <c r="A56" s="9"/>
      <c r="B56" s="9" t="s">
        <v>29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32">
        <f t="shared" ref="O56:O62" si="5">SUM(C56:N56)</f>
        <v>0</v>
      </c>
      <c r="P56" s="18"/>
      <c r="Q56" s="2"/>
      <c r="R56" s="2"/>
      <c r="S56" s="2"/>
      <c r="T56" s="2"/>
      <c r="U56" s="2"/>
      <c r="V56" s="2"/>
      <c r="W56" s="2"/>
    </row>
    <row r="57" spans="1:23" x14ac:dyDescent="0.3">
      <c r="A57" s="9"/>
      <c r="B57" s="9" t="s">
        <v>30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32">
        <f t="shared" si="5"/>
        <v>0</v>
      </c>
      <c r="P57" s="18"/>
      <c r="Q57" s="2"/>
      <c r="R57" s="2"/>
      <c r="S57" s="2"/>
      <c r="T57" s="2"/>
      <c r="U57" s="2"/>
      <c r="V57" s="2"/>
      <c r="W57" s="2"/>
    </row>
    <row r="58" spans="1:23" x14ac:dyDescent="0.3">
      <c r="A58" s="9"/>
      <c r="B58" s="9" t="s">
        <v>31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32">
        <f t="shared" si="5"/>
        <v>0</v>
      </c>
      <c r="P58" s="18"/>
      <c r="Q58" s="2"/>
      <c r="R58" s="2"/>
      <c r="S58" s="2"/>
      <c r="T58" s="2"/>
      <c r="U58" s="2"/>
      <c r="V58" s="2"/>
      <c r="W58" s="2"/>
    </row>
    <row r="59" spans="1:23" x14ac:dyDescent="0.3">
      <c r="A59" s="9"/>
      <c r="B59" s="9" t="s">
        <v>32</v>
      </c>
      <c r="C59" s="8">
        <v>0</v>
      </c>
      <c r="D59" s="8">
        <v>0</v>
      </c>
      <c r="E59" s="8">
        <v>0</v>
      </c>
      <c r="F59" s="8">
        <v>6480</v>
      </c>
      <c r="G59" s="8">
        <v>0</v>
      </c>
      <c r="H59" s="8">
        <v>0</v>
      </c>
      <c r="I59" s="8">
        <v>14850</v>
      </c>
      <c r="J59" s="8">
        <v>33264</v>
      </c>
      <c r="K59" s="8">
        <v>0</v>
      </c>
      <c r="L59" s="8">
        <v>0</v>
      </c>
      <c r="M59" s="8">
        <v>72</v>
      </c>
      <c r="N59" s="8">
        <v>0</v>
      </c>
      <c r="O59" s="32">
        <f t="shared" si="5"/>
        <v>54666</v>
      </c>
      <c r="P59" s="18"/>
      <c r="Q59" s="2"/>
      <c r="R59" s="2"/>
      <c r="S59" s="2"/>
      <c r="T59" s="2"/>
      <c r="U59" s="2"/>
      <c r="V59" s="2"/>
      <c r="W59" s="2"/>
    </row>
    <row r="60" spans="1:23" x14ac:dyDescent="0.3">
      <c r="A60" s="9"/>
      <c r="B60" s="9" t="s">
        <v>33</v>
      </c>
      <c r="C60" s="8">
        <v>216669.6</v>
      </c>
      <c r="D60" s="8">
        <v>432392.4</v>
      </c>
      <c r="E60" s="8">
        <v>397486.8</v>
      </c>
      <c r="F60" s="8">
        <v>130671</v>
      </c>
      <c r="G60" s="8">
        <v>308707.20000000001</v>
      </c>
      <c r="H60" s="8">
        <v>442768.5</v>
      </c>
      <c r="I60" s="8">
        <v>233182.80000000002</v>
      </c>
      <c r="J60" s="8">
        <v>90714.6</v>
      </c>
      <c r="K60" s="8">
        <v>388150.2</v>
      </c>
      <c r="L60" s="8">
        <v>170150.39999999999</v>
      </c>
      <c r="M60" s="8">
        <v>201707.1</v>
      </c>
      <c r="N60" s="8">
        <v>188798.4</v>
      </c>
      <c r="O60" s="32">
        <f t="shared" si="5"/>
        <v>3201399</v>
      </c>
      <c r="P60" s="18"/>
      <c r="Q60" s="2"/>
      <c r="R60" s="2"/>
      <c r="S60" s="2"/>
      <c r="T60" s="2"/>
      <c r="U60" s="2"/>
      <c r="V60" s="2"/>
      <c r="W60" s="2"/>
    </row>
    <row r="61" spans="1:23" x14ac:dyDescent="0.3">
      <c r="A61" s="9"/>
      <c r="B61" s="9" t="s">
        <v>34</v>
      </c>
      <c r="C61" s="8">
        <v>22680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1800</v>
      </c>
      <c r="N61" s="8">
        <v>0</v>
      </c>
      <c r="O61" s="32">
        <f t="shared" si="5"/>
        <v>24480</v>
      </c>
      <c r="P61" s="18"/>
      <c r="Q61" s="2"/>
      <c r="R61" s="2"/>
      <c r="S61" s="2"/>
      <c r="T61" s="2"/>
      <c r="U61" s="2"/>
      <c r="V61" s="2"/>
      <c r="W61" s="2"/>
    </row>
    <row r="62" spans="1:23" x14ac:dyDescent="0.3">
      <c r="A62" s="9"/>
      <c r="B62" s="9" t="s">
        <v>35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32">
        <f t="shared" si="5"/>
        <v>0</v>
      </c>
      <c r="P62" s="18"/>
      <c r="Q62" s="2"/>
      <c r="R62" s="2"/>
      <c r="S62" s="2"/>
      <c r="T62" s="2"/>
      <c r="U62" s="2"/>
      <c r="V62" s="2"/>
      <c r="W62" s="2"/>
    </row>
    <row r="63" spans="1:23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9"/>
      <c r="P63" s="2"/>
      <c r="Q63" s="2"/>
      <c r="R63" s="2"/>
      <c r="S63" s="2"/>
      <c r="T63" s="2"/>
      <c r="U63" s="2"/>
      <c r="V63" s="2"/>
      <c r="W63" s="2"/>
    </row>
    <row r="64" spans="1:23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9"/>
      <c r="P64" s="2"/>
      <c r="Q64" s="2"/>
      <c r="R64" s="2"/>
      <c r="S64" s="2"/>
      <c r="T64" s="2"/>
      <c r="U64" s="2"/>
      <c r="V64" s="2"/>
      <c r="W64" s="2"/>
    </row>
    <row r="65" spans="1:23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9"/>
      <c r="P65" s="2"/>
      <c r="Q65" s="2"/>
      <c r="R65" s="2"/>
      <c r="S65" s="2"/>
      <c r="T65" s="2"/>
      <c r="U65" s="2"/>
      <c r="V65" s="2"/>
      <c r="W65" s="2"/>
    </row>
    <row r="66" spans="1:23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9"/>
      <c r="P66" s="2"/>
      <c r="Q66" s="2"/>
      <c r="R66" s="2"/>
      <c r="S66" s="2"/>
      <c r="T66" s="2"/>
      <c r="U66" s="2"/>
      <c r="V66" s="2"/>
      <c r="W66" s="2"/>
    </row>
    <row r="67" spans="1:23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9"/>
      <c r="P67" s="2"/>
      <c r="Q67" s="2"/>
      <c r="R67" s="2"/>
      <c r="S67" s="2"/>
      <c r="T67" s="2"/>
      <c r="U67" s="2"/>
      <c r="V67" s="2"/>
      <c r="W67" s="2"/>
    </row>
    <row r="68" spans="1:23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9"/>
      <c r="P68" s="2"/>
      <c r="Q68" s="2"/>
      <c r="R68" s="2"/>
      <c r="S68" s="2"/>
      <c r="T68" s="2"/>
      <c r="U68" s="2"/>
      <c r="V68" s="2"/>
      <c r="W68" s="2"/>
    </row>
    <row r="69" spans="1:23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9"/>
      <c r="P69" s="2"/>
      <c r="Q69" s="2"/>
      <c r="R69" s="2"/>
      <c r="S69" s="2"/>
      <c r="T69" s="2"/>
      <c r="U69" s="2"/>
      <c r="V69" s="2"/>
      <c r="W69" s="2"/>
    </row>
    <row r="70" spans="1:23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9"/>
      <c r="P70" s="2"/>
      <c r="Q70" s="2"/>
      <c r="R70" s="2"/>
      <c r="S70" s="2"/>
      <c r="T70" s="2"/>
      <c r="U70" s="2"/>
      <c r="V70" s="2"/>
      <c r="W70" s="2"/>
    </row>
    <row r="71" spans="1:23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9"/>
      <c r="P71" s="2"/>
      <c r="Q71" s="2"/>
      <c r="R71" s="2"/>
      <c r="S71" s="2"/>
      <c r="T71" s="2"/>
      <c r="U71" s="2"/>
      <c r="V71" s="2"/>
      <c r="W71" s="2"/>
    </row>
    <row r="72" spans="1:23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9"/>
      <c r="P72" s="2"/>
      <c r="Q72" s="2"/>
      <c r="R72" s="2"/>
      <c r="S72" s="2"/>
      <c r="T72" s="2"/>
      <c r="U72" s="2"/>
      <c r="V72" s="2"/>
      <c r="W72" s="2"/>
    </row>
    <row r="73" spans="1:23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9"/>
      <c r="P73" s="2"/>
      <c r="Q73" s="2"/>
      <c r="R73" s="2"/>
      <c r="S73" s="2"/>
      <c r="T73" s="2"/>
      <c r="U73" s="2"/>
      <c r="V73" s="2"/>
      <c r="W73" s="2"/>
    </row>
    <row r="74" spans="1:23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9"/>
      <c r="P74" s="2"/>
      <c r="Q74" s="2"/>
      <c r="R74" s="2"/>
      <c r="S74" s="2"/>
      <c r="T74" s="2"/>
      <c r="U74" s="2"/>
      <c r="V74" s="2"/>
      <c r="W74" s="2"/>
    </row>
    <row r="75" spans="1:23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9"/>
      <c r="P75" s="2"/>
      <c r="Q75" s="2"/>
      <c r="R75" s="2"/>
      <c r="S75" s="2"/>
      <c r="T75" s="2"/>
      <c r="U75" s="2"/>
      <c r="V75" s="2"/>
      <c r="W75" s="2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C6DD-E794-4B64-951A-5B9569142FD9}">
  <sheetPr codeName="Sheet11"/>
  <dimension ref="A1:L21"/>
  <sheetViews>
    <sheetView showGridLines="0" zoomScaleNormal="100" workbookViewId="0">
      <selection activeCell="F21" sqref="F21"/>
    </sheetView>
  </sheetViews>
  <sheetFormatPr defaultColWidth="8.88671875" defaultRowHeight="15" x14ac:dyDescent="0.25"/>
  <cols>
    <col min="1" max="1" width="3.88671875" style="2" bestFit="1" customWidth="1"/>
    <col min="2" max="2" width="13.88671875" style="2" bestFit="1" customWidth="1"/>
    <col min="3" max="3" width="11.33203125" style="2" customWidth="1"/>
    <col min="4" max="4" width="10.44140625" style="2" bestFit="1" customWidth="1"/>
    <col min="5" max="5" width="15.33203125" style="2" bestFit="1" customWidth="1"/>
    <col min="6" max="6" width="19.33203125" style="2" bestFit="1" customWidth="1"/>
    <col min="7" max="8" width="15.44140625" style="2" bestFit="1" customWidth="1"/>
    <col min="9" max="9" width="15" style="2" customWidth="1"/>
    <col min="10" max="10" width="8.88671875" style="2"/>
    <col min="11" max="11" width="16.109375" style="2" bestFit="1" customWidth="1"/>
    <col min="12" max="12" width="18.88671875" style="2" bestFit="1" customWidth="1"/>
    <col min="13" max="13" width="8.88671875" style="2"/>
    <col min="14" max="14" width="9.44140625" style="2" bestFit="1" customWidth="1"/>
    <col min="15" max="16384" width="8.88671875" style="2"/>
  </cols>
  <sheetData>
    <row r="1" spans="1:12" x14ac:dyDescent="0.25">
      <c r="E1" s="28"/>
      <c r="F1" s="28"/>
    </row>
    <row r="2" spans="1:12" x14ac:dyDescent="0.25">
      <c r="E2" s="28"/>
      <c r="F2" s="28"/>
    </row>
    <row r="3" spans="1:12" ht="46.8" x14ac:dyDescent="0.25">
      <c r="A3" s="5" t="s">
        <v>46</v>
      </c>
      <c r="B3" s="5" t="s">
        <v>47</v>
      </c>
      <c r="C3" s="5" t="s">
        <v>48</v>
      </c>
      <c r="D3" s="5" t="s">
        <v>49</v>
      </c>
      <c r="E3" s="22" t="s">
        <v>50</v>
      </c>
      <c r="F3" s="22" t="s">
        <v>51</v>
      </c>
      <c r="G3" s="22" t="s">
        <v>52</v>
      </c>
      <c r="H3" s="22" t="s">
        <v>53</v>
      </c>
      <c r="I3" s="22" t="s">
        <v>69</v>
      </c>
      <c r="K3" s="23" t="s">
        <v>54</v>
      </c>
      <c r="L3" s="23" t="s">
        <v>55</v>
      </c>
    </row>
    <row r="4" spans="1:12" ht="15.6" x14ac:dyDescent="0.3">
      <c r="A4" s="24">
        <v>1</v>
      </c>
      <c r="B4" s="24" t="s">
        <v>12</v>
      </c>
      <c r="C4" s="24" t="s">
        <v>11</v>
      </c>
      <c r="D4" s="24" t="s">
        <v>56</v>
      </c>
      <c r="E4" s="24" t="s">
        <v>1</v>
      </c>
      <c r="F4" s="25">
        <v>609445</v>
      </c>
      <c r="G4" s="25">
        <v>4</v>
      </c>
      <c r="H4" s="25">
        <v>750</v>
      </c>
      <c r="I4" s="48">
        <f>H4*12</f>
        <v>9000</v>
      </c>
      <c r="K4" s="26" t="s">
        <v>28</v>
      </c>
      <c r="L4" s="27">
        <v>17.8</v>
      </c>
    </row>
    <row r="5" spans="1:12" ht="15.6" x14ac:dyDescent="0.3">
      <c r="A5" s="24">
        <v>2</v>
      </c>
      <c r="B5" s="24" t="s">
        <v>12</v>
      </c>
      <c r="C5" s="24" t="s">
        <v>11</v>
      </c>
      <c r="D5" s="24" t="s">
        <v>56</v>
      </c>
      <c r="E5" s="24" t="s">
        <v>2</v>
      </c>
      <c r="F5" s="25">
        <v>1051420.5555555555</v>
      </c>
      <c r="G5" s="25">
        <v>2</v>
      </c>
      <c r="H5" s="25">
        <v>500</v>
      </c>
      <c r="I5" s="48">
        <f t="shared" ref="I5:I21" si="0">H5*12</f>
        <v>6000</v>
      </c>
      <c r="K5" s="26" t="s">
        <v>29</v>
      </c>
      <c r="L5" s="27">
        <v>14.2</v>
      </c>
    </row>
    <row r="6" spans="1:12" ht="15.6" x14ac:dyDescent="0.3">
      <c r="A6" s="24">
        <v>3</v>
      </c>
      <c r="B6" s="24" t="s">
        <v>12</v>
      </c>
      <c r="C6" s="24" t="s">
        <v>11</v>
      </c>
      <c r="D6" s="24" t="s">
        <v>56</v>
      </c>
      <c r="E6" s="24" t="s">
        <v>0</v>
      </c>
      <c r="F6" s="25">
        <v>436768.9</v>
      </c>
      <c r="G6" s="25">
        <v>7</v>
      </c>
      <c r="H6" s="25">
        <v>1100</v>
      </c>
      <c r="I6" s="48">
        <f t="shared" si="0"/>
        <v>13200</v>
      </c>
      <c r="K6" s="26" t="s">
        <v>30</v>
      </c>
      <c r="L6" s="27">
        <v>8.8000000000000007</v>
      </c>
    </row>
    <row r="7" spans="1:12" ht="15.6" x14ac:dyDescent="0.3">
      <c r="A7" s="24">
        <v>4</v>
      </c>
      <c r="B7" s="24" t="s">
        <v>12</v>
      </c>
      <c r="C7" s="24" t="s">
        <v>13</v>
      </c>
      <c r="D7" s="24" t="s">
        <v>56</v>
      </c>
      <c r="E7" s="24" t="s">
        <v>1</v>
      </c>
      <c r="F7" s="25">
        <v>521670.44444444444</v>
      </c>
      <c r="G7" s="25">
        <v>2</v>
      </c>
      <c r="H7" s="25">
        <v>500</v>
      </c>
      <c r="I7" s="48">
        <f t="shared" si="0"/>
        <v>6000</v>
      </c>
      <c r="K7" s="26" t="s">
        <v>31</v>
      </c>
      <c r="L7" s="27">
        <v>8.6</v>
      </c>
    </row>
    <row r="8" spans="1:12" ht="15.6" x14ac:dyDescent="0.3">
      <c r="A8" s="24">
        <v>5</v>
      </c>
      <c r="B8" s="24" t="s">
        <v>12</v>
      </c>
      <c r="C8" s="24" t="s">
        <v>13</v>
      </c>
      <c r="D8" s="24" t="s">
        <v>56</v>
      </c>
      <c r="E8" s="24" t="s">
        <v>2</v>
      </c>
      <c r="F8" s="25">
        <v>637181</v>
      </c>
      <c r="G8" s="25">
        <v>1</v>
      </c>
      <c r="H8" s="25">
        <v>500</v>
      </c>
      <c r="I8" s="48">
        <f t="shared" si="0"/>
        <v>6000</v>
      </c>
      <c r="K8" s="26" t="s">
        <v>32</v>
      </c>
      <c r="L8" s="27">
        <v>10.9</v>
      </c>
    </row>
    <row r="9" spans="1:12" ht="15.6" x14ac:dyDescent="0.3">
      <c r="A9" s="24">
        <v>6</v>
      </c>
      <c r="B9" s="24" t="s">
        <v>12</v>
      </c>
      <c r="C9" s="24" t="s">
        <v>13</v>
      </c>
      <c r="D9" s="24" t="s">
        <v>56</v>
      </c>
      <c r="E9" s="24" t="s">
        <v>0</v>
      </c>
      <c r="F9" s="25">
        <v>400227.90909090912</v>
      </c>
      <c r="G9" s="25">
        <v>5</v>
      </c>
      <c r="H9" s="25">
        <v>650</v>
      </c>
      <c r="I9" s="48">
        <f t="shared" si="0"/>
        <v>7800</v>
      </c>
      <c r="K9" s="26" t="s">
        <v>33</v>
      </c>
      <c r="L9" s="27">
        <v>12.5</v>
      </c>
    </row>
    <row r="10" spans="1:12" ht="15.6" x14ac:dyDescent="0.3">
      <c r="A10" s="24">
        <v>7</v>
      </c>
      <c r="B10" s="24" t="s">
        <v>11</v>
      </c>
      <c r="C10" s="24" t="s">
        <v>13</v>
      </c>
      <c r="D10" s="24" t="s">
        <v>56</v>
      </c>
      <c r="E10" s="24" t="s">
        <v>1</v>
      </c>
      <c r="F10" s="25">
        <v>397356.42857142858</v>
      </c>
      <c r="G10" s="25">
        <v>2</v>
      </c>
      <c r="H10" s="25">
        <v>800</v>
      </c>
      <c r="I10" s="48">
        <f t="shared" si="0"/>
        <v>9600</v>
      </c>
      <c r="K10" s="26" t="s">
        <v>34</v>
      </c>
      <c r="L10" s="27">
        <v>13.7</v>
      </c>
    </row>
    <row r="11" spans="1:12" ht="15.6" x14ac:dyDescent="0.3">
      <c r="A11" s="24">
        <v>8</v>
      </c>
      <c r="B11" s="24" t="s">
        <v>11</v>
      </c>
      <c r="C11" s="24" t="s">
        <v>13</v>
      </c>
      <c r="D11" s="24" t="s">
        <v>56</v>
      </c>
      <c r="E11" s="24" t="s">
        <v>2</v>
      </c>
      <c r="F11" s="25">
        <v>502604.25</v>
      </c>
      <c r="G11" s="25">
        <v>1</v>
      </c>
      <c r="H11" s="25">
        <v>500</v>
      </c>
      <c r="I11" s="48">
        <f t="shared" si="0"/>
        <v>6000</v>
      </c>
      <c r="K11" s="26" t="s">
        <v>35</v>
      </c>
      <c r="L11" s="27">
        <v>24.9</v>
      </c>
    </row>
    <row r="12" spans="1:12" x14ac:dyDescent="0.25">
      <c r="A12" s="24">
        <v>9</v>
      </c>
      <c r="B12" s="24" t="s">
        <v>11</v>
      </c>
      <c r="C12" s="24" t="s">
        <v>13</v>
      </c>
      <c r="D12" s="24" t="s">
        <v>56</v>
      </c>
      <c r="E12" s="24" t="s">
        <v>0</v>
      </c>
      <c r="F12" s="25">
        <v>369881</v>
      </c>
      <c r="G12" s="25">
        <v>5</v>
      </c>
      <c r="H12" s="25">
        <v>1600</v>
      </c>
      <c r="I12" s="48">
        <f t="shared" si="0"/>
        <v>19200</v>
      </c>
    </row>
    <row r="13" spans="1:12" x14ac:dyDescent="0.25">
      <c r="A13" s="24">
        <v>10</v>
      </c>
      <c r="B13" s="24" t="s">
        <v>11</v>
      </c>
      <c r="C13" s="24" t="s">
        <v>12</v>
      </c>
      <c r="D13" s="24" t="s">
        <v>56</v>
      </c>
      <c r="E13" s="24" t="s">
        <v>1</v>
      </c>
      <c r="F13" s="25">
        <v>508343.33333333331</v>
      </c>
      <c r="G13" s="25">
        <v>4</v>
      </c>
      <c r="H13" s="25">
        <v>750</v>
      </c>
      <c r="I13" s="48">
        <f t="shared" si="0"/>
        <v>9000</v>
      </c>
    </row>
    <row r="14" spans="1:12" x14ac:dyDescent="0.25">
      <c r="A14" s="24">
        <v>11</v>
      </c>
      <c r="B14" s="24" t="s">
        <v>11</v>
      </c>
      <c r="C14" s="24" t="s">
        <v>12</v>
      </c>
      <c r="D14" s="24" t="s">
        <v>56</v>
      </c>
      <c r="E14" s="24" t="s">
        <v>2</v>
      </c>
      <c r="F14" s="25">
        <v>648990</v>
      </c>
      <c r="G14" s="25">
        <v>2</v>
      </c>
      <c r="H14" s="25">
        <v>500</v>
      </c>
      <c r="I14" s="48">
        <f t="shared" si="0"/>
        <v>6000</v>
      </c>
    </row>
    <row r="15" spans="1:12" x14ac:dyDescent="0.25">
      <c r="A15" s="24">
        <v>12</v>
      </c>
      <c r="B15" s="24" t="s">
        <v>11</v>
      </c>
      <c r="C15" s="24" t="s">
        <v>12</v>
      </c>
      <c r="D15" s="24" t="s">
        <v>56</v>
      </c>
      <c r="E15" s="24" t="s">
        <v>0</v>
      </c>
      <c r="F15" s="25">
        <v>429442.21428571426</v>
      </c>
      <c r="G15" s="25">
        <v>7</v>
      </c>
      <c r="H15" s="25">
        <v>1500</v>
      </c>
      <c r="I15" s="48">
        <f t="shared" si="0"/>
        <v>18000</v>
      </c>
    </row>
    <row r="16" spans="1:12" x14ac:dyDescent="0.25">
      <c r="A16" s="24">
        <v>13</v>
      </c>
      <c r="B16" s="24" t="s">
        <v>13</v>
      </c>
      <c r="C16" s="24" t="s">
        <v>11</v>
      </c>
      <c r="D16" s="24" t="s">
        <v>56</v>
      </c>
      <c r="E16" s="24" t="s">
        <v>1</v>
      </c>
      <c r="F16" s="25">
        <v>445699.75</v>
      </c>
      <c r="G16" s="25">
        <v>2</v>
      </c>
      <c r="H16" s="25">
        <v>500</v>
      </c>
      <c r="I16" s="48">
        <f t="shared" si="0"/>
        <v>6000</v>
      </c>
    </row>
    <row r="17" spans="1:9" x14ac:dyDescent="0.25">
      <c r="A17" s="24">
        <v>14</v>
      </c>
      <c r="B17" s="24" t="s">
        <v>13</v>
      </c>
      <c r="C17" s="24" t="s">
        <v>11</v>
      </c>
      <c r="D17" s="24" t="s">
        <v>56</v>
      </c>
      <c r="E17" s="24" t="s">
        <v>2</v>
      </c>
      <c r="F17" s="25">
        <v>562088.75</v>
      </c>
      <c r="G17" s="25">
        <v>1</v>
      </c>
      <c r="H17" s="25">
        <v>500</v>
      </c>
      <c r="I17" s="48">
        <f t="shared" si="0"/>
        <v>6000</v>
      </c>
    </row>
    <row r="18" spans="1:9" x14ac:dyDescent="0.25">
      <c r="A18" s="24">
        <v>15</v>
      </c>
      <c r="B18" s="24" t="s">
        <v>13</v>
      </c>
      <c r="C18" s="24" t="s">
        <v>11</v>
      </c>
      <c r="D18" s="24" t="s">
        <v>56</v>
      </c>
      <c r="E18" s="24" t="s">
        <v>0</v>
      </c>
      <c r="F18" s="25">
        <v>393178.75</v>
      </c>
      <c r="G18" s="25">
        <v>5</v>
      </c>
      <c r="H18" s="25">
        <v>500</v>
      </c>
      <c r="I18" s="48">
        <f t="shared" si="0"/>
        <v>6000</v>
      </c>
    </row>
    <row r="19" spans="1:9" x14ac:dyDescent="0.25">
      <c r="A19" s="24">
        <v>16</v>
      </c>
      <c r="B19" s="24" t="s">
        <v>13</v>
      </c>
      <c r="C19" s="24" t="s">
        <v>12</v>
      </c>
      <c r="D19" s="24" t="s">
        <v>56</v>
      </c>
      <c r="E19" s="24" t="s">
        <v>1</v>
      </c>
      <c r="F19" s="25">
        <v>390588.5294117647</v>
      </c>
      <c r="G19" s="25">
        <v>2</v>
      </c>
      <c r="H19" s="25">
        <v>1000</v>
      </c>
      <c r="I19" s="48">
        <f t="shared" si="0"/>
        <v>12000</v>
      </c>
    </row>
    <row r="20" spans="1:9" x14ac:dyDescent="0.25">
      <c r="A20" s="24">
        <v>17</v>
      </c>
      <c r="B20" s="24" t="s">
        <v>13</v>
      </c>
      <c r="C20" s="24" t="s">
        <v>12</v>
      </c>
      <c r="D20" s="24" t="s">
        <v>56</v>
      </c>
      <c r="E20" s="24" t="s">
        <v>2</v>
      </c>
      <c r="F20" s="25">
        <v>414156.57142857142</v>
      </c>
      <c r="G20" s="25">
        <v>1</v>
      </c>
      <c r="H20" s="25">
        <v>500</v>
      </c>
      <c r="I20" s="48">
        <f t="shared" si="0"/>
        <v>6000</v>
      </c>
    </row>
    <row r="21" spans="1:9" x14ac:dyDescent="0.25">
      <c r="A21" s="24">
        <v>18</v>
      </c>
      <c r="B21" s="24" t="s">
        <v>13</v>
      </c>
      <c r="C21" s="24" t="s">
        <v>12</v>
      </c>
      <c r="D21" s="24" t="s">
        <v>56</v>
      </c>
      <c r="E21" s="24" t="s">
        <v>0</v>
      </c>
      <c r="F21" s="25">
        <v>351218.25</v>
      </c>
      <c r="G21" s="25">
        <v>5</v>
      </c>
      <c r="H21" s="25">
        <v>3000</v>
      </c>
      <c r="I21" s="48">
        <f t="shared" si="0"/>
        <v>36000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B3785-1B16-4A0C-9DD7-25BCF06995F3}">
  <sheetPr codeName="Sheet10"/>
  <dimension ref="A1:E7"/>
  <sheetViews>
    <sheetView showGridLines="0" workbookViewId="0">
      <selection activeCell="H14" sqref="H14"/>
    </sheetView>
  </sheetViews>
  <sheetFormatPr defaultColWidth="8.88671875" defaultRowHeight="15" x14ac:dyDescent="0.25"/>
  <cols>
    <col min="1" max="16384" width="8.88671875" style="2"/>
  </cols>
  <sheetData>
    <row r="1" spans="1:5" ht="15.6" x14ac:dyDescent="0.3">
      <c r="A1" s="9" t="s">
        <v>5</v>
      </c>
      <c r="B1" s="9" t="s">
        <v>6</v>
      </c>
      <c r="C1" s="13" t="s">
        <v>0</v>
      </c>
      <c r="D1" s="13" t="s">
        <v>1</v>
      </c>
      <c r="E1" s="13" t="s">
        <v>2</v>
      </c>
    </row>
    <row r="2" spans="1:5" x14ac:dyDescent="0.25">
      <c r="A2" s="2" t="s">
        <v>11</v>
      </c>
      <c r="B2" s="2" t="s">
        <v>12</v>
      </c>
      <c r="C2" s="14">
        <v>0.82</v>
      </c>
      <c r="D2" s="14">
        <v>0.13</v>
      </c>
      <c r="E2" s="14">
        <v>0.05</v>
      </c>
    </row>
    <row r="3" spans="1:5" x14ac:dyDescent="0.25">
      <c r="A3" s="2" t="s">
        <v>12</v>
      </c>
      <c r="B3" s="2" t="s">
        <v>11</v>
      </c>
      <c r="C3" s="14">
        <v>0.82</v>
      </c>
      <c r="D3" s="14">
        <v>0.13</v>
      </c>
      <c r="E3" s="14">
        <v>0.05</v>
      </c>
    </row>
    <row r="4" spans="1:5" x14ac:dyDescent="0.25">
      <c r="A4" s="2" t="s">
        <v>11</v>
      </c>
      <c r="B4" s="2" t="s">
        <v>13</v>
      </c>
      <c r="C4" s="14">
        <v>0.8</v>
      </c>
      <c r="D4" s="14">
        <v>0.15</v>
      </c>
      <c r="E4" s="14">
        <v>0.05</v>
      </c>
    </row>
    <row r="5" spans="1:5" x14ac:dyDescent="0.25">
      <c r="A5" s="2" t="s">
        <v>13</v>
      </c>
      <c r="B5" s="2" t="s">
        <v>11</v>
      </c>
      <c r="C5" s="14">
        <v>0.8</v>
      </c>
      <c r="D5" s="14">
        <v>0.15</v>
      </c>
      <c r="E5" s="14">
        <v>0.05</v>
      </c>
    </row>
    <row r="6" spans="1:5" x14ac:dyDescent="0.25">
      <c r="A6" s="2" t="s">
        <v>12</v>
      </c>
      <c r="B6" s="2" t="s">
        <v>13</v>
      </c>
      <c r="C6" s="14">
        <v>0.75</v>
      </c>
      <c r="D6" s="14">
        <v>0.15</v>
      </c>
      <c r="E6" s="14">
        <v>0.1</v>
      </c>
    </row>
    <row r="7" spans="1:5" x14ac:dyDescent="0.25">
      <c r="A7" s="2" t="s">
        <v>13</v>
      </c>
      <c r="B7" s="2" t="s">
        <v>12</v>
      </c>
      <c r="C7" s="14">
        <v>0.75</v>
      </c>
      <c r="D7" s="14">
        <v>0.15</v>
      </c>
      <c r="E7" s="14">
        <v>0.1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3488-1A90-4DF7-B28E-BAED647875A6}">
  <sheetPr>
    <tabColor theme="5"/>
  </sheetPr>
  <dimension ref="A1:E25"/>
  <sheetViews>
    <sheetView showGridLines="0" workbookViewId="0">
      <selection activeCell="G31" sqref="G31"/>
    </sheetView>
  </sheetViews>
  <sheetFormatPr defaultRowHeight="14.4" x14ac:dyDescent="0.3"/>
  <sheetData>
    <row r="1" spans="1:2" x14ac:dyDescent="0.3">
      <c r="A1" s="39" t="s">
        <v>156</v>
      </c>
    </row>
    <row r="3" spans="1:2" x14ac:dyDescent="0.3">
      <c r="A3" s="39" t="s">
        <v>157</v>
      </c>
    </row>
    <row r="4" spans="1:2" x14ac:dyDescent="0.3">
      <c r="A4" t="s">
        <v>158</v>
      </c>
    </row>
    <row r="5" spans="1:2" x14ac:dyDescent="0.3">
      <c r="A5" t="s">
        <v>159</v>
      </c>
    </row>
    <row r="7" spans="1:2" x14ac:dyDescent="0.3">
      <c r="A7" s="39" t="s">
        <v>160</v>
      </c>
    </row>
    <row r="9" spans="1:2" x14ac:dyDescent="0.3">
      <c r="A9" s="39" t="s">
        <v>161</v>
      </c>
    </row>
    <row r="11" spans="1:2" x14ac:dyDescent="0.3">
      <c r="A11" t="s">
        <v>162</v>
      </c>
    </row>
    <row r="12" spans="1:2" x14ac:dyDescent="0.3">
      <c r="B12" t="s">
        <v>164</v>
      </c>
    </row>
    <row r="13" spans="1:2" x14ac:dyDescent="0.3">
      <c r="B13" t="s">
        <v>163</v>
      </c>
    </row>
    <row r="15" spans="1:2" x14ac:dyDescent="0.3">
      <c r="A15" t="s">
        <v>176</v>
      </c>
    </row>
    <row r="16" spans="1:2" x14ac:dyDescent="0.3">
      <c r="A16" t="s">
        <v>165</v>
      </c>
    </row>
    <row r="18" spans="1:5" x14ac:dyDescent="0.3">
      <c r="A18" t="s">
        <v>166</v>
      </c>
    </row>
    <row r="19" spans="1:5" x14ac:dyDescent="0.3">
      <c r="B19" t="s">
        <v>167</v>
      </c>
    </row>
    <row r="20" spans="1:5" x14ac:dyDescent="0.3">
      <c r="B20" t="s">
        <v>168</v>
      </c>
      <c r="D20" s="171" t="s">
        <v>170</v>
      </c>
      <c r="E20" t="s">
        <v>175</v>
      </c>
    </row>
    <row r="21" spans="1:5" x14ac:dyDescent="0.3">
      <c r="B21" t="s">
        <v>169</v>
      </c>
    </row>
    <row r="23" spans="1:5" x14ac:dyDescent="0.3">
      <c r="B23" t="s">
        <v>171</v>
      </c>
    </row>
    <row r="24" spans="1:5" x14ac:dyDescent="0.3">
      <c r="B24" t="s">
        <v>172</v>
      </c>
      <c r="D24" s="171" t="s">
        <v>170</v>
      </c>
      <c r="E24" t="s">
        <v>174</v>
      </c>
    </row>
    <row r="25" spans="1:5" x14ac:dyDescent="0.3">
      <c r="B25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E662-5EF9-4780-ACB6-B18BF46B973D}">
  <sheetPr>
    <tabColor rgb="FFFFFF00"/>
  </sheetPr>
  <dimension ref="A1:AH122"/>
  <sheetViews>
    <sheetView showGridLines="0" topLeftCell="A28" zoomScale="80" zoomScaleNormal="85" workbookViewId="0">
      <selection activeCell="G89" sqref="G89"/>
    </sheetView>
  </sheetViews>
  <sheetFormatPr defaultRowHeight="14.4" outlineLevelRow="1" x14ac:dyDescent="0.3"/>
  <cols>
    <col min="1" max="1" width="9.6640625" customWidth="1"/>
    <col min="2" max="2" width="14.109375" bestFit="1" customWidth="1"/>
    <col min="3" max="3" width="7.33203125" style="82" bestFit="1" customWidth="1"/>
    <col min="4" max="4" width="12.33203125" customWidth="1"/>
    <col min="5" max="5" width="10.5546875" bestFit="1" customWidth="1"/>
    <col min="6" max="6" width="11.6640625" bestFit="1" customWidth="1"/>
    <col min="7" max="7" width="16.109375" bestFit="1" customWidth="1"/>
    <col min="8" max="8" width="11.6640625" bestFit="1" customWidth="1"/>
    <col min="10" max="10" width="14.33203125" customWidth="1"/>
    <col min="11" max="11" width="10.109375" customWidth="1"/>
    <col min="12" max="14" width="14.33203125" customWidth="1"/>
    <col min="15" max="15" width="15.44140625" bestFit="1" customWidth="1"/>
    <col min="16" max="16" width="15.109375" bestFit="1" customWidth="1"/>
    <col min="17" max="17" width="13.33203125" bestFit="1" customWidth="1"/>
    <col min="18" max="18" width="15" customWidth="1"/>
    <col min="19" max="19" width="10.109375" customWidth="1"/>
    <col min="20" max="20" width="16.6640625" customWidth="1"/>
    <col min="21" max="23" width="15" customWidth="1"/>
    <col min="24" max="24" width="25.33203125" bestFit="1" customWidth="1"/>
    <col min="25" max="25" width="15.5546875" bestFit="1" customWidth="1"/>
    <col min="26" max="28" width="14.88671875" bestFit="1" customWidth="1"/>
    <col min="29" max="29" width="8.5546875" bestFit="1" customWidth="1"/>
    <col min="30" max="30" width="10.5546875" bestFit="1" customWidth="1"/>
    <col min="31" max="31" width="9" bestFit="1" customWidth="1"/>
    <col min="32" max="32" width="10.5546875" bestFit="1" customWidth="1"/>
    <col min="33" max="33" width="13.33203125" bestFit="1" customWidth="1"/>
  </cols>
  <sheetData>
    <row r="1" spans="1:34" hidden="1" outlineLevel="1" x14ac:dyDescent="0.3">
      <c r="A1" s="59" t="s">
        <v>130</v>
      </c>
      <c r="B1" s="63"/>
      <c r="C1" s="92"/>
      <c r="D1" s="63"/>
      <c r="E1" s="63"/>
      <c r="F1" s="63"/>
    </row>
    <row r="2" spans="1:34" hidden="1" outlineLevel="1" x14ac:dyDescent="0.3">
      <c r="C2" s="83"/>
      <c r="E2" s="206" t="s">
        <v>128</v>
      </c>
      <c r="F2" s="206"/>
      <c r="G2" s="206"/>
      <c r="J2" s="83"/>
      <c r="L2" s="206" t="s">
        <v>128</v>
      </c>
      <c r="M2" s="206"/>
      <c r="N2" s="206"/>
      <c r="R2" s="83"/>
      <c r="S2" s="206" t="s">
        <v>128</v>
      </c>
      <c r="T2" s="206"/>
      <c r="U2" s="206"/>
      <c r="V2" s="156"/>
    </row>
    <row r="3" spans="1:34" ht="14.4" hidden="1" customHeight="1" outlineLevel="1" x14ac:dyDescent="0.3">
      <c r="B3" s="57" t="s">
        <v>0</v>
      </c>
      <c r="C3" s="85"/>
      <c r="D3" s="60"/>
      <c r="E3" s="57" t="s">
        <v>11</v>
      </c>
      <c r="F3" s="86" t="s">
        <v>13</v>
      </c>
      <c r="G3" s="57" t="s">
        <v>12</v>
      </c>
      <c r="I3" s="57" t="s">
        <v>1</v>
      </c>
      <c r="J3" s="85"/>
      <c r="K3" s="60"/>
      <c r="L3" s="57" t="s">
        <v>11</v>
      </c>
      <c r="M3" s="86" t="s">
        <v>13</v>
      </c>
      <c r="N3" s="57" t="s">
        <v>12</v>
      </c>
      <c r="P3" s="57" t="s">
        <v>2</v>
      </c>
      <c r="Q3" s="85"/>
      <c r="R3" s="60"/>
      <c r="S3" s="57" t="s">
        <v>11</v>
      </c>
      <c r="T3" s="86" t="s">
        <v>13</v>
      </c>
      <c r="U3" s="57" t="s">
        <v>12</v>
      </c>
    </row>
    <row r="4" spans="1:34" hidden="1" outlineLevel="1" x14ac:dyDescent="0.3">
      <c r="B4" s="217" t="s">
        <v>129</v>
      </c>
      <c r="C4" s="89" t="s">
        <v>11</v>
      </c>
      <c r="D4" s="90" t="s">
        <v>28</v>
      </c>
      <c r="E4" s="36" cm="1">
        <f t="array" ref="E4">IFERROR(INDEX('Transportation Information'!$F$4:$F$21,MATCH(1,($C4='Transportation Information'!$B$4:$B$21)*(E$3='Transportation Information'!$C$4:$C$21)*($B$3='Transportation Information'!$E$4:$E$21),0))*VLOOKUP($D4,'Transportation Information'!$K$4:$L$11,2,0)/1000,0)</f>
        <v>0</v>
      </c>
      <c r="F4" s="36" cm="1">
        <f t="array" ref="F4">IFERROR(INDEX('Transportation Information'!$F$4:$F$21,MATCH(1,($C4='Transportation Information'!$B$4:$B$21)*(F$3='Transportation Information'!$C$4:$C$21)*($B$3='Transportation Information'!$E$4:$E$21),0))*VLOOKUP($D4,'Transportation Information'!$K$4:$L$11,2,0)/1000,0)</f>
        <v>6583.8818000000001</v>
      </c>
      <c r="G4" s="36" cm="1">
        <f t="array" ref="G4">IFERROR(INDEX('Transportation Information'!$F$4:$F$21,MATCH(1,($C4='Transportation Information'!$B$4:$B$21)*(G$3='Transportation Information'!$C$4:$C$21)*($B$3='Transportation Information'!$E$4:$E$21),0))*VLOOKUP($D4,'Transportation Information'!$K$4:$L$11,2,0)/1000,0)</f>
        <v>7644.0714142857141</v>
      </c>
      <c r="I4" s="217" t="s">
        <v>129</v>
      </c>
      <c r="J4" s="89" t="s">
        <v>11</v>
      </c>
      <c r="K4" s="90" t="s">
        <v>28</v>
      </c>
      <c r="L4" s="36" cm="1">
        <f t="array" ref="L4">IFERROR(INDEX('Transportation Information'!$F$4:$F$21,MATCH(1,($J4='Transportation Information'!$B$4:$B$21)*(L$3='Transportation Information'!$C$4:$C$21)*($I$3='Transportation Information'!$E$4:$E$21),0))*VLOOKUP($K4,'Transportation Information'!$K$4:$L$11,2,0)/1000,0)</f>
        <v>0</v>
      </c>
      <c r="M4" s="36" cm="1">
        <f t="array" ref="M4">IFERROR(INDEX('Transportation Information'!$F$4:$F$21,MATCH(1,($J4='Transportation Information'!$B$4:$B$21)*(M$3='Transportation Information'!$C$4:$C$21)*($I$3='Transportation Information'!$E$4:$E$21),0))*VLOOKUP($K4,'Transportation Information'!$K$4:$L$11,2,0)/1000,0)</f>
        <v>7072.9444285714289</v>
      </c>
      <c r="N4" s="36" cm="1">
        <f t="array" ref="N4">IFERROR(INDEX('Transportation Information'!$F$4:$F$21,MATCH(1,($J4='Transportation Information'!$B$4:$B$21)*(N$3='Transportation Information'!$C$4:$C$21)*($I$3='Transportation Information'!$E$4:$E$21),0))*VLOOKUP($K4,'Transportation Information'!$K$4:$L$11,2,0)/1000,0)</f>
        <v>9048.5113333333338</v>
      </c>
      <c r="P4" s="217" t="s">
        <v>129</v>
      </c>
      <c r="Q4" s="89" t="s">
        <v>11</v>
      </c>
      <c r="R4" s="90" t="s">
        <v>28</v>
      </c>
      <c r="S4" s="36" cm="1">
        <f t="array" ref="S4">IFERROR(INDEX('Transportation Information'!$F$4:$F$21,MATCH(1,($Q4='Transportation Information'!$B$4:$B$21)*(S$3='Transportation Information'!$C$4:$C$21)*($P$3='Transportation Information'!$E$4:$E$21),0))*VLOOKUP($R4,'Transportation Information'!$K$4:$L$11,2,0)/1000,0)</f>
        <v>0</v>
      </c>
      <c r="T4" s="36" cm="1">
        <f t="array" ref="T4">IFERROR(INDEX('Transportation Information'!$F$4:$F$21,MATCH(1,($Q4='Transportation Information'!$B$4:$B$21)*(T$3='Transportation Information'!$C$4:$C$21)*($P$3='Transportation Information'!$E$4:$E$21),0))*VLOOKUP($R4,'Transportation Information'!$K$4:$L$11,2,0)/1000,0)</f>
        <v>8946.3556499999995</v>
      </c>
      <c r="U4" s="36" cm="1">
        <f t="array" ref="U4">IFERROR(INDEX('Transportation Information'!$F$4:$F$21,MATCH(1,($Q4='Transportation Information'!$B$4:$B$21)*(U$3='Transportation Information'!$C$4:$C$21)*($P$3='Transportation Information'!$E$4:$E$21),0))*VLOOKUP($R4,'Transportation Information'!$K$4:$L$11,2,0)/1000,0)</f>
        <v>11552.022000000001</v>
      </c>
      <c r="AF4" s="58"/>
      <c r="AG4" s="58"/>
      <c r="AH4" s="36"/>
    </row>
    <row r="5" spans="1:34" hidden="1" outlineLevel="1" x14ac:dyDescent="0.3">
      <c r="B5" s="218"/>
      <c r="C5" s="88" t="str">
        <f>C4</f>
        <v>North</v>
      </c>
      <c r="D5" s="91" t="s">
        <v>29</v>
      </c>
      <c r="E5" s="36" cm="1">
        <f t="array" ref="E5">IFERROR(INDEX('Transportation Information'!$F$4:$F$21,MATCH(1,($C5='Transportation Information'!$B$4:$B$21)*(E$3='Transportation Information'!$C$4:$C$21)*($B$3='Transportation Information'!$E$4:$E$21),0))*VLOOKUP($D5,'Transportation Information'!$K$4:$L$11,2,0)/1000,0)</f>
        <v>0</v>
      </c>
      <c r="F5" s="36" cm="1">
        <f t="array" ref="F5">IFERROR(INDEX('Transportation Information'!$F$4:$F$21,MATCH(1,($C5='Transportation Information'!$B$4:$B$21)*(F$3='Transportation Information'!$C$4:$C$21)*($B$3='Transportation Information'!$E$4:$E$21),0))*VLOOKUP($D5,'Transportation Information'!$K$4:$L$11,2,0)/1000,0)</f>
        <v>5252.3101999999999</v>
      </c>
      <c r="G5" s="36" cm="1">
        <f t="array" ref="G5">IFERROR(INDEX('Transportation Information'!$F$4:$F$21,MATCH(1,($C5='Transportation Information'!$B$4:$B$21)*(G$3='Transportation Information'!$C$4:$C$21)*($B$3='Transportation Information'!$E$4:$E$21),0))*VLOOKUP($D5,'Transportation Information'!$K$4:$L$11,2,0)/1000,0)</f>
        <v>6098.0794428571426</v>
      </c>
      <c r="I5" s="218"/>
      <c r="J5" s="88" t="str">
        <f>J4</f>
        <v>North</v>
      </c>
      <c r="K5" s="91" t="s">
        <v>29</v>
      </c>
      <c r="L5" s="36" cm="1">
        <f t="array" ref="L5">IFERROR(INDEX('Transportation Information'!$F$4:$F$21,MATCH(1,($J5='Transportation Information'!$B$4:$B$21)*(L$3='Transportation Information'!$C$4:$C$21)*($I$3='Transportation Information'!$E$4:$E$21),0))*VLOOKUP($K5,'Transportation Information'!$K$4:$L$11,2,0)/1000,0)</f>
        <v>0</v>
      </c>
      <c r="M5" s="36" cm="1">
        <f t="array" ref="M5">IFERROR(INDEX('Transportation Information'!$F$4:$F$21,MATCH(1,($J5='Transportation Information'!$B$4:$B$21)*(M$3='Transportation Information'!$C$4:$C$21)*($I$3='Transportation Information'!$E$4:$E$21),0))*VLOOKUP($K5,'Transportation Information'!$K$4:$L$11,2,0)/1000,0)</f>
        <v>5642.4612857142856</v>
      </c>
      <c r="N5" s="36" cm="1">
        <f t="array" ref="N5">IFERROR(INDEX('Transportation Information'!$F$4:$F$21,MATCH(1,($J5='Transportation Information'!$B$4:$B$21)*(N$3='Transportation Information'!$C$4:$C$21)*($I$3='Transportation Information'!$E$4:$E$21),0))*VLOOKUP($K5,'Transportation Information'!$K$4:$L$11,2,0)/1000,0)</f>
        <v>7218.4753333333329</v>
      </c>
      <c r="P5" s="218"/>
      <c r="Q5" s="88" t="str">
        <f>Q4</f>
        <v>North</v>
      </c>
      <c r="R5" s="91" t="s">
        <v>29</v>
      </c>
      <c r="S5" s="36" cm="1">
        <f t="array" ref="S5">IFERROR(INDEX('Transportation Information'!$F$4:$F$21,MATCH(1,($Q5='Transportation Information'!$B$4:$B$21)*(S$3='Transportation Information'!$C$4:$C$21)*($P$3='Transportation Information'!$E$4:$E$21),0))*VLOOKUP($R5,'Transportation Information'!$K$4:$L$11,2,0)/1000,0)</f>
        <v>0</v>
      </c>
      <c r="T5" s="36" cm="1">
        <f t="array" ref="T5">IFERROR(INDEX('Transportation Information'!$F$4:$F$21,MATCH(1,($Q5='Transportation Information'!$B$4:$B$21)*(T$3='Transportation Information'!$C$4:$C$21)*($P$3='Transportation Information'!$E$4:$E$21),0))*VLOOKUP($R5,'Transportation Information'!$K$4:$L$11,2,0)/1000,0)</f>
        <v>7136.9803499999998</v>
      </c>
      <c r="U5" s="36" cm="1">
        <f t="array" ref="U5">IFERROR(INDEX('Transportation Information'!$F$4:$F$21,MATCH(1,($Q5='Transportation Information'!$B$4:$B$21)*(U$3='Transportation Information'!$C$4:$C$21)*($P$3='Transportation Information'!$E$4:$E$21),0))*VLOOKUP($R5,'Transportation Information'!$K$4:$L$11,2,0)/1000,0)</f>
        <v>9215.6579999999994</v>
      </c>
    </row>
    <row r="6" spans="1:34" hidden="1" outlineLevel="1" x14ac:dyDescent="0.3">
      <c r="B6" s="218"/>
      <c r="C6" s="88" t="str">
        <f t="shared" ref="C6:C11" si="0">C5</f>
        <v>North</v>
      </c>
      <c r="D6" s="91" t="s">
        <v>30</v>
      </c>
      <c r="E6" s="36" cm="1">
        <f t="array" ref="E6">IFERROR(INDEX('Transportation Information'!$F$4:$F$21,MATCH(1,($C6='Transportation Information'!$B$4:$B$21)*(E$3='Transportation Information'!$C$4:$C$21)*($B$3='Transportation Information'!$E$4:$E$21),0))*VLOOKUP($D6,'Transportation Information'!$K$4:$L$11,2,0)/1000,0)</f>
        <v>0</v>
      </c>
      <c r="F6" s="36" cm="1">
        <f t="array" ref="F6">IFERROR(INDEX('Transportation Information'!$F$4:$F$21,MATCH(1,($C6='Transportation Information'!$B$4:$B$21)*(F$3='Transportation Information'!$C$4:$C$21)*($B$3='Transportation Information'!$E$4:$E$21),0))*VLOOKUP($D6,'Transportation Information'!$K$4:$L$11,2,0)/1000,0)</f>
        <v>3254.9528000000005</v>
      </c>
      <c r="G6" s="36" cm="1">
        <f t="array" ref="G6">IFERROR(INDEX('Transportation Information'!$F$4:$F$21,MATCH(1,($C6='Transportation Information'!$B$4:$B$21)*(G$3='Transportation Information'!$C$4:$C$21)*($B$3='Transportation Information'!$E$4:$E$21),0))*VLOOKUP($D6,'Transportation Information'!$K$4:$L$11,2,0)/1000,0)</f>
        <v>3779.0914857142857</v>
      </c>
      <c r="I6" s="218"/>
      <c r="J6" s="88" t="str">
        <f t="shared" ref="J6:J11" si="1">J5</f>
        <v>North</v>
      </c>
      <c r="K6" s="91" t="s">
        <v>30</v>
      </c>
      <c r="L6" s="36" cm="1">
        <f t="array" ref="L6">IFERROR(INDEX('Transportation Information'!$F$4:$F$21,MATCH(1,($J6='Transportation Information'!$B$4:$B$21)*(L$3='Transportation Information'!$C$4:$C$21)*($I$3='Transportation Information'!$E$4:$E$21),0))*VLOOKUP($K6,'Transportation Information'!$K$4:$L$11,2,0)/1000,0)</f>
        <v>0</v>
      </c>
      <c r="M6" s="36" cm="1">
        <f t="array" ref="M6">IFERROR(INDEX('Transportation Information'!$F$4:$F$21,MATCH(1,($J6='Transportation Information'!$B$4:$B$21)*(M$3='Transportation Information'!$C$4:$C$21)*($I$3='Transportation Information'!$E$4:$E$21),0))*VLOOKUP($K6,'Transportation Information'!$K$4:$L$11,2,0)/1000,0)</f>
        <v>3496.736571428572</v>
      </c>
      <c r="N6" s="36" cm="1">
        <f t="array" ref="N6">IFERROR(INDEX('Transportation Information'!$F$4:$F$21,MATCH(1,($J6='Transportation Information'!$B$4:$B$21)*(N$3='Transportation Information'!$C$4:$C$21)*($I$3='Transportation Information'!$E$4:$E$21),0))*VLOOKUP($K6,'Transportation Information'!$K$4:$L$11,2,0)/1000,0)</f>
        <v>4473.4213333333337</v>
      </c>
      <c r="P6" s="218"/>
      <c r="Q6" s="88" t="str">
        <f t="shared" ref="Q6:Q11" si="2">Q5</f>
        <v>North</v>
      </c>
      <c r="R6" s="91" t="s">
        <v>30</v>
      </c>
      <c r="S6" s="36" cm="1">
        <f t="array" ref="S6">IFERROR(INDEX('Transportation Information'!$F$4:$F$21,MATCH(1,($Q6='Transportation Information'!$B$4:$B$21)*(S$3='Transportation Information'!$C$4:$C$21)*($P$3='Transportation Information'!$E$4:$E$21),0))*VLOOKUP($R6,'Transportation Information'!$K$4:$L$11,2,0)/1000,0)</f>
        <v>0</v>
      </c>
      <c r="T6" s="36" cm="1">
        <f t="array" ref="T6">IFERROR(INDEX('Transportation Information'!$F$4:$F$21,MATCH(1,($Q6='Transportation Information'!$B$4:$B$21)*(T$3='Transportation Information'!$C$4:$C$21)*($P$3='Transportation Information'!$E$4:$E$21),0))*VLOOKUP($R6,'Transportation Information'!$K$4:$L$11,2,0)/1000,0)</f>
        <v>4422.9174000000003</v>
      </c>
      <c r="U6" s="36" cm="1">
        <f t="array" ref="U6">IFERROR(INDEX('Transportation Information'!$F$4:$F$21,MATCH(1,($Q6='Transportation Information'!$B$4:$B$21)*(U$3='Transportation Information'!$C$4:$C$21)*($P$3='Transportation Information'!$E$4:$E$21),0))*VLOOKUP($R6,'Transportation Information'!$K$4:$L$11,2,0)/1000,0)</f>
        <v>5711.1120000000001</v>
      </c>
    </row>
    <row r="7" spans="1:34" hidden="1" outlineLevel="1" x14ac:dyDescent="0.3">
      <c r="B7" s="218"/>
      <c r="C7" s="88" t="str">
        <f t="shared" si="0"/>
        <v>North</v>
      </c>
      <c r="D7" s="91" t="s">
        <v>31</v>
      </c>
      <c r="E7" s="36" cm="1">
        <f t="array" ref="E7">IFERROR(INDEX('Transportation Information'!$F$4:$F$21,MATCH(1,($C7='Transportation Information'!$B$4:$B$21)*(E$3='Transportation Information'!$C$4:$C$21)*($B$3='Transportation Information'!$E$4:$E$21),0))*VLOOKUP($D7,'Transportation Information'!$K$4:$L$11,2,0)/1000,0)</f>
        <v>0</v>
      </c>
      <c r="F7" s="36" cm="1">
        <f t="array" ref="F7">IFERROR(INDEX('Transportation Information'!$F$4:$F$21,MATCH(1,($C7='Transportation Information'!$B$4:$B$21)*(F$3='Transportation Information'!$C$4:$C$21)*($B$3='Transportation Information'!$E$4:$E$21),0))*VLOOKUP($D7,'Transportation Information'!$K$4:$L$11,2,0)/1000,0)</f>
        <v>3180.9766</v>
      </c>
      <c r="G7" s="36" cm="1">
        <f t="array" ref="G7">IFERROR(INDEX('Transportation Information'!$F$4:$F$21,MATCH(1,($C7='Transportation Information'!$B$4:$B$21)*(G$3='Transportation Information'!$C$4:$C$21)*($B$3='Transportation Information'!$E$4:$E$21),0))*VLOOKUP($D7,'Transportation Information'!$K$4:$L$11,2,0)/1000,0)</f>
        <v>3693.2030428571425</v>
      </c>
      <c r="I7" s="218"/>
      <c r="J7" s="88" t="str">
        <f t="shared" si="1"/>
        <v>North</v>
      </c>
      <c r="K7" s="91" t="s">
        <v>31</v>
      </c>
      <c r="L7" s="36" cm="1">
        <f t="array" ref="L7">IFERROR(INDEX('Transportation Information'!$F$4:$F$21,MATCH(1,($J7='Transportation Information'!$B$4:$B$21)*(L$3='Transportation Information'!$C$4:$C$21)*($I$3='Transportation Information'!$E$4:$E$21),0))*VLOOKUP($K7,'Transportation Information'!$K$4:$L$11,2,0)/1000,0)</f>
        <v>0</v>
      </c>
      <c r="M7" s="36" cm="1">
        <f t="array" ref="M7">IFERROR(INDEX('Transportation Information'!$F$4:$F$21,MATCH(1,($J7='Transportation Information'!$B$4:$B$21)*(M$3='Transportation Information'!$C$4:$C$21)*($I$3='Transportation Information'!$E$4:$E$21),0))*VLOOKUP($K7,'Transportation Information'!$K$4:$L$11,2,0)/1000,0)</f>
        <v>3417.2652857142853</v>
      </c>
      <c r="N7" s="36" cm="1">
        <f t="array" ref="N7">IFERROR(INDEX('Transportation Information'!$F$4:$F$21,MATCH(1,($J7='Transportation Information'!$B$4:$B$21)*(N$3='Transportation Information'!$C$4:$C$21)*($I$3='Transportation Information'!$E$4:$E$21),0))*VLOOKUP($K7,'Transportation Information'!$K$4:$L$11,2,0)/1000,0)</f>
        <v>4371.7526666666663</v>
      </c>
      <c r="P7" s="218"/>
      <c r="Q7" s="88" t="str">
        <f t="shared" si="2"/>
        <v>North</v>
      </c>
      <c r="R7" s="91" t="s">
        <v>31</v>
      </c>
      <c r="S7" s="36" cm="1">
        <f t="array" ref="S7">IFERROR(INDEX('Transportation Information'!$F$4:$F$21,MATCH(1,($Q7='Transportation Information'!$B$4:$B$21)*(S$3='Transportation Information'!$C$4:$C$21)*($P$3='Transportation Information'!$E$4:$E$21),0))*VLOOKUP($R7,'Transportation Information'!$K$4:$L$11,2,0)/1000,0)</f>
        <v>0</v>
      </c>
      <c r="T7" s="36" cm="1">
        <f t="array" ref="T7">IFERROR(INDEX('Transportation Information'!$F$4:$F$21,MATCH(1,($Q7='Transportation Information'!$B$4:$B$21)*(T$3='Transportation Information'!$C$4:$C$21)*($P$3='Transportation Information'!$E$4:$E$21),0))*VLOOKUP($R7,'Transportation Information'!$K$4:$L$11,2,0)/1000,0)</f>
        <v>4322.3965499999995</v>
      </c>
      <c r="U7" s="36" cm="1">
        <f t="array" ref="U7">IFERROR(INDEX('Transportation Information'!$F$4:$F$21,MATCH(1,($Q7='Transportation Information'!$B$4:$B$21)*(U$3='Transportation Information'!$C$4:$C$21)*($P$3='Transportation Information'!$E$4:$E$21),0))*VLOOKUP($R7,'Transportation Information'!$K$4:$L$11,2,0)/1000,0)</f>
        <v>5581.3140000000003</v>
      </c>
    </row>
    <row r="8" spans="1:34" hidden="1" outlineLevel="1" x14ac:dyDescent="0.3">
      <c r="B8" s="218"/>
      <c r="C8" s="88" t="str">
        <f t="shared" si="0"/>
        <v>North</v>
      </c>
      <c r="D8" s="91" t="s">
        <v>32</v>
      </c>
      <c r="E8" s="36" cm="1">
        <f t="array" ref="E8">IFERROR(INDEX('Transportation Information'!$F$4:$F$21,MATCH(1,($C8='Transportation Information'!$B$4:$B$21)*(E$3='Transportation Information'!$C$4:$C$21)*($B$3='Transportation Information'!$E$4:$E$21),0))*VLOOKUP($D8,'Transportation Information'!$K$4:$L$11,2,0)/1000,0)</f>
        <v>0</v>
      </c>
      <c r="F8" s="36" cm="1">
        <f t="array" ref="F8">IFERROR(INDEX('Transportation Information'!$F$4:$F$21,MATCH(1,($C8='Transportation Information'!$B$4:$B$21)*(F$3='Transportation Information'!$C$4:$C$21)*($B$3='Transportation Information'!$E$4:$E$21),0))*VLOOKUP($D8,'Transportation Information'!$K$4:$L$11,2,0)/1000,0)</f>
        <v>4031.7028999999998</v>
      </c>
      <c r="G8" s="36" cm="1">
        <f t="array" ref="G8">IFERROR(INDEX('Transportation Information'!$F$4:$F$21,MATCH(1,($C8='Transportation Information'!$B$4:$B$21)*(G$3='Transportation Information'!$C$4:$C$21)*($B$3='Transportation Information'!$E$4:$E$21),0))*VLOOKUP($D8,'Transportation Information'!$K$4:$L$11,2,0)/1000,0)</f>
        <v>4680.9201357142856</v>
      </c>
      <c r="I8" s="218"/>
      <c r="J8" s="88" t="str">
        <f t="shared" si="1"/>
        <v>North</v>
      </c>
      <c r="K8" s="91" t="s">
        <v>32</v>
      </c>
      <c r="L8" s="36" cm="1">
        <f t="array" ref="L8">IFERROR(INDEX('Transportation Information'!$F$4:$F$21,MATCH(1,($J8='Transportation Information'!$B$4:$B$21)*(L$3='Transportation Information'!$C$4:$C$21)*($I$3='Transportation Information'!$E$4:$E$21),0))*VLOOKUP($K8,'Transportation Information'!$K$4:$L$11,2,0)/1000,0)</f>
        <v>0</v>
      </c>
      <c r="M8" s="36" cm="1">
        <f t="array" ref="M8">IFERROR(INDEX('Transportation Information'!$F$4:$F$21,MATCH(1,($J8='Transportation Information'!$B$4:$B$21)*(M$3='Transportation Information'!$C$4:$C$21)*($I$3='Transportation Information'!$E$4:$E$21),0))*VLOOKUP($K8,'Transportation Information'!$K$4:$L$11,2,0)/1000,0)</f>
        <v>4331.185071428572</v>
      </c>
      <c r="N8" s="36" cm="1">
        <f t="array" ref="N8">IFERROR(INDEX('Transportation Information'!$F$4:$F$21,MATCH(1,($J8='Transportation Information'!$B$4:$B$21)*(N$3='Transportation Information'!$C$4:$C$21)*($I$3='Transportation Information'!$E$4:$E$21),0))*VLOOKUP($K8,'Transportation Information'!$K$4:$L$11,2,0)/1000,0)</f>
        <v>5540.9423333333334</v>
      </c>
      <c r="P8" s="218"/>
      <c r="Q8" s="88" t="str">
        <f t="shared" si="2"/>
        <v>North</v>
      </c>
      <c r="R8" s="91" t="s">
        <v>32</v>
      </c>
      <c r="S8" s="36" cm="1">
        <f t="array" ref="S8">IFERROR(INDEX('Transportation Information'!$F$4:$F$21,MATCH(1,($Q8='Transportation Information'!$B$4:$B$21)*(S$3='Transportation Information'!$C$4:$C$21)*($P$3='Transportation Information'!$E$4:$E$21),0))*VLOOKUP($R8,'Transportation Information'!$K$4:$L$11,2,0)/1000,0)</f>
        <v>0</v>
      </c>
      <c r="T8" s="36" cm="1">
        <f t="array" ref="T8">IFERROR(INDEX('Transportation Information'!$F$4:$F$21,MATCH(1,($Q8='Transportation Information'!$B$4:$B$21)*(T$3='Transportation Information'!$C$4:$C$21)*($P$3='Transportation Information'!$E$4:$E$21),0))*VLOOKUP($R8,'Transportation Information'!$K$4:$L$11,2,0)/1000,0)</f>
        <v>5478.3863250000004</v>
      </c>
      <c r="U8" s="36" cm="1">
        <f t="array" ref="U8">IFERROR(INDEX('Transportation Information'!$F$4:$F$21,MATCH(1,($Q8='Transportation Information'!$B$4:$B$21)*(U$3='Transportation Information'!$C$4:$C$21)*($P$3='Transportation Information'!$E$4:$E$21),0))*VLOOKUP($R8,'Transportation Information'!$K$4:$L$11,2,0)/1000,0)</f>
        <v>7073.991</v>
      </c>
    </row>
    <row r="9" spans="1:34" hidden="1" outlineLevel="1" x14ac:dyDescent="0.3">
      <c r="B9" s="218"/>
      <c r="C9" s="88" t="str">
        <f t="shared" si="0"/>
        <v>North</v>
      </c>
      <c r="D9" s="91" t="s">
        <v>33</v>
      </c>
      <c r="E9" s="36" cm="1">
        <f t="array" ref="E9">IFERROR(INDEX('Transportation Information'!$F$4:$F$21,MATCH(1,($C9='Transportation Information'!$B$4:$B$21)*(E$3='Transportation Information'!$C$4:$C$21)*($B$3='Transportation Information'!$E$4:$E$21),0))*VLOOKUP($D9,'Transportation Information'!$K$4:$L$11,2,0)/1000,0)</f>
        <v>0</v>
      </c>
      <c r="F9" s="36" cm="1">
        <f t="array" ref="F9">IFERROR(INDEX('Transportation Information'!$F$4:$F$21,MATCH(1,($C9='Transportation Information'!$B$4:$B$21)*(F$3='Transportation Information'!$C$4:$C$21)*($B$3='Transportation Information'!$E$4:$E$21),0))*VLOOKUP($D9,'Transportation Information'!$K$4:$L$11,2,0)/1000,0)</f>
        <v>4623.5124999999998</v>
      </c>
      <c r="G9" s="36" cm="1">
        <f t="array" ref="G9">IFERROR(INDEX('Transportation Information'!$F$4:$F$21,MATCH(1,($C9='Transportation Information'!$B$4:$B$21)*(G$3='Transportation Information'!$C$4:$C$21)*($B$3='Transportation Information'!$E$4:$E$21),0))*VLOOKUP($D9,'Transportation Information'!$K$4:$L$11,2,0)/1000,0)</f>
        <v>5368.0276785714286</v>
      </c>
      <c r="I9" s="218"/>
      <c r="J9" s="88" t="str">
        <f t="shared" si="1"/>
        <v>North</v>
      </c>
      <c r="K9" s="91" t="s">
        <v>33</v>
      </c>
      <c r="L9" s="36" cm="1">
        <f t="array" ref="L9">IFERROR(INDEX('Transportation Information'!$F$4:$F$21,MATCH(1,($J9='Transportation Information'!$B$4:$B$21)*(L$3='Transportation Information'!$C$4:$C$21)*($I$3='Transportation Information'!$E$4:$E$21),0))*VLOOKUP($K9,'Transportation Information'!$K$4:$L$11,2,0)/1000,0)</f>
        <v>0</v>
      </c>
      <c r="M9" s="36" cm="1">
        <f t="array" ref="M9">IFERROR(INDEX('Transportation Information'!$F$4:$F$21,MATCH(1,($J9='Transportation Information'!$B$4:$B$21)*(M$3='Transportation Information'!$C$4:$C$21)*($I$3='Transportation Information'!$E$4:$E$21),0))*VLOOKUP($K9,'Transportation Information'!$K$4:$L$11,2,0)/1000,0)</f>
        <v>4966.9553571428569</v>
      </c>
      <c r="N9" s="36" cm="1">
        <f t="array" ref="N9">IFERROR(INDEX('Transportation Information'!$F$4:$F$21,MATCH(1,($J9='Transportation Information'!$B$4:$B$21)*(N$3='Transportation Information'!$C$4:$C$21)*($I$3='Transportation Information'!$E$4:$E$21),0))*VLOOKUP($K9,'Transportation Information'!$K$4:$L$11,2,0)/1000,0)</f>
        <v>6354.2916666666661</v>
      </c>
      <c r="P9" s="218"/>
      <c r="Q9" s="88" t="str">
        <f t="shared" si="2"/>
        <v>North</v>
      </c>
      <c r="R9" s="91" t="s">
        <v>33</v>
      </c>
      <c r="S9" s="36" cm="1">
        <f t="array" ref="S9">IFERROR(INDEX('Transportation Information'!$F$4:$F$21,MATCH(1,($Q9='Transportation Information'!$B$4:$B$21)*(S$3='Transportation Information'!$C$4:$C$21)*($P$3='Transportation Information'!$E$4:$E$21),0))*VLOOKUP($R9,'Transportation Information'!$K$4:$L$11,2,0)/1000,0)</f>
        <v>0</v>
      </c>
      <c r="T9" s="36" cm="1">
        <f t="array" ref="T9">IFERROR(INDEX('Transportation Information'!$F$4:$F$21,MATCH(1,($Q9='Transportation Information'!$B$4:$B$21)*(T$3='Transportation Information'!$C$4:$C$21)*($P$3='Transportation Information'!$E$4:$E$21),0))*VLOOKUP($R9,'Transportation Information'!$K$4:$L$11,2,0)/1000,0)</f>
        <v>6282.5531250000004</v>
      </c>
      <c r="U9" s="36" cm="1">
        <f t="array" ref="U9">IFERROR(INDEX('Transportation Information'!$F$4:$F$21,MATCH(1,($Q9='Transportation Information'!$B$4:$B$21)*(U$3='Transportation Information'!$C$4:$C$21)*($P$3='Transportation Information'!$E$4:$E$21),0))*VLOOKUP($R9,'Transportation Information'!$K$4:$L$11,2,0)/1000,0)</f>
        <v>8112.375</v>
      </c>
    </row>
    <row r="10" spans="1:34" hidden="1" outlineLevel="1" x14ac:dyDescent="0.3">
      <c r="B10" s="218"/>
      <c r="C10" s="88" t="str">
        <f t="shared" si="0"/>
        <v>North</v>
      </c>
      <c r="D10" s="91" t="s">
        <v>34</v>
      </c>
      <c r="E10" s="36" cm="1">
        <f t="array" ref="E10">IFERROR(INDEX('Transportation Information'!$F$4:$F$21,MATCH(1,($C10='Transportation Information'!$B$4:$B$21)*(E$3='Transportation Information'!$C$4:$C$21)*($B$3='Transportation Information'!$E$4:$E$21),0))*VLOOKUP($D10,'Transportation Information'!$K$4:$L$11,2,0)/1000,0)</f>
        <v>0</v>
      </c>
      <c r="F10" s="36" cm="1">
        <f t="array" ref="F10">IFERROR(INDEX('Transportation Information'!$F$4:$F$21,MATCH(1,($C10='Transportation Information'!$B$4:$B$21)*(F$3='Transportation Information'!$C$4:$C$21)*($B$3='Transportation Information'!$E$4:$E$21),0))*VLOOKUP($D10,'Transportation Information'!$K$4:$L$11,2,0)/1000,0)</f>
        <v>5067.3697000000002</v>
      </c>
      <c r="G10" s="36" cm="1">
        <f t="array" ref="G10">IFERROR(INDEX('Transportation Information'!$F$4:$F$21,MATCH(1,($C10='Transportation Information'!$B$4:$B$21)*(G$3='Transportation Information'!$C$4:$C$21)*($B$3='Transportation Information'!$E$4:$E$21),0))*VLOOKUP($D10,'Transportation Information'!$K$4:$L$11,2,0)/1000,0)</f>
        <v>5883.3583357142852</v>
      </c>
      <c r="I10" s="218"/>
      <c r="J10" s="88" t="str">
        <f t="shared" si="1"/>
        <v>North</v>
      </c>
      <c r="K10" s="91" t="s">
        <v>34</v>
      </c>
      <c r="L10" s="36" cm="1">
        <f t="array" ref="L10">IFERROR(INDEX('Transportation Information'!$F$4:$F$21,MATCH(1,($J10='Transportation Information'!$B$4:$B$21)*(L$3='Transportation Information'!$C$4:$C$21)*($I$3='Transportation Information'!$E$4:$E$21),0))*VLOOKUP($K10,'Transportation Information'!$K$4:$L$11,2,0)/1000,0)</f>
        <v>0</v>
      </c>
      <c r="M10" s="36" cm="1">
        <f t="array" ref="M10">IFERROR(INDEX('Transportation Information'!$F$4:$F$21,MATCH(1,($J10='Transportation Information'!$B$4:$B$21)*(M$3='Transportation Information'!$C$4:$C$21)*($I$3='Transportation Information'!$E$4:$E$21),0))*VLOOKUP($K10,'Transportation Information'!$K$4:$L$11,2,0)/1000,0)</f>
        <v>5443.783071428571</v>
      </c>
      <c r="N10" s="36" cm="1">
        <f t="array" ref="N10">IFERROR(INDEX('Transportation Information'!$F$4:$F$21,MATCH(1,($J10='Transportation Information'!$B$4:$B$21)*(N$3='Transportation Information'!$C$4:$C$21)*($I$3='Transportation Information'!$E$4:$E$21),0))*VLOOKUP($K10,'Transportation Information'!$K$4:$L$11,2,0)/1000,0)</f>
        <v>6964.3036666666658</v>
      </c>
      <c r="P10" s="218"/>
      <c r="Q10" s="88" t="str">
        <f t="shared" si="2"/>
        <v>North</v>
      </c>
      <c r="R10" s="91" t="s">
        <v>34</v>
      </c>
      <c r="S10" s="36" cm="1">
        <f t="array" ref="S10">IFERROR(INDEX('Transportation Information'!$F$4:$F$21,MATCH(1,($Q10='Transportation Information'!$B$4:$B$21)*(S$3='Transportation Information'!$C$4:$C$21)*($P$3='Transportation Information'!$E$4:$E$21),0))*VLOOKUP($R10,'Transportation Information'!$K$4:$L$11,2,0)/1000,0)</f>
        <v>0</v>
      </c>
      <c r="T10" s="36" cm="1">
        <f t="array" ref="T10">IFERROR(INDEX('Transportation Information'!$F$4:$F$21,MATCH(1,($Q10='Transportation Information'!$B$4:$B$21)*(T$3='Transportation Information'!$C$4:$C$21)*($P$3='Transportation Information'!$E$4:$E$21),0))*VLOOKUP($R10,'Transportation Information'!$K$4:$L$11,2,0)/1000,0)</f>
        <v>6885.6782249999997</v>
      </c>
      <c r="U10" s="36" cm="1">
        <f t="array" ref="U10">IFERROR(INDEX('Transportation Information'!$F$4:$F$21,MATCH(1,($Q10='Transportation Information'!$B$4:$B$21)*(U$3='Transportation Information'!$C$4:$C$21)*($P$3='Transportation Information'!$E$4:$E$21),0))*VLOOKUP($R10,'Transportation Information'!$K$4:$L$11,2,0)/1000,0)</f>
        <v>8891.1630000000005</v>
      </c>
    </row>
    <row r="11" spans="1:34" hidden="1" outlineLevel="1" x14ac:dyDescent="0.3">
      <c r="B11" s="218"/>
      <c r="C11" s="88" t="str">
        <f t="shared" si="0"/>
        <v>North</v>
      </c>
      <c r="D11" s="91" t="s">
        <v>35</v>
      </c>
      <c r="E11" s="36" cm="1">
        <f t="array" ref="E11">IFERROR(INDEX('Transportation Information'!$F$4:$F$21,MATCH(1,($C11='Transportation Information'!$B$4:$B$21)*(E$3='Transportation Information'!$C$4:$C$21)*($B$3='Transportation Information'!$E$4:$E$21),0))*VLOOKUP($D11,'Transportation Information'!$K$4:$L$11,2,0)/1000,0)</f>
        <v>0</v>
      </c>
      <c r="F11" s="36" cm="1">
        <f t="array" ref="F11">IFERROR(INDEX('Transportation Information'!$F$4:$F$21,MATCH(1,($C11='Transportation Information'!$B$4:$B$21)*(F$3='Transportation Information'!$C$4:$C$21)*($B$3='Transportation Information'!$E$4:$E$21),0))*VLOOKUP($D11,'Transportation Information'!$K$4:$L$11,2,0)/1000,0)</f>
        <v>9210.036900000001</v>
      </c>
      <c r="G11" s="36" cm="1">
        <f t="array" ref="G11">IFERROR(INDEX('Transportation Information'!$F$4:$F$21,MATCH(1,($C11='Transportation Information'!$B$4:$B$21)*(G$3='Transportation Information'!$C$4:$C$21)*($B$3='Transportation Information'!$E$4:$E$21),0))*VLOOKUP($D11,'Transportation Information'!$K$4:$L$11,2,0)/1000,0)</f>
        <v>10693.111135714285</v>
      </c>
      <c r="I11" s="218"/>
      <c r="J11" s="88" t="str">
        <f t="shared" si="1"/>
        <v>North</v>
      </c>
      <c r="K11" s="91" t="s">
        <v>35</v>
      </c>
      <c r="L11" s="36" cm="1">
        <f t="array" ref="L11">IFERROR(INDEX('Transportation Information'!$F$4:$F$21,MATCH(1,($J11='Transportation Information'!$B$4:$B$21)*(L$3='Transportation Information'!$C$4:$C$21)*($I$3='Transportation Information'!$E$4:$E$21),0))*VLOOKUP($K11,'Transportation Information'!$K$4:$L$11,2,0)/1000,0)</f>
        <v>0</v>
      </c>
      <c r="M11" s="36" cm="1">
        <f t="array" ref="M11">IFERROR(INDEX('Transportation Information'!$F$4:$F$21,MATCH(1,($J11='Transportation Information'!$B$4:$B$21)*(M$3='Transportation Information'!$C$4:$C$21)*($I$3='Transportation Information'!$E$4:$E$21),0))*VLOOKUP($K11,'Transportation Information'!$K$4:$L$11,2,0)/1000,0)</f>
        <v>9894.1750714285718</v>
      </c>
      <c r="N11" s="36" cm="1">
        <f t="array" ref="N11">IFERROR(INDEX('Transportation Information'!$F$4:$F$21,MATCH(1,($J11='Transportation Information'!$B$4:$B$21)*(N$3='Transportation Information'!$C$4:$C$21)*($I$3='Transportation Information'!$E$4:$E$21),0))*VLOOKUP($K11,'Transportation Information'!$K$4:$L$11,2,0)/1000,0)</f>
        <v>12657.748999999998</v>
      </c>
      <c r="P11" s="218"/>
      <c r="Q11" s="88" t="str">
        <f t="shared" si="2"/>
        <v>North</v>
      </c>
      <c r="R11" s="91" t="s">
        <v>35</v>
      </c>
      <c r="S11" s="36" cm="1">
        <f t="array" ref="S11">IFERROR(INDEX('Transportation Information'!$F$4:$F$21,MATCH(1,($Q11='Transportation Information'!$B$4:$B$21)*(S$3='Transportation Information'!$C$4:$C$21)*($P$3='Transportation Information'!$E$4:$E$21),0))*VLOOKUP($R11,'Transportation Information'!$K$4:$L$11,2,0)/1000,0)</f>
        <v>0</v>
      </c>
      <c r="T11" s="36" cm="1">
        <f t="array" ref="T11">IFERROR(INDEX('Transportation Information'!$F$4:$F$21,MATCH(1,($Q11='Transportation Information'!$B$4:$B$21)*(T$3='Transportation Information'!$C$4:$C$21)*($P$3='Transportation Information'!$E$4:$E$21),0))*VLOOKUP($R11,'Transportation Information'!$K$4:$L$11,2,0)/1000,0)</f>
        <v>12514.845824999999</v>
      </c>
      <c r="U11" s="36" cm="1">
        <f t="array" ref="U11">IFERROR(INDEX('Transportation Information'!$F$4:$F$21,MATCH(1,($Q11='Transportation Information'!$B$4:$B$21)*(U$3='Transportation Information'!$C$4:$C$21)*($P$3='Transportation Information'!$E$4:$E$21),0))*VLOOKUP($R11,'Transportation Information'!$K$4:$L$11,2,0)/1000,0)</f>
        <v>16159.851000000001</v>
      </c>
    </row>
    <row r="12" spans="1:34" hidden="1" outlineLevel="1" x14ac:dyDescent="0.3">
      <c r="B12" s="218"/>
      <c r="C12" s="89" t="s">
        <v>13</v>
      </c>
      <c r="D12" s="91" t="s">
        <v>28</v>
      </c>
      <c r="E12" s="36" cm="1">
        <f t="array" ref="E12">IFERROR(INDEX('Transportation Information'!$F$4:$F$21,MATCH(1,($C12='Transportation Information'!$B$4:$B$21)*(E$3='Transportation Information'!$C$4:$C$21)*($B$3='Transportation Information'!$E$4:$E$21),0))*VLOOKUP($D12,'Transportation Information'!$K$4:$L$11,2,0)/1000,0)</f>
        <v>6998.5817500000003</v>
      </c>
      <c r="F12" s="36" cm="1">
        <f t="array" ref="F12">IFERROR(INDEX('Transportation Information'!$F$4:$F$21,MATCH(1,($C12='Transportation Information'!$B$4:$B$21)*(F$3='Transportation Information'!$C$4:$C$21)*($B$3='Transportation Information'!$E$4:$E$21),0))*VLOOKUP($D12,'Transportation Information'!$K$4:$L$11,2,0)/1000,0)</f>
        <v>0</v>
      </c>
      <c r="G12" s="36" cm="1">
        <f t="array" ref="G12">IFERROR(INDEX('Transportation Information'!$F$4:$F$21,MATCH(1,($C12='Transportation Information'!$B$4:$B$21)*(G$3='Transportation Information'!$C$4:$C$21)*($B$3='Transportation Information'!$E$4:$E$21),0))*VLOOKUP($D12,'Transportation Information'!$K$4:$L$11,2,0)/1000,0)</f>
        <v>6251.6848500000006</v>
      </c>
      <c r="I12" s="218"/>
      <c r="J12" s="89" t="s">
        <v>13</v>
      </c>
      <c r="K12" s="91" t="s">
        <v>28</v>
      </c>
      <c r="L12" s="36" cm="1">
        <f t="array" ref="L12">IFERROR(INDEX('Transportation Information'!$F$4:$F$21,MATCH(1,($J12='Transportation Information'!$B$4:$B$21)*(L$3='Transportation Information'!$C$4:$C$21)*($I$3='Transportation Information'!$E$4:$E$21),0))*VLOOKUP($K12,'Transportation Information'!$K$4:$L$11,2,0)/1000,0)</f>
        <v>7933.4555500000006</v>
      </c>
      <c r="M12" s="36" cm="1">
        <f t="array" ref="M12">IFERROR(INDEX('Transportation Information'!$F$4:$F$21,MATCH(1,($J12='Transportation Information'!$B$4:$B$21)*(M$3='Transportation Information'!$C$4:$C$21)*($I$3='Transportation Information'!$E$4:$E$21),0))*VLOOKUP($K12,'Transportation Information'!$K$4:$L$11,2,0)/1000,0)</f>
        <v>0</v>
      </c>
      <c r="N12" s="36" cm="1">
        <f t="array" ref="N12">IFERROR(INDEX('Transportation Information'!$F$4:$F$21,MATCH(1,($J12='Transportation Information'!$B$4:$B$21)*(N$3='Transportation Information'!$C$4:$C$21)*($I$3='Transportation Information'!$E$4:$E$21),0))*VLOOKUP($K12,'Transportation Information'!$K$4:$L$11,2,0)/1000,0)</f>
        <v>6952.4758235294121</v>
      </c>
      <c r="P12" s="218"/>
      <c r="Q12" s="89" t="s">
        <v>13</v>
      </c>
      <c r="R12" s="91" t="s">
        <v>28</v>
      </c>
      <c r="S12" s="36" cm="1">
        <f t="array" ref="S12">IFERROR(INDEX('Transportation Information'!$F$4:$F$21,MATCH(1,($Q12='Transportation Information'!$B$4:$B$21)*(S$3='Transportation Information'!$C$4:$C$21)*($P$3='Transportation Information'!$E$4:$E$21),0))*VLOOKUP($R12,'Transportation Information'!$K$4:$L$11,2,0)/1000,0)</f>
        <v>10005.179749999999</v>
      </c>
      <c r="T12" s="36" cm="1">
        <f t="array" ref="T12">IFERROR(INDEX('Transportation Information'!$F$4:$F$21,MATCH(1,($Q12='Transportation Information'!$B$4:$B$21)*(T$3='Transportation Information'!$C$4:$C$21)*($P$3='Transportation Information'!$E$4:$E$21),0))*VLOOKUP($R12,'Transportation Information'!$K$4:$L$11,2,0)/1000,0)</f>
        <v>0</v>
      </c>
      <c r="U12" s="36" cm="1">
        <f t="array" ref="U12">IFERROR(INDEX('Transportation Information'!$F$4:$F$21,MATCH(1,($Q12='Transportation Information'!$B$4:$B$21)*(U$3='Transportation Information'!$C$4:$C$21)*($P$3='Transportation Information'!$E$4:$E$21),0))*VLOOKUP($R12,'Transportation Information'!$K$4:$L$11,2,0)/1000,0)</f>
        <v>7371.9869714285715</v>
      </c>
    </row>
    <row r="13" spans="1:34" hidden="1" outlineLevel="1" x14ac:dyDescent="0.3">
      <c r="B13" s="218"/>
      <c r="C13" s="88" t="str">
        <f>C12</f>
        <v>Central</v>
      </c>
      <c r="D13" s="91" t="s">
        <v>29</v>
      </c>
      <c r="E13" s="36" cm="1">
        <f t="array" ref="E13">IFERROR(INDEX('Transportation Information'!$F$4:$F$21,MATCH(1,($C13='Transportation Information'!$B$4:$B$21)*(E$3='Transportation Information'!$C$4:$C$21)*($B$3='Transportation Information'!$E$4:$E$21),0))*VLOOKUP($D13,'Transportation Information'!$K$4:$L$11,2,0)/1000,0)</f>
        <v>5583.13825</v>
      </c>
      <c r="F13" s="36" cm="1">
        <f t="array" ref="F13">IFERROR(INDEX('Transportation Information'!$F$4:$F$21,MATCH(1,($C13='Transportation Information'!$B$4:$B$21)*(F$3='Transportation Information'!$C$4:$C$21)*($B$3='Transportation Information'!$E$4:$E$21),0))*VLOOKUP($D13,'Transportation Information'!$K$4:$L$11,2,0)/1000,0)</f>
        <v>0</v>
      </c>
      <c r="G13" s="36" cm="1">
        <f t="array" ref="G13">IFERROR(INDEX('Transportation Information'!$F$4:$F$21,MATCH(1,($C13='Transportation Information'!$B$4:$B$21)*(G$3='Transportation Information'!$C$4:$C$21)*($B$3='Transportation Information'!$E$4:$E$21),0))*VLOOKUP($D13,'Transportation Information'!$K$4:$L$11,2,0)/1000,0)</f>
        <v>4987.2991499999998</v>
      </c>
      <c r="I13" s="218"/>
      <c r="J13" s="88" t="str">
        <f>J12</f>
        <v>Central</v>
      </c>
      <c r="K13" s="91" t="s">
        <v>29</v>
      </c>
      <c r="L13" s="36" cm="1">
        <f t="array" ref="L13">IFERROR(INDEX('Transportation Information'!$F$4:$F$21,MATCH(1,($J13='Transportation Information'!$B$4:$B$21)*(L$3='Transportation Information'!$C$4:$C$21)*($I$3='Transportation Information'!$E$4:$E$21),0))*VLOOKUP($K13,'Transportation Information'!$K$4:$L$11,2,0)/1000,0)</f>
        <v>6328.9364499999992</v>
      </c>
      <c r="M13" s="36" cm="1">
        <f t="array" ref="M13">IFERROR(INDEX('Transportation Information'!$F$4:$F$21,MATCH(1,($J13='Transportation Information'!$B$4:$B$21)*(M$3='Transportation Information'!$C$4:$C$21)*($I$3='Transportation Information'!$E$4:$E$21),0))*VLOOKUP($K13,'Transportation Information'!$K$4:$L$11,2,0)/1000,0)</f>
        <v>0</v>
      </c>
      <c r="N13" s="36" cm="1">
        <f t="array" ref="N13">IFERROR(INDEX('Transportation Information'!$F$4:$F$21,MATCH(1,($J13='Transportation Information'!$B$4:$B$21)*(N$3='Transportation Information'!$C$4:$C$21)*($I$3='Transportation Information'!$E$4:$E$21),0))*VLOOKUP($K13,'Transportation Information'!$K$4:$L$11,2,0)/1000,0)</f>
        <v>5546.3571176470587</v>
      </c>
      <c r="P13" s="218"/>
      <c r="Q13" s="88" t="str">
        <f>Q12</f>
        <v>Central</v>
      </c>
      <c r="R13" s="91" t="s">
        <v>29</v>
      </c>
      <c r="S13" s="36" cm="1">
        <f t="array" ref="S13">IFERROR(INDEX('Transportation Information'!$F$4:$F$21,MATCH(1,($Q13='Transportation Information'!$B$4:$B$21)*(S$3='Transportation Information'!$C$4:$C$21)*($P$3='Transportation Information'!$E$4:$E$21),0))*VLOOKUP($R13,'Transportation Information'!$K$4:$L$11,2,0)/1000,0)</f>
        <v>7981.6602499999999</v>
      </c>
      <c r="T13" s="36" cm="1">
        <f t="array" ref="T13">IFERROR(INDEX('Transportation Information'!$F$4:$F$21,MATCH(1,($Q13='Transportation Information'!$B$4:$B$21)*(T$3='Transportation Information'!$C$4:$C$21)*($P$3='Transportation Information'!$E$4:$E$21),0))*VLOOKUP($R13,'Transportation Information'!$K$4:$L$11,2,0)/1000,0)</f>
        <v>0</v>
      </c>
      <c r="U13" s="36" cm="1">
        <f t="array" ref="U13">IFERROR(INDEX('Transportation Information'!$F$4:$F$21,MATCH(1,($Q13='Transportation Information'!$B$4:$B$21)*(U$3='Transportation Information'!$C$4:$C$21)*($P$3='Transportation Information'!$E$4:$E$21),0))*VLOOKUP($R13,'Transportation Information'!$K$4:$L$11,2,0)/1000,0)</f>
        <v>5881.0233142857142</v>
      </c>
    </row>
    <row r="14" spans="1:34" hidden="1" outlineLevel="1" x14ac:dyDescent="0.3">
      <c r="B14" s="218"/>
      <c r="C14" s="88" t="str">
        <f t="shared" ref="C14:C19" si="3">C13</f>
        <v>Central</v>
      </c>
      <c r="D14" s="91" t="s">
        <v>30</v>
      </c>
      <c r="E14" s="36" cm="1">
        <f t="array" ref="E14">IFERROR(INDEX('Transportation Information'!$F$4:$F$21,MATCH(1,($C14='Transportation Information'!$B$4:$B$21)*(E$3='Transportation Information'!$C$4:$C$21)*($B$3='Transportation Information'!$E$4:$E$21),0))*VLOOKUP($D14,'Transportation Information'!$K$4:$L$11,2,0)/1000,0)</f>
        <v>3459.9730000000004</v>
      </c>
      <c r="F14" s="36" cm="1">
        <f t="array" ref="F14">IFERROR(INDEX('Transportation Information'!$F$4:$F$21,MATCH(1,($C14='Transportation Information'!$B$4:$B$21)*(F$3='Transportation Information'!$C$4:$C$21)*($B$3='Transportation Information'!$E$4:$E$21),0))*VLOOKUP($D14,'Transportation Information'!$K$4:$L$11,2,0)/1000,0)</f>
        <v>0</v>
      </c>
      <c r="G14" s="36" cm="1">
        <f t="array" ref="G14">IFERROR(INDEX('Transportation Information'!$F$4:$F$21,MATCH(1,($C14='Transportation Information'!$B$4:$B$21)*(G$3='Transportation Information'!$C$4:$C$21)*($B$3='Transportation Information'!$E$4:$E$21),0))*VLOOKUP($D14,'Transportation Information'!$K$4:$L$11,2,0)/1000,0)</f>
        <v>3090.7206000000001</v>
      </c>
      <c r="I14" s="218"/>
      <c r="J14" s="88" t="str">
        <f t="shared" ref="J14:J19" si="4">J13</f>
        <v>Central</v>
      </c>
      <c r="K14" s="91" t="s">
        <v>30</v>
      </c>
      <c r="L14" s="36" cm="1">
        <f t="array" ref="L14">IFERROR(INDEX('Transportation Information'!$F$4:$F$21,MATCH(1,($J14='Transportation Information'!$B$4:$B$21)*(L$3='Transportation Information'!$C$4:$C$21)*($I$3='Transportation Information'!$E$4:$E$21),0))*VLOOKUP($K14,'Transportation Information'!$K$4:$L$11,2,0)/1000,0)</f>
        <v>3922.1578000000004</v>
      </c>
      <c r="M14" s="36" cm="1">
        <f t="array" ref="M14">IFERROR(INDEX('Transportation Information'!$F$4:$F$21,MATCH(1,($J14='Transportation Information'!$B$4:$B$21)*(M$3='Transportation Information'!$C$4:$C$21)*($I$3='Transportation Information'!$E$4:$E$21),0))*VLOOKUP($K14,'Transportation Information'!$K$4:$L$11,2,0)/1000,0)</f>
        <v>0</v>
      </c>
      <c r="N14" s="36" cm="1">
        <f t="array" ref="N14">IFERROR(INDEX('Transportation Information'!$F$4:$F$21,MATCH(1,($J14='Transportation Information'!$B$4:$B$21)*(N$3='Transportation Information'!$C$4:$C$21)*($I$3='Transportation Information'!$E$4:$E$21),0))*VLOOKUP($K14,'Transportation Information'!$K$4:$L$11,2,0)/1000,0)</f>
        <v>3437.1790588235294</v>
      </c>
      <c r="P14" s="218"/>
      <c r="Q14" s="88" t="str">
        <f t="shared" ref="Q14:Q19" si="5">Q13</f>
        <v>Central</v>
      </c>
      <c r="R14" s="91" t="s">
        <v>30</v>
      </c>
      <c r="S14" s="36" cm="1">
        <f t="array" ref="S14">IFERROR(INDEX('Transportation Information'!$F$4:$F$21,MATCH(1,($Q14='Transportation Information'!$B$4:$B$21)*(S$3='Transportation Information'!$C$4:$C$21)*($P$3='Transportation Information'!$E$4:$E$21),0))*VLOOKUP($R14,'Transportation Information'!$K$4:$L$11,2,0)/1000,0)</f>
        <v>4946.3810000000003</v>
      </c>
      <c r="T14" s="36" cm="1">
        <f t="array" ref="T14">IFERROR(INDEX('Transportation Information'!$F$4:$F$21,MATCH(1,($Q14='Transportation Information'!$B$4:$B$21)*(T$3='Transportation Information'!$C$4:$C$21)*($P$3='Transportation Information'!$E$4:$E$21),0))*VLOOKUP($R14,'Transportation Information'!$K$4:$L$11,2,0)/1000,0)</f>
        <v>0</v>
      </c>
      <c r="U14" s="36" cm="1">
        <f t="array" ref="U14">IFERROR(INDEX('Transportation Information'!$F$4:$F$21,MATCH(1,($Q14='Transportation Information'!$B$4:$B$21)*(U$3='Transportation Information'!$C$4:$C$21)*($P$3='Transportation Information'!$E$4:$E$21),0))*VLOOKUP($R14,'Transportation Information'!$K$4:$L$11,2,0)/1000,0)</f>
        <v>3644.5778285714291</v>
      </c>
    </row>
    <row r="15" spans="1:34" hidden="1" outlineLevel="1" x14ac:dyDescent="0.3">
      <c r="B15" s="218"/>
      <c r="C15" s="88" t="str">
        <f t="shared" si="3"/>
        <v>Central</v>
      </c>
      <c r="D15" s="91" t="s">
        <v>31</v>
      </c>
      <c r="E15" s="36" cm="1">
        <f t="array" ref="E15">IFERROR(INDEX('Transportation Information'!$F$4:$F$21,MATCH(1,($C15='Transportation Information'!$B$4:$B$21)*(E$3='Transportation Information'!$C$4:$C$21)*($B$3='Transportation Information'!$E$4:$E$21),0))*VLOOKUP($D15,'Transportation Information'!$K$4:$L$11,2,0)/1000,0)</f>
        <v>3381.33725</v>
      </c>
      <c r="F15" s="36" cm="1">
        <f t="array" ref="F15">IFERROR(INDEX('Transportation Information'!$F$4:$F$21,MATCH(1,($C15='Transportation Information'!$B$4:$B$21)*(F$3='Transportation Information'!$C$4:$C$21)*($B$3='Transportation Information'!$E$4:$E$21),0))*VLOOKUP($D15,'Transportation Information'!$K$4:$L$11,2,0)/1000,0)</f>
        <v>0</v>
      </c>
      <c r="G15" s="36" cm="1">
        <f t="array" ref="G15">IFERROR(INDEX('Transportation Information'!$F$4:$F$21,MATCH(1,($C15='Transportation Information'!$B$4:$B$21)*(G$3='Transportation Information'!$C$4:$C$21)*($B$3='Transportation Information'!$E$4:$E$21),0))*VLOOKUP($D15,'Transportation Information'!$K$4:$L$11,2,0)/1000,0)</f>
        <v>3020.4769499999998</v>
      </c>
      <c r="I15" s="218"/>
      <c r="J15" s="88" t="str">
        <f t="shared" si="4"/>
        <v>Central</v>
      </c>
      <c r="K15" s="91" t="s">
        <v>31</v>
      </c>
      <c r="L15" s="36" cm="1">
        <f t="array" ref="L15">IFERROR(INDEX('Transportation Information'!$F$4:$F$21,MATCH(1,($J15='Transportation Information'!$B$4:$B$21)*(L$3='Transportation Information'!$C$4:$C$21)*($I$3='Transportation Information'!$E$4:$E$21),0))*VLOOKUP($K15,'Transportation Information'!$K$4:$L$11,2,0)/1000,0)</f>
        <v>3833.0178499999997</v>
      </c>
      <c r="M15" s="36" cm="1">
        <f t="array" ref="M15">IFERROR(INDEX('Transportation Information'!$F$4:$F$21,MATCH(1,($J15='Transportation Information'!$B$4:$B$21)*(M$3='Transportation Information'!$C$4:$C$21)*($I$3='Transportation Information'!$E$4:$E$21),0))*VLOOKUP($K15,'Transportation Information'!$K$4:$L$11,2,0)/1000,0)</f>
        <v>0</v>
      </c>
      <c r="N15" s="36" cm="1">
        <f t="array" ref="N15">IFERROR(INDEX('Transportation Information'!$F$4:$F$21,MATCH(1,($J15='Transportation Information'!$B$4:$B$21)*(N$3='Transportation Information'!$C$4:$C$21)*($I$3='Transportation Information'!$E$4:$E$21),0))*VLOOKUP($K15,'Transportation Information'!$K$4:$L$11,2,0)/1000,0)</f>
        <v>3359.0613529411762</v>
      </c>
      <c r="P15" s="218"/>
      <c r="Q15" s="88" t="str">
        <f t="shared" si="5"/>
        <v>Central</v>
      </c>
      <c r="R15" s="91" t="s">
        <v>31</v>
      </c>
      <c r="S15" s="36" cm="1">
        <f t="array" ref="S15">IFERROR(INDEX('Transportation Information'!$F$4:$F$21,MATCH(1,($Q15='Transportation Information'!$B$4:$B$21)*(S$3='Transportation Information'!$C$4:$C$21)*($P$3='Transportation Information'!$E$4:$E$21),0))*VLOOKUP($R15,'Transportation Information'!$K$4:$L$11,2,0)/1000,0)</f>
        <v>4833.9632499999998</v>
      </c>
      <c r="T15" s="36" cm="1">
        <f t="array" ref="T15">IFERROR(INDEX('Transportation Information'!$F$4:$F$21,MATCH(1,($Q15='Transportation Information'!$B$4:$B$21)*(T$3='Transportation Information'!$C$4:$C$21)*($P$3='Transportation Information'!$E$4:$E$21),0))*VLOOKUP($R15,'Transportation Information'!$K$4:$L$11,2,0)/1000,0)</f>
        <v>0</v>
      </c>
      <c r="U15" s="36" cm="1">
        <f t="array" ref="U15">IFERROR(INDEX('Transportation Information'!$F$4:$F$21,MATCH(1,($Q15='Transportation Information'!$B$4:$B$21)*(U$3='Transportation Information'!$C$4:$C$21)*($P$3='Transportation Information'!$E$4:$E$21),0))*VLOOKUP($R15,'Transportation Information'!$K$4:$L$11,2,0)/1000,0)</f>
        <v>3561.7465142857141</v>
      </c>
    </row>
    <row r="16" spans="1:34" hidden="1" outlineLevel="1" x14ac:dyDescent="0.3">
      <c r="B16" s="218"/>
      <c r="C16" s="88" t="str">
        <f t="shared" si="3"/>
        <v>Central</v>
      </c>
      <c r="D16" s="91" t="s">
        <v>32</v>
      </c>
      <c r="E16" s="36" cm="1">
        <f t="array" ref="E16">IFERROR(INDEX('Transportation Information'!$F$4:$F$21,MATCH(1,($C16='Transportation Information'!$B$4:$B$21)*(E$3='Transportation Information'!$C$4:$C$21)*($B$3='Transportation Information'!$E$4:$E$21),0))*VLOOKUP($D16,'Transportation Information'!$K$4:$L$11,2,0)/1000,0)</f>
        <v>4285.6483749999998</v>
      </c>
      <c r="F16" s="36" cm="1">
        <f t="array" ref="F16">IFERROR(INDEX('Transportation Information'!$F$4:$F$21,MATCH(1,($C16='Transportation Information'!$B$4:$B$21)*(F$3='Transportation Information'!$C$4:$C$21)*($B$3='Transportation Information'!$E$4:$E$21),0))*VLOOKUP($D16,'Transportation Information'!$K$4:$L$11,2,0)/1000,0)</f>
        <v>0</v>
      </c>
      <c r="G16" s="36" cm="1">
        <f t="array" ref="G16">IFERROR(INDEX('Transportation Information'!$F$4:$F$21,MATCH(1,($C16='Transportation Information'!$B$4:$B$21)*(G$3='Transportation Information'!$C$4:$C$21)*($B$3='Transportation Information'!$E$4:$E$21),0))*VLOOKUP($D16,'Transportation Information'!$K$4:$L$11,2,0)/1000,0)</f>
        <v>3828.2789250000001</v>
      </c>
      <c r="I16" s="218"/>
      <c r="J16" s="88" t="str">
        <f t="shared" si="4"/>
        <v>Central</v>
      </c>
      <c r="K16" s="91" t="s">
        <v>32</v>
      </c>
      <c r="L16" s="36" cm="1">
        <f t="array" ref="L16">IFERROR(INDEX('Transportation Information'!$F$4:$F$21,MATCH(1,($J16='Transportation Information'!$B$4:$B$21)*(L$3='Transportation Information'!$C$4:$C$21)*($I$3='Transportation Information'!$E$4:$E$21),0))*VLOOKUP($K16,'Transportation Information'!$K$4:$L$11,2,0)/1000,0)</f>
        <v>4858.1272750000007</v>
      </c>
      <c r="M16" s="36" cm="1">
        <f t="array" ref="M16">IFERROR(INDEX('Transportation Information'!$F$4:$F$21,MATCH(1,($J16='Transportation Information'!$B$4:$B$21)*(M$3='Transportation Information'!$C$4:$C$21)*($I$3='Transportation Information'!$E$4:$E$21),0))*VLOOKUP($K16,'Transportation Information'!$K$4:$L$11,2,0)/1000,0)</f>
        <v>0</v>
      </c>
      <c r="N16" s="36" cm="1">
        <f t="array" ref="N16">IFERROR(INDEX('Transportation Information'!$F$4:$F$21,MATCH(1,($J16='Transportation Information'!$B$4:$B$21)*(N$3='Transportation Information'!$C$4:$C$21)*($I$3='Transportation Information'!$E$4:$E$21),0))*VLOOKUP($K16,'Transportation Information'!$K$4:$L$11,2,0)/1000,0)</f>
        <v>4257.4149705882355</v>
      </c>
      <c r="P16" s="218"/>
      <c r="Q16" s="88" t="str">
        <f t="shared" si="5"/>
        <v>Central</v>
      </c>
      <c r="R16" s="91" t="s">
        <v>32</v>
      </c>
      <c r="S16" s="36" cm="1">
        <f t="array" ref="S16">IFERROR(INDEX('Transportation Information'!$F$4:$F$21,MATCH(1,($Q16='Transportation Information'!$B$4:$B$21)*(S$3='Transportation Information'!$C$4:$C$21)*($P$3='Transportation Information'!$E$4:$E$21),0))*VLOOKUP($R16,'Transportation Information'!$K$4:$L$11,2,0)/1000,0)</f>
        <v>6126.7673750000004</v>
      </c>
      <c r="T16" s="36" cm="1">
        <f t="array" ref="T16">IFERROR(INDEX('Transportation Information'!$F$4:$F$21,MATCH(1,($Q16='Transportation Information'!$B$4:$B$21)*(T$3='Transportation Information'!$C$4:$C$21)*($P$3='Transportation Information'!$E$4:$E$21),0))*VLOOKUP($R16,'Transportation Information'!$K$4:$L$11,2,0)/1000,0)</f>
        <v>0</v>
      </c>
      <c r="U16" s="36" cm="1">
        <f t="array" ref="U16">IFERROR(INDEX('Transportation Information'!$F$4:$F$21,MATCH(1,($Q16='Transportation Information'!$B$4:$B$21)*(U$3='Transportation Information'!$C$4:$C$21)*($P$3='Transportation Information'!$E$4:$E$21),0))*VLOOKUP($R16,'Transportation Information'!$K$4:$L$11,2,0)/1000,0)</f>
        <v>4514.3066285714285</v>
      </c>
    </row>
    <row r="17" spans="1:33" hidden="1" outlineLevel="1" x14ac:dyDescent="0.3">
      <c r="B17" s="218"/>
      <c r="C17" s="88" t="str">
        <f t="shared" si="3"/>
        <v>Central</v>
      </c>
      <c r="D17" s="91" t="s">
        <v>33</v>
      </c>
      <c r="E17" s="36" cm="1">
        <f t="array" ref="E17">IFERROR(INDEX('Transportation Information'!$F$4:$F$21,MATCH(1,($C17='Transportation Information'!$B$4:$B$21)*(E$3='Transportation Information'!$C$4:$C$21)*($B$3='Transportation Information'!$E$4:$E$21),0))*VLOOKUP($D17,'Transportation Information'!$K$4:$L$11,2,0)/1000,0)</f>
        <v>4914.734375</v>
      </c>
      <c r="F17" s="36" cm="1">
        <f t="array" ref="F17">IFERROR(INDEX('Transportation Information'!$F$4:$F$21,MATCH(1,($C17='Transportation Information'!$B$4:$B$21)*(F$3='Transportation Information'!$C$4:$C$21)*($B$3='Transportation Information'!$E$4:$E$21),0))*VLOOKUP($D17,'Transportation Information'!$K$4:$L$11,2,0)/1000,0)</f>
        <v>0</v>
      </c>
      <c r="G17" s="36" cm="1">
        <f t="array" ref="G17">IFERROR(INDEX('Transportation Information'!$F$4:$F$21,MATCH(1,($C17='Transportation Information'!$B$4:$B$21)*(G$3='Transportation Information'!$C$4:$C$21)*($B$3='Transportation Information'!$E$4:$E$21),0))*VLOOKUP($D17,'Transportation Information'!$K$4:$L$11,2,0)/1000,0)</f>
        <v>4390.2281249999996</v>
      </c>
      <c r="I17" s="218"/>
      <c r="J17" s="88" t="str">
        <f t="shared" si="4"/>
        <v>Central</v>
      </c>
      <c r="K17" s="91" t="s">
        <v>33</v>
      </c>
      <c r="L17" s="36" cm="1">
        <f t="array" ref="L17">IFERROR(INDEX('Transportation Information'!$F$4:$F$21,MATCH(1,($J17='Transportation Information'!$B$4:$B$21)*(L$3='Transportation Information'!$C$4:$C$21)*($I$3='Transportation Information'!$E$4:$E$21),0))*VLOOKUP($K17,'Transportation Information'!$K$4:$L$11,2,0)/1000,0)</f>
        <v>5571.2468749999998</v>
      </c>
      <c r="M17" s="36" cm="1">
        <f t="array" ref="M17">IFERROR(INDEX('Transportation Information'!$F$4:$F$21,MATCH(1,($J17='Transportation Information'!$B$4:$B$21)*(M$3='Transportation Information'!$C$4:$C$21)*($I$3='Transportation Information'!$E$4:$E$21),0))*VLOOKUP($K17,'Transportation Information'!$K$4:$L$11,2,0)/1000,0)</f>
        <v>0</v>
      </c>
      <c r="N17" s="36" cm="1">
        <f t="array" ref="N17">IFERROR(INDEX('Transportation Information'!$F$4:$F$21,MATCH(1,($J17='Transportation Information'!$B$4:$B$21)*(N$3='Transportation Information'!$C$4:$C$21)*($I$3='Transportation Information'!$E$4:$E$21),0))*VLOOKUP($K17,'Transportation Information'!$K$4:$L$11,2,0)/1000,0)</f>
        <v>4882.3566176470586</v>
      </c>
      <c r="P17" s="218"/>
      <c r="Q17" s="88" t="str">
        <f t="shared" si="5"/>
        <v>Central</v>
      </c>
      <c r="R17" s="91" t="s">
        <v>33</v>
      </c>
      <c r="S17" s="36" cm="1">
        <f t="array" ref="S17">IFERROR(INDEX('Transportation Information'!$F$4:$F$21,MATCH(1,($Q17='Transportation Information'!$B$4:$B$21)*(S$3='Transportation Information'!$C$4:$C$21)*($P$3='Transportation Information'!$E$4:$E$21),0))*VLOOKUP($R17,'Transportation Information'!$K$4:$L$11,2,0)/1000,0)</f>
        <v>7026.109375</v>
      </c>
      <c r="T17" s="36" cm="1">
        <f t="array" ref="T17">IFERROR(INDEX('Transportation Information'!$F$4:$F$21,MATCH(1,($Q17='Transportation Information'!$B$4:$B$21)*(T$3='Transportation Information'!$C$4:$C$21)*($P$3='Transportation Information'!$E$4:$E$21),0))*VLOOKUP($R17,'Transportation Information'!$K$4:$L$11,2,0)/1000,0)</f>
        <v>0</v>
      </c>
      <c r="U17" s="36" cm="1">
        <f t="array" ref="U17">IFERROR(INDEX('Transportation Information'!$F$4:$F$21,MATCH(1,($Q17='Transportation Information'!$B$4:$B$21)*(U$3='Transportation Information'!$C$4:$C$21)*($P$3='Transportation Information'!$E$4:$E$21),0))*VLOOKUP($R17,'Transportation Information'!$K$4:$L$11,2,0)/1000,0)</f>
        <v>5176.9571428571426</v>
      </c>
    </row>
    <row r="18" spans="1:33" hidden="1" outlineLevel="1" x14ac:dyDescent="0.3">
      <c r="B18" s="218"/>
      <c r="C18" s="88" t="str">
        <f t="shared" si="3"/>
        <v>Central</v>
      </c>
      <c r="D18" s="91" t="s">
        <v>34</v>
      </c>
      <c r="E18" s="36" cm="1">
        <f t="array" ref="E18">IFERROR(INDEX('Transportation Information'!$F$4:$F$21,MATCH(1,($C18='Transportation Information'!$B$4:$B$21)*(E$3='Transportation Information'!$C$4:$C$21)*($B$3='Transportation Information'!$E$4:$E$21),0))*VLOOKUP($D18,'Transportation Information'!$K$4:$L$11,2,0)/1000,0)</f>
        <v>5386.5488750000004</v>
      </c>
      <c r="F18" s="36" cm="1">
        <f t="array" ref="F18">IFERROR(INDEX('Transportation Information'!$F$4:$F$21,MATCH(1,($C18='Transportation Information'!$B$4:$B$21)*(F$3='Transportation Information'!$C$4:$C$21)*($B$3='Transportation Information'!$E$4:$E$21),0))*VLOOKUP($D18,'Transportation Information'!$K$4:$L$11,2,0)/1000,0)</f>
        <v>0</v>
      </c>
      <c r="G18" s="36" cm="1">
        <f t="array" ref="G18">IFERROR(INDEX('Transportation Information'!$F$4:$F$21,MATCH(1,($C18='Transportation Information'!$B$4:$B$21)*(G$3='Transportation Information'!$C$4:$C$21)*($B$3='Transportation Information'!$E$4:$E$21),0))*VLOOKUP($D18,'Transportation Information'!$K$4:$L$11,2,0)/1000,0)</f>
        <v>4811.6900249999999</v>
      </c>
      <c r="I18" s="218"/>
      <c r="J18" s="88" t="str">
        <f t="shared" si="4"/>
        <v>Central</v>
      </c>
      <c r="K18" s="91" t="s">
        <v>34</v>
      </c>
      <c r="L18" s="36" cm="1">
        <f t="array" ref="L18">IFERROR(INDEX('Transportation Information'!$F$4:$F$21,MATCH(1,($J18='Transportation Information'!$B$4:$B$21)*(L$3='Transportation Information'!$C$4:$C$21)*($I$3='Transportation Information'!$E$4:$E$21),0))*VLOOKUP($K18,'Transportation Information'!$K$4:$L$11,2,0)/1000,0)</f>
        <v>6106.0865749999994</v>
      </c>
      <c r="M18" s="36" cm="1">
        <f t="array" ref="M18">IFERROR(INDEX('Transportation Information'!$F$4:$F$21,MATCH(1,($J18='Transportation Information'!$B$4:$B$21)*(M$3='Transportation Information'!$C$4:$C$21)*($I$3='Transportation Information'!$E$4:$E$21),0))*VLOOKUP($K18,'Transportation Information'!$K$4:$L$11,2,0)/1000,0)</f>
        <v>0</v>
      </c>
      <c r="N18" s="36" cm="1">
        <f t="array" ref="N18">IFERROR(INDEX('Transportation Information'!$F$4:$F$21,MATCH(1,($J18='Transportation Information'!$B$4:$B$21)*(N$3='Transportation Information'!$C$4:$C$21)*($I$3='Transportation Information'!$E$4:$E$21),0))*VLOOKUP($K18,'Transportation Information'!$K$4:$L$11,2,0)/1000,0)</f>
        <v>5351.0628529411761</v>
      </c>
      <c r="P18" s="218"/>
      <c r="Q18" s="88" t="str">
        <f t="shared" si="5"/>
        <v>Central</v>
      </c>
      <c r="R18" s="91" t="s">
        <v>34</v>
      </c>
      <c r="S18" s="36" cm="1">
        <f t="array" ref="S18">IFERROR(INDEX('Transportation Information'!$F$4:$F$21,MATCH(1,($Q18='Transportation Information'!$B$4:$B$21)*(S$3='Transportation Information'!$C$4:$C$21)*($P$3='Transportation Information'!$E$4:$E$21),0))*VLOOKUP($R18,'Transportation Information'!$K$4:$L$11,2,0)/1000,0)</f>
        <v>7700.6158750000004</v>
      </c>
      <c r="T18" s="36" cm="1">
        <f t="array" ref="T18">IFERROR(INDEX('Transportation Information'!$F$4:$F$21,MATCH(1,($Q18='Transportation Information'!$B$4:$B$21)*(T$3='Transportation Information'!$C$4:$C$21)*($P$3='Transportation Information'!$E$4:$E$21),0))*VLOOKUP($R18,'Transportation Information'!$K$4:$L$11,2,0)/1000,0)</f>
        <v>0</v>
      </c>
      <c r="U18" s="36" cm="1">
        <f t="array" ref="U18">IFERROR(INDEX('Transportation Information'!$F$4:$F$21,MATCH(1,($Q18='Transportation Information'!$B$4:$B$21)*(U$3='Transportation Information'!$C$4:$C$21)*($P$3='Transportation Information'!$E$4:$E$21),0))*VLOOKUP($R18,'Transportation Information'!$K$4:$L$11,2,0)/1000,0)</f>
        <v>5673.9450285714274</v>
      </c>
    </row>
    <row r="19" spans="1:33" hidden="1" outlineLevel="1" x14ac:dyDescent="0.3">
      <c r="B19" s="218"/>
      <c r="C19" s="88" t="str">
        <f t="shared" si="3"/>
        <v>Central</v>
      </c>
      <c r="D19" s="91" t="s">
        <v>35</v>
      </c>
      <c r="E19" s="36" cm="1">
        <f t="array" ref="E19">IFERROR(INDEX('Transportation Information'!$F$4:$F$21,MATCH(1,($C19='Transportation Information'!$B$4:$B$21)*(E$3='Transportation Information'!$C$4:$C$21)*($B$3='Transportation Information'!$E$4:$E$21),0))*VLOOKUP($D19,'Transportation Information'!$K$4:$L$11,2,0)/1000,0)</f>
        <v>9790.1508749999994</v>
      </c>
      <c r="F19" s="36" cm="1">
        <f t="array" ref="F19">IFERROR(INDEX('Transportation Information'!$F$4:$F$21,MATCH(1,($C19='Transportation Information'!$B$4:$B$21)*(F$3='Transportation Information'!$C$4:$C$21)*($B$3='Transportation Information'!$E$4:$E$21),0))*VLOOKUP($D19,'Transportation Information'!$K$4:$L$11,2,0)/1000,0)</f>
        <v>0</v>
      </c>
      <c r="G19" s="36" cm="1">
        <f t="array" ref="G19">IFERROR(INDEX('Transportation Information'!$F$4:$F$21,MATCH(1,($C19='Transportation Information'!$B$4:$B$21)*(G$3='Transportation Information'!$C$4:$C$21)*($B$3='Transportation Information'!$E$4:$E$21),0))*VLOOKUP($D19,'Transportation Information'!$K$4:$L$11,2,0)/1000,0)</f>
        <v>8745.3344249999991</v>
      </c>
      <c r="I19" s="218"/>
      <c r="J19" s="88" t="str">
        <f t="shared" si="4"/>
        <v>Central</v>
      </c>
      <c r="K19" s="91" t="s">
        <v>35</v>
      </c>
      <c r="L19" s="36" cm="1">
        <f t="array" ref="L19">IFERROR(INDEX('Transportation Information'!$F$4:$F$21,MATCH(1,($J19='Transportation Information'!$B$4:$B$21)*(L$3='Transportation Information'!$C$4:$C$21)*($I$3='Transportation Information'!$E$4:$E$21),0))*VLOOKUP($K19,'Transportation Information'!$K$4:$L$11,2,0)/1000,0)</f>
        <v>11097.923774999999</v>
      </c>
      <c r="M19" s="36" cm="1">
        <f t="array" ref="M19">IFERROR(INDEX('Transportation Information'!$F$4:$F$21,MATCH(1,($J19='Transportation Information'!$B$4:$B$21)*(M$3='Transportation Information'!$C$4:$C$21)*($I$3='Transportation Information'!$E$4:$E$21),0))*VLOOKUP($K19,'Transportation Information'!$K$4:$L$11,2,0)/1000,0)</f>
        <v>0</v>
      </c>
      <c r="N19" s="36" cm="1">
        <f t="array" ref="N19">IFERROR(INDEX('Transportation Information'!$F$4:$F$21,MATCH(1,($J19='Transportation Information'!$B$4:$B$21)*(N$3='Transportation Information'!$C$4:$C$21)*($I$3='Transportation Information'!$E$4:$E$21),0))*VLOOKUP($K19,'Transportation Information'!$K$4:$L$11,2,0)/1000,0)</f>
        <v>9725.654382352941</v>
      </c>
      <c r="P19" s="218"/>
      <c r="Q19" s="88" t="str">
        <f t="shared" si="5"/>
        <v>Central</v>
      </c>
      <c r="R19" s="91" t="s">
        <v>35</v>
      </c>
      <c r="S19" s="36" cm="1">
        <f t="array" ref="S19">IFERROR(INDEX('Transportation Information'!$F$4:$F$21,MATCH(1,($Q19='Transportation Information'!$B$4:$B$21)*(S$3='Transportation Information'!$C$4:$C$21)*($P$3='Transportation Information'!$E$4:$E$21),0))*VLOOKUP($R19,'Transportation Information'!$K$4:$L$11,2,0)/1000,0)</f>
        <v>13996.009875</v>
      </c>
      <c r="T19" s="36" cm="1">
        <f t="array" ref="T19">IFERROR(INDEX('Transportation Information'!$F$4:$F$21,MATCH(1,($Q19='Transportation Information'!$B$4:$B$21)*(T$3='Transportation Information'!$C$4:$C$21)*($P$3='Transportation Information'!$E$4:$E$21),0))*VLOOKUP($R19,'Transportation Information'!$K$4:$L$11,2,0)/1000,0)</f>
        <v>0</v>
      </c>
      <c r="U19" s="36" cm="1">
        <f t="array" ref="U19">IFERROR(INDEX('Transportation Information'!$F$4:$F$21,MATCH(1,($Q19='Transportation Information'!$B$4:$B$21)*(U$3='Transportation Information'!$C$4:$C$21)*($P$3='Transportation Information'!$E$4:$E$21),0))*VLOOKUP($R19,'Transportation Information'!$K$4:$L$11,2,0)/1000,0)</f>
        <v>10312.498628571428</v>
      </c>
    </row>
    <row r="20" spans="1:33" hidden="1" outlineLevel="1" x14ac:dyDescent="0.3">
      <c r="B20" s="218"/>
      <c r="C20" s="89" t="s">
        <v>12</v>
      </c>
      <c r="D20" s="91" t="s">
        <v>28</v>
      </c>
      <c r="E20" s="36" cm="1">
        <f t="array" ref="E20">IFERROR(INDEX('Transportation Information'!$F$4:$F$21,MATCH(1,($C20='Transportation Information'!$B$4:$B$21)*(E$3='Transportation Information'!$C$4:$C$21)*($B$3='Transportation Information'!$E$4:$E$21),0))*VLOOKUP($D20,'Transportation Information'!$K$4:$L$11,2,0)/1000,0)</f>
        <v>7774.4864200000011</v>
      </c>
      <c r="F20" s="36" cm="1">
        <f t="array" ref="F20">IFERROR(INDEX('Transportation Information'!$F$4:$F$21,MATCH(1,($C20='Transportation Information'!$B$4:$B$21)*(F$3='Transportation Information'!$C$4:$C$21)*($B$3='Transportation Information'!$E$4:$E$21),0))*VLOOKUP($D20,'Transportation Information'!$K$4:$L$11,2,0)/1000,0)</f>
        <v>7124.0567818181826</v>
      </c>
      <c r="G20" s="36" cm="1">
        <f t="array" ref="G20">IFERROR(INDEX('Transportation Information'!$F$4:$F$21,MATCH(1,($C20='Transportation Information'!$B$4:$B$21)*(G$3='Transportation Information'!$C$4:$C$21)*($B$3='Transportation Information'!$E$4:$E$21),0))*VLOOKUP($D20,'Transportation Information'!$K$4:$L$11,2,0)/1000,0)</f>
        <v>0</v>
      </c>
      <c r="I20" s="218"/>
      <c r="J20" s="89" t="s">
        <v>12</v>
      </c>
      <c r="K20" s="91" t="s">
        <v>28</v>
      </c>
      <c r="L20" s="36" cm="1">
        <f t="array" ref="L20">IFERROR(INDEX('Transportation Information'!$F$4:$F$21,MATCH(1,($J20='Transportation Information'!$B$4:$B$21)*(L$3='Transportation Information'!$C$4:$C$21)*($I$3='Transportation Information'!$E$4:$E$21),0))*VLOOKUP($K20,'Transportation Information'!$K$4:$L$11,2,0)/1000,0)</f>
        <v>10848.120999999999</v>
      </c>
      <c r="M20" s="36" cm="1">
        <f t="array" ref="M20">IFERROR(INDEX('Transportation Information'!$F$4:$F$21,MATCH(1,($J20='Transportation Information'!$B$4:$B$21)*(M$3='Transportation Information'!$C$4:$C$21)*($I$3='Transportation Information'!$E$4:$E$21),0))*VLOOKUP($K20,'Transportation Information'!$K$4:$L$11,2,0)/1000,0)</f>
        <v>9285.7339111111105</v>
      </c>
      <c r="N20" s="36" cm="1">
        <f t="array" ref="N20">IFERROR(INDEX('Transportation Information'!$F$4:$F$21,MATCH(1,($J20='Transportation Information'!$B$4:$B$21)*(N$3='Transportation Information'!$C$4:$C$21)*($I$3='Transportation Information'!$E$4:$E$21),0))*VLOOKUP($K20,'Transportation Information'!$K$4:$L$11,2,0)/1000,0)</f>
        <v>0</v>
      </c>
      <c r="P20" s="218"/>
      <c r="Q20" s="89" t="s">
        <v>12</v>
      </c>
      <c r="R20" s="91" t="s">
        <v>28</v>
      </c>
      <c r="S20" s="36" cm="1">
        <f t="array" ref="S20">IFERROR(INDEX('Transportation Information'!$F$4:$F$21,MATCH(1,($Q20='Transportation Information'!$B$4:$B$21)*(S$3='Transportation Information'!$C$4:$C$21)*($P$3='Transportation Information'!$E$4:$E$21),0))*VLOOKUP($R20,'Transportation Information'!$K$4:$L$11,2,0)/1000,0)</f>
        <v>18715.285888888888</v>
      </c>
      <c r="T20" s="36" cm="1">
        <f t="array" ref="T20">IFERROR(INDEX('Transportation Information'!$F$4:$F$21,MATCH(1,($Q20='Transportation Information'!$B$4:$B$21)*(T$3='Transportation Information'!$C$4:$C$21)*($P$3='Transportation Information'!$E$4:$E$21),0))*VLOOKUP($R20,'Transportation Information'!$K$4:$L$11,2,0)/1000,0)</f>
        <v>11341.821800000002</v>
      </c>
      <c r="U20" s="36" cm="1">
        <f t="array" ref="U20">IFERROR(INDEX('Transportation Information'!$F$4:$F$21,MATCH(1,($Q20='Transportation Information'!$B$4:$B$21)*(U$3='Transportation Information'!$C$4:$C$21)*($P$3='Transportation Information'!$E$4:$E$21),0))*VLOOKUP($R20,'Transportation Information'!$K$4:$L$11,2,0)/1000,0)</f>
        <v>0</v>
      </c>
    </row>
    <row r="21" spans="1:33" hidden="1" outlineLevel="1" x14ac:dyDescent="0.3">
      <c r="B21" s="218"/>
      <c r="C21" s="88" t="str">
        <f>C20</f>
        <v>South</v>
      </c>
      <c r="D21" s="91" t="s">
        <v>29</v>
      </c>
      <c r="E21" s="36" cm="1">
        <f t="array" ref="E21">IFERROR(INDEX('Transportation Information'!$F$4:$F$21,MATCH(1,($C21='Transportation Information'!$B$4:$B$21)*(E$3='Transportation Information'!$C$4:$C$21)*($B$3='Transportation Information'!$E$4:$E$21),0))*VLOOKUP($D21,'Transportation Information'!$K$4:$L$11,2,0)/1000,0)</f>
        <v>6202.1183799999999</v>
      </c>
      <c r="F21" s="36" cm="1">
        <f t="array" ref="F21">IFERROR(INDEX('Transportation Information'!$F$4:$F$21,MATCH(1,($C21='Transportation Information'!$B$4:$B$21)*(F$3='Transportation Information'!$C$4:$C$21)*($B$3='Transportation Information'!$E$4:$E$21),0))*VLOOKUP($D21,'Transportation Information'!$K$4:$L$11,2,0)/1000,0)</f>
        <v>5683.2363090909093</v>
      </c>
      <c r="G21" s="36" cm="1">
        <f t="array" ref="G21">IFERROR(INDEX('Transportation Information'!$F$4:$F$21,MATCH(1,($C21='Transportation Information'!$B$4:$B$21)*(G$3='Transportation Information'!$C$4:$C$21)*($B$3='Transportation Information'!$E$4:$E$21),0))*VLOOKUP($D21,'Transportation Information'!$K$4:$L$11,2,0)/1000,0)</f>
        <v>0</v>
      </c>
      <c r="I21" s="218"/>
      <c r="J21" s="88" t="str">
        <f>J20</f>
        <v>South</v>
      </c>
      <c r="K21" s="91" t="s">
        <v>29</v>
      </c>
      <c r="L21" s="36" cm="1">
        <f t="array" ref="L21">IFERROR(INDEX('Transportation Information'!$F$4:$F$21,MATCH(1,($J21='Transportation Information'!$B$4:$B$21)*(L$3='Transportation Information'!$C$4:$C$21)*($I$3='Transportation Information'!$E$4:$E$21),0))*VLOOKUP($K21,'Transportation Information'!$K$4:$L$11,2,0)/1000,0)</f>
        <v>8654.1190000000006</v>
      </c>
      <c r="M21" s="36" cm="1">
        <f t="array" ref="M21">IFERROR(INDEX('Transportation Information'!$F$4:$F$21,MATCH(1,($J21='Transportation Information'!$B$4:$B$21)*(M$3='Transportation Information'!$C$4:$C$21)*($I$3='Transportation Information'!$E$4:$E$21),0))*VLOOKUP($K21,'Transportation Information'!$K$4:$L$11,2,0)/1000,0)</f>
        <v>7407.7203111111103</v>
      </c>
      <c r="N21" s="36" cm="1">
        <f t="array" ref="N21">IFERROR(INDEX('Transportation Information'!$F$4:$F$21,MATCH(1,($J21='Transportation Information'!$B$4:$B$21)*(N$3='Transportation Information'!$C$4:$C$21)*($I$3='Transportation Information'!$E$4:$E$21),0))*VLOOKUP($K21,'Transportation Information'!$K$4:$L$11,2,0)/1000,0)</f>
        <v>0</v>
      </c>
      <c r="P21" s="218"/>
      <c r="Q21" s="88" t="str">
        <f>Q20</f>
        <v>South</v>
      </c>
      <c r="R21" s="91" t="s">
        <v>29</v>
      </c>
      <c r="S21" s="36" cm="1">
        <f t="array" ref="S21">IFERROR(INDEX('Transportation Information'!$F$4:$F$21,MATCH(1,($Q21='Transportation Information'!$B$4:$B$21)*(S$3='Transportation Information'!$C$4:$C$21)*($P$3='Transportation Information'!$E$4:$E$21),0))*VLOOKUP($R21,'Transportation Information'!$K$4:$L$11,2,0)/1000,0)</f>
        <v>14930.171888888888</v>
      </c>
      <c r="T21" s="36" cm="1">
        <f t="array" ref="T21">IFERROR(INDEX('Transportation Information'!$F$4:$F$21,MATCH(1,($Q21='Transportation Information'!$B$4:$B$21)*(T$3='Transportation Information'!$C$4:$C$21)*($P$3='Transportation Information'!$E$4:$E$21),0))*VLOOKUP($R21,'Transportation Information'!$K$4:$L$11,2,0)/1000,0)</f>
        <v>9047.9701999999997</v>
      </c>
      <c r="U21" s="36" cm="1">
        <f t="array" ref="U21">IFERROR(INDEX('Transportation Information'!$F$4:$F$21,MATCH(1,($Q21='Transportation Information'!$B$4:$B$21)*(U$3='Transportation Information'!$C$4:$C$21)*($P$3='Transportation Information'!$E$4:$E$21),0))*VLOOKUP($R21,'Transportation Information'!$K$4:$L$11,2,0)/1000,0)</f>
        <v>0</v>
      </c>
    </row>
    <row r="22" spans="1:33" hidden="1" outlineLevel="1" x14ac:dyDescent="0.3">
      <c r="B22" s="218"/>
      <c r="C22" s="88" t="str">
        <f t="shared" ref="C22:C27" si="6">C21</f>
        <v>South</v>
      </c>
      <c r="D22" s="91" t="s">
        <v>30</v>
      </c>
      <c r="E22" s="36" cm="1">
        <f t="array" ref="E22">IFERROR(INDEX('Transportation Information'!$F$4:$F$21,MATCH(1,($C22='Transportation Information'!$B$4:$B$21)*(E$3='Transportation Information'!$C$4:$C$21)*($B$3='Transportation Information'!$E$4:$E$21),0))*VLOOKUP($D22,'Transportation Information'!$K$4:$L$11,2,0)/1000,0)</f>
        <v>3843.5663200000004</v>
      </c>
      <c r="F22" s="36" cm="1">
        <f t="array" ref="F22">IFERROR(INDEX('Transportation Information'!$F$4:$F$21,MATCH(1,($C22='Transportation Information'!$B$4:$B$21)*(F$3='Transportation Information'!$C$4:$C$21)*($B$3='Transportation Information'!$E$4:$E$21),0))*VLOOKUP($D22,'Transportation Information'!$K$4:$L$11,2,0)/1000,0)</f>
        <v>3522.0056000000004</v>
      </c>
      <c r="G22" s="36" cm="1">
        <f t="array" ref="G22">IFERROR(INDEX('Transportation Information'!$F$4:$F$21,MATCH(1,($C22='Transportation Information'!$B$4:$B$21)*(G$3='Transportation Information'!$C$4:$C$21)*($B$3='Transportation Information'!$E$4:$E$21),0))*VLOOKUP($D22,'Transportation Information'!$K$4:$L$11,2,0)/1000,0)</f>
        <v>0</v>
      </c>
      <c r="I22" s="218"/>
      <c r="J22" s="88" t="str">
        <f t="shared" ref="J22:J27" si="7">J21</f>
        <v>South</v>
      </c>
      <c r="K22" s="91" t="s">
        <v>30</v>
      </c>
      <c r="L22" s="36" cm="1">
        <f t="array" ref="L22">IFERROR(INDEX('Transportation Information'!$F$4:$F$21,MATCH(1,($J22='Transportation Information'!$B$4:$B$21)*(L$3='Transportation Information'!$C$4:$C$21)*($I$3='Transportation Information'!$E$4:$E$21),0))*VLOOKUP($K22,'Transportation Information'!$K$4:$L$11,2,0)/1000,0)</f>
        <v>5363.116</v>
      </c>
      <c r="M22" s="36" cm="1">
        <f t="array" ref="M22">IFERROR(INDEX('Transportation Information'!$F$4:$F$21,MATCH(1,($J22='Transportation Information'!$B$4:$B$21)*(M$3='Transportation Information'!$C$4:$C$21)*($I$3='Transportation Information'!$E$4:$E$21),0))*VLOOKUP($K22,'Transportation Information'!$K$4:$L$11,2,0)/1000,0)</f>
        <v>4590.6999111111118</v>
      </c>
      <c r="N22" s="36" cm="1">
        <f t="array" ref="N22">IFERROR(INDEX('Transportation Information'!$F$4:$F$21,MATCH(1,($J22='Transportation Information'!$B$4:$B$21)*(N$3='Transportation Information'!$C$4:$C$21)*($I$3='Transportation Information'!$E$4:$E$21),0))*VLOOKUP($K22,'Transportation Information'!$K$4:$L$11,2,0)/1000,0)</f>
        <v>0</v>
      </c>
      <c r="P22" s="218"/>
      <c r="Q22" s="88" t="str">
        <f t="shared" ref="Q22:Q27" si="8">Q21</f>
        <v>South</v>
      </c>
      <c r="R22" s="91" t="s">
        <v>30</v>
      </c>
      <c r="S22" s="36" cm="1">
        <f t="array" ref="S22">IFERROR(INDEX('Transportation Information'!$F$4:$F$21,MATCH(1,($Q22='Transportation Information'!$B$4:$B$21)*(S$3='Transportation Information'!$C$4:$C$21)*($P$3='Transportation Information'!$E$4:$E$21),0))*VLOOKUP($R22,'Transportation Information'!$K$4:$L$11,2,0)/1000,0)</f>
        <v>9252.5008888888897</v>
      </c>
      <c r="T22" s="36" cm="1">
        <f t="array" ref="T22">IFERROR(INDEX('Transportation Information'!$F$4:$F$21,MATCH(1,($Q22='Transportation Information'!$B$4:$B$21)*(T$3='Transportation Information'!$C$4:$C$21)*($P$3='Transportation Information'!$E$4:$E$21),0))*VLOOKUP($R22,'Transportation Information'!$K$4:$L$11,2,0)/1000,0)</f>
        <v>5607.1928000000007</v>
      </c>
      <c r="U22" s="36" cm="1">
        <f t="array" ref="U22">IFERROR(INDEX('Transportation Information'!$F$4:$F$21,MATCH(1,($Q22='Transportation Information'!$B$4:$B$21)*(U$3='Transportation Information'!$C$4:$C$21)*($P$3='Transportation Information'!$E$4:$E$21),0))*VLOOKUP($R22,'Transportation Information'!$K$4:$L$11,2,0)/1000,0)</f>
        <v>0</v>
      </c>
    </row>
    <row r="23" spans="1:33" hidden="1" outlineLevel="1" x14ac:dyDescent="0.3">
      <c r="B23" s="218"/>
      <c r="C23" s="88" t="str">
        <f t="shared" si="6"/>
        <v>South</v>
      </c>
      <c r="D23" s="91" t="s">
        <v>31</v>
      </c>
      <c r="E23" s="36" cm="1">
        <f t="array" ref="E23">IFERROR(INDEX('Transportation Information'!$F$4:$F$21,MATCH(1,($C23='Transportation Information'!$B$4:$B$21)*(E$3='Transportation Information'!$C$4:$C$21)*($B$3='Transportation Information'!$E$4:$E$21),0))*VLOOKUP($D23,'Transportation Information'!$K$4:$L$11,2,0)/1000,0)</f>
        <v>3756.21254</v>
      </c>
      <c r="F23" s="36" cm="1">
        <f t="array" ref="F23">IFERROR(INDEX('Transportation Information'!$F$4:$F$21,MATCH(1,($C23='Transportation Information'!$B$4:$B$21)*(F$3='Transportation Information'!$C$4:$C$21)*($B$3='Transportation Information'!$E$4:$E$21),0))*VLOOKUP($D23,'Transportation Information'!$K$4:$L$11,2,0)/1000,0)</f>
        <v>3441.9600181818182</v>
      </c>
      <c r="G23" s="36" cm="1">
        <f t="array" ref="G23">IFERROR(INDEX('Transportation Information'!$F$4:$F$21,MATCH(1,($C23='Transportation Information'!$B$4:$B$21)*(G$3='Transportation Information'!$C$4:$C$21)*($B$3='Transportation Information'!$E$4:$E$21),0))*VLOOKUP($D23,'Transportation Information'!$K$4:$L$11,2,0)/1000,0)</f>
        <v>0</v>
      </c>
      <c r="I23" s="218"/>
      <c r="J23" s="88" t="str">
        <f t="shared" si="7"/>
        <v>South</v>
      </c>
      <c r="K23" s="91" t="s">
        <v>31</v>
      </c>
      <c r="L23" s="36" cm="1">
        <f t="array" ref="L23">IFERROR(INDEX('Transportation Information'!$F$4:$F$21,MATCH(1,($J23='Transportation Information'!$B$4:$B$21)*(L$3='Transportation Information'!$C$4:$C$21)*($I$3='Transportation Information'!$E$4:$E$21),0))*VLOOKUP($K23,'Transportation Information'!$K$4:$L$11,2,0)/1000,0)</f>
        <v>5241.2269999999999</v>
      </c>
      <c r="M23" s="36" cm="1">
        <f t="array" ref="M23">IFERROR(INDEX('Transportation Information'!$F$4:$F$21,MATCH(1,($J23='Transportation Information'!$B$4:$B$21)*(M$3='Transportation Information'!$C$4:$C$21)*($I$3='Transportation Information'!$E$4:$E$21),0))*VLOOKUP($K23,'Transportation Information'!$K$4:$L$11,2,0)/1000,0)</f>
        <v>4486.3658222222221</v>
      </c>
      <c r="N23" s="36" cm="1">
        <f t="array" ref="N23">IFERROR(INDEX('Transportation Information'!$F$4:$F$21,MATCH(1,($J23='Transportation Information'!$B$4:$B$21)*(N$3='Transportation Information'!$C$4:$C$21)*($I$3='Transportation Information'!$E$4:$E$21),0))*VLOOKUP($K23,'Transportation Information'!$K$4:$L$11,2,0)/1000,0)</f>
        <v>0</v>
      </c>
      <c r="P23" s="218"/>
      <c r="Q23" s="88" t="str">
        <f t="shared" si="8"/>
        <v>South</v>
      </c>
      <c r="R23" s="91" t="s">
        <v>31</v>
      </c>
      <c r="S23" s="36" cm="1">
        <f t="array" ref="S23">IFERROR(INDEX('Transportation Information'!$F$4:$F$21,MATCH(1,($Q23='Transportation Information'!$B$4:$B$21)*(S$3='Transportation Information'!$C$4:$C$21)*($P$3='Transportation Information'!$E$4:$E$21),0))*VLOOKUP($R23,'Transportation Information'!$K$4:$L$11,2,0)/1000,0)</f>
        <v>9042.2167777777759</v>
      </c>
      <c r="T23" s="36" cm="1">
        <f t="array" ref="T23">IFERROR(INDEX('Transportation Information'!$F$4:$F$21,MATCH(1,($Q23='Transportation Information'!$B$4:$B$21)*(T$3='Transportation Information'!$C$4:$C$21)*($P$3='Transportation Information'!$E$4:$E$21),0))*VLOOKUP($R23,'Transportation Information'!$K$4:$L$11,2,0)/1000,0)</f>
        <v>5479.7565999999997</v>
      </c>
      <c r="U23" s="36" cm="1">
        <f t="array" ref="U23">IFERROR(INDEX('Transportation Information'!$F$4:$F$21,MATCH(1,($Q23='Transportation Information'!$B$4:$B$21)*(U$3='Transportation Information'!$C$4:$C$21)*($P$3='Transportation Information'!$E$4:$E$21),0))*VLOOKUP($R23,'Transportation Information'!$K$4:$L$11,2,0)/1000,0)</f>
        <v>0</v>
      </c>
    </row>
    <row r="24" spans="1:33" hidden="1" outlineLevel="1" x14ac:dyDescent="0.3">
      <c r="B24" s="218"/>
      <c r="C24" s="88" t="str">
        <f t="shared" si="6"/>
        <v>South</v>
      </c>
      <c r="D24" s="91" t="s">
        <v>32</v>
      </c>
      <c r="E24" s="36" cm="1">
        <f t="array" ref="E24">IFERROR(INDEX('Transportation Information'!$F$4:$F$21,MATCH(1,($C24='Transportation Information'!$B$4:$B$21)*(E$3='Transportation Information'!$C$4:$C$21)*($B$3='Transportation Information'!$E$4:$E$21),0))*VLOOKUP($D24,'Transportation Information'!$K$4:$L$11,2,0)/1000,0)</f>
        <v>4760.7810100000006</v>
      </c>
      <c r="F24" s="36" cm="1">
        <f t="array" ref="F24">IFERROR(INDEX('Transportation Information'!$F$4:$F$21,MATCH(1,($C24='Transportation Information'!$B$4:$B$21)*(F$3='Transportation Information'!$C$4:$C$21)*($B$3='Transportation Information'!$E$4:$E$21),0))*VLOOKUP($D24,'Transportation Information'!$K$4:$L$11,2,0)/1000,0)</f>
        <v>4362.4842090909096</v>
      </c>
      <c r="G24" s="36" cm="1">
        <f t="array" ref="G24">IFERROR(INDEX('Transportation Information'!$F$4:$F$21,MATCH(1,($C24='Transportation Information'!$B$4:$B$21)*(G$3='Transportation Information'!$C$4:$C$21)*($B$3='Transportation Information'!$E$4:$E$21),0))*VLOOKUP($D24,'Transportation Information'!$K$4:$L$11,2,0)/1000,0)</f>
        <v>0</v>
      </c>
      <c r="I24" s="218"/>
      <c r="J24" s="88" t="str">
        <f t="shared" si="7"/>
        <v>South</v>
      </c>
      <c r="K24" s="91" t="s">
        <v>32</v>
      </c>
      <c r="L24" s="36" cm="1">
        <f t="array" ref="L24">IFERROR(INDEX('Transportation Information'!$F$4:$F$21,MATCH(1,($J24='Transportation Information'!$B$4:$B$21)*(L$3='Transportation Information'!$C$4:$C$21)*($I$3='Transportation Information'!$E$4:$E$21),0))*VLOOKUP($K24,'Transportation Information'!$K$4:$L$11,2,0)/1000,0)</f>
        <v>6642.9504999999999</v>
      </c>
      <c r="M24" s="36" cm="1">
        <f t="array" ref="M24">IFERROR(INDEX('Transportation Information'!$F$4:$F$21,MATCH(1,($J24='Transportation Information'!$B$4:$B$21)*(M$3='Transportation Information'!$C$4:$C$21)*($I$3='Transportation Information'!$E$4:$E$21),0))*VLOOKUP($K24,'Transportation Information'!$K$4:$L$11,2,0)/1000,0)</f>
        <v>5686.2078444444442</v>
      </c>
      <c r="N24" s="36" cm="1">
        <f t="array" ref="N24">IFERROR(INDEX('Transportation Information'!$F$4:$F$21,MATCH(1,($J24='Transportation Information'!$B$4:$B$21)*(N$3='Transportation Information'!$C$4:$C$21)*($I$3='Transportation Information'!$E$4:$E$21),0))*VLOOKUP($K24,'Transportation Information'!$K$4:$L$11,2,0)/1000,0)</f>
        <v>0</v>
      </c>
      <c r="P24" s="218"/>
      <c r="Q24" s="88" t="str">
        <f t="shared" si="8"/>
        <v>South</v>
      </c>
      <c r="R24" s="91" t="s">
        <v>32</v>
      </c>
      <c r="S24" s="36" cm="1">
        <f t="array" ref="S24">IFERROR(INDEX('Transportation Information'!$F$4:$F$21,MATCH(1,($Q24='Transportation Information'!$B$4:$B$21)*(S$3='Transportation Information'!$C$4:$C$21)*($P$3='Transportation Information'!$E$4:$E$21),0))*VLOOKUP($R24,'Transportation Information'!$K$4:$L$11,2,0)/1000,0)</f>
        <v>11460.484055555557</v>
      </c>
      <c r="T24" s="36" cm="1">
        <f t="array" ref="T24">IFERROR(INDEX('Transportation Information'!$F$4:$F$21,MATCH(1,($Q24='Transportation Information'!$B$4:$B$21)*(T$3='Transportation Information'!$C$4:$C$21)*($P$3='Transportation Information'!$E$4:$E$21),0))*VLOOKUP($R24,'Transportation Information'!$K$4:$L$11,2,0)/1000,0)</f>
        <v>6945.2728999999999</v>
      </c>
      <c r="U24" s="36" cm="1">
        <f t="array" ref="U24">IFERROR(INDEX('Transportation Information'!$F$4:$F$21,MATCH(1,($Q24='Transportation Information'!$B$4:$B$21)*(U$3='Transportation Information'!$C$4:$C$21)*($P$3='Transportation Information'!$E$4:$E$21),0))*VLOOKUP($R24,'Transportation Information'!$K$4:$L$11,2,0)/1000,0)</f>
        <v>0</v>
      </c>
    </row>
    <row r="25" spans="1:33" hidden="1" outlineLevel="1" x14ac:dyDescent="0.3">
      <c r="B25" s="218"/>
      <c r="C25" s="88" t="str">
        <f t="shared" si="6"/>
        <v>South</v>
      </c>
      <c r="D25" s="91" t="s">
        <v>33</v>
      </c>
      <c r="E25" s="36" cm="1">
        <f t="array" ref="E25">IFERROR(INDEX('Transportation Information'!$F$4:$F$21,MATCH(1,($C25='Transportation Information'!$B$4:$B$21)*(E$3='Transportation Information'!$C$4:$C$21)*($B$3='Transportation Information'!$E$4:$E$21),0))*VLOOKUP($D25,'Transportation Information'!$K$4:$L$11,2,0)/1000,0)</f>
        <v>5459.6112499999999</v>
      </c>
      <c r="F25" s="36" cm="1">
        <f t="array" ref="F25">IFERROR(INDEX('Transportation Information'!$F$4:$F$21,MATCH(1,($C25='Transportation Information'!$B$4:$B$21)*(F$3='Transportation Information'!$C$4:$C$21)*($B$3='Transportation Information'!$E$4:$E$21),0))*VLOOKUP($D25,'Transportation Information'!$K$4:$L$11,2,0)/1000,0)</f>
        <v>5002.8488636363645</v>
      </c>
      <c r="G25" s="36" cm="1">
        <f t="array" ref="G25">IFERROR(INDEX('Transportation Information'!$F$4:$F$21,MATCH(1,($C25='Transportation Information'!$B$4:$B$21)*(G$3='Transportation Information'!$C$4:$C$21)*($B$3='Transportation Information'!$E$4:$E$21),0))*VLOOKUP($D25,'Transportation Information'!$K$4:$L$11,2,0)/1000,0)</f>
        <v>0</v>
      </c>
      <c r="I25" s="218"/>
      <c r="J25" s="88" t="str">
        <f t="shared" si="7"/>
        <v>South</v>
      </c>
      <c r="K25" s="91" t="s">
        <v>33</v>
      </c>
      <c r="L25" s="36" cm="1">
        <f t="array" ref="L25">IFERROR(INDEX('Transportation Information'!$F$4:$F$21,MATCH(1,($J25='Transportation Information'!$B$4:$B$21)*(L$3='Transportation Information'!$C$4:$C$21)*($I$3='Transportation Information'!$E$4:$E$21),0))*VLOOKUP($K25,'Transportation Information'!$K$4:$L$11,2,0)/1000,0)</f>
        <v>7618.0625</v>
      </c>
      <c r="M25" s="36" cm="1">
        <f t="array" ref="M25">IFERROR(INDEX('Transportation Information'!$F$4:$F$21,MATCH(1,($J25='Transportation Information'!$B$4:$B$21)*(M$3='Transportation Information'!$C$4:$C$21)*($I$3='Transportation Information'!$E$4:$E$21),0))*VLOOKUP($K25,'Transportation Information'!$K$4:$L$11,2,0)/1000,0)</f>
        <v>6520.8805555555555</v>
      </c>
      <c r="N25" s="36" cm="1">
        <f t="array" ref="N25">IFERROR(INDEX('Transportation Information'!$F$4:$F$21,MATCH(1,($J25='Transportation Information'!$B$4:$B$21)*(N$3='Transportation Information'!$C$4:$C$21)*($I$3='Transportation Information'!$E$4:$E$21),0))*VLOOKUP($K25,'Transportation Information'!$K$4:$L$11,2,0)/1000,0)</f>
        <v>0</v>
      </c>
      <c r="P25" s="218"/>
      <c r="Q25" s="88" t="str">
        <f t="shared" si="8"/>
        <v>South</v>
      </c>
      <c r="R25" s="91" t="s">
        <v>33</v>
      </c>
      <c r="S25" s="36" cm="1">
        <f t="array" ref="S25">IFERROR(INDEX('Transportation Information'!$F$4:$F$21,MATCH(1,($Q25='Transportation Information'!$B$4:$B$21)*(S$3='Transportation Information'!$C$4:$C$21)*($P$3='Transportation Information'!$E$4:$E$21),0))*VLOOKUP($R25,'Transportation Information'!$K$4:$L$11,2,0)/1000,0)</f>
        <v>13142.756944444443</v>
      </c>
      <c r="T25" s="36" cm="1">
        <f t="array" ref="T25">IFERROR(INDEX('Transportation Information'!$F$4:$F$21,MATCH(1,($Q25='Transportation Information'!$B$4:$B$21)*(T$3='Transportation Information'!$C$4:$C$21)*($P$3='Transportation Information'!$E$4:$E$21),0))*VLOOKUP($R25,'Transportation Information'!$K$4:$L$11,2,0)/1000,0)</f>
        <v>7964.7624999999998</v>
      </c>
      <c r="U25" s="36" cm="1">
        <f t="array" ref="U25">IFERROR(INDEX('Transportation Information'!$F$4:$F$21,MATCH(1,($Q25='Transportation Information'!$B$4:$B$21)*(U$3='Transportation Information'!$C$4:$C$21)*($P$3='Transportation Information'!$E$4:$E$21),0))*VLOOKUP($R25,'Transportation Information'!$K$4:$L$11,2,0)/1000,0)</f>
        <v>0</v>
      </c>
    </row>
    <row r="26" spans="1:33" hidden="1" outlineLevel="1" x14ac:dyDescent="0.3">
      <c r="B26" s="218"/>
      <c r="C26" s="88" t="str">
        <f t="shared" si="6"/>
        <v>South</v>
      </c>
      <c r="D26" s="91" t="s">
        <v>34</v>
      </c>
      <c r="E26" s="36" cm="1">
        <f t="array" ref="E26">IFERROR(INDEX('Transportation Information'!$F$4:$F$21,MATCH(1,($C26='Transportation Information'!$B$4:$B$21)*(E$3='Transportation Information'!$C$4:$C$21)*($B$3='Transportation Information'!$E$4:$E$21),0))*VLOOKUP($D26,'Transportation Information'!$K$4:$L$11,2,0)/1000,0)</f>
        <v>5983.7339299999994</v>
      </c>
      <c r="F26" s="36" cm="1">
        <f t="array" ref="F26">IFERROR(INDEX('Transportation Information'!$F$4:$F$21,MATCH(1,($C26='Transportation Information'!$B$4:$B$21)*(F$3='Transportation Information'!$C$4:$C$21)*($B$3='Transportation Information'!$E$4:$E$21),0))*VLOOKUP($D26,'Transportation Information'!$K$4:$L$11,2,0)/1000,0)</f>
        <v>5483.1223545454541</v>
      </c>
      <c r="G26" s="36" cm="1">
        <f t="array" ref="G26">IFERROR(INDEX('Transportation Information'!$F$4:$F$21,MATCH(1,($C26='Transportation Information'!$B$4:$B$21)*(G$3='Transportation Information'!$C$4:$C$21)*($B$3='Transportation Information'!$E$4:$E$21),0))*VLOOKUP($D26,'Transportation Information'!$K$4:$L$11,2,0)/1000,0)</f>
        <v>0</v>
      </c>
      <c r="I26" s="218"/>
      <c r="J26" s="88" t="str">
        <f t="shared" si="7"/>
        <v>South</v>
      </c>
      <c r="K26" s="91" t="s">
        <v>34</v>
      </c>
      <c r="L26" s="36" cm="1">
        <f t="array" ref="L26">IFERROR(INDEX('Transportation Information'!$F$4:$F$21,MATCH(1,($J26='Transportation Information'!$B$4:$B$21)*(L$3='Transportation Information'!$C$4:$C$21)*($I$3='Transportation Information'!$E$4:$E$21),0))*VLOOKUP($K26,'Transportation Information'!$K$4:$L$11,2,0)/1000,0)</f>
        <v>8349.3965000000007</v>
      </c>
      <c r="M26" s="36" cm="1">
        <f t="array" ref="M26">IFERROR(INDEX('Transportation Information'!$F$4:$F$21,MATCH(1,($J26='Transportation Information'!$B$4:$B$21)*(M$3='Transportation Information'!$C$4:$C$21)*($I$3='Transportation Information'!$E$4:$E$21),0))*VLOOKUP($K26,'Transportation Information'!$K$4:$L$11,2,0)/1000,0)</f>
        <v>7146.8850888888883</v>
      </c>
      <c r="N26" s="36" cm="1">
        <f t="array" ref="N26">IFERROR(INDEX('Transportation Information'!$F$4:$F$21,MATCH(1,($J26='Transportation Information'!$B$4:$B$21)*(N$3='Transportation Information'!$C$4:$C$21)*($I$3='Transportation Information'!$E$4:$E$21),0))*VLOOKUP($K26,'Transportation Information'!$K$4:$L$11,2,0)/1000,0)</f>
        <v>0</v>
      </c>
      <c r="P26" s="218"/>
      <c r="Q26" s="88" t="str">
        <f t="shared" si="8"/>
        <v>South</v>
      </c>
      <c r="R26" s="91" t="s">
        <v>34</v>
      </c>
      <c r="S26" s="36" cm="1">
        <f t="array" ref="S26">IFERROR(INDEX('Transportation Information'!$F$4:$F$21,MATCH(1,($Q26='Transportation Information'!$B$4:$B$21)*(S$3='Transportation Information'!$C$4:$C$21)*($P$3='Transportation Information'!$E$4:$E$21),0))*VLOOKUP($R26,'Transportation Information'!$K$4:$L$11,2,0)/1000,0)</f>
        <v>14404.46161111111</v>
      </c>
      <c r="T26" s="36" cm="1">
        <f t="array" ref="T26">IFERROR(INDEX('Transportation Information'!$F$4:$F$21,MATCH(1,($Q26='Transportation Information'!$B$4:$B$21)*(T$3='Transportation Information'!$C$4:$C$21)*($P$3='Transportation Information'!$E$4:$E$21),0))*VLOOKUP($R26,'Transportation Information'!$K$4:$L$11,2,0)/1000,0)</f>
        <v>8729.3796999999995</v>
      </c>
      <c r="U26" s="36" cm="1">
        <f t="array" ref="U26">IFERROR(INDEX('Transportation Information'!$F$4:$F$21,MATCH(1,($Q26='Transportation Information'!$B$4:$B$21)*(U$3='Transportation Information'!$C$4:$C$21)*($P$3='Transportation Information'!$E$4:$E$21),0))*VLOOKUP($R26,'Transportation Information'!$K$4:$L$11,2,0)/1000,0)</f>
        <v>0</v>
      </c>
    </row>
    <row r="27" spans="1:33" hidden="1" outlineLevel="1" x14ac:dyDescent="0.3">
      <c r="B27" s="218"/>
      <c r="C27" s="88" t="str">
        <f t="shared" si="6"/>
        <v>South</v>
      </c>
      <c r="D27" s="91" t="s">
        <v>35</v>
      </c>
      <c r="E27" s="36" cm="1">
        <f t="array" ref="E27">IFERROR(INDEX('Transportation Information'!$F$4:$F$21,MATCH(1,($C27='Transportation Information'!$B$4:$B$21)*(E$3='Transportation Information'!$C$4:$C$21)*($B$3='Transportation Information'!$E$4:$E$21),0))*VLOOKUP($D27,'Transportation Information'!$K$4:$L$11,2,0)/1000,0)</f>
        <v>10875.545609999999</v>
      </c>
      <c r="F27" s="36" cm="1">
        <f t="array" ref="F27">IFERROR(INDEX('Transportation Information'!$F$4:$F$21,MATCH(1,($C27='Transportation Information'!$B$4:$B$21)*(F$3='Transportation Information'!$C$4:$C$21)*($B$3='Transportation Information'!$E$4:$E$21),0))*VLOOKUP($D27,'Transportation Information'!$K$4:$L$11,2,0)/1000,0)</f>
        <v>9965.6749363636354</v>
      </c>
      <c r="G27" s="36" cm="1">
        <f t="array" ref="G27">IFERROR(INDEX('Transportation Information'!$F$4:$F$21,MATCH(1,($C27='Transportation Information'!$B$4:$B$21)*(G$3='Transportation Information'!$C$4:$C$21)*($B$3='Transportation Information'!$E$4:$E$21),0))*VLOOKUP($D27,'Transportation Information'!$K$4:$L$11,2,0)/1000,0)</f>
        <v>0</v>
      </c>
      <c r="I27" s="218"/>
      <c r="J27" s="88" t="str">
        <f t="shared" si="7"/>
        <v>South</v>
      </c>
      <c r="K27" s="91" t="s">
        <v>35</v>
      </c>
      <c r="L27" s="36" cm="1">
        <f t="array" ref="L27">IFERROR(INDEX('Transportation Information'!$F$4:$F$21,MATCH(1,($J27='Transportation Information'!$B$4:$B$21)*(L$3='Transportation Information'!$C$4:$C$21)*($I$3='Transportation Information'!$E$4:$E$21),0))*VLOOKUP($K27,'Transportation Information'!$K$4:$L$11,2,0)/1000,0)</f>
        <v>15175.1805</v>
      </c>
      <c r="M27" s="36" cm="1">
        <f t="array" ref="M27">IFERROR(INDEX('Transportation Information'!$F$4:$F$21,MATCH(1,($J27='Transportation Information'!$B$4:$B$21)*(M$3='Transportation Information'!$C$4:$C$21)*($I$3='Transportation Information'!$E$4:$E$21),0))*VLOOKUP($K27,'Transportation Information'!$K$4:$L$11,2,0)/1000,0)</f>
        <v>12989.594066666667</v>
      </c>
      <c r="N27" s="36" cm="1">
        <f t="array" ref="N27">IFERROR(INDEX('Transportation Information'!$F$4:$F$21,MATCH(1,($J27='Transportation Information'!$B$4:$B$21)*(N$3='Transportation Information'!$C$4:$C$21)*($I$3='Transportation Information'!$E$4:$E$21),0))*VLOOKUP($K27,'Transportation Information'!$K$4:$L$11,2,0)/1000,0)</f>
        <v>0</v>
      </c>
      <c r="P27" s="218"/>
      <c r="Q27" s="88" t="str">
        <f t="shared" si="8"/>
        <v>South</v>
      </c>
      <c r="R27" s="91" t="s">
        <v>35</v>
      </c>
      <c r="S27" s="36" cm="1">
        <f t="array" ref="S27">IFERROR(INDEX('Transportation Information'!$F$4:$F$21,MATCH(1,($Q27='Transportation Information'!$B$4:$B$21)*(S$3='Transportation Information'!$C$4:$C$21)*($P$3='Transportation Information'!$E$4:$E$21),0))*VLOOKUP($R27,'Transportation Information'!$K$4:$L$11,2,0)/1000,0)</f>
        <v>26180.371833333331</v>
      </c>
      <c r="T27" s="36" cm="1">
        <f t="array" ref="T27">IFERROR(INDEX('Transportation Information'!$F$4:$F$21,MATCH(1,($Q27='Transportation Information'!$B$4:$B$21)*(T$3='Transportation Information'!$C$4:$C$21)*($P$3='Transportation Information'!$E$4:$E$21),0))*VLOOKUP($R27,'Transportation Information'!$K$4:$L$11,2,0)/1000,0)</f>
        <v>15865.806899999998</v>
      </c>
      <c r="U27" s="36" cm="1">
        <f t="array" ref="U27">IFERROR(INDEX('Transportation Information'!$F$4:$F$21,MATCH(1,($Q27='Transportation Information'!$B$4:$B$21)*(U$3='Transportation Information'!$C$4:$C$21)*($P$3='Transportation Information'!$E$4:$E$21),0))*VLOOKUP($R27,'Transportation Information'!$K$4:$L$11,2,0)/1000,0)</f>
        <v>0</v>
      </c>
    </row>
    <row r="28" spans="1:33" ht="15" customHeight="1" collapsed="1" x14ac:dyDescent="0.3">
      <c r="B28" s="87"/>
      <c r="C28" s="88"/>
      <c r="D28" s="74"/>
      <c r="E28" s="36"/>
      <c r="F28" s="36"/>
      <c r="G28" s="36"/>
      <c r="I28" s="87"/>
      <c r="J28" s="88"/>
      <c r="K28" s="74"/>
      <c r="L28" s="36"/>
      <c r="M28" s="36"/>
      <c r="N28" s="36"/>
      <c r="P28" s="87"/>
      <c r="Q28" s="88"/>
      <c r="R28" s="74"/>
      <c r="S28" s="36"/>
      <c r="T28" s="36"/>
      <c r="U28" s="36"/>
    </row>
    <row r="29" spans="1:33" hidden="1" outlineLevel="1" x14ac:dyDescent="0.3">
      <c r="A29" s="157" t="s">
        <v>149</v>
      </c>
      <c r="B29" s="87"/>
      <c r="C29" s="88"/>
      <c r="D29" s="74"/>
      <c r="E29" s="36"/>
      <c r="F29" s="36"/>
      <c r="G29" s="36"/>
      <c r="I29" s="87"/>
      <c r="J29" s="88"/>
      <c r="K29" s="74"/>
      <c r="L29" s="36"/>
      <c r="M29" s="36"/>
      <c r="N29" s="36"/>
      <c r="P29" s="87"/>
      <c r="Q29" s="88"/>
      <c r="R29" s="74"/>
      <c r="S29" s="36"/>
      <c r="T29" s="36"/>
      <c r="U29" s="36"/>
    </row>
    <row r="30" spans="1:33" hidden="1" outlineLevel="1" x14ac:dyDescent="0.3">
      <c r="C30" s="83"/>
    </row>
    <row r="31" spans="1:33" hidden="1" outlineLevel="1" x14ac:dyDescent="0.3">
      <c r="A31" s="115" t="s">
        <v>144</v>
      </c>
      <c r="B31" s="63"/>
      <c r="C31" s="130"/>
      <c r="D31" s="63"/>
      <c r="J31" s="115" t="s">
        <v>141</v>
      </c>
      <c r="K31" s="63"/>
      <c r="L31" s="130"/>
      <c r="M31" s="74"/>
      <c r="S31" s="39" t="s">
        <v>153</v>
      </c>
      <c r="U31" s="129">
        <f>SUMPRODUCT(E34:G54,N34:P54)</f>
        <v>4949301881.3189259</v>
      </c>
      <c r="Y31" s="49"/>
      <c r="AG31" s="49"/>
    </row>
    <row r="32" spans="1:33" ht="15" hidden="1" outlineLevel="1" thickBot="1" x14ac:dyDescent="0.35">
      <c r="E32" s="206" t="s">
        <v>128</v>
      </c>
      <c r="F32" s="206"/>
      <c r="G32" s="206"/>
      <c r="N32" s="206" t="s">
        <v>128</v>
      </c>
      <c r="O32" s="206"/>
      <c r="P32" s="206"/>
      <c r="S32" s="67" t="s">
        <v>147</v>
      </c>
      <c r="T32" s="67"/>
      <c r="U32" s="158">
        <f>'Primary Cost Summary'!$AD$32*1000000</f>
        <v>47088771994.322334</v>
      </c>
      <c r="Y32" s="49"/>
      <c r="Z32" s="49"/>
    </row>
    <row r="33" spans="1:29" ht="14.4" hidden="1" customHeight="1" outlineLevel="1" thickBot="1" x14ac:dyDescent="0.35">
      <c r="A33" s="74"/>
      <c r="B33" s="60"/>
      <c r="D33" s="60"/>
      <c r="E33" s="57" t="s">
        <v>11</v>
      </c>
      <c r="F33" s="86" t="s">
        <v>13</v>
      </c>
      <c r="G33" s="57" t="s">
        <v>12</v>
      </c>
      <c r="H33" s="100" t="s">
        <v>111</v>
      </c>
      <c r="J33" s="74"/>
      <c r="N33" s="57" t="s">
        <v>11</v>
      </c>
      <c r="O33" s="86" t="s">
        <v>13</v>
      </c>
      <c r="P33" s="57" t="s">
        <v>12</v>
      </c>
      <c r="Q33" s="57" t="s">
        <v>132</v>
      </c>
      <c r="S33" s="153" t="s">
        <v>148</v>
      </c>
      <c r="T33" s="153"/>
      <c r="U33" s="161">
        <f>U32-U31</f>
        <v>42139470113.00341</v>
      </c>
      <c r="V33" s="58"/>
      <c r="Y33" s="49"/>
      <c r="Z33" s="49"/>
    </row>
    <row r="34" spans="1:29" hidden="1" outlineLevel="1" x14ac:dyDescent="0.3">
      <c r="A34" s="74"/>
      <c r="B34" s="207" t="s">
        <v>129</v>
      </c>
      <c r="C34" s="98" t="s">
        <v>11</v>
      </c>
      <c r="D34" s="90" t="s">
        <v>28</v>
      </c>
      <c r="E34" s="107" cm="1">
        <f t="array" ref="E34">IFERROR(INDEX('Cost Structure'!$C$2:$E$7,MATCH(1,($C34='Cost Structure'!$A$2:$A$7)*(E$33='Cost Structure'!$B$2:$B$7),0),MATCH($B$3,'Cost Structure'!$C$1:$E$1,0))*E4+INDEX('Cost Structure'!$C$2:$E$7,MATCH(1,($C34='Cost Structure'!$A$2:$A$7)*(E$33='Cost Structure'!$B$2:$B$7),0),MATCH($I$3,'Cost Structure'!$C$1:$E$1,0))*L4+INDEX('Cost Structure'!$C$2:$E$7,MATCH(1,($C34='Cost Structure'!$A$2:$A$7)*(E$33='Cost Structure'!$B$2:$B$7),0),MATCH($P$3,'Cost Structure'!$C$1:$E$1,0))*S4,0)</f>
        <v>0</v>
      </c>
      <c r="F34" s="108" cm="1">
        <f t="array" ref="F34">IFERROR(INDEX('Cost Structure'!$C$2:$E$7,MATCH(1,($C34='Cost Structure'!$A$2:$A$7)*(F$33='Cost Structure'!$B$2:$B$7),0),MATCH($B$3,'Cost Structure'!$C$1:$E$1,0))*F4+INDEX('Cost Structure'!$C$2:$E$7,MATCH(1,($C34='Cost Structure'!$A$2:$A$7)*(F$33='Cost Structure'!$B$2:$B$7),0),MATCH($I$3,'Cost Structure'!$C$1:$E$1,0))*M4+INDEX('Cost Structure'!$C$2:$E$7,MATCH(1,($C34='Cost Structure'!$A$2:$A$7)*(F$33='Cost Structure'!$B$2:$B$7),0),MATCH($P$3,'Cost Structure'!$C$1:$E$1,0))*T4,0)</f>
        <v>6775.3648867857146</v>
      </c>
      <c r="G34" s="109" cm="1">
        <f t="array" ref="G34">IFERROR(INDEX('Cost Structure'!$C$2:$E$7,MATCH(1,($C34='Cost Structure'!$A$2:$A$7)*(G$33='Cost Structure'!$B$2:$B$7),0),MATCH($B$3,'Cost Structure'!$C$1:$E$1,0))*G4+INDEX('Cost Structure'!$C$2:$E$7,MATCH(1,($C34='Cost Structure'!$A$2:$A$7)*(G$33='Cost Structure'!$B$2:$B$7),0),MATCH($I$3,'Cost Structure'!$C$1:$E$1,0))*N4+INDEX('Cost Structure'!$C$2:$E$7,MATCH(1,($C34='Cost Structure'!$A$2:$A$7)*(G$33='Cost Structure'!$B$2:$B$7),0),MATCH($P$3,'Cost Structure'!$C$1:$E$1,0))*U4,0)</f>
        <v>8022.0461330476192</v>
      </c>
      <c r="H34" s="127">
        <f ca="1">SUMIFS(SalesProd[Production Capacity],SalesProd[Region],C34,SalesProd[Product Type],D34)</f>
        <v>4143484.7999999993</v>
      </c>
      <c r="J34" s="74"/>
      <c r="K34" s="207" t="s">
        <v>129</v>
      </c>
      <c r="L34" s="98" t="s">
        <v>11</v>
      </c>
      <c r="M34" s="90" t="s">
        <v>28</v>
      </c>
      <c r="N34" s="116">
        <v>1328138.4199999997</v>
      </c>
      <c r="O34" s="116">
        <v>0</v>
      </c>
      <c r="P34" s="117">
        <v>0</v>
      </c>
      <c r="Q34" s="131">
        <f>SUM(N34:P34)</f>
        <v>1328138.4199999997</v>
      </c>
      <c r="Y34" s="49"/>
      <c r="Z34" s="49"/>
    </row>
    <row r="35" spans="1:29" hidden="1" outlineLevel="1" x14ac:dyDescent="0.3">
      <c r="A35" s="74"/>
      <c r="B35" s="208"/>
      <c r="C35" s="88" t="str">
        <f>C34</f>
        <v>North</v>
      </c>
      <c r="D35" s="91" t="s">
        <v>29</v>
      </c>
      <c r="E35" s="110" cm="1">
        <f t="array" ref="E35">IFERROR(INDEX('Cost Structure'!$C$2:$E$7,MATCH(1,($C35='Cost Structure'!$A$2:$A$7)*(E$33='Cost Structure'!$B$2:$B$7),0),MATCH($B$3,'Cost Structure'!$C$1:$E$1,0))*E5+INDEX('Cost Structure'!$C$2:$E$7,MATCH(1,($C35='Cost Structure'!$A$2:$A$7)*(E$33='Cost Structure'!$B$2:$B$7),0),MATCH($I$3,'Cost Structure'!$C$1:$E$1,0))*L5+INDEX('Cost Structure'!$C$2:$E$7,MATCH(1,($C35='Cost Structure'!$A$2:$A$7)*(E$33='Cost Structure'!$B$2:$B$7),0),MATCH($P$3,'Cost Structure'!$C$1:$E$1,0))*S5,0)</f>
        <v>0</v>
      </c>
      <c r="F35" s="104" cm="1">
        <f t="array" ref="F35">IFERROR(INDEX('Cost Structure'!$C$2:$E$7,MATCH(1,($C35='Cost Structure'!$A$2:$A$7)*(F$33='Cost Structure'!$B$2:$B$7),0),MATCH($B$3,'Cost Structure'!$C$1:$E$1,0))*F5+INDEX('Cost Structure'!$C$2:$E$7,MATCH(1,($C35='Cost Structure'!$A$2:$A$7)*(F$33='Cost Structure'!$B$2:$B$7),0),MATCH($I$3,'Cost Structure'!$C$1:$E$1,0))*M5+INDEX('Cost Structure'!$C$2:$E$7,MATCH(1,($C35='Cost Structure'!$A$2:$A$7)*(F$33='Cost Structure'!$B$2:$B$7),0),MATCH($P$3,'Cost Structure'!$C$1:$E$1,0))*T5,0)</f>
        <v>5405.0663703571427</v>
      </c>
      <c r="G35" s="111" cm="1">
        <f t="array" ref="G35">IFERROR(INDEX('Cost Structure'!$C$2:$E$7,MATCH(1,($C35='Cost Structure'!$A$2:$A$7)*(G$33='Cost Structure'!$B$2:$B$7),0),MATCH($B$3,'Cost Structure'!$C$1:$E$1,0))*G5+INDEX('Cost Structure'!$C$2:$E$7,MATCH(1,($C35='Cost Structure'!$A$2:$A$7)*(G$33='Cost Structure'!$B$2:$B$7),0),MATCH($I$3,'Cost Structure'!$C$1:$E$1,0))*N5+INDEX('Cost Structure'!$C$2:$E$7,MATCH(1,($C35='Cost Structure'!$A$2:$A$7)*(G$33='Cost Structure'!$B$2:$B$7),0),MATCH($P$3,'Cost Structure'!$C$1:$E$1,0))*U5,0)</f>
        <v>6399.6098364761901</v>
      </c>
      <c r="H35" s="127">
        <f ca="1">SUMIFS(SalesProd[Production Capacity],SalesProd[Region],C35,SalesProd[Product Type],D35)</f>
        <v>1775779.2000000009</v>
      </c>
      <c r="J35" s="74"/>
      <c r="K35" s="208"/>
      <c r="L35" s="88" t="str">
        <f>L34</f>
        <v>North</v>
      </c>
      <c r="M35" s="91" t="s">
        <v>29</v>
      </c>
      <c r="N35" s="118">
        <v>74339.560000000012</v>
      </c>
      <c r="O35" s="119">
        <v>164</v>
      </c>
      <c r="P35" s="120">
        <v>0</v>
      </c>
      <c r="Q35" s="132">
        <f t="shared" ref="Q35:Q54" si="9">SUM(N35:P35)</f>
        <v>74503.560000000012</v>
      </c>
      <c r="Y35" s="49"/>
      <c r="Z35" s="49"/>
    </row>
    <row r="36" spans="1:29" hidden="1" outlineLevel="1" x14ac:dyDescent="0.3">
      <c r="A36" s="74"/>
      <c r="B36" s="208"/>
      <c r="C36" s="88" t="str">
        <f t="shared" ref="C36:C40" si="10">C35</f>
        <v>North</v>
      </c>
      <c r="D36" s="91" t="s">
        <v>30</v>
      </c>
      <c r="E36" s="110" cm="1">
        <f t="array" ref="E36">IFERROR(INDEX('Cost Structure'!$C$2:$E$7,MATCH(1,($C36='Cost Structure'!$A$2:$A$7)*(E$33='Cost Structure'!$B$2:$B$7),0),MATCH($B$3,'Cost Structure'!$C$1:$E$1,0))*E6+INDEX('Cost Structure'!$C$2:$E$7,MATCH(1,($C36='Cost Structure'!$A$2:$A$7)*(E$33='Cost Structure'!$B$2:$B$7),0),MATCH($I$3,'Cost Structure'!$C$1:$E$1,0))*L6+INDEX('Cost Structure'!$C$2:$E$7,MATCH(1,($C36='Cost Structure'!$A$2:$A$7)*(E$33='Cost Structure'!$B$2:$B$7),0),MATCH($P$3,'Cost Structure'!$C$1:$E$1,0))*S6,0)</f>
        <v>0</v>
      </c>
      <c r="F36" s="104" cm="1">
        <f t="array" ref="F36">IFERROR(INDEX('Cost Structure'!$C$2:$E$7,MATCH(1,($C36='Cost Structure'!$A$2:$A$7)*(F$33='Cost Structure'!$B$2:$B$7),0),MATCH($B$3,'Cost Structure'!$C$1:$E$1,0))*F6+INDEX('Cost Structure'!$C$2:$E$7,MATCH(1,($C36='Cost Structure'!$A$2:$A$7)*(F$33='Cost Structure'!$B$2:$B$7),0),MATCH($I$3,'Cost Structure'!$C$1:$E$1,0))*M6+INDEX('Cost Structure'!$C$2:$E$7,MATCH(1,($C36='Cost Structure'!$A$2:$A$7)*(F$33='Cost Structure'!$B$2:$B$7),0),MATCH($P$3,'Cost Structure'!$C$1:$E$1,0))*T6,0)</f>
        <v>3349.6185957142866</v>
      </c>
      <c r="G36" s="111" cm="1">
        <f t="array" ref="G36">IFERROR(INDEX('Cost Structure'!$C$2:$E$7,MATCH(1,($C36='Cost Structure'!$A$2:$A$7)*(G$33='Cost Structure'!$B$2:$B$7),0),MATCH($B$3,'Cost Structure'!$C$1:$E$1,0))*G6+INDEX('Cost Structure'!$C$2:$E$7,MATCH(1,($C36='Cost Structure'!$A$2:$A$7)*(G$33='Cost Structure'!$B$2:$B$7),0),MATCH($I$3,'Cost Structure'!$C$1:$E$1,0))*N6+INDEX('Cost Structure'!$C$2:$E$7,MATCH(1,($C36='Cost Structure'!$A$2:$A$7)*(G$33='Cost Structure'!$B$2:$B$7),0),MATCH($P$3,'Cost Structure'!$C$1:$E$1,0))*U6,0)</f>
        <v>3965.9553916190475</v>
      </c>
      <c r="H36" s="127">
        <f ca="1">SUMIFS(SalesProd[Production Capacity],SalesProd[Region],C36,SalesProd[Product Type],D36)</f>
        <v>13483584</v>
      </c>
      <c r="J36" s="74"/>
      <c r="K36" s="208"/>
      <c r="L36" s="88" t="str">
        <f t="shared" ref="L36:L40" si="11">L35</f>
        <v>North</v>
      </c>
      <c r="M36" s="91" t="s">
        <v>30</v>
      </c>
      <c r="N36" s="118">
        <v>2867311.2199999993</v>
      </c>
      <c r="O36" s="119">
        <v>0</v>
      </c>
      <c r="P36" s="120">
        <v>0</v>
      </c>
      <c r="Q36" s="132">
        <f t="shared" si="9"/>
        <v>2867311.2199999993</v>
      </c>
      <c r="Y36" s="49"/>
      <c r="Z36" s="49"/>
    </row>
    <row r="37" spans="1:29" hidden="1" outlineLevel="1" x14ac:dyDescent="0.3">
      <c r="A37" s="74"/>
      <c r="B37" s="208"/>
      <c r="C37" s="88" t="str">
        <f t="shared" si="10"/>
        <v>North</v>
      </c>
      <c r="D37" s="91" t="s">
        <v>31</v>
      </c>
      <c r="E37" s="110" cm="1">
        <f t="array" ref="E37">IFERROR(INDEX('Cost Structure'!$C$2:$E$7,MATCH(1,($C37='Cost Structure'!$A$2:$A$7)*(E$33='Cost Structure'!$B$2:$B$7),0),MATCH($B$3,'Cost Structure'!$C$1:$E$1,0))*E7+INDEX('Cost Structure'!$C$2:$E$7,MATCH(1,($C37='Cost Structure'!$A$2:$A$7)*(E$33='Cost Structure'!$B$2:$B$7),0),MATCH($I$3,'Cost Structure'!$C$1:$E$1,0))*L7+INDEX('Cost Structure'!$C$2:$E$7,MATCH(1,($C37='Cost Structure'!$A$2:$A$7)*(E$33='Cost Structure'!$B$2:$B$7),0),MATCH($P$3,'Cost Structure'!$C$1:$E$1,0))*S7,0)</f>
        <v>0</v>
      </c>
      <c r="F37" s="104" cm="1">
        <f t="array" ref="F37">IFERROR(INDEX('Cost Structure'!$C$2:$E$7,MATCH(1,($C37='Cost Structure'!$A$2:$A$7)*(F$33='Cost Structure'!$B$2:$B$7),0),MATCH($B$3,'Cost Structure'!$C$1:$E$1,0))*F7+INDEX('Cost Structure'!$C$2:$E$7,MATCH(1,($C37='Cost Structure'!$A$2:$A$7)*(F$33='Cost Structure'!$B$2:$B$7),0),MATCH($I$3,'Cost Structure'!$C$1:$E$1,0))*M7+INDEX('Cost Structure'!$C$2:$E$7,MATCH(1,($C37='Cost Structure'!$A$2:$A$7)*(F$33='Cost Structure'!$B$2:$B$7),0),MATCH($P$3,'Cost Structure'!$C$1:$E$1,0))*T7,0)</f>
        <v>3273.4909003571433</v>
      </c>
      <c r="G37" s="111" cm="1">
        <f t="array" ref="G37">IFERROR(INDEX('Cost Structure'!$C$2:$E$7,MATCH(1,($C37='Cost Structure'!$A$2:$A$7)*(G$33='Cost Structure'!$B$2:$B$7),0),MATCH($B$3,'Cost Structure'!$C$1:$E$1,0))*G7+INDEX('Cost Structure'!$C$2:$E$7,MATCH(1,($C37='Cost Structure'!$A$2:$A$7)*(G$33='Cost Structure'!$B$2:$B$7),0),MATCH($I$3,'Cost Structure'!$C$1:$E$1,0))*N7+INDEX('Cost Structure'!$C$2:$E$7,MATCH(1,($C37='Cost Structure'!$A$2:$A$7)*(G$33='Cost Structure'!$B$2:$B$7),0),MATCH($P$3,'Cost Structure'!$C$1:$E$1,0))*U7,0)</f>
        <v>3875.8200418095234</v>
      </c>
      <c r="H37" s="127">
        <f ca="1">SUMIFS(SalesProd[Production Capacity],SalesProd[Region],C37,SalesProd[Product Type],D37)</f>
        <v>3745440</v>
      </c>
      <c r="J37" s="74"/>
      <c r="K37" s="208"/>
      <c r="L37" s="88" t="str">
        <f t="shared" si="11"/>
        <v>North</v>
      </c>
      <c r="M37" s="91" t="s">
        <v>31</v>
      </c>
      <c r="N37" s="118">
        <v>2943498.2399999993</v>
      </c>
      <c r="O37" s="119">
        <v>204794.18</v>
      </c>
      <c r="P37" s="120">
        <v>0</v>
      </c>
      <c r="Q37" s="132">
        <f t="shared" si="9"/>
        <v>3148292.4199999995</v>
      </c>
    </row>
    <row r="38" spans="1:29" hidden="1" outlineLevel="1" x14ac:dyDescent="0.3">
      <c r="A38" s="74"/>
      <c r="B38" s="208"/>
      <c r="C38" s="88" t="str">
        <f t="shared" si="10"/>
        <v>North</v>
      </c>
      <c r="D38" s="91" t="s">
        <v>32</v>
      </c>
      <c r="E38" s="110" cm="1">
        <f t="array" ref="E38">IFERROR(INDEX('Cost Structure'!$C$2:$E$7,MATCH(1,($C38='Cost Structure'!$A$2:$A$7)*(E$33='Cost Structure'!$B$2:$B$7),0),MATCH($B$3,'Cost Structure'!$C$1:$E$1,0))*E8+INDEX('Cost Structure'!$C$2:$E$7,MATCH(1,($C38='Cost Structure'!$A$2:$A$7)*(E$33='Cost Structure'!$B$2:$B$7),0),MATCH($I$3,'Cost Structure'!$C$1:$E$1,0))*L8+INDEX('Cost Structure'!$C$2:$E$7,MATCH(1,($C38='Cost Structure'!$A$2:$A$7)*(E$33='Cost Structure'!$B$2:$B$7),0),MATCH($P$3,'Cost Structure'!$C$1:$E$1,0))*S8,0)</f>
        <v>0</v>
      </c>
      <c r="F38" s="104" cm="1">
        <f t="array" ref="F38">IFERROR(INDEX('Cost Structure'!$C$2:$E$7,MATCH(1,($C38='Cost Structure'!$A$2:$A$7)*(F$33='Cost Structure'!$B$2:$B$7),0),MATCH($B$3,'Cost Structure'!$C$1:$E$1,0))*F8+INDEX('Cost Structure'!$C$2:$E$7,MATCH(1,($C38='Cost Structure'!$A$2:$A$7)*(F$33='Cost Structure'!$B$2:$B$7),0),MATCH($I$3,'Cost Structure'!$C$1:$E$1,0))*M8+INDEX('Cost Structure'!$C$2:$E$7,MATCH(1,($C38='Cost Structure'!$A$2:$A$7)*(F$33='Cost Structure'!$B$2:$B$7),0),MATCH($P$3,'Cost Structure'!$C$1:$E$1,0))*T8,0)</f>
        <v>4148.9593969642856</v>
      </c>
      <c r="G38" s="111" cm="1">
        <f t="array" ref="G38">IFERROR(INDEX('Cost Structure'!$C$2:$E$7,MATCH(1,($C38='Cost Structure'!$A$2:$A$7)*(G$33='Cost Structure'!$B$2:$B$7),0),MATCH($B$3,'Cost Structure'!$C$1:$E$1,0))*G8+INDEX('Cost Structure'!$C$2:$E$7,MATCH(1,($C38='Cost Structure'!$A$2:$A$7)*(G$33='Cost Structure'!$B$2:$B$7),0),MATCH($I$3,'Cost Structure'!$C$1:$E$1,0))*N8+INDEX('Cost Structure'!$C$2:$E$7,MATCH(1,($C38='Cost Structure'!$A$2:$A$7)*(G$33='Cost Structure'!$B$2:$B$7),0),MATCH($P$3,'Cost Structure'!$C$1:$E$1,0))*U8,0)</f>
        <v>4912.3765646190477</v>
      </c>
      <c r="H38" s="127">
        <f ca="1">SUMIFS(SalesProd[Production Capacity],SalesProd[Region],C38,SalesProd[Product Type],D38)</f>
        <v>10721322</v>
      </c>
      <c r="J38" s="74"/>
      <c r="K38" s="208"/>
      <c r="L38" s="88" t="str">
        <f t="shared" si="11"/>
        <v>North</v>
      </c>
      <c r="M38" s="91" t="s">
        <v>32</v>
      </c>
      <c r="N38" s="118">
        <v>7696602.8199999994</v>
      </c>
      <c r="O38" s="119">
        <v>0</v>
      </c>
      <c r="P38" s="120">
        <v>0</v>
      </c>
      <c r="Q38" s="132">
        <f t="shared" si="9"/>
        <v>7696602.8199999994</v>
      </c>
    </row>
    <row r="39" spans="1:29" hidden="1" outlineLevel="1" x14ac:dyDescent="0.3">
      <c r="A39" s="74"/>
      <c r="B39" s="208"/>
      <c r="C39" s="88" t="str">
        <f t="shared" si="10"/>
        <v>North</v>
      </c>
      <c r="D39" s="91" t="s">
        <v>33</v>
      </c>
      <c r="E39" s="110" cm="1">
        <f t="array" ref="E39">IFERROR(INDEX('Cost Structure'!$C$2:$E$7,MATCH(1,($C39='Cost Structure'!$A$2:$A$7)*(E$33='Cost Structure'!$B$2:$B$7),0),MATCH($B$3,'Cost Structure'!$C$1:$E$1,0))*E9+INDEX('Cost Structure'!$C$2:$E$7,MATCH(1,($C39='Cost Structure'!$A$2:$A$7)*(E$33='Cost Structure'!$B$2:$B$7),0),MATCH($I$3,'Cost Structure'!$C$1:$E$1,0))*L9+INDEX('Cost Structure'!$C$2:$E$7,MATCH(1,($C39='Cost Structure'!$A$2:$A$7)*(E$33='Cost Structure'!$B$2:$B$7),0),MATCH($P$3,'Cost Structure'!$C$1:$E$1,0))*S9,0)</f>
        <v>0</v>
      </c>
      <c r="F39" s="104" cm="1">
        <f t="array" ref="F39">IFERROR(INDEX('Cost Structure'!$C$2:$E$7,MATCH(1,($C39='Cost Structure'!$A$2:$A$7)*(F$33='Cost Structure'!$B$2:$B$7),0),MATCH($B$3,'Cost Structure'!$C$1:$E$1,0))*F9+INDEX('Cost Structure'!$C$2:$E$7,MATCH(1,($C39='Cost Structure'!$A$2:$A$7)*(F$33='Cost Structure'!$B$2:$B$7),0),MATCH($I$3,'Cost Structure'!$C$1:$E$1,0))*M9+INDEX('Cost Structure'!$C$2:$E$7,MATCH(1,($C39='Cost Structure'!$A$2:$A$7)*(F$33='Cost Structure'!$B$2:$B$7),0),MATCH($P$3,'Cost Structure'!$C$1:$E$1,0))*T9,0)</f>
        <v>4757.9809598214279</v>
      </c>
      <c r="G39" s="111" cm="1">
        <f t="array" ref="G39">IFERROR(INDEX('Cost Structure'!$C$2:$E$7,MATCH(1,($C39='Cost Structure'!$A$2:$A$7)*(G$33='Cost Structure'!$B$2:$B$7),0),MATCH($B$3,'Cost Structure'!$C$1:$E$1,0))*G9+INDEX('Cost Structure'!$C$2:$E$7,MATCH(1,($C39='Cost Structure'!$A$2:$A$7)*(G$33='Cost Structure'!$B$2:$B$7),0),MATCH($I$3,'Cost Structure'!$C$1:$E$1,0))*N9+INDEX('Cost Structure'!$C$2:$E$7,MATCH(1,($C39='Cost Structure'!$A$2:$A$7)*(G$33='Cost Structure'!$B$2:$B$7),0),MATCH($P$3,'Cost Structure'!$C$1:$E$1,0))*U9,0)</f>
        <v>5633.4593630952377</v>
      </c>
      <c r="H39" s="127">
        <f ca="1">SUMIFS(SalesProd[Production Capacity],SalesProd[Region],C39,SalesProd[Product Type],D39)</f>
        <v>4432104</v>
      </c>
      <c r="J39" s="74"/>
      <c r="K39" s="208"/>
      <c r="L39" s="88" t="str">
        <f t="shared" si="11"/>
        <v>North</v>
      </c>
      <c r="M39" s="91" t="s">
        <v>33</v>
      </c>
      <c r="N39" s="118">
        <v>1787786.96</v>
      </c>
      <c r="O39" s="119">
        <v>0</v>
      </c>
      <c r="P39" s="120">
        <v>0</v>
      </c>
      <c r="Q39" s="132">
        <f t="shared" si="9"/>
        <v>1787786.96</v>
      </c>
      <c r="Y39" s="36"/>
      <c r="Z39" s="36"/>
      <c r="AB39" s="36"/>
      <c r="AC39" s="36"/>
    </row>
    <row r="40" spans="1:29" hidden="1" outlineLevel="1" x14ac:dyDescent="0.3">
      <c r="A40" s="74"/>
      <c r="B40" s="208"/>
      <c r="C40" s="88" t="str">
        <f t="shared" si="10"/>
        <v>North</v>
      </c>
      <c r="D40" s="91" t="s">
        <v>34</v>
      </c>
      <c r="E40" s="110" cm="1">
        <f t="array" ref="E40">IFERROR(INDEX('Cost Structure'!$C$2:$E$7,MATCH(1,($C40='Cost Structure'!$A$2:$A$7)*(E$33='Cost Structure'!$B$2:$B$7),0),MATCH($B$3,'Cost Structure'!$C$1:$E$1,0))*E10+INDEX('Cost Structure'!$C$2:$E$7,MATCH(1,($C40='Cost Structure'!$A$2:$A$7)*(E$33='Cost Structure'!$B$2:$B$7),0),MATCH($I$3,'Cost Structure'!$C$1:$E$1,0))*L10+INDEX('Cost Structure'!$C$2:$E$7,MATCH(1,($C40='Cost Structure'!$A$2:$A$7)*(E$33='Cost Structure'!$B$2:$B$7),0),MATCH($P$3,'Cost Structure'!$C$1:$E$1,0))*S10,0)</f>
        <v>0</v>
      </c>
      <c r="F40" s="104" cm="1">
        <f t="array" ref="F40">IFERROR(INDEX('Cost Structure'!$C$2:$E$7,MATCH(1,($C40='Cost Structure'!$A$2:$A$7)*(F$33='Cost Structure'!$B$2:$B$7),0),MATCH($B$3,'Cost Structure'!$C$1:$E$1,0))*F10+INDEX('Cost Structure'!$C$2:$E$7,MATCH(1,($C40='Cost Structure'!$A$2:$A$7)*(F$33='Cost Structure'!$B$2:$B$7),0),MATCH($I$3,'Cost Structure'!$C$1:$E$1,0))*M10+INDEX('Cost Structure'!$C$2:$E$7,MATCH(1,($C40='Cost Structure'!$A$2:$A$7)*(F$33='Cost Structure'!$B$2:$B$7),0),MATCH($P$3,'Cost Structure'!$C$1:$E$1,0))*T10,0)</f>
        <v>5214.7471319642855</v>
      </c>
      <c r="G40" s="111" cm="1">
        <f t="array" ref="G40">IFERROR(INDEX('Cost Structure'!$C$2:$E$7,MATCH(1,($C40='Cost Structure'!$A$2:$A$7)*(G$33='Cost Structure'!$B$2:$B$7),0),MATCH($B$3,'Cost Structure'!$C$1:$E$1,0))*G10+INDEX('Cost Structure'!$C$2:$E$7,MATCH(1,($C40='Cost Structure'!$A$2:$A$7)*(G$33='Cost Structure'!$B$2:$B$7),0),MATCH($I$3,'Cost Structure'!$C$1:$E$1,0))*N10+INDEX('Cost Structure'!$C$2:$E$7,MATCH(1,($C40='Cost Structure'!$A$2:$A$7)*(G$33='Cost Structure'!$B$2:$B$7),0),MATCH($P$3,'Cost Structure'!$C$1:$E$1,0))*U10,0)</f>
        <v>6174.2714619523804</v>
      </c>
      <c r="H40" s="127">
        <f ca="1">SUMIFS(SalesProd[Production Capacity],SalesProd[Region],C40,SalesProd[Product Type],D40)</f>
        <v>10562140.800000003</v>
      </c>
      <c r="J40" s="74"/>
      <c r="K40" s="208"/>
      <c r="L40" s="88" t="str">
        <f t="shared" si="11"/>
        <v>North</v>
      </c>
      <c r="M40" s="91" t="s">
        <v>34</v>
      </c>
      <c r="N40" s="118">
        <v>4472849.08</v>
      </c>
      <c r="O40" s="119">
        <v>438462.54000000004</v>
      </c>
      <c r="P40" s="120">
        <v>0</v>
      </c>
      <c r="Q40" s="132">
        <f t="shared" si="9"/>
        <v>4911311.62</v>
      </c>
      <c r="Y40" s="36"/>
      <c r="Z40" s="36"/>
      <c r="AB40" s="36"/>
      <c r="AC40" s="36"/>
    </row>
    <row r="41" spans="1:29" hidden="1" outlineLevel="1" x14ac:dyDescent="0.3">
      <c r="A41" s="74"/>
      <c r="B41" s="208"/>
      <c r="C41" s="89" t="s">
        <v>13</v>
      </c>
      <c r="D41" s="91" t="s">
        <v>28</v>
      </c>
      <c r="E41" s="110" cm="1">
        <f t="array" ref="E41">IFERROR(INDEX('Cost Structure'!$C$2:$E$7,MATCH(1,($C41='Cost Structure'!$A$2:$A$7)*(E$33='Cost Structure'!$B$2:$B$7),0),MATCH($B$3,'Cost Structure'!$C$1:$E$1,0))*E12+INDEX('Cost Structure'!$C$2:$E$7,MATCH(1,($C41='Cost Structure'!$A$2:$A$7)*(E$33='Cost Structure'!$B$2:$B$7),0),MATCH($I$3,'Cost Structure'!$C$1:$E$1,0))*L12+INDEX('Cost Structure'!$C$2:$E$7,MATCH(1,($C41='Cost Structure'!$A$2:$A$7)*(E$33='Cost Structure'!$B$2:$B$7),0),MATCH($P$3,'Cost Structure'!$C$1:$E$1,0))*S12,0)</f>
        <v>7289.1427200000007</v>
      </c>
      <c r="F41" s="104" cm="1">
        <f t="array" ref="F41">IFERROR(INDEX('Cost Structure'!$C$2:$E$7,MATCH(1,($C41='Cost Structure'!$A$2:$A$7)*(F$33='Cost Structure'!$B$2:$B$7),0),MATCH($B$3,'Cost Structure'!$C$1:$E$1,0))*F12+INDEX('Cost Structure'!$C$2:$E$7,MATCH(1,($C41='Cost Structure'!$A$2:$A$7)*(F$33='Cost Structure'!$B$2:$B$7),0),MATCH($I$3,'Cost Structure'!$C$1:$E$1,0))*M12+INDEX('Cost Structure'!$C$2:$E$7,MATCH(1,($C41='Cost Structure'!$A$2:$A$7)*(F$33='Cost Structure'!$B$2:$B$7),0),MATCH($P$3,'Cost Structure'!$C$1:$E$1,0))*T12,0)</f>
        <v>0</v>
      </c>
      <c r="G41" s="111" cm="1">
        <f t="array" ref="G41">IFERROR(INDEX('Cost Structure'!$C$2:$E$7,MATCH(1,($C41='Cost Structure'!$A$2:$A$7)*(G$33='Cost Structure'!$B$2:$B$7),0),MATCH($B$3,'Cost Structure'!$C$1:$E$1,0))*G12+INDEX('Cost Structure'!$C$2:$E$7,MATCH(1,($C41='Cost Structure'!$A$2:$A$7)*(G$33='Cost Structure'!$B$2:$B$7),0),MATCH($I$3,'Cost Structure'!$C$1:$E$1,0))*N12+INDEX('Cost Structure'!$C$2:$E$7,MATCH(1,($C41='Cost Structure'!$A$2:$A$7)*(G$33='Cost Structure'!$B$2:$B$7),0),MATCH($P$3,'Cost Structure'!$C$1:$E$1,0))*U12,0)</f>
        <v>6468.8337081722684</v>
      </c>
      <c r="H41" s="127">
        <f ca="1">SUMIFS(SalesProd[Production Capacity],SalesProd[Region],C41,SalesProd[Product Type],D41)</f>
        <v>5764122</v>
      </c>
      <c r="J41" s="74"/>
      <c r="K41" s="208"/>
      <c r="L41" s="89" t="s">
        <v>13</v>
      </c>
      <c r="M41" s="91" t="s">
        <v>28</v>
      </c>
      <c r="N41" s="118">
        <v>0</v>
      </c>
      <c r="O41" s="119">
        <v>2377059.4599999995</v>
      </c>
      <c r="P41" s="120">
        <v>0</v>
      </c>
      <c r="Q41" s="132">
        <f t="shared" si="9"/>
        <v>2377059.4599999995</v>
      </c>
      <c r="Y41" s="36"/>
      <c r="Z41" s="36"/>
      <c r="AB41" s="36"/>
      <c r="AC41" s="36"/>
    </row>
    <row r="42" spans="1:29" hidden="1" outlineLevel="1" x14ac:dyDescent="0.3">
      <c r="A42" s="74"/>
      <c r="B42" s="208"/>
      <c r="C42" s="88" t="str">
        <f>C41</f>
        <v>Central</v>
      </c>
      <c r="D42" s="91" t="s">
        <v>29</v>
      </c>
      <c r="E42" s="110" cm="1">
        <f t="array" ref="E42">IFERROR(INDEX('Cost Structure'!$C$2:$E$7,MATCH(1,($C42='Cost Structure'!$A$2:$A$7)*(E$33='Cost Structure'!$B$2:$B$7),0),MATCH($B$3,'Cost Structure'!$C$1:$E$1,0))*E13+INDEX('Cost Structure'!$C$2:$E$7,MATCH(1,($C42='Cost Structure'!$A$2:$A$7)*(E$33='Cost Structure'!$B$2:$B$7),0),MATCH($I$3,'Cost Structure'!$C$1:$E$1,0))*L13+INDEX('Cost Structure'!$C$2:$E$7,MATCH(1,($C42='Cost Structure'!$A$2:$A$7)*(E$33='Cost Structure'!$B$2:$B$7),0),MATCH($P$3,'Cost Structure'!$C$1:$E$1,0))*S13,0)</f>
        <v>5814.9340800000009</v>
      </c>
      <c r="F42" s="104" cm="1">
        <f t="array" ref="F42">IFERROR(INDEX('Cost Structure'!$C$2:$E$7,MATCH(1,($C42='Cost Structure'!$A$2:$A$7)*(F$33='Cost Structure'!$B$2:$B$7),0),MATCH($B$3,'Cost Structure'!$C$1:$E$1,0))*F13+INDEX('Cost Structure'!$C$2:$E$7,MATCH(1,($C42='Cost Structure'!$A$2:$A$7)*(F$33='Cost Structure'!$B$2:$B$7),0),MATCH($I$3,'Cost Structure'!$C$1:$E$1,0))*M13+INDEX('Cost Structure'!$C$2:$E$7,MATCH(1,($C42='Cost Structure'!$A$2:$A$7)*(F$33='Cost Structure'!$B$2:$B$7),0),MATCH($P$3,'Cost Structure'!$C$1:$E$1,0))*T13,0)</f>
        <v>0</v>
      </c>
      <c r="G42" s="111" cm="1">
        <f t="array" ref="G42">IFERROR(INDEX('Cost Structure'!$C$2:$E$7,MATCH(1,($C42='Cost Structure'!$A$2:$A$7)*(G$33='Cost Structure'!$B$2:$B$7),0),MATCH($B$3,'Cost Structure'!$C$1:$E$1,0))*G13+INDEX('Cost Structure'!$C$2:$E$7,MATCH(1,($C42='Cost Structure'!$A$2:$A$7)*(G$33='Cost Structure'!$B$2:$B$7),0),MATCH($I$3,'Cost Structure'!$C$1:$E$1,0))*N13+INDEX('Cost Structure'!$C$2:$E$7,MATCH(1,($C42='Cost Structure'!$A$2:$A$7)*(G$33='Cost Structure'!$B$2:$B$7),0),MATCH($P$3,'Cost Structure'!$C$1:$E$1,0))*U13,0)</f>
        <v>5160.53026157563</v>
      </c>
      <c r="H42" s="127">
        <f ca="1">SUMIFS(SalesProd[Production Capacity],SalesProd[Region],C42,SalesProd[Product Type],D42)</f>
        <v>0</v>
      </c>
      <c r="J42" s="74"/>
      <c r="K42" s="208"/>
      <c r="L42" s="88" t="str">
        <f>L41</f>
        <v>Central</v>
      </c>
      <c r="M42" s="91" t="s">
        <v>29</v>
      </c>
      <c r="N42" s="118">
        <v>0</v>
      </c>
      <c r="O42" s="119">
        <v>0</v>
      </c>
      <c r="P42" s="120">
        <v>0</v>
      </c>
      <c r="Q42" s="132">
        <f t="shared" si="9"/>
        <v>0</v>
      </c>
      <c r="Y42" s="36"/>
      <c r="Z42" s="36"/>
      <c r="AB42" s="36"/>
      <c r="AC42" s="36"/>
    </row>
    <row r="43" spans="1:29" hidden="1" outlineLevel="1" x14ac:dyDescent="0.3">
      <c r="A43" s="74"/>
      <c r="B43" s="208"/>
      <c r="C43" s="88" t="str">
        <f t="shared" ref="C43:C47" si="12">C42</f>
        <v>Central</v>
      </c>
      <c r="D43" s="91" t="s">
        <v>30</v>
      </c>
      <c r="E43" s="110" cm="1">
        <f t="array" ref="E43">IFERROR(INDEX('Cost Structure'!$C$2:$E$7,MATCH(1,($C43='Cost Structure'!$A$2:$A$7)*(E$33='Cost Structure'!$B$2:$B$7),0),MATCH($B$3,'Cost Structure'!$C$1:$E$1,0))*E14+INDEX('Cost Structure'!$C$2:$E$7,MATCH(1,($C43='Cost Structure'!$A$2:$A$7)*(E$33='Cost Structure'!$B$2:$B$7),0),MATCH($I$3,'Cost Structure'!$C$1:$E$1,0))*L14+INDEX('Cost Structure'!$C$2:$E$7,MATCH(1,($C43='Cost Structure'!$A$2:$A$7)*(E$33='Cost Structure'!$B$2:$B$7),0),MATCH($P$3,'Cost Structure'!$C$1:$E$1,0))*S14,0)</f>
        <v>3603.6211200000007</v>
      </c>
      <c r="F43" s="104" cm="1">
        <f t="array" ref="F43">IFERROR(INDEX('Cost Structure'!$C$2:$E$7,MATCH(1,($C43='Cost Structure'!$A$2:$A$7)*(F$33='Cost Structure'!$B$2:$B$7),0),MATCH($B$3,'Cost Structure'!$C$1:$E$1,0))*F14+INDEX('Cost Structure'!$C$2:$E$7,MATCH(1,($C43='Cost Structure'!$A$2:$A$7)*(F$33='Cost Structure'!$B$2:$B$7),0),MATCH($I$3,'Cost Structure'!$C$1:$E$1,0))*M14+INDEX('Cost Structure'!$C$2:$E$7,MATCH(1,($C43='Cost Structure'!$A$2:$A$7)*(F$33='Cost Structure'!$B$2:$B$7),0),MATCH($P$3,'Cost Structure'!$C$1:$E$1,0))*T14,0)</f>
        <v>0</v>
      </c>
      <c r="G43" s="111" cm="1">
        <f t="array" ref="G43">IFERROR(INDEX('Cost Structure'!$C$2:$E$7,MATCH(1,($C43='Cost Structure'!$A$2:$A$7)*(G$33='Cost Structure'!$B$2:$B$7),0),MATCH($B$3,'Cost Structure'!$C$1:$E$1,0))*G14+INDEX('Cost Structure'!$C$2:$E$7,MATCH(1,($C43='Cost Structure'!$A$2:$A$7)*(G$33='Cost Structure'!$B$2:$B$7),0),MATCH($I$3,'Cost Structure'!$C$1:$E$1,0))*N14+INDEX('Cost Structure'!$C$2:$E$7,MATCH(1,($C43='Cost Structure'!$A$2:$A$7)*(G$33='Cost Structure'!$B$2:$B$7),0),MATCH($P$3,'Cost Structure'!$C$1:$E$1,0))*U14,0)</f>
        <v>3198.0750916806719</v>
      </c>
      <c r="H43" s="127">
        <f ca="1">SUMIFS(SalesProd[Production Capacity],SalesProd[Region],C43,SalesProd[Product Type],D43)</f>
        <v>3720960</v>
      </c>
      <c r="J43" s="74"/>
      <c r="K43" s="208"/>
      <c r="L43" s="88" t="str">
        <f t="shared" ref="L43:L47" si="13">L42</f>
        <v>Central</v>
      </c>
      <c r="M43" s="91" t="s">
        <v>30</v>
      </c>
      <c r="N43" s="118">
        <v>0</v>
      </c>
      <c r="O43" s="119">
        <v>3396706.5</v>
      </c>
      <c r="P43" s="120">
        <v>0</v>
      </c>
      <c r="Q43" s="132">
        <f t="shared" si="9"/>
        <v>3396706.5</v>
      </c>
      <c r="Y43" s="36"/>
      <c r="Z43" s="36"/>
      <c r="AB43" s="36"/>
      <c r="AC43" s="36"/>
    </row>
    <row r="44" spans="1:29" hidden="1" outlineLevel="1" x14ac:dyDescent="0.3">
      <c r="A44" s="74"/>
      <c r="B44" s="208"/>
      <c r="C44" s="88" t="str">
        <f t="shared" si="12"/>
        <v>Central</v>
      </c>
      <c r="D44" s="91" t="s">
        <v>31</v>
      </c>
      <c r="E44" s="110" cm="1">
        <f t="array" ref="E44">IFERROR(INDEX('Cost Structure'!$C$2:$E$7,MATCH(1,($C44='Cost Structure'!$A$2:$A$7)*(E$33='Cost Structure'!$B$2:$B$7),0),MATCH($B$3,'Cost Structure'!$C$1:$E$1,0))*E15+INDEX('Cost Structure'!$C$2:$E$7,MATCH(1,($C44='Cost Structure'!$A$2:$A$7)*(E$33='Cost Structure'!$B$2:$B$7),0),MATCH($I$3,'Cost Structure'!$C$1:$E$1,0))*L15+INDEX('Cost Structure'!$C$2:$E$7,MATCH(1,($C44='Cost Structure'!$A$2:$A$7)*(E$33='Cost Structure'!$B$2:$B$7),0),MATCH($P$3,'Cost Structure'!$C$1:$E$1,0))*S15,0)</f>
        <v>3521.72064</v>
      </c>
      <c r="F44" s="104" cm="1">
        <f t="array" ref="F44">IFERROR(INDEX('Cost Structure'!$C$2:$E$7,MATCH(1,($C44='Cost Structure'!$A$2:$A$7)*(F$33='Cost Structure'!$B$2:$B$7),0),MATCH($B$3,'Cost Structure'!$C$1:$E$1,0))*F15+INDEX('Cost Structure'!$C$2:$E$7,MATCH(1,($C44='Cost Structure'!$A$2:$A$7)*(F$33='Cost Structure'!$B$2:$B$7),0),MATCH($I$3,'Cost Structure'!$C$1:$E$1,0))*M15+INDEX('Cost Structure'!$C$2:$E$7,MATCH(1,($C44='Cost Structure'!$A$2:$A$7)*(F$33='Cost Structure'!$B$2:$B$7),0),MATCH($P$3,'Cost Structure'!$C$1:$E$1,0))*T15,0)</f>
        <v>0</v>
      </c>
      <c r="G44" s="111" cm="1">
        <f t="array" ref="G44">IFERROR(INDEX('Cost Structure'!$C$2:$E$7,MATCH(1,($C44='Cost Structure'!$A$2:$A$7)*(G$33='Cost Structure'!$B$2:$B$7),0),MATCH($B$3,'Cost Structure'!$C$1:$E$1,0))*G15+INDEX('Cost Structure'!$C$2:$E$7,MATCH(1,($C44='Cost Structure'!$A$2:$A$7)*(G$33='Cost Structure'!$B$2:$B$7),0),MATCH($I$3,'Cost Structure'!$C$1:$E$1,0))*N15+INDEX('Cost Structure'!$C$2:$E$7,MATCH(1,($C44='Cost Structure'!$A$2:$A$7)*(G$33='Cost Structure'!$B$2:$B$7),0),MATCH($P$3,'Cost Structure'!$C$1:$E$1,0))*U15,0)</f>
        <v>3125.3915668697477</v>
      </c>
      <c r="H44" s="127">
        <f ca="1">SUMIFS(SalesProd[Production Capacity],SalesProd[Region],C44,SalesProd[Product Type],D44)</f>
        <v>0</v>
      </c>
      <c r="J44" s="74"/>
      <c r="K44" s="208"/>
      <c r="L44" s="88" t="str">
        <f t="shared" si="13"/>
        <v>Central</v>
      </c>
      <c r="M44" s="91" t="s">
        <v>31</v>
      </c>
      <c r="N44" s="118">
        <v>0</v>
      </c>
      <c r="O44" s="119">
        <v>0</v>
      </c>
      <c r="P44" s="120">
        <v>0</v>
      </c>
      <c r="Q44" s="132">
        <f t="shared" si="9"/>
        <v>0</v>
      </c>
      <c r="Y44" s="36"/>
      <c r="Z44" s="36"/>
      <c r="AB44" s="36"/>
      <c r="AC44" s="36"/>
    </row>
    <row r="45" spans="1:29" hidden="1" outlineLevel="1" x14ac:dyDescent="0.3">
      <c r="A45" s="74"/>
      <c r="B45" s="208"/>
      <c r="C45" s="88" t="str">
        <f t="shared" si="12"/>
        <v>Central</v>
      </c>
      <c r="D45" s="91" t="s">
        <v>32</v>
      </c>
      <c r="E45" s="110" cm="1">
        <f t="array" ref="E45">IFERROR(INDEX('Cost Structure'!$C$2:$E$7,MATCH(1,($C45='Cost Structure'!$A$2:$A$7)*(E$33='Cost Structure'!$B$2:$B$7),0),MATCH($B$3,'Cost Structure'!$C$1:$E$1,0))*E16+INDEX('Cost Structure'!$C$2:$E$7,MATCH(1,($C45='Cost Structure'!$A$2:$A$7)*(E$33='Cost Structure'!$B$2:$B$7),0),MATCH($I$3,'Cost Structure'!$C$1:$E$1,0))*L16+INDEX('Cost Structure'!$C$2:$E$7,MATCH(1,($C45='Cost Structure'!$A$2:$A$7)*(E$33='Cost Structure'!$B$2:$B$7),0),MATCH($P$3,'Cost Structure'!$C$1:$E$1,0))*S16,0)</f>
        <v>4463.5761600000005</v>
      </c>
      <c r="F45" s="104" cm="1">
        <f t="array" ref="F45">IFERROR(INDEX('Cost Structure'!$C$2:$E$7,MATCH(1,($C45='Cost Structure'!$A$2:$A$7)*(F$33='Cost Structure'!$B$2:$B$7),0),MATCH($B$3,'Cost Structure'!$C$1:$E$1,0))*F16+INDEX('Cost Structure'!$C$2:$E$7,MATCH(1,($C45='Cost Structure'!$A$2:$A$7)*(F$33='Cost Structure'!$B$2:$B$7),0),MATCH($I$3,'Cost Structure'!$C$1:$E$1,0))*M16+INDEX('Cost Structure'!$C$2:$E$7,MATCH(1,($C45='Cost Structure'!$A$2:$A$7)*(F$33='Cost Structure'!$B$2:$B$7),0),MATCH($P$3,'Cost Structure'!$C$1:$E$1,0))*T16,0)</f>
        <v>0</v>
      </c>
      <c r="G45" s="111" cm="1">
        <f t="array" ref="G45">IFERROR(INDEX('Cost Structure'!$C$2:$E$7,MATCH(1,($C45='Cost Structure'!$A$2:$A$7)*(G$33='Cost Structure'!$B$2:$B$7),0),MATCH($B$3,'Cost Structure'!$C$1:$E$1,0))*G16+INDEX('Cost Structure'!$C$2:$E$7,MATCH(1,($C45='Cost Structure'!$A$2:$A$7)*(G$33='Cost Structure'!$B$2:$B$7),0),MATCH($I$3,'Cost Structure'!$C$1:$E$1,0))*N16+INDEX('Cost Structure'!$C$2:$E$7,MATCH(1,($C45='Cost Structure'!$A$2:$A$7)*(G$33='Cost Structure'!$B$2:$B$7),0),MATCH($P$3,'Cost Structure'!$C$1:$E$1,0))*U16,0)</f>
        <v>3961.252102195378</v>
      </c>
      <c r="H45" s="127">
        <f ca="1">SUMIFS(SalesProd[Production Capacity],SalesProd[Region],C45,SalesProd[Product Type],D45)</f>
        <v>3475854</v>
      </c>
      <c r="J45" s="74"/>
      <c r="K45" s="208"/>
      <c r="L45" s="88" t="str">
        <f t="shared" si="13"/>
        <v>Central</v>
      </c>
      <c r="M45" s="91" t="s">
        <v>32</v>
      </c>
      <c r="N45" s="118">
        <v>0</v>
      </c>
      <c r="O45" s="119">
        <v>3298549.2199999997</v>
      </c>
      <c r="P45" s="120">
        <v>0</v>
      </c>
      <c r="Q45" s="132">
        <f t="shared" si="9"/>
        <v>3298549.2199999997</v>
      </c>
    </row>
    <row r="46" spans="1:29" hidden="1" outlineLevel="1" x14ac:dyDescent="0.3">
      <c r="A46" s="74"/>
      <c r="B46" s="208"/>
      <c r="C46" s="88" t="str">
        <f t="shared" si="12"/>
        <v>Central</v>
      </c>
      <c r="D46" s="91" t="s">
        <v>33</v>
      </c>
      <c r="E46" s="110" cm="1">
        <f t="array" ref="E46">IFERROR(INDEX('Cost Structure'!$C$2:$E$7,MATCH(1,($C46='Cost Structure'!$A$2:$A$7)*(E$33='Cost Structure'!$B$2:$B$7),0),MATCH($B$3,'Cost Structure'!$C$1:$E$1,0))*E17+INDEX('Cost Structure'!$C$2:$E$7,MATCH(1,($C46='Cost Structure'!$A$2:$A$7)*(E$33='Cost Structure'!$B$2:$B$7),0),MATCH($I$3,'Cost Structure'!$C$1:$E$1,0))*L17+INDEX('Cost Structure'!$C$2:$E$7,MATCH(1,($C46='Cost Structure'!$A$2:$A$7)*(E$33='Cost Structure'!$B$2:$B$7),0),MATCH($P$3,'Cost Structure'!$C$1:$E$1,0))*S17,0)</f>
        <v>5118.78</v>
      </c>
      <c r="F46" s="104" cm="1">
        <f t="array" ref="F46">IFERROR(INDEX('Cost Structure'!$C$2:$E$7,MATCH(1,($C46='Cost Structure'!$A$2:$A$7)*(F$33='Cost Structure'!$B$2:$B$7),0),MATCH($B$3,'Cost Structure'!$C$1:$E$1,0))*F17+INDEX('Cost Structure'!$C$2:$E$7,MATCH(1,($C46='Cost Structure'!$A$2:$A$7)*(F$33='Cost Structure'!$B$2:$B$7),0),MATCH($I$3,'Cost Structure'!$C$1:$E$1,0))*M17+INDEX('Cost Structure'!$C$2:$E$7,MATCH(1,($C46='Cost Structure'!$A$2:$A$7)*(F$33='Cost Structure'!$B$2:$B$7),0),MATCH($P$3,'Cost Structure'!$C$1:$E$1,0))*T17,0)</f>
        <v>0</v>
      </c>
      <c r="G46" s="111" cm="1">
        <f t="array" ref="G46">IFERROR(INDEX('Cost Structure'!$C$2:$E$7,MATCH(1,($C46='Cost Structure'!$A$2:$A$7)*(G$33='Cost Structure'!$B$2:$B$7),0),MATCH($B$3,'Cost Structure'!$C$1:$E$1,0))*G17+INDEX('Cost Structure'!$C$2:$E$7,MATCH(1,($C46='Cost Structure'!$A$2:$A$7)*(G$33='Cost Structure'!$B$2:$B$7),0),MATCH($I$3,'Cost Structure'!$C$1:$E$1,0))*N17+INDEX('Cost Structure'!$C$2:$E$7,MATCH(1,($C46='Cost Structure'!$A$2:$A$7)*(G$33='Cost Structure'!$B$2:$B$7),0),MATCH($P$3,'Cost Structure'!$C$1:$E$1,0))*U17,0)</f>
        <v>4542.7203006827731</v>
      </c>
      <c r="H46" s="127">
        <f ca="1">SUMIFS(SalesProd[Production Capacity],SalesProd[Region],C46,SalesProd[Product Type],D46)</f>
        <v>6575940</v>
      </c>
      <c r="J46" s="74"/>
      <c r="K46" s="208"/>
      <c r="L46" s="88" t="str">
        <f t="shared" si="13"/>
        <v>Central</v>
      </c>
      <c r="M46" s="91" t="s">
        <v>33</v>
      </c>
      <c r="N46" s="118">
        <v>0</v>
      </c>
      <c r="O46" s="119">
        <v>693445.29999999993</v>
      </c>
      <c r="P46" s="120">
        <v>438405.22000000253</v>
      </c>
      <c r="Q46" s="132">
        <f t="shared" si="9"/>
        <v>1131850.5200000023</v>
      </c>
    </row>
    <row r="47" spans="1:29" hidden="1" outlineLevel="1" x14ac:dyDescent="0.3">
      <c r="A47" s="74"/>
      <c r="B47" s="208"/>
      <c r="C47" s="88" t="str">
        <f t="shared" si="12"/>
        <v>Central</v>
      </c>
      <c r="D47" s="91" t="s">
        <v>34</v>
      </c>
      <c r="E47" s="110" cm="1">
        <f t="array" ref="E47">IFERROR(INDEX('Cost Structure'!$C$2:$E$7,MATCH(1,($C47='Cost Structure'!$A$2:$A$7)*(E$33='Cost Structure'!$B$2:$B$7),0),MATCH($B$3,'Cost Structure'!$C$1:$E$1,0))*E18+INDEX('Cost Structure'!$C$2:$E$7,MATCH(1,($C47='Cost Structure'!$A$2:$A$7)*(E$33='Cost Structure'!$B$2:$B$7),0),MATCH($I$3,'Cost Structure'!$C$1:$E$1,0))*L18+INDEX('Cost Structure'!$C$2:$E$7,MATCH(1,($C47='Cost Structure'!$A$2:$A$7)*(E$33='Cost Structure'!$B$2:$B$7),0),MATCH($P$3,'Cost Structure'!$C$1:$E$1,0))*S18,0)</f>
        <v>5610.1828800000003</v>
      </c>
      <c r="F47" s="104" cm="1">
        <f t="array" ref="F47">IFERROR(INDEX('Cost Structure'!$C$2:$E$7,MATCH(1,($C47='Cost Structure'!$A$2:$A$7)*(F$33='Cost Structure'!$B$2:$B$7),0),MATCH($B$3,'Cost Structure'!$C$1:$E$1,0))*F18+INDEX('Cost Structure'!$C$2:$E$7,MATCH(1,($C47='Cost Structure'!$A$2:$A$7)*(F$33='Cost Structure'!$B$2:$B$7),0),MATCH($I$3,'Cost Structure'!$C$1:$E$1,0))*M18+INDEX('Cost Structure'!$C$2:$E$7,MATCH(1,($C47='Cost Structure'!$A$2:$A$7)*(F$33='Cost Structure'!$B$2:$B$7),0),MATCH($P$3,'Cost Structure'!$C$1:$E$1,0))*T18,0)</f>
        <v>0</v>
      </c>
      <c r="G47" s="111" cm="1">
        <f t="array" ref="G47">IFERROR(INDEX('Cost Structure'!$C$2:$E$7,MATCH(1,($C47='Cost Structure'!$A$2:$A$7)*(G$33='Cost Structure'!$B$2:$B$7),0),MATCH($B$3,'Cost Structure'!$C$1:$E$1,0))*G18+INDEX('Cost Structure'!$C$2:$E$7,MATCH(1,($C47='Cost Structure'!$A$2:$A$7)*(G$33='Cost Structure'!$B$2:$B$7),0),MATCH($I$3,'Cost Structure'!$C$1:$E$1,0))*N18+INDEX('Cost Structure'!$C$2:$E$7,MATCH(1,($C47='Cost Structure'!$A$2:$A$7)*(G$33='Cost Structure'!$B$2:$B$7),0),MATCH($P$3,'Cost Structure'!$C$1:$E$1,0))*U18,0)</f>
        <v>4978.8214495483189</v>
      </c>
      <c r="H47" s="127">
        <f ca="1">SUMIFS(SalesProd[Production Capacity],SalesProd[Region],C47,SalesProd[Product Type],D47)</f>
        <v>3958416</v>
      </c>
      <c r="J47" s="74"/>
      <c r="K47" s="208"/>
      <c r="L47" s="88" t="str">
        <f t="shared" si="13"/>
        <v>Central</v>
      </c>
      <c r="M47" s="91" t="s">
        <v>34</v>
      </c>
      <c r="N47" s="118">
        <v>0</v>
      </c>
      <c r="O47" s="119">
        <v>3958416</v>
      </c>
      <c r="P47" s="120">
        <v>0</v>
      </c>
      <c r="Q47" s="132">
        <f t="shared" si="9"/>
        <v>3958416</v>
      </c>
    </row>
    <row r="48" spans="1:29" hidden="1" outlineLevel="1" x14ac:dyDescent="0.3">
      <c r="A48" s="74"/>
      <c r="B48" s="208"/>
      <c r="C48" s="89" t="s">
        <v>12</v>
      </c>
      <c r="D48" s="91" t="s">
        <v>28</v>
      </c>
      <c r="E48" s="110" cm="1">
        <f t="array" ref="E48">IFERROR(INDEX('Cost Structure'!$C$2:$E$7,MATCH(1,($C48='Cost Structure'!$A$2:$A$7)*(E$33='Cost Structure'!$B$2:$B$7),0),MATCH($B$3,'Cost Structure'!$C$1:$E$1,0))*E20+INDEX('Cost Structure'!$C$2:$E$7,MATCH(1,($C48='Cost Structure'!$A$2:$A$7)*(E$33='Cost Structure'!$B$2:$B$7),0),MATCH($I$3,'Cost Structure'!$C$1:$E$1,0))*L20+INDEX('Cost Structure'!$C$2:$E$7,MATCH(1,($C48='Cost Structure'!$A$2:$A$7)*(E$33='Cost Structure'!$B$2:$B$7),0),MATCH($P$3,'Cost Structure'!$C$1:$E$1,0))*S20,0)</f>
        <v>8721.0988888444444</v>
      </c>
      <c r="F48" s="104" cm="1">
        <f t="array" ref="F48">IFERROR(INDEX('Cost Structure'!$C$2:$E$7,MATCH(1,($C48='Cost Structure'!$A$2:$A$7)*(F$33='Cost Structure'!$B$2:$B$7),0),MATCH($B$3,'Cost Structure'!$C$1:$E$1,0))*F20+INDEX('Cost Structure'!$C$2:$E$7,MATCH(1,($C48='Cost Structure'!$A$2:$A$7)*(F$33='Cost Structure'!$B$2:$B$7),0),MATCH($I$3,'Cost Structure'!$C$1:$E$1,0))*M20+INDEX('Cost Structure'!$C$2:$E$7,MATCH(1,($C48='Cost Structure'!$A$2:$A$7)*(F$33='Cost Structure'!$B$2:$B$7),0),MATCH($P$3,'Cost Structure'!$C$1:$E$1,0))*T20,0)</f>
        <v>7870.0848530303047</v>
      </c>
      <c r="G48" s="111" cm="1">
        <f t="array" ref="G48">IFERROR(INDEX('Cost Structure'!$C$2:$E$7,MATCH(1,($C48='Cost Structure'!$A$2:$A$7)*(G$33='Cost Structure'!$B$2:$B$7),0),MATCH($B$3,'Cost Structure'!$C$1:$E$1,0))*G20+INDEX('Cost Structure'!$C$2:$E$7,MATCH(1,($C48='Cost Structure'!$A$2:$A$7)*(G$33='Cost Structure'!$B$2:$B$7),0),MATCH($I$3,'Cost Structure'!$C$1:$E$1,0))*N20+INDEX('Cost Structure'!$C$2:$E$7,MATCH(1,($C48='Cost Structure'!$A$2:$A$7)*(G$33='Cost Structure'!$B$2:$B$7),0),MATCH($P$3,'Cost Structure'!$C$1:$E$1,0))*U20,0)</f>
        <v>0</v>
      </c>
      <c r="H48" s="127">
        <f ca="1">SUMIFS(SalesProd[Production Capacity],SalesProd[Region],C48,SalesProd[Product Type],D48)</f>
        <v>14105988</v>
      </c>
      <c r="J48" s="74"/>
      <c r="K48" s="208"/>
      <c r="L48" s="89" t="s">
        <v>12</v>
      </c>
      <c r="M48" s="91" t="s">
        <v>28</v>
      </c>
      <c r="N48" s="118">
        <v>0</v>
      </c>
      <c r="O48" s="119">
        <v>0</v>
      </c>
      <c r="P48" s="120">
        <v>4560370.1399999997</v>
      </c>
      <c r="Q48" s="132">
        <f t="shared" si="9"/>
        <v>4560370.1399999997</v>
      </c>
    </row>
    <row r="49" spans="1:17" hidden="1" outlineLevel="1" x14ac:dyDescent="0.3">
      <c r="A49" s="74"/>
      <c r="B49" s="208"/>
      <c r="C49" s="88" t="str">
        <f>C48</f>
        <v>South</v>
      </c>
      <c r="D49" s="91" t="s">
        <v>29</v>
      </c>
      <c r="E49" s="110" cm="1">
        <f t="array" ref="E49">IFERROR(INDEX('Cost Structure'!$C$2:$E$7,MATCH(1,($C49='Cost Structure'!$A$2:$A$7)*(E$33='Cost Structure'!$B$2:$B$7),0),MATCH($B$3,'Cost Structure'!$C$1:$E$1,0))*E21+INDEX('Cost Structure'!$C$2:$E$7,MATCH(1,($C49='Cost Structure'!$A$2:$A$7)*(E$33='Cost Structure'!$B$2:$B$7),0),MATCH($I$3,'Cost Structure'!$C$1:$E$1,0))*L21+INDEX('Cost Structure'!$C$2:$E$7,MATCH(1,($C49='Cost Structure'!$A$2:$A$7)*(E$33='Cost Structure'!$B$2:$B$7),0),MATCH($P$3,'Cost Structure'!$C$1:$E$1,0))*S21,0)</f>
        <v>6957.2811360444439</v>
      </c>
      <c r="F49" s="104" cm="1">
        <f t="array" ref="F49">IFERROR(INDEX('Cost Structure'!$C$2:$E$7,MATCH(1,($C49='Cost Structure'!$A$2:$A$7)*(F$33='Cost Structure'!$B$2:$B$7),0),MATCH($B$3,'Cost Structure'!$C$1:$E$1,0))*F21+INDEX('Cost Structure'!$C$2:$E$7,MATCH(1,($C49='Cost Structure'!$A$2:$A$7)*(F$33='Cost Structure'!$B$2:$B$7),0),MATCH($I$3,'Cost Structure'!$C$1:$E$1,0))*M21+INDEX('Cost Structure'!$C$2:$E$7,MATCH(1,($C49='Cost Structure'!$A$2:$A$7)*(F$33='Cost Structure'!$B$2:$B$7),0),MATCH($P$3,'Cost Structure'!$C$1:$E$1,0))*T21,0)</f>
        <v>6278.3822984848484</v>
      </c>
      <c r="G49" s="111" cm="1">
        <f t="array" ref="G49">IFERROR(INDEX('Cost Structure'!$C$2:$E$7,MATCH(1,($C49='Cost Structure'!$A$2:$A$7)*(G$33='Cost Structure'!$B$2:$B$7),0),MATCH($B$3,'Cost Structure'!$C$1:$E$1,0))*G21+INDEX('Cost Structure'!$C$2:$E$7,MATCH(1,($C49='Cost Structure'!$A$2:$A$7)*(G$33='Cost Structure'!$B$2:$B$7),0),MATCH($I$3,'Cost Structure'!$C$1:$E$1,0))*N21+INDEX('Cost Structure'!$C$2:$E$7,MATCH(1,($C49='Cost Structure'!$A$2:$A$7)*(G$33='Cost Structure'!$B$2:$B$7),0),MATCH($P$3,'Cost Structure'!$C$1:$E$1,0))*U21,0)</f>
        <v>0</v>
      </c>
      <c r="H49" s="127">
        <f ca="1">SUMIFS(SalesProd[Production Capacity],SalesProd[Region],C49,SalesProd[Product Type],D49)</f>
        <v>2792556</v>
      </c>
      <c r="J49" s="74"/>
      <c r="K49" s="208"/>
      <c r="L49" s="88" t="str">
        <f>L48</f>
        <v>South</v>
      </c>
      <c r="M49" s="91" t="s">
        <v>29</v>
      </c>
      <c r="N49" s="118">
        <v>0</v>
      </c>
      <c r="O49" s="119">
        <v>0</v>
      </c>
      <c r="P49" s="120">
        <v>145813.21999999997</v>
      </c>
      <c r="Q49" s="132">
        <f t="shared" si="9"/>
        <v>145813.21999999997</v>
      </c>
    </row>
    <row r="50" spans="1:17" hidden="1" outlineLevel="1" x14ac:dyDescent="0.3">
      <c r="A50" s="74"/>
      <c r="B50" s="208"/>
      <c r="C50" s="88" t="str">
        <f t="shared" ref="C50:C54" si="14">C49</f>
        <v>South</v>
      </c>
      <c r="D50" s="91" t="s">
        <v>30</v>
      </c>
      <c r="E50" s="110" cm="1">
        <f t="array" ref="E50">IFERROR(INDEX('Cost Structure'!$C$2:$E$7,MATCH(1,($C50='Cost Structure'!$A$2:$A$7)*(E$33='Cost Structure'!$B$2:$B$7),0),MATCH($B$3,'Cost Structure'!$C$1:$E$1,0))*E22+INDEX('Cost Structure'!$C$2:$E$7,MATCH(1,($C50='Cost Structure'!$A$2:$A$7)*(E$33='Cost Structure'!$B$2:$B$7),0),MATCH($I$3,'Cost Structure'!$C$1:$E$1,0))*L22+INDEX('Cost Structure'!$C$2:$E$7,MATCH(1,($C50='Cost Structure'!$A$2:$A$7)*(E$33='Cost Structure'!$B$2:$B$7),0),MATCH($P$3,'Cost Structure'!$C$1:$E$1,0))*S22,0)</f>
        <v>4311.5545068444444</v>
      </c>
      <c r="F50" s="104" cm="1">
        <f t="array" ref="F50">IFERROR(INDEX('Cost Structure'!$C$2:$E$7,MATCH(1,($C50='Cost Structure'!$A$2:$A$7)*(F$33='Cost Structure'!$B$2:$B$7),0),MATCH($B$3,'Cost Structure'!$C$1:$E$1,0))*F22+INDEX('Cost Structure'!$C$2:$E$7,MATCH(1,($C50='Cost Structure'!$A$2:$A$7)*(F$33='Cost Structure'!$B$2:$B$7),0),MATCH($I$3,'Cost Structure'!$C$1:$E$1,0))*M22+INDEX('Cost Structure'!$C$2:$E$7,MATCH(1,($C50='Cost Structure'!$A$2:$A$7)*(F$33='Cost Structure'!$B$2:$B$7),0),MATCH($P$3,'Cost Structure'!$C$1:$E$1,0))*T22,0)</f>
        <v>3890.8284666666673</v>
      </c>
      <c r="G50" s="111" cm="1">
        <f t="array" ref="G50">IFERROR(INDEX('Cost Structure'!$C$2:$E$7,MATCH(1,($C50='Cost Structure'!$A$2:$A$7)*(G$33='Cost Structure'!$B$2:$B$7),0),MATCH($B$3,'Cost Structure'!$C$1:$E$1,0))*G22+INDEX('Cost Structure'!$C$2:$E$7,MATCH(1,($C50='Cost Structure'!$A$2:$A$7)*(G$33='Cost Structure'!$B$2:$B$7),0),MATCH($I$3,'Cost Structure'!$C$1:$E$1,0))*N22+INDEX('Cost Structure'!$C$2:$E$7,MATCH(1,($C50='Cost Structure'!$A$2:$A$7)*(G$33='Cost Structure'!$B$2:$B$7),0),MATCH($P$3,'Cost Structure'!$C$1:$E$1,0))*U22,0)</f>
        <v>0</v>
      </c>
      <c r="H50" s="155">
        <f ca="1">SUMIFS(SalesProd[Production Capacity],SalesProd[Region],C50,SalesProd[Product Type],D50)</f>
        <v>24405648.120000001</v>
      </c>
      <c r="J50" s="74"/>
      <c r="K50" s="208"/>
      <c r="L50" s="88" t="str">
        <f t="shared" ref="L50:L54" si="15">L49</f>
        <v>South</v>
      </c>
      <c r="M50" s="91" t="s">
        <v>30</v>
      </c>
      <c r="N50" s="118">
        <v>0</v>
      </c>
      <c r="O50" s="119">
        <v>0</v>
      </c>
      <c r="P50" s="120">
        <v>16235197.219999999</v>
      </c>
      <c r="Q50" s="132">
        <f t="shared" si="9"/>
        <v>16235197.219999999</v>
      </c>
    </row>
    <row r="51" spans="1:17" hidden="1" outlineLevel="1" x14ac:dyDescent="0.3">
      <c r="A51" s="74"/>
      <c r="B51" s="208"/>
      <c r="C51" s="88" t="str">
        <f t="shared" si="14"/>
        <v>South</v>
      </c>
      <c r="D51" s="91" t="s">
        <v>31</v>
      </c>
      <c r="E51" s="110" cm="1">
        <f t="array" ref="E51">IFERROR(INDEX('Cost Structure'!$C$2:$E$7,MATCH(1,($C51='Cost Structure'!$A$2:$A$7)*(E$33='Cost Structure'!$B$2:$B$7),0),MATCH($B$3,'Cost Structure'!$C$1:$E$1,0))*E23+INDEX('Cost Structure'!$C$2:$E$7,MATCH(1,($C51='Cost Structure'!$A$2:$A$7)*(E$33='Cost Structure'!$B$2:$B$7),0),MATCH($I$3,'Cost Structure'!$C$1:$E$1,0))*L23+INDEX('Cost Structure'!$C$2:$E$7,MATCH(1,($C51='Cost Structure'!$A$2:$A$7)*(E$33='Cost Structure'!$B$2:$B$7),0),MATCH($P$3,'Cost Structure'!$C$1:$E$1,0))*S23,0)</f>
        <v>4213.5646316888888</v>
      </c>
      <c r="F51" s="104" cm="1">
        <f t="array" ref="F51">IFERROR(INDEX('Cost Structure'!$C$2:$E$7,MATCH(1,($C51='Cost Structure'!$A$2:$A$7)*(F$33='Cost Structure'!$B$2:$B$7),0),MATCH($B$3,'Cost Structure'!$C$1:$E$1,0))*F23+INDEX('Cost Structure'!$C$2:$E$7,MATCH(1,($C51='Cost Structure'!$A$2:$A$7)*(F$33='Cost Structure'!$B$2:$B$7),0),MATCH($I$3,'Cost Structure'!$C$1:$E$1,0))*M23+INDEX('Cost Structure'!$C$2:$E$7,MATCH(1,($C51='Cost Structure'!$A$2:$A$7)*(F$33='Cost Structure'!$B$2:$B$7),0),MATCH($P$3,'Cost Structure'!$C$1:$E$1,0))*T23,0)</f>
        <v>3802.4005469696967</v>
      </c>
      <c r="G51" s="111" cm="1">
        <f t="array" ref="G51">IFERROR(INDEX('Cost Structure'!$C$2:$E$7,MATCH(1,($C51='Cost Structure'!$A$2:$A$7)*(G$33='Cost Structure'!$B$2:$B$7),0),MATCH($B$3,'Cost Structure'!$C$1:$E$1,0))*G23+INDEX('Cost Structure'!$C$2:$E$7,MATCH(1,($C51='Cost Structure'!$A$2:$A$7)*(G$33='Cost Structure'!$B$2:$B$7),0),MATCH($I$3,'Cost Structure'!$C$1:$E$1,0))*N23+INDEX('Cost Structure'!$C$2:$E$7,MATCH(1,($C51='Cost Structure'!$A$2:$A$7)*(G$33='Cost Structure'!$B$2:$B$7),0),MATCH($P$3,'Cost Structure'!$C$1:$E$1,0))*U23,0)</f>
        <v>0</v>
      </c>
      <c r="H51" s="155"/>
      <c r="J51" s="74"/>
      <c r="K51" s="208"/>
      <c r="L51" s="88" t="str">
        <f t="shared" si="15"/>
        <v>South</v>
      </c>
      <c r="M51" s="91" t="s">
        <v>31</v>
      </c>
      <c r="N51" s="118">
        <v>0</v>
      </c>
      <c r="O51" s="119">
        <v>0</v>
      </c>
      <c r="P51" s="120">
        <v>209947.05999999994</v>
      </c>
      <c r="Q51" s="132">
        <f t="shared" si="9"/>
        <v>209947.05999999994</v>
      </c>
    </row>
    <row r="52" spans="1:17" hidden="1" outlineLevel="1" x14ac:dyDescent="0.3">
      <c r="A52" s="74"/>
      <c r="B52" s="208"/>
      <c r="C52" s="88" t="str">
        <f t="shared" si="14"/>
        <v>South</v>
      </c>
      <c r="D52" s="91" t="s">
        <v>32</v>
      </c>
      <c r="E52" s="110" cm="1">
        <f t="array" ref="E52">IFERROR(INDEX('Cost Structure'!$C$2:$E$7,MATCH(1,($C52='Cost Structure'!$A$2:$A$7)*(E$33='Cost Structure'!$B$2:$B$7),0),MATCH($B$3,'Cost Structure'!$C$1:$E$1,0))*E24+INDEX('Cost Structure'!$C$2:$E$7,MATCH(1,($C52='Cost Structure'!$A$2:$A$7)*(E$33='Cost Structure'!$B$2:$B$7),0),MATCH($I$3,'Cost Structure'!$C$1:$E$1,0))*L24+INDEX('Cost Structure'!$C$2:$E$7,MATCH(1,($C52='Cost Structure'!$A$2:$A$7)*(E$33='Cost Structure'!$B$2:$B$7),0),MATCH($P$3,'Cost Structure'!$C$1:$E$1,0))*S24,0)</f>
        <v>5340.4481959777777</v>
      </c>
      <c r="F52" s="104" cm="1">
        <f t="array" ref="F52">IFERROR(INDEX('Cost Structure'!$C$2:$E$7,MATCH(1,($C52='Cost Structure'!$A$2:$A$7)*(F$33='Cost Structure'!$B$2:$B$7),0),MATCH($B$3,'Cost Structure'!$C$1:$E$1,0))*F24+INDEX('Cost Structure'!$C$2:$E$7,MATCH(1,($C52='Cost Structure'!$A$2:$A$7)*(F$33='Cost Structure'!$B$2:$B$7),0),MATCH($I$3,'Cost Structure'!$C$1:$E$1,0))*M24+INDEX('Cost Structure'!$C$2:$E$7,MATCH(1,($C52='Cost Structure'!$A$2:$A$7)*(F$33='Cost Structure'!$B$2:$B$7),0),MATCH($P$3,'Cost Structure'!$C$1:$E$1,0))*T24,0)</f>
        <v>4819.3216234848487</v>
      </c>
      <c r="G52" s="111" cm="1">
        <f t="array" ref="G52">IFERROR(INDEX('Cost Structure'!$C$2:$E$7,MATCH(1,($C52='Cost Structure'!$A$2:$A$7)*(G$33='Cost Structure'!$B$2:$B$7),0),MATCH($B$3,'Cost Structure'!$C$1:$E$1,0))*G24+INDEX('Cost Structure'!$C$2:$E$7,MATCH(1,($C52='Cost Structure'!$A$2:$A$7)*(G$33='Cost Structure'!$B$2:$B$7),0),MATCH($I$3,'Cost Structure'!$C$1:$E$1,0))*N24+INDEX('Cost Structure'!$C$2:$E$7,MATCH(1,($C52='Cost Structure'!$A$2:$A$7)*(G$33='Cost Structure'!$B$2:$B$7),0),MATCH($P$3,'Cost Structure'!$C$1:$E$1,0))*U24,0)</f>
        <v>0</v>
      </c>
      <c r="H52" s="127">
        <f ca="1">SUMIFS(SalesProd[Production Capacity],SalesProd[Region],C52,SalesProd[Product Type],D52)</f>
        <v>38692068</v>
      </c>
      <c r="J52" s="74"/>
      <c r="K52" s="208"/>
      <c r="L52" s="88" t="str">
        <f t="shared" si="15"/>
        <v>South</v>
      </c>
      <c r="M52" s="91" t="s">
        <v>32</v>
      </c>
      <c r="N52" s="118">
        <v>0</v>
      </c>
      <c r="O52" s="119">
        <v>0</v>
      </c>
      <c r="P52" s="120">
        <v>32633690.059999999</v>
      </c>
      <c r="Q52" s="132">
        <f t="shared" si="9"/>
        <v>32633690.059999999</v>
      </c>
    </row>
    <row r="53" spans="1:17" hidden="1" outlineLevel="1" x14ac:dyDescent="0.3">
      <c r="A53" s="74"/>
      <c r="B53" s="208"/>
      <c r="C53" s="88" t="str">
        <f t="shared" si="14"/>
        <v>South</v>
      </c>
      <c r="D53" s="91" t="s">
        <v>33</v>
      </c>
      <c r="E53" s="110" cm="1">
        <f t="array" ref="E53">IFERROR(INDEX('Cost Structure'!$C$2:$E$7,MATCH(1,($C53='Cost Structure'!$A$2:$A$7)*(E$33='Cost Structure'!$B$2:$B$7),0),MATCH($B$3,'Cost Structure'!$C$1:$E$1,0))*E25+INDEX('Cost Structure'!$C$2:$E$7,MATCH(1,($C53='Cost Structure'!$A$2:$A$7)*(E$33='Cost Structure'!$B$2:$B$7),0),MATCH($I$3,'Cost Structure'!$C$1:$E$1,0))*L25+INDEX('Cost Structure'!$C$2:$E$7,MATCH(1,($C53='Cost Structure'!$A$2:$A$7)*(E$33='Cost Structure'!$B$2:$B$7),0),MATCH($P$3,'Cost Structure'!$C$1:$E$1,0))*S25,0)</f>
        <v>6124.3671972222219</v>
      </c>
      <c r="F53" s="104" cm="1">
        <f t="array" ref="F53">IFERROR(INDEX('Cost Structure'!$C$2:$E$7,MATCH(1,($C53='Cost Structure'!$A$2:$A$7)*(F$33='Cost Structure'!$B$2:$B$7),0),MATCH($B$3,'Cost Structure'!$C$1:$E$1,0))*F25+INDEX('Cost Structure'!$C$2:$E$7,MATCH(1,($C53='Cost Structure'!$A$2:$A$7)*(F$33='Cost Structure'!$B$2:$B$7),0),MATCH($I$3,'Cost Structure'!$C$1:$E$1,0))*M25+INDEX('Cost Structure'!$C$2:$E$7,MATCH(1,($C53='Cost Structure'!$A$2:$A$7)*(F$33='Cost Structure'!$B$2:$B$7),0),MATCH($P$3,'Cost Structure'!$C$1:$E$1,0))*T25,0)</f>
        <v>5526.7449810606058</v>
      </c>
      <c r="G53" s="111" cm="1">
        <f t="array" ref="G53">IFERROR(INDEX('Cost Structure'!$C$2:$E$7,MATCH(1,($C53='Cost Structure'!$A$2:$A$7)*(G$33='Cost Structure'!$B$2:$B$7),0),MATCH($B$3,'Cost Structure'!$C$1:$E$1,0))*G25+INDEX('Cost Structure'!$C$2:$E$7,MATCH(1,($C53='Cost Structure'!$A$2:$A$7)*(G$33='Cost Structure'!$B$2:$B$7),0),MATCH($I$3,'Cost Structure'!$C$1:$E$1,0))*N25+INDEX('Cost Structure'!$C$2:$E$7,MATCH(1,($C53='Cost Structure'!$A$2:$A$7)*(G$33='Cost Structure'!$B$2:$B$7),0),MATCH($P$3,'Cost Structure'!$C$1:$E$1,0))*U25,0)</f>
        <v>0</v>
      </c>
      <c r="H53" s="127">
        <f ca="1">SUMIFS(SalesProd[Production Capacity],SalesProd[Region],C53,SalesProd[Product Type],D53)</f>
        <v>15171378</v>
      </c>
      <c r="J53" s="74"/>
      <c r="K53" s="208"/>
      <c r="L53" s="88" t="str">
        <f t="shared" si="15"/>
        <v>South</v>
      </c>
      <c r="M53" s="91" t="s">
        <v>33</v>
      </c>
      <c r="N53" s="118">
        <v>0</v>
      </c>
      <c r="O53" s="119">
        <v>0</v>
      </c>
      <c r="P53" s="120">
        <v>15171378</v>
      </c>
      <c r="Q53" s="132">
        <f t="shared" si="9"/>
        <v>15171378</v>
      </c>
    </row>
    <row r="54" spans="1:17" ht="15" hidden="1" outlineLevel="1" thickBot="1" x14ac:dyDescent="0.35">
      <c r="B54" s="210"/>
      <c r="C54" s="88" t="str">
        <f t="shared" si="14"/>
        <v>South</v>
      </c>
      <c r="D54" s="91" t="s">
        <v>34</v>
      </c>
      <c r="E54" s="110" cm="1">
        <f t="array" ref="E54">IFERROR(INDEX('Cost Structure'!$C$2:$E$7,MATCH(1,($C54='Cost Structure'!$A$2:$A$7)*(E$33='Cost Structure'!$B$2:$B$7),0),MATCH($B$3,'Cost Structure'!$C$1:$E$1,0))*E26+INDEX('Cost Structure'!$C$2:$E$7,MATCH(1,($C54='Cost Structure'!$A$2:$A$7)*(E$33='Cost Structure'!$B$2:$B$7),0),MATCH($I$3,'Cost Structure'!$C$1:$E$1,0))*L26+INDEX('Cost Structure'!$C$2:$E$7,MATCH(1,($C54='Cost Structure'!$A$2:$A$7)*(E$33='Cost Structure'!$B$2:$B$7),0),MATCH($P$3,'Cost Structure'!$C$1:$E$1,0))*S26,0)</f>
        <v>6712.3064481555548</v>
      </c>
      <c r="F54" s="104" cm="1">
        <f t="array" ref="F54">IFERROR(INDEX('Cost Structure'!$C$2:$E$7,MATCH(1,($C54='Cost Structure'!$A$2:$A$7)*(F$33='Cost Structure'!$B$2:$B$7),0),MATCH($B$3,'Cost Structure'!$C$1:$E$1,0))*F26+INDEX('Cost Structure'!$C$2:$E$7,MATCH(1,($C54='Cost Structure'!$A$2:$A$7)*(F$33='Cost Structure'!$B$2:$B$7),0),MATCH($I$3,'Cost Structure'!$C$1:$E$1,0))*M26+INDEX('Cost Structure'!$C$2:$E$7,MATCH(1,($C54='Cost Structure'!$A$2:$A$7)*(F$33='Cost Structure'!$B$2:$B$7),0),MATCH($P$3,'Cost Structure'!$C$1:$E$1,0))*T26,0)</f>
        <v>6057.3124992424227</v>
      </c>
      <c r="G54" s="111" cm="1">
        <f t="array" ref="G54">IFERROR(INDEX('Cost Structure'!$C$2:$E$7,MATCH(1,($C54='Cost Structure'!$A$2:$A$7)*(G$33='Cost Structure'!$B$2:$B$7),0),MATCH($B$3,'Cost Structure'!$C$1:$E$1,0))*G26+INDEX('Cost Structure'!$C$2:$E$7,MATCH(1,($C54='Cost Structure'!$A$2:$A$7)*(G$33='Cost Structure'!$B$2:$B$7),0),MATCH($I$3,'Cost Structure'!$C$1:$E$1,0))*N26+INDEX('Cost Structure'!$C$2:$E$7,MATCH(1,($C54='Cost Structure'!$A$2:$A$7)*(G$33='Cost Structure'!$B$2:$B$7),0),MATCH($P$3,'Cost Structure'!$C$1:$E$1,0))*U26,0)</f>
        <v>0</v>
      </c>
      <c r="H54" s="128">
        <f ca="1">SUMIFS(SalesProd[Production Capacity],SalesProd[Region],C54,SalesProd[Product Type],D54)</f>
        <v>28050573.750000004</v>
      </c>
      <c r="K54" s="209"/>
      <c r="L54" s="88" t="str">
        <f t="shared" si="15"/>
        <v>South</v>
      </c>
      <c r="M54" s="91" t="s">
        <v>34</v>
      </c>
      <c r="N54" s="118">
        <v>0</v>
      </c>
      <c r="O54" s="119">
        <v>0</v>
      </c>
      <c r="P54" s="120">
        <v>25233012.939999998</v>
      </c>
      <c r="Q54" s="133">
        <f t="shared" si="9"/>
        <v>25233012.939999998</v>
      </c>
    </row>
    <row r="55" spans="1:17" hidden="1" outlineLevel="1" x14ac:dyDescent="0.3">
      <c r="B55" s="211" t="s">
        <v>131</v>
      </c>
      <c r="C55" s="212"/>
      <c r="D55" s="95" t="s">
        <v>28</v>
      </c>
      <c r="E55" s="121">
        <f ca="1">SUMIFS(SalesProd[Sales Demand],SalesProd[Region],E$33,SalesProd[Product Type],$D55)</f>
        <v>1328138.4199999997</v>
      </c>
      <c r="F55" s="121">
        <f ca="1">SUMIFS(SalesProd[Sales Demand],SalesProd[Region],F$33,SalesProd[Product Type],$D55)</f>
        <v>2377059.4599999995</v>
      </c>
      <c r="G55" s="122">
        <f ca="1">SUMIFS(SalesProd[Sales Demand],SalesProd[Region],G$33,SalesProd[Product Type],$D55)</f>
        <v>4560370.1399999997</v>
      </c>
      <c r="H55" s="74"/>
      <c r="K55" s="200" t="s">
        <v>133</v>
      </c>
      <c r="L55" s="201"/>
      <c r="M55" s="90" t="s">
        <v>28</v>
      </c>
      <c r="N55" s="108">
        <f t="shared" ref="N55:P61" si="16">SUMIF($M$34:$M$54,$M55,N$34:N$54)</f>
        <v>1328138.4199999997</v>
      </c>
      <c r="O55" s="108">
        <f t="shared" si="16"/>
        <v>2377059.4599999995</v>
      </c>
      <c r="P55" s="109">
        <f t="shared" si="16"/>
        <v>4560370.1399999997</v>
      </c>
      <c r="Q55" s="104"/>
    </row>
    <row r="56" spans="1:17" hidden="1" outlineLevel="1" x14ac:dyDescent="0.3">
      <c r="B56" s="213"/>
      <c r="C56" s="214"/>
      <c r="D56" s="74" t="s">
        <v>29</v>
      </c>
      <c r="E56" s="123">
        <f ca="1">SUMIFS(SalesProd[Sales Demand],SalesProd[Region],N$33,SalesProd[Product Type],$D56)</f>
        <v>74339.560000000012</v>
      </c>
      <c r="F56" s="123">
        <f ca="1">SUMIFS(SalesProd[Sales Demand],SalesProd[Region],F$33,SalesProd[Product Type],$D56)</f>
        <v>164</v>
      </c>
      <c r="G56" s="124">
        <f ca="1">SUMIFS(SalesProd[Sales Demand],SalesProd[Region],G$33,SalesProd[Product Type],$D56)</f>
        <v>145813.21999999997</v>
      </c>
      <c r="H56" s="74"/>
      <c r="K56" s="202"/>
      <c r="L56" s="203"/>
      <c r="M56" s="91" t="s">
        <v>29</v>
      </c>
      <c r="N56" s="104">
        <f t="shared" si="16"/>
        <v>74339.560000000012</v>
      </c>
      <c r="O56" s="104">
        <f t="shared" si="16"/>
        <v>164</v>
      </c>
      <c r="P56" s="111">
        <f t="shared" si="16"/>
        <v>145813.21999999997</v>
      </c>
      <c r="Q56" s="104"/>
    </row>
    <row r="57" spans="1:17" hidden="1" outlineLevel="1" x14ac:dyDescent="0.3">
      <c r="B57" s="213"/>
      <c r="C57" s="214"/>
      <c r="D57" s="74" t="s">
        <v>30</v>
      </c>
      <c r="E57" s="123">
        <f ca="1">SUMIFS(SalesProd[Sales Demand],SalesProd[Region],N$33,SalesProd[Product Type],$D57)</f>
        <v>2867311.2199999993</v>
      </c>
      <c r="F57" s="123">
        <f ca="1">SUMIFS(SalesProd[Sales Demand],SalesProd[Region],F$33,SalesProd[Product Type],$D57)</f>
        <v>3396706.5</v>
      </c>
      <c r="G57" s="124">
        <f ca="1">SUMIFS(SalesProd[Sales Demand],SalesProd[Region],G$33,SalesProd[Product Type],$D57)</f>
        <v>16235197.219999999</v>
      </c>
      <c r="H57" s="74"/>
      <c r="K57" s="202"/>
      <c r="L57" s="203"/>
      <c r="M57" s="91" t="s">
        <v>30</v>
      </c>
      <c r="N57" s="104">
        <f t="shared" si="16"/>
        <v>2867311.2199999993</v>
      </c>
      <c r="O57" s="104">
        <f t="shared" si="16"/>
        <v>3396706.5</v>
      </c>
      <c r="P57" s="111">
        <f t="shared" si="16"/>
        <v>16235197.219999999</v>
      </c>
      <c r="Q57" s="104"/>
    </row>
    <row r="58" spans="1:17" hidden="1" outlineLevel="1" x14ac:dyDescent="0.3">
      <c r="B58" s="213"/>
      <c r="C58" s="214"/>
      <c r="D58" s="74" t="s">
        <v>31</v>
      </c>
      <c r="E58" s="123">
        <f ca="1">SUMIFS(SalesProd[Sales Demand],SalesProd[Region],N$33,SalesProd[Product Type],$D58)</f>
        <v>2943498.2399999993</v>
      </c>
      <c r="F58" s="123">
        <f ca="1">SUMIFS(SalesProd[Sales Demand],SalesProd[Region],F$33,SalesProd[Product Type],$D58)</f>
        <v>204794.18</v>
      </c>
      <c r="G58" s="124">
        <f ca="1">SUMIFS(SalesProd[Sales Demand],SalesProd[Region],G$33,SalesProd[Product Type],$D58)</f>
        <v>209947.05999999994</v>
      </c>
      <c r="H58" s="74"/>
      <c r="K58" s="202"/>
      <c r="L58" s="203"/>
      <c r="M58" s="91" t="s">
        <v>31</v>
      </c>
      <c r="N58" s="104">
        <f t="shared" si="16"/>
        <v>2943498.2399999993</v>
      </c>
      <c r="O58" s="104">
        <f t="shared" si="16"/>
        <v>204794.18</v>
      </c>
      <c r="P58" s="111">
        <f t="shared" si="16"/>
        <v>209947.05999999994</v>
      </c>
      <c r="Q58" s="104"/>
    </row>
    <row r="59" spans="1:17" hidden="1" outlineLevel="1" x14ac:dyDescent="0.3">
      <c r="B59" s="213"/>
      <c r="C59" s="214"/>
      <c r="D59" s="74" t="s">
        <v>32</v>
      </c>
      <c r="E59" s="123">
        <f ca="1">SUMIFS(SalesProd[Sales Demand],SalesProd[Region],N$33,SalesProd[Product Type],$D59)</f>
        <v>7696602.8199999994</v>
      </c>
      <c r="F59" s="123">
        <f ca="1">SUMIFS(SalesProd[Sales Demand],SalesProd[Region],F$33,SalesProd[Product Type],$D59)</f>
        <v>3298549.2199999997</v>
      </c>
      <c r="G59" s="124">
        <f ca="1">SUMIFS(SalesProd[Sales Demand],SalesProd[Region],G$33,SalesProd[Product Type],$D59)</f>
        <v>32633690.059999999</v>
      </c>
      <c r="H59" s="74"/>
      <c r="K59" s="202"/>
      <c r="L59" s="203"/>
      <c r="M59" s="91" t="s">
        <v>32</v>
      </c>
      <c r="N59" s="104">
        <f t="shared" si="16"/>
        <v>7696602.8199999994</v>
      </c>
      <c r="O59" s="104">
        <f t="shared" si="16"/>
        <v>3298549.2199999997</v>
      </c>
      <c r="P59" s="111">
        <f t="shared" si="16"/>
        <v>32633690.059999999</v>
      </c>
      <c r="Q59" s="104"/>
    </row>
    <row r="60" spans="1:17" hidden="1" outlineLevel="1" x14ac:dyDescent="0.3">
      <c r="B60" s="213"/>
      <c r="C60" s="214"/>
      <c r="D60" s="74" t="s">
        <v>33</v>
      </c>
      <c r="E60" s="123">
        <f ca="1">SUMIFS(SalesProd[Sales Demand],SalesProd[Region],N$33,SalesProd[Product Type],$D60)</f>
        <v>1787786.96</v>
      </c>
      <c r="F60" s="123">
        <f ca="1">SUMIFS(SalesProd[Sales Demand],SalesProd[Region],F$33,SalesProd[Product Type],$D60)</f>
        <v>693445.29999999993</v>
      </c>
      <c r="G60" s="124">
        <f ca="1">SUMIFS(SalesProd[Sales Demand],SalesProd[Region],G$33,SalesProd[Product Type],$D60)</f>
        <v>15609783.220000003</v>
      </c>
      <c r="H60" s="74"/>
      <c r="K60" s="202"/>
      <c r="L60" s="203"/>
      <c r="M60" s="91" t="s">
        <v>33</v>
      </c>
      <c r="N60" s="104">
        <f t="shared" si="16"/>
        <v>1787786.96</v>
      </c>
      <c r="O60" s="104">
        <f t="shared" si="16"/>
        <v>693445.29999999993</v>
      </c>
      <c r="P60" s="111">
        <f t="shared" si="16"/>
        <v>15609783.220000003</v>
      </c>
      <c r="Q60" s="104"/>
    </row>
    <row r="61" spans="1:17" ht="15" hidden="1" outlineLevel="1" thickBot="1" x14ac:dyDescent="0.35">
      <c r="B61" s="215"/>
      <c r="C61" s="216"/>
      <c r="D61" s="97" t="s">
        <v>34</v>
      </c>
      <c r="E61" s="125">
        <f ca="1">SUMIFS(SalesProd[Sales Demand],SalesProd[Region],N$33,SalesProd[Product Type],$D61)</f>
        <v>4472849.08</v>
      </c>
      <c r="F61" s="125">
        <f ca="1">SUMIFS(SalesProd[Sales Demand],SalesProd[Region],F$33,SalesProd[Product Type],$D61)</f>
        <v>4396878.54</v>
      </c>
      <c r="G61" s="126">
        <f ca="1">SUMIFS(SalesProd[Sales Demand],SalesProd[Region],G$33,SalesProd[Product Type],$D61)</f>
        <v>25233012.939999998</v>
      </c>
      <c r="H61" s="74"/>
      <c r="K61" s="204"/>
      <c r="L61" s="205"/>
      <c r="M61" s="99" t="s">
        <v>34</v>
      </c>
      <c r="N61" s="113">
        <f t="shared" si="16"/>
        <v>4472849.08</v>
      </c>
      <c r="O61" s="113">
        <f t="shared" si="16"/>
        <v>4396878.54</v>
      </c>
      <c r="P61" s="114">
        <f t="shared" si="16"/>
        <v>25233012.939999998</v>
      </c>
      <c r="Q61" s="104"/>
    </row>
    <row r="62" spans="1:17" ht="15" customHeight="1" collapsed="1" x14ac:dyDescent="0.3"/>
    <row r="63" spans="1:17" x14ac:dyDescent="0.3">
      <c r="A63" s="157" t="s">
        <v>145</v>
      </c>
      <c r="J63" s="157" t="s">
        <v>150</v>
      </c>
      <c r="L63" s="82"/>
    </row>
    <row r="64" spans="1:17" x14ac:dyDescent="0.3">
      <c r="A64" s="157"/>
      <c r="J64" s="157"/>
      <c r="L64" s="82"/>
    </row>
    <row r="65" spans="1:16" x14ac:dyDescent="0.3">
      <c r="A65" s="115" t="s">
        <v>144</v>
      </c>
      <c r="B65" s="63"/>
      <c r="C65" s="130"/>
      <c r="D65" s="63"/>
      <c r="J65" s="115" t="s">
        <v>144</v>
      </c>
      <c r="K65" s="63"/>
      <c r="L65" s="130"/>
      <c r="M65" s="63"/>
    </row>
    <row r="66" spans="1:16" ht="15" thickBot="1" x14ac:dyDescent="0.35">
      <c r="C66"/>
      <c r="D66" s="206" t="s">
        <v>128</v>
      </c>
      <c r="E66" s="206"/>
      <c r="F66" s="206"/>
      <c r="M66" s="84" t="s">
        <v>128</v>
      </c>
      <c r="N66" s="84"/>
      <c r="O66" s="84"/>
    </row>
    <row r="67" spans="1:16" ht="15" thickBot="1" x14ac:dyDescent="0.35">
      <c r="B67" s="60"/>
      <c r="C67" s="60"/>
      <c r="D67" s="57" t="s">
        <v>11</v>
      </c>
      <c r="E67" s="57" t="s">
        <v>13</v>
      </c>
      <c r="F67" s="151" t="s">
        <v>12</v>
      </c>
      <c r="G67" s="100" t="s">
        <v>111</v>
      </c>
      <c r="K67" s="60"/>
      <c r="L67" s="60"/>
      <c r="M67" s="57" t="s">
        <v>11</v>
      </c>
      <c r="N67" s="57" t="s">
        <v>13</v>
      </c>
      <c r="O67" s="151" t="s">
        <v>12</v>
      </c>
      <c r="P67" s="168" t="s">
        <v>111</v>
      </c>
    </row>
    <row r="68" spans="1:16" x14ac:dyDescent="0.3">
      <c r="A68" s="223" t="s">
        <v>5</v>
      </c>
      <c r="B68" s="163" t="s">
        <v>11</v>
      </c>
      <c r="C68" s="90" t="s">
        <v>30</v>
      </c>
      <c r="D68" s="36" cm="1">
        <f t="array" ref="D68">INDEX('Transportation Model'!$E$34:$G$54,MATCH(1,($B68='Transportation Model'!$C$34:$C$54)*($C68='Transportation Model'!$D$34:$D$54),0),MATCH(D$67,'Transportation Model'!$E$33:$G$33,0))</f>
        <v>0</v>
      </c>
      <c r="E68" s="36" cm="1">
        <f t="array" ref="E68">INDEX('Transportation Model'!$E$34:$G$54,MATCH(1,($B68='Transportation Model'!$C$34:$C$54)*($C68='Transportation Model'!$D$34:$D$54),0),MATCH(E$67,'Transportation Model'!$E$33:$G$33,0))</f>
        <v>3349.6185957142866</v>
      </c>
      <c r="F68" s="36" cm="1">
        <f t="array" ref="F68">INDEX('Transportation Model'!$E$34:$G$54,MATCH(1,($B68='Transportation Model'!$C$34:$C$54)*($C68='Transportation Model'!$D$34:$D$54),0),MATCH(F$67,'Transportation Model'!$E$33:$G$33,0))</f>
        <v>3965.9553916190475</v>
      </c>
      <c r="G68" s="93" cm="1">
        <f t="array" aca="1" ref="G68" ca="1">INDEX(Capacity,MATCH(1,($B68='Transportation Model'!$C$34:$C$54)*($C68='Transportation Model'!$D$34:$D$54),0))</f>
        <v>13483584</v>
      </c>
      <c r="J68" s="223" t="s">
        <v>5</v>
      </c>
      <c r="K68" s="163" t="s">
        <v>11</v>
      </c>
      <c r="L68" s="90" t="s">
        <v>32</v>
      </c>
      <c r="M68" s="36" cm="1">
        <f t="array" ref="M68">INDEX('Transportation Model'!$E$34:$G$54,MATCH(1,($K68='Transportation Model'!$C$34:$C$54)*($L68='Transportation Model'!$D$34:$D$54),0),MATCH(M$67,'Transportation Model'!$E$33:$G$33,0))</f>
        <v>0</v>
      </c>
      <c r="N68" s="36" cm="1">
        <f t="array" ref="N68">INDEX('Transportation Model'!$E$34:$G$54,MATCH(1,($K68='Transportation Model'!$C$34:$C$54)*($L68='Transportation Model'!$D$34:$D$54),0),MATCH(N$67,'Transportation Model'!$E$33:$G$33,0))</f>
        <v>4148.9593969642856</v>
      </c>
      <c r="O68" s="36" cm="1">
        <f t="array" ref="O68">INDEX('Transportation Model'!$E$34:$G$54,MATCH(1,($K68='Transportation Model'!$C$34:$C$54)*($L68='Transportation Model'!$D$34:$D$54),0),MATCH(O$67,'Transportation Model'!$E$33:$G$33,0))</f>
        <v>4912.3765646190477</v>
      </c>
      <c r="P68" s="169" cm="1">
        <f t="array" aca="1" ref="P68" ca="1">INDEX(Capacity,MATCH(1,($K68='Transportation Model'!$C$34:$C$54)*($L68='Transportation Model'!$D$34:$D$54),0))</f>
        <v>10721322</v>
      </c>
    </row>
    <row r="69" spans="1:16" x14ac:dyDescent="0.3">
      <c r="A69" s="223"/>
      <c r="B69" s="164" t="str">
        <f>B68</f>
        <v>North</v>
      </c>
      <c r="C69" s="91" t="s">
        <v>31</v>
      </c>
      <c r="D69" s="36" cm="1">
        <f t="array" ref="D69">INDEX('Transportation Model'!$E$34:$G$54,MATCH(1,($B69='Transportation Model'!$C$34:$C$54)*($C69='Transportation Model'!$D$34:$D$54),0),MATCH(D$67,'Transportation Model'!$E$33:$G$33,0))</f>
        <v>0</v>
      </c>
      <c r="E69" s="36" cm="1">
        <f t="array" ref="E69">INDEX('Transportation Model'!$E$34:$G$54,MATCH(1,($B69='Transportation Model'!$C$34:$C$54)*($C69='Transportation Model'!$D$34:$D$54),0),MATCH(E$67,'Transportation Model'!$E$33:$G$33,0))</f>
        <v>3273.4909003571433</v>
      </c>
      <c r="F69" s="36" cm="1">
        <f t="array" ref="F69">INDEX('Transportation Model'!$E$34:$G$54,MATCH(1,($B69='Transportation Model'!$C$34:$C$54)*($C69='Transportation Model'!$D$34:$D$54),0),MATCH(F$67,'Transportation Model'!$E$33:$G$33,0))</f>
        <v>3875.8200418095234</v>
      </c>
      <c r="G69" s="93" cm="1">
        <f t="array" aca="1" ref="G69" ca="1">INDEX(Capacity,MATCH(1,($B69='Transportation Model'!$C$34:$C$54)*($C69='Transportation Model'!$D$34:$D$54),0))</f>
        <v>3745440</v>
      </c>
      <c r="J69" s="223"/>
      <c r="K69" s="164" t="str">
        <f>K68</f>
        <v>North</v>
      </c>
      <c r="L69" s="91" t="s">
        <v>33</v>
      </c>
      <c r="M69" s="36" cm="1">
        <f t="array" ref="M69">INDEX('Transportation Model'!$E$34:$G$54,MATCH(1,($K69='Transportation Model'!$C$34:$C$54)*($L69='Transportation Model'!$D$34:$D$54),0),MATCH(M$67,'Transportation Model'!$E$33:$G$33,0))</f>
        <v>0</v>
      </c>
      <c r="N69" s="36" cm="1">
        <f t="array" ref="N69">INDEX('Transportation Model'!$E$34:$G$54,MATCH(1,($K69='Transportation Model'!$C$34:$C$54)*($L69='Transportation Model'!$D$34:$D$54),0),MATCH(N$67,'Transportation Model'!$E$33:$G$33,0))</f>
        <v>4757.9809598214279</v>
      </c>
      <c r="O69" s="36" cm="1">
        <f t="array" ref="O69">INDEX('Transportation Model'!$E$34:$G$54,MATCH(1,($K69='Transportation Model'!$C$34:$C$54)*($L69='Transportation Model'!$D$34:$D$54),0),MATCH(O$67,'Transportation Model'!$E$33:$G$33,0))</f>
        <v>5633.4593630952377</v>
      </c>
      <c r="P69" s="93" cm="1">
        <f t="array" aca="1" ref="P69" ca="1">INDEX(Capacity,MATCH(1,($K69='Transportation Model'!$C$34:$C$54)*($L69='Transportation Model'!$D$34:$D$54),0))</f>
        <v>4432104</v>
      </c>
    </row>
    <row r="70" spans="1:16" x14ac:dyDescent="0.3">
      <c r="A70" s="223"/>
      <c r="B70" s="165" t="s">
        <v>13</v>
      </c>
      <c r="C70" s="91" t="s">
        <v>30</v>
      </c>
      <c r="D70" s="36" cm="1">
        <f t="array" ref="D70">INDEX('Transportation Model'!$E$34:$G$54,MATCH(1,($B70='Transportation Model'!$C$34:$C$54)*($C70='Transportation Model'!$D$34:$D$54),0),MATCH(D$67,'Transportation Model'!$E$33:$G$33,0))</f>
        <v>3603.6211200000007</v>
      </c>
      <c r="E70" s="36" cm="1">
        <f t="array" ref="E70">INDEX('Transportation Model'!$E$34:$G$54,MATCH(1,($B70='Transportation Model'!$C$34:$C$54)*($C70='Transportation Model'!$D$34:$D$54),0),MATCH(E$67,'Transportation Model'!$E$33:$G$33,0))</f>
        <v>0</v>
      </c>
      <c r="F70" s="36" cm="1">
        <f t="array" ref="F70">INDEX('Transportation Model'!$E$34:$G$54,MATCH(1,($B70='Transportation Model'!$C$34:$C$54)*($C70='Transportation Model'!$D$34:$D$54),0),MATCH(F$67,'Transportation Model'!$E$33:$G$33,0))</f>
        <v>3198.0750916806719</v>
      </c>
      <c r="G70" s="93" cm="1">
        <f t="array" aca="1" ref="G70" ca="1">INDEX(Capacity,MATCH(1,($B70='Transportation Model'!$C$34:$C$54)*($C70='Transportation Model'!$D$34:$D$54),0))</f>
        <v>3720960</v>
      </c>
      <c r="J70" s="223"/>
      <c r="K70" s="165" t="s">
        <v>13</v>
      </c>
      <c r="L70" s="91" t="s">
        <v>32</v>
      </c>
      <c r="M70" s="36" cm="1">
        <f t="array" ref="M70">INDEX('Transportation Model'!$E$34:$G$54,MATCH(1,($K70='Transportation Model'!$C$34:$C$54)*($L70='Transportation Model'!$D$34:$D$54),0),MATCH(M$67,'Transportation Model'!$E$33:$G$33,0))</f>
        <v>4463.5761600000005</v>
      </c>
      <c r="N70" s="36" cm="1">
        <f t="array" ref="N70">INDEX('Transportation Model'!$E$34:$G$54,MATCH(1,($K70='Transportation Model'!$C$34:$C$54)*($L70='Transportation Model'!$D$34:$D$54),0),MATCH(N$67,'Transportation Model'!$E$33:$G$33,0))</f>
        <v>0</v>
      </c>
      <c r="O70" s="36" cm="1">
        <f t="array" ref="O70">INDEX('Transportation Model'!$E$34:$G$54,MATCH(1,($K70='Transportation Model'!$C$34:$C$54)*($L70='Transportation Model'!$D$34:$D$54),0),MATCH(O$67,'Transportation Model'!$E$33:$G$33,0))</f>
        <v>3961.252102195378</v>
      </c>
      <c r="P70" s="93" cm="1">
        <f t="array" aca="1" ref="P70" ca="1">INDEX(Capacity,MATCH(1,($K70='Transportation Model'!$C$34:$C$54)*($L70='Transportation Model'!$D$34:$D$54),0))</f>
        <v>3475854</v>
      </c>
    </row>
    <row r="71" spans="1:16" x14ac:dyDescent="0.3">
      <c r="A71" s="223"/>
      <c r="B71" s="164" t="str">
        <f>B70</f>
        <v>Central</v>
      </c>
      <c r="C71" s="91" t="s">
        <v>31</v>
      </c>
      <c r="D71" s="36" cm="1">
        <f t="array" ref="D71">INDEX('Transportation Model'!$E$34:$G$54,MATCH(1,($B71='Transportation Model'!$C$34:$C$54)*($C71='Transportation Model'!$D$34:$D$54),0),MATCH(D$67,'Transportation Model'!$E$33:$G$33,0))</f>
        <v>3521.72064</v>
      </c>
      <c r="E71" s="36" cm="1">
        <f t="array" ref="E71">INDEX('Transportation Model'!$E$34:$G$54,MATCH(1,($B71='Transportation Model'!$C$34:$C$54)*($C71='Transportation Model'!$D$34:$D$54),0),MATCH(E$67,'Transportation Model'!$E$33:$G$33,0))</f>
        <v>0</v>
      </c>
      <c r="F71" s="36" cm="1">
        <f t="array" ref="F71">INDEX('Transportation Model'!$E$34:$G$54,MATCH(1,($B71='Transportation Model'!$C$34:$C$54)*($C71='Transportation Model'!$D$34:$D$54),0),MATCH(F$67,'Transportation Model'!$E$33:$G$33,0))</f>
        <v>3125.3915668697477</v>
      </c>
      <c r="G71" s="93" cm="1">
        <f t="array" aca="1" ref="G71" ca="1">INDEX(Capacity,MATCH(1,($B71='Transportation Model'!$C$34:$C$54)*($C71='Transportation Model'!$D$34:$D$54),0))</f>
        <v>0</v>
      </c>
      <c r="J71" s="223"/>
      <c r="K71" s="164" t="str">
        <f>K70</f>
        <v>Central</v>
      </c>
      <c r="L71" s="91" t="s">
        <v>33</v>
      </c>
      <c r="M71" s="36" cm="1">
        <f t="array" ref="M71">INDEX('Transportation Model'!$E$34:$G$54,MATCH(1,($K71='Transportation Model'!$C$34:$C$54)*($L71='Transportation Model'!$D$34:$D$54),0),MATCH(M$67,'Transportation Model'!$E$33:$G$33,0))</f>
        <v>5118.78</v>
      </c>
      <c r="N71" s="36" cm="1">
        <f t="array" ref="N71">INDEX('Transportation Model'!$E$34:$G$54,MATCH(1,($K71='Transportation Model'!$C$34:$C$54)*($L71='Transportation Model'!$D$34:$D$54),0),MATCH(N$67,'Transportation Model'!$E$33:$G$33,0))</f>
        <v>0</v>
      </c>
      <c r="O71" s="36" cm="1">
        <f t="array" ref="O71">INDEX('Transportation Model'!$E$34:$G$54,MATCH(1,($K71='Transportation Model'!$C$34:$C$54)*($L71='Transportation Model'!$D$34:$D$54),0),MATCH(O$67,'Transportation Model'!$E$33:$G$33,0))</f>
        <v>4542.7203006827731</v>
      </c>
      <c r="P71" s="93" cm="1">
        <f t="array" aca="1" ref="P71" ca="1">INDEX(Capacity,MATCH(1,($K71='Transportation Model'!$C$34:$C$54)*($L71='Transportation Model'!$D$34:$D$54),0))</f>
        <v>6575940</v>
      </c>
    </row>
    <row r="72" spans="1:16" x14ac:dyDescent="0.3">
      <c r="A72" s="223"/>
      <c r="B72" s="165" t="s">
        <v>12</v>
      </c>
      <c r="C72" s="91" t="s">
        <v>30</v>
      </c>
      <c r="D72" s="36" cm="1">
        <f t="array" ref="D72">INDEX('Transportation Model'!$E$34:$G$54,MATCH(1,($B72='Transportation Model'!$C$34:$C$54)*($C72='Transportation Model'!$D$34:$D$54),0),MATCH(D$67,'Transportation Model'!$E$33:$G$33,0))</f>
        <v>4311.5545068444444</v>
      </c>
      <c r="E72" s="36" cm="1">
        <f t="array" ref="E72">INDEX('Transportation Model'!$E$34:$G$54,MATCH(1,($B72='Transportation Model'!$C$34:$C$54)*($C72='Transportation Model'!$D$34:$D$54),0),MATCH(E$67,'Transportation Model'!$E$33:$G$33,0))</f>
        <v>3890.8284666666673</v>
      </c>
      <c r="F72" s="36" cm="1">
        <f t="array" ref="F72">INDEX('Transportation Model'!$E$34:$G$54,MATCH(1,($B72='Transportation Model'!$C$34:$C$54)*($C72='Transportation Model'!$D$34:$D$54),0),MATCH(F$67,'Transportation Model'!$E$33:$G$33,0))</f>
        <v>0</v>
      </c>
      <c r="G72" s="221" cm="1">
        <f t="array" aca="1" ref="G72" ca="1">INDEX(Capacity,MATCH(1,($B72='Transportation Model'!$C$34:$C$54)*($C72='Transportation Model'!$D$34:$D$54),0))</f>
        <v>24405648.120000001</v>
      </c>
      <c r="J72" s="223"/>
      <c r="K72" s="165" t="s">
        <v>12</v>
      </c>
      <c r="L72" s="91" t="s">
        <v>32</v>
      </c>
      <c r="M72" s="36" cm="1">
        <f t="array" ref="M72">INDEX('Transportation Model'!$E$34:$G$54,MATCH(1,($K72='Transportation Model'!$C$34:$C$54)*($L72='Transportation Model'!$D$34:$D$54),0),MATCH(M$67,'Transportation Model'!$E$33:$G$33,0))</f>
        <v>5340.4481959777777</v>
      </c>
      <c r="N72" s="36" cm="1">
        <f t="array" ref="N72">INDEX('Transportation Model'!$E$34:$G$54,MATCH(1,($K72='Transportation Model'!$C$34:$C$54)*($L72='Transportation Model'!$D$34:$D$54),0),MATCH(N$67,'Transportation Model'!$E$33:$G$33,0))</f>
        <v>4819.3216234848487</v>
      </c>
      <c r="O72" s="36" cm="1">
        <f t="array" ref="O72">INDEX('Transportation Model'!$E$34:$G$54,MATCH(1,($K72='Transportation Model'!$C$34:$C$54)*($L72='Transportation Model'!$D$34:$D$54),0),MATCH(O$67,'Transportation Model'!$E$33:$G$33,0))</f>
        <v>0</v>
      </c>
      <c r="P72" s="93" cm="1">
        <f t="array" aca="1" ref="P72" ca="1">INDEX(Capacity,MATCH(1,($K72='Transportation Model'!$C$34:$C$54)*($L72='Transportation Model'!$D$34:$D$54),0))</f>
        <v>38692068</v>
      </c>
    </row>
    <row r="73" spans="1:16" ht="15" thickBot="1" x14ac:dyDescent="0.35">
      <c r="A73" s="223"/>
      <c r="B73" s="166" t="str">
        <f>B72</f>
        <v>South</v>
      </c>
      <c r="C73" s="96" t="s">
        <v>31</v>
      </c>
      <c r="D73" s="36" cm="1">
        <f t="array" ref="D73">INDEX('Transportation Model'!$E$34:$G$54,MATCH(1,($B73='Transportation Model'!$C$34:$C$54)*($C73='Transportation Model'!$D$34:$D$54),0),MATCH(D$67,'Transportation Model'!$E$33:$G$33,0))</f>
        <v>4213.5646316888888</v>
      </c>
      <c r="E73" s="36" cm="1">
        <f t="array" ref="E73">INDEX('Transportation Model'!$E$34:$G$54,MATCH(1,($B73='Transportation Model'!$C$34:$C$54)*($C73='Transportation Model'!$D$34:$D$54),0),MATCH(E$67,'Transportation Model'!$E$33:$G$33,0))</f>
        <v>3802.4005469696967</v>
      </c>
      <c r="F73" s="36" cm="1">
        <f t="array" ref="F73">INDEX('Transportation Model'!$E$34:$G$54,MATCH(1,($B73='Transportation Model'!$C$34:$C$54)*($C73='Transportation Model'!$D$34:$D$54),0),MATCH(F$67,'Transportation Model'!$E$33:$G$33,0))</f>
        <v>0</v>
      </c>
      <c r="G73" s="222"/>
      <c r="J73" s="223"/>
      <c r="K73" s="166" t="str">
        <f>K72</f>
        <v>South</v>
      </c>
      <c r="L73" s="96" t="s">
        <v>33</v>
      </c>
      <c r="M73" s="36" cm="1">
        <f t="array" ref="M73">INDEX('Transportation Model'!$E$34:$G$54,MATCH(1,($K73='Transportation Model'!$C$34:$C$54)*($L73='Transportation Model'!$D$34:$D$54),0),MATCH(M$67,'Transportation Model'!$E$33:$G$33,0))</f>
        <v>6124.3671972222219</v>
      </c>
      <c r="N73" s="36" cm="1">
        <f t="array" ref="N73">INDEX('Transportation Model'!$E$34:$G$54,MATCH(1,($K73='Transportation Model'!$C$34:$C$54)*($L73='Transportation Model'!$D$34:$D$54),0),MATCH(N$67,'Transportation Model'!$E$33:$G$33,0))</f>
        <v>5526.7449810606058</v>
      </c>
      <c r="O73" s="36" cm="1">
        <f t="array" ref="O73">INDEX('Transportation Model'!$E$34:$G$54,MATCH(1,($K73='Transportation Model'!$C$34:$C$54)*($L73='Transportation Model'!$D$34:$D$54),0),MATCH(O$67,'Transportation Model'!$E$33:$G$33,0))</f>
        <v>0</v>
      </c>
      <c r="P73" s="94" cm="1">
        <f t="array" aca="1" ref="P73" ca="1">INDEX(Capacity,MATCH(1,($K73='Transportation Model'!$C$34:$C$54)*($L73='Transportation Model'!$D$34:$D$54),0))</f>
        <v>15171378</v>
      </c>
    </row>
    <row r="74" spans="1:16" x14ac:dyDescent="0.3">
      <c r="B74" s="150" t="s">
        <v>110</v>
      </c>
      <c r="C74" s="95" t="s">
        <v>30</v>
      </c>
      <c r="D74" s="102">
        <f ca="1">INDEX(Demand,MATCH($C74,'Transportation Model'!$D$55:$D$61,0),MATCH(D$67,'Transportation Model'!$E$33:$G$33,0))</f>
        <v>2867311.2199999993</v>
      </c>
      <c r="E74" s="102">
        <f ca="1">INDEX(Demand,MATCH($C74,'Transportation Model'!$D$55:$D$61,0),MATCH(E$67,'Transportation Model'!$E$33:$G$33,0))</f>
        <v>3396706.5</v>
      </c>
      <c r="F74" s="103">
        <f ca="1">INDEX(Demand,MATCH($C74,'Transportation Model'!$D$55:$D$61,0),MATCH(F$67,'Transportation Model'!$E$33:$G$33,0))</f>
        <v>16235197.219999999</v>
      </c>
      <c r="K74" s="150" t="s">
        <v>110</v>
      </c>
      <c r="L74" s="95" t="s">
        <v>32</v>
      </c>
      <c r="M74" s="102">
        <f ca="1">INDEX(Demand,MATCH($L74,'Transportation Model'!$D$55:$D$61,0),MATCH(M$67,'Transportation Model'!$E$33:$G$33,0))</f>
        <v>7696602.8199999994</v>
      </c>
      <c r="N74" s="102">
        <f ca="1">INDEX(Demand,MATCH($L74,'Transportation Model'!$D$55:$D$61,0),MATCH(N$67,'Transportation Model'!$E$33:$G$33,0))</f>
        <v>3298549.2199999997</v>
      </c>
      <c r="O74" s="103">
        <f ca="1">INDEX(Demand,MATCH($L74,'Transportation Model'!$D$55:$D$61,0),MATCH(O$67,'Transportation Model'!$E$33:$G$33,0))</f>
        <v>32633690.059999999</v>
      </c>
    </row>
    <row r="75" spans="1:16" ht="15" thickBot="1" x14ac:dyDescent="0.35">
      <c r="B75" s="101"/>
      <c r="C75" s="97" t="s">
        <v>31</v>
      </c>
      <c r="D75" s="105">
        <f ca="1">INDEX(Demand,MATCH($C75,'Transportation Model'!$D$55:$D$61,0),MATCH(D$67,'Transportation Model'!$E$33:$G$33,0))</f>
        <v>2943498.2399999993</v>
      </c>
      <c r="E75" s="105">
        <f ca="1">INDEX(Demand,MATCH($C75,'Transportation Model'!$D$55:$D$61,0),MATCH(E$67,'Transportation Model'!$E$33:$G$33,0))</f>
        <v>204794.18</v>
      </c>
      <c r="F75" s="106">
        <f ca="1">INDEX(Demand,MATCH($C75,'Transportation Model'!$D$55:$D$61,0),MATCH(F$67,'Transportation Model'!$E$33:$G$33,0))</f>
        <v>209947.05999999994</v>
      </c>
      <c r="K75" s="101"/>
      <c r="L75" s="97" t="s">
        <v>33</v>
      </c>
      <c r="M75" s="105">
        <f ca="1">INDEX(Demand,MATCH($L75,'Transportation Model'!$D$55:$D$61,0),MATCH(M$67,'Transportation Model'!$E$33:$G$33,0))</f>
        <v>1787786.96</v>
      </c>
      <c r="N75" s="105">
        <f ca="1">INDEX(Demand,MATCH($L75,'Transportation Model'!$D$55:$D$61,0),MATCH(N$67,'Transportation Model'!$E$33:$G$33,0))</f>
        <v>693445.29999999993</v>
      </c>
      <c r="O75" s="106">
        <f ca="1">INDEX(Demand,MATCH($L75,'Transportation Model'!$D$55:$D$61,0),MATCH(O$67,'Transportation Model'!$E$33:$G$33,0))</f>
        <v>15609783.220000003</v>
      </c>
    </row>
    <row r="76" spans="1:16" x14ac:dyDescent="0.3">
      <c r="C76"/>
    </row>
    <row r="77" spans="1:16" x14ac:dyDescent="0.3">
      <c r="A77" s="115" t="str">
        <f>'Transportation Model'!J31</f>
        <v>Number of Products Shipped</v>
      </c>
      <c r="B77" s="63"/>
      <c r="C77" s="130"/>
      <c r="D77" s="63"/>
      <c r="J77" s="115" t="str">
        <f>A77</f>
        <v>Number of Products Shipped</v>
      </c>
      <c r="K77" s="63"/>
      <c r="L77" s="130"/>
      <c r="M77" s="63"/>
    </row>
    <row r="78" spans="1:16" ht="15" thickBot="1" x14ac:dyDescent="0.35">
      <c r="C78"/>
      <c r="D78" s="206" t="s">
        <v>128</v>
      </c>
      <c r="E78" s="206"/>
      <c r="F78" s="206"/>
      <c r="M78" s="84" t="s">
        <v>128</v>
      </c>
      <c r="N78" s="84"/>
      <c r="O78" s="84"/>
    </row>
    <row r="79" spans="1:16" x14ac:dyDescent="0.3">
      <c r="B79" s="177"/>
      <c r="C79" s="177"/>
      <c r="D79" s="178" t="s">
        <v>11</v>
      </c>
      <c r="E79" s="178" t="s">
        <v>13</v>
      </c>
      <c r="F79" s="179" t="s">
        <v>12</v>
      </c>
      <c r="G79" s="100" t="s">
        <v>132</v>
      </c>
      <c r="K79" s="60"/>
      <c r="L79" s="60"/>
      <c r="M79" s="57" t="s">
        <v>11</v>
      </c>
      <c r="N79" s="57" t="s">
        <v>13</v>
      </c>
      <c r="O79" s="151" t="s">
        <v>12</v>
      </c>
      <c r="P79" s="100" t="s">
        <v>132</v>
      </c>
    </row>
    <row r="80" spans="1:16" ht="15" thickBot="1" x14ac:dyDescent="0.35">
      <c r="A80" s="223" t="s">
        <v>5</v>
      </c>
      <c r="B80" s="180" t="s">
        <v>11</v>
      </c>
      <c r="C80" s="181" t="s">
        <v>30</v>
      </c>
      <c r="D80" s="182">
        <v>2867311.2199999993</v>
      </c>
      <c r="E80" s="182">
        <v>0</v>
      </c>
      <c r="F80" s="182">
        <v>0</v>
      </c>
      <c r="G80" s="93">
        <f t="shared" ref="G80:G85" si="17">SUM(D80:F80)</f>
        <v>2867311.2199999993</v>
      </c>
      <c r="J80" s="223" t="s">
        <v>5</v>
      </c>
      <c r="K80" s="163" t="s">
        <v>11</v>
      </c>
      <c r="L80" s="90" t="s">
        <v>32</v>
      </c>
      <c r="M80" s="36">
        <v>7696602.8199999994</v>
      </c>
      <c r="N80" s="36">
        <v>0</v>
      </c>
      <c r="O80" s="36">
        <v>0</v>
      </c>
      <c r="P80" s="93">
        <f t="shared" ref="P80:P85" si="18">SUM(M80:O80)</f>
        <v>7696602.8199999994</v>
      </c>
    </row>
    <row r="81" spans="1:17" ht="15" thickBot="1" x14ac:dyDescent="0.35">
      <c r="A81" s="223"/>
      <c r="B81" s="185" t="str">
        <f>B80</f>
        <v>North</v>
      </c>
      <c r="C81" s="187" t="s">
        <v>31</v>
      </c>
      <c r="D81" s="182">
        <v>2943498.2399999993</v>
      </c>
      <c r="E81" s="188">
        <v>204794.18</v>
      </c>
      <c r="F81" s="182">
        <v>0</v>
      </c>
      <c r="G81" s="93">
        <f t="shared" si="17"/>
        <v>3148292.4199999995</v>
      </c>
      <c r="J81" s="223"/>
      <c r="K81" s="164" t="str">
        <f>K80</f>
        <v>North</v>
      </c>
      <c r="L81" s="91" t="s">
        <v>33</v>
      </c>
      <c r="M81" s="36">
        <v>1787786.96</v>
      </c>
      <c r="N81" s="36">
        <v>0</v>
      </c>
      <c r="O81" s="36">
        <v>0</v>
      </c>
      <c r="P81" s="93">
        <f t="shared" si="18"/>
        <v>1787786.96</v>
      </c>
    </row>
    <row r="82" spans="1:17" ht="15" thickBot="1" x14ac:dyDescent="0.35">
      <c r="A82" s="223"/>
      <c r="B82" s="183" t="s">
        <v>13</v>
      </c>
      <c r="C82" s="184" t="s">
        <v>30</v>
      </c>
      <c r="D82" s="182">
        <v>0</v>
      </c>
      <c r="E82" s="182">
        <v>3396706.5</v>
      </c>
      <c r="F82" s="182">
        <v>0</v>
      </c>
      <c r="G82" s="93">
        <f t="shared" si="17"/>
        <v>3396706.5</v>
      </c>
      <c r="J82" s="223"/>
      <c r="K82" s="165" t="s">
        <v>13</v>
      </c>
      <c r="L82" s="91" t="s">
        <v>32</v>
      </c>
      <c r="M82" s="36">
        <v>0</v>
      </c>
      <c r="N82" s="36">
        <v>3298549.2199999997</v>
      </c>
      <c r="O82" s="36">
        <v>0</v>
      </c>
      <c r="P82" s="93">
        <f t="shared" si="18"/>
        <v>3298549.2199999997</v>
      </c>
    </row>
    <row r="83" spans="1:17" ht="15" thickBot="1" x14ac:dyDescent="0.35">
      <c r="A83" s="223"/>
      <c r="B83" s="185" t="str">
        <f>B82</f>
        <v>Central</v>
      </c>
      <c r="C83" s="184" t="s">
        <v>31</v>
      </c>
      <c r="D83" s="182">
        <v>0</v>
      </c>
      <c r="E83" s="182">
        <v>0</v>
      </c>
      <c r="F83" s="182">
        <v>0</v>
      </c>
      <c r="G83" s="93">
        <f t="shared" si="17"/>
        <v>0</v>
      </c>
      <c r="J83" s="223"/>
      <c r="K83" s="164" t="str">
        <f>K82</f>
        <v>Central</v>
      </c>
      <c r="L83" s="91" t="s">
        <v>33</v>
      </c>
      <c r="M83" s="36">
        <v>0</v>
      </c>
      <c r="N83" s="36">
        <v>693445.29999999993</v>
      </c>
      <c r="O83" s="189">
        <v>438405.22000000253</v>
      </c>
      <c r="P83" s="93">
        <f t="shared" si="18"/>
        <v>1131850.5200000023</v>
      </c>
    </row>
    <row r="84" spans="1:17" x14ac:dyDescent="0.3">
      <c r="A84" s="223"/>
      <c r="B84" s="183" t="s">
        <v>12</v>
      </c>
      <c r="C84" s="184" t="s">
        <v>30</v>
      </c>
      <c r="D84" s="182">
        <v>0</v>
      </c>
      <c r="E84" s="182">
        <v>0</v>
      </c>
      <c r="F84" s="182">
        <v>16235197.219999999</v>
      </c>
      <c r="G84" s="93">
        <f t="shared" si="17"/>
        <v>16235197.219999999</v>
      </c>
      <c r="J84" s="223"/>
      <c r="K84" s="165" t="s">
        <v>12</v>
      </c>
      <c r="L84" s="91" t="s">
        <v>32</v>
      </c>
      <c r="M84" s="36">
        <v>0</v>
      </c>
      <c r="N84" s="36">
        <v>0</v>
      </c>
      <c r="O84" s="36">
        <v>32633690.059999999</v>
      </c>
      <c r="P84" s="93">
        <f t="shared" si="18"/>
        <v>32633690.059999999</v>
      </c>
    </row>
    <row r="85" spans="1:17" ht="15" thickBot="1" x14ac:dyDescent="0.35">
      <c r="A85" s="223"/>
      <c r="B85" s="186" t="str">
        <f>B84</f>
        <v>South</v>
      </c>
      <c r="C85" s="184" t="s">
        <v>31</v>
      </c>
      <c r="D85" s="182">
        <v>0</v>
      </c>
      <c r="E85" s="182">
        <v>0</v>
      </c>
      <c r="F85" s="182">
        <v>209947.05999999994</v>
      </c>
      <c r="G85" s="94">
        <f t="shared" si="17"/>
        <v>209947.05999999994</v>
      </c>
      <c r="J85" s="223"/>
      <c r="K85" s="166" t="str">
        <f>K84</f>
        <v>South</v>
      </c>
      <c r="L85" s="91" t="s">
        <v>33</v>
      </c>
      <c r="M85" s="36">
        <v>0</v>
      </c>
      <c r="N85" s="36">
        <v>0</v>
      </c>
      <c r="O85" s="36">
        <v>15171378</v>
      </c>
      <c r="P85" s="94">
        <f t="shared" si="18"/>
        <v>15171378</v>
      </c>
    </row>
    <row r="86" spans="1:17" x14ac:dyDescent="0.3">
      <c r="B86" s="219" t="s">
        <v>133</v>
      </c>
      <c r="C86" s="95" t="s">
        <v>30</v>
      </c>
      <c r="D86" s="102">
        <f t="shared" ref="D86:F87" si="19">SUMIF($C$80:$C$85,$C86,D$80:D$85)</f>
        <v>2867311.2199999993</v>
      </c>
      <c r="E86" s="102">
        <f t="shared" si="19"/>
        <v>3396706.5</v>
      </c>
      <c r="F86" s="103">
        <f t="shared" si="19"/>
        <v>16235197.219999999</v>
      </c>
      <c r="K86" s="219" t="s">
        <v>133</v>
      </c>
      <c r="L86" s="95" t="s">
        <v>32</v>
      </c>
      <c r="M86" s="102">
        <f t="shared" ref="M86:O87" si="20">SUMIF($L$80:$L$85,$L86,M$80:M$85)</f>
        <v>7696602.8199999994</v>
      </c>
      <c r="N86" s="102">
        <f t="shared" si="20"/>
        <v>3298549.2199999997</v>
      </c>
      <c r="O86" s="103">
        <f t="shared" si="20"/>
        <v>32633690.059999999</v>
      </c>
    </row>
    <row r="87" spans="1:17" ht="15" thickBot="1" x14ac:dyDescent="0.35">
      <c r="B87" s="220"/>
      <c r="C87" s="97" t="s">
        <v>31</v>
      </c>
      <c r="D87" s="105">
        <f t="shared" si="19"/>
        <v>2943498.2399999993</v>
      </c>
      <c r="E87" s="105">
        <f t="shared" si="19"/>
        <v>204794.18</v>
      </c>
      <c r="F87" s="106">
        <f t="shared" si="19"/>
        <v>209947.05999999994</v>
      </c>
      <c r="K87" s="220"/>
      <c r="L87" s="97" t="s">
        <v>33</v>
      </c>
      <c r="M87" s="105">
        <f t="shared" si="20"/>
        <v>1787786.96</v>
      </c>
      <c r="N87" s="105">
        <f t="shared" si="20"/>
        <v>693445.29999999993</v>
      </c>
      <c r="O87" s="106">
        <f t="shared" si="20"/>
        <v>15609783.220000003</v>
      </c>
    </row>
    <row r="88" spans="1:17" x14ac:dyDescent="0.3">
      <c r="C88"/>
    </row>
    <row r="89" spans="1:17" x14ac:dyDescent="0.3">
      <c r="D89" s="39" t="s">
        <v>142</v>
      </c>
      <c r="G89" s="64">
        <f>SUMPRODUCT(D68:F73,D80:F85)</f>
        <v>670391884.67610288</v>
      </c>
      <c r="L89" s="82"/>
      <c r="M89" s="39" t="s">
        <v>142</v>
      </c>
      <c r="P89" s="64">
        <f>SUMPRODUCT(M68:O73,M80:O85)</f>
        <v>1991552292.8193088</v>
      </c>
    </row>
    <row r="90" spans="1:17" x14ac:dyDescent="0.3">
      <c r="D90" s="67" t="s">
        <v>147</v>
      </c>
      <c r="E90" s="67"/>
      <c r="F90" s="67"/>
      <c r="G90" s="162">
        <f>(SUMIF(_xlfn.ANCHORARRAY('Primary Cost Summary'!Z25),C86,'Primary Cost Summary'!$AD$25:$AD$31)+SUMIF(_xlfn.ANCHORARRAY('Primary Cost Summary'!Z25),C87,'Primary Cost Summary'!$AD$25:$AD$31))*1000000</f>
        <v>7987267435.4884548</v>
      </c>
      <c r="L90" s="82"/>
      <c r="M90" s="67" t="s">
        <v>147</v>
      </c>
      <c r="N90" s="67"/>
      <c r="O90" s="67"/>
      <c r="P90" s="162">
        <f>(SUMIF(_xlfn.ANCHORARRAY('Primary Cost Summary'!Z25),L86,'Primary Cost Summary'!$AD$25:$AD$31)+SUMIF(_xlfn.ANCHORARRAY('Primary Cost Summary'!Z25),L87,'Primary Cost Summary'!$AD$25:$AD$31))*1000000</f>
        <v>27601485851.02145</v>
      </c>
    </row>
    <row r="91" spans="1:17" ht="15" thickBot="1" x14ac:dyDescent="0.35">
      <c r="D91" s="153" t="s">
        <v>148</v>
      </c>
      <c r="E91" s="153"/>
      <c r="F91" s="153"/>
      <c r="G91" s="161">
        <f>G90-G89</f>
        <v>7316875550.8123522</v>
      </c>
      <c r="H91" s="58"/>
      <c r="L91" s="82"/>
      <c r="M91" s="153" t="s">
        <v>148</v>
      </c>
      <c r="N91" s="153"/>
      <c r="O91" s="153"/>
      <c r="P91" s="161">
        <f>P90-P89</f>
        <v>25609933558.202141</v>
      </c>
      <c r="Q91" s="58"/>
    </row>
    <row r="92" spans="1:17" x14ac:dyDescent="0.3">
      <c r="D92" s="71"/>
      <c r="E92" s="71"/>
      <c r="F92" s="71"/>
      <c r="G92" s="72"/>
      <c r="H92" s="58"/>
      <c r="L92" s="82"/>
      <c r="M92" s="71"/>
      <c r="N92" s="71"/>
      <c r="O92" s="71"/>
      <c r="P92" s="72"/>
      <c r="Q92" s="58"/>
    </row>
    <row r="94" spans="1:17" x14ac:dyDescent="0.3">
      <c r="A94" s="157" t="s">
        <v>152</v>
      </c>
      <c r="J94" s="157" t="s">
        <v>151</v>
      </c>
      <c r="L94" s="82"/>
    </row>
    <row r="95" spans="1:17" x14ac:dyDescent="0.3">
      <c r="A95" s="157"/>
      <c r="J95" s="157"/>
      <c r="L95" s="82"/>
    </row>
    <row r="96" spans="1:17" x14ac:dyDescent="0.3">
      <c r="A96" s="115" t="s">
        <v>144</v>
      </c>
      <c r="B96" s="63"/>
      <c r="C96" s="130"/>
      <c r="D96" s="63"/>
      <c r="J96" s="115" t="s">
        <v>144</v>
      </c>
      <c r="K96" s="63"/>
      <c r="L96" s="130"/>
      <c r="M96" s="63"/>
    </row>
    <row r="97" spans="1:16" ht="15" thickBot="1" x14ac:dyDescent="0.35">
      <c r="C97"/>
      <c r="D97" s="206" t="s">
        <v>128</v>
      </c>
      <c r="E97" s="206"/>
      <c r="F97" s="206"/>
      <c r="M97" s="84" t="s">
        <v>128</v>
      </c>
      <c r="N97" s="84"/>
      <c r="O97" s="84"/>
    </row>
    <row r="98" spans="1:16" ht="15" thickBot="1" x14ac:dyDescent="0.35">
      <c r="B98" s="60"/>
      <c r="C98" s="60"/>
      <c r="D98" s="57" t="s">
        <v>11</v>
      </c>
      <c r="E98" s="57" t="s">
        <v>13</v>
      </c>
      <c r="F98" s="151" t="s">
        <v>12</v>
      </c>
      <c r="G98" s="100" t="s">
        <v>111</v>
      </c>
      <c r="K98" s="60"/>
      <c r="L98" s="60"/>
      <c r="M98" s="57" t="s">
        <v>11</v>
      </c>
      <c r="N98" s="57" t="s">
        <v>13</v>
      </c>
      <c r="O98" s="151" t="s">
        <v>12</v>
      </c>
      <c r="P98" s="168" t="s">
        <v>111</v>
      </c>
    </row>
    <row r="99" spans="1:16" ht="14.4" customHeight="1" x14ac:dyDescent="0.3">
      <c r="A99" s="223" t="s">
        <v>5</v>
      </c>
      <c r="B99" s="163" t="s">
        <v>11</v>
      </c>
      <c r="C99" s="90" t="s">
        <v>34</v>
      </c>
      <c r="D99" s="36" cm="1">
        <f t="array" ref="D99">INDEX('Transportation Model'!$E$34:$G$54,MATCH(1,($B99='Transportation Model'!$C$34:$C$54)*($C99='Transportation Model'!$D$34:$D$54),0),MATCH(D$67,'Transportation Model'!$E$33:$G$33,0))</f>
        <v>0</v>
      </c>
      <c r="E99" s="36" cm="1">
        <f t="array" ref="E99">INDEX('Transportation Model'!$E$34:$G$54,MATCH(1,($B99='Transportation Model'!$C$34:$C$54)*($C99='Transportation Model'!$D$34:$D$54),0),MATCH(E$67,'Transportation Model'!$E$33:$G$33,0))</f>
        <v>5214.7471319642855</v>
      </c>
      <c r="F99" s="36" cm="1">
        <f t="array" ref="F99">INDEX('Transportation Model'!$E$34:$G$54,MATCH(1,($B99='Transportation Model'!$C$34:$C$54)*($C99='Transportation Model'!$D$34:$D$54),0),MATCH(F$67,'Transportation Model'!$E$33:$G$33,0))</f>
        <v>6174.2714619523804</v>
      </c>
      <c r="G99" s="93" cm="1">
        <f t="array" aca="1" ref="G99" ca="1">INDEX(Capacity,MATCH(1,($B99='Transportation Model'!$C$34:$C$54)*($C99='Transportation Model'!$D$34:$D$54),0))</f>
        <v>10562140.800000003</v>
      </c>
      <c r="J99" s="223" t="s">
        <v>5</v>
      </c>
      <c r="K99" s="163" t="s">
        <v>11</v>
      </c>
      <c r="L99" s="90" t="s">
        <v>28</v>
      </c>
      <c r="M99" s="36" cm="1">
        <f t="array" ref="M99">INDEX('Transportation Model'!$E$34:$G$54,MATCH(1,($K68='Transportation Model'!$C$34:$C$54)*($L68='Transportation Model'!$D$34:$D$54),0),MATCH(M$98,'Transportation Model'!$E$33:$G$33,0))</f>
        <v>0</v>
      </c>
      <c r="N99" s="36" cm="1">
        <f t="array" ref="N99">INDEX('Transportation Model'!$E$34:$G$54,MATCH(1,($K68='Transportation Model'!$C$34:$C$54)*($L68='Transportation Model'!$D$34:$D$54),0),MATCH(N$98,'Transportation Model'!$E$33:$G$33,0))</f>
        <v>4148.9593969642856</v>
      </c>
      <c r="O99" s="36" cm="1">
        <f t="array" ref="O99">INDEX('Transportation Model'!$E$34:$G$54,MATCH(1,($K68='Transportation Model'!$C$34:$C$54)*($L68='Transportation Model'!$D$34:$D$54),0),MATCH(O$98,'Transportation Model'!$E$33:$G$33,0))</f>
        <v>4912.3765646190477</v>
      </c>
      <c r="P99" s="169" cm="1">
        <f t="array" aca="1" ref="P99" ca="1">INDEX(Capacity,MATCH(1,($K99='Transportation Model'!$C$34:$C$54)*($L99='Transportation Model'!$D$34:$D$54),0))</f>
        <v>4143484.7999999993</v>
      </c>
    </row>
    <row r="100" spans="1:16" x14ac:dyDescent="0.3">
      <c r="A100" s="223"/>
      <c r="B100" s="165" t="s">
        <v>13</v>
      </c>
      <c r="C100" s="91" t="s">
        <v>34</v>
      </c>
      <c r="D100" s="36" cm="1">
        <f t="array" ref="D100">INDEX('Transportation Model'!$E$34:$G$54,MATCH(1,($B100='Transportation Model'!$C$34:$C$54)*($C100='Transportation Model'!$D$34:$D$54),0),MATCH(D$67,'Transportation Model'!$E$33:$G$33,0))</f>
        <v>5610.1828800000003</v>
      </c>
      <c r="E100" s="36" cm="1">
        <f t="array" ref="E100">INDEX('Transportation Model'!$E$34:$G$54,MATCH(1,($B100='Transportation Model'!$C$34:$C$54)*($C100='Transportation Model'!$D$34:$D$54),0),MATCH(E$67,'Transportation Model'!$E$33:$G$33,0))</f>
        <v>0</v>
      </c>
      <c r="F100" s="36" cm="1">
        <f t="array" ref="F100">INDEX('Transportation Model'!$E$34:$G$54,MATCH(1,($B100='Transportation Model'!$C$34:$C$54)*($C100='Transportation Model'!$D$34:$D$54),0),MATCH(F$67,'Transportation Model'!$E$33:$G$33,0))</f>
        <v>4978.8214495483189</v>
      </c>
      <c r="G100" s="93" cm="1">
        <f t="array" aca="1" ref="G100" ca="1">INDEX(Capacity,MATCH(1,($B100='Transportation Model'!$C$34:$C$54)*($C100='Transportation Model'!$D$34:$D$54),0))</f>
        <v>3958416</v>
      </c>
      <c r="J100" s="223"/>
      <c r="K100" s="164" t="str">
        <f>K99</f>
        <v>North</v>
      </c>
      <c r="L100" s="91" t="s">
        <v>29</v>
      </c>
      <c r="M100" s="36" cm="1">
        <f t="array" ref="M100">INDEX('Transportation Model'!$E$34:$G$54,MATCH(1,($K69='Transportation Model'!$C$34:$C$54)*($L69='Transportation Model'!$D$34:$D$54),0),MATCH(M$98,'Transportation Model'!$E$33:$G$33,0))</f>
        <v>0</v>
      </c>
      <c r="N100" s="36" cm="1">
        <f t="array" ref="N100">INDEX('Transportation Model'!$E$34:$G$54,MATCH(1,($K69='Transportation Model'!$C$34:$C$54)*($L69='Transportation Model'!$D$34:$D$54),0),MATCH(N$98,'Transportation Model'!$E$33:$G$33,0))</f>
        <v>4757.9809598214279</v>
      </c>
      <c r="O100" s="36" cm="1">
        <f t="array" ref="O100">INDEX('Transportation Model'!$E$34:$G$54,MATCH(1,($K69='Transportation Model'!$C$34:$C$54)*($L69='Transportation Model'!$D$34:$D$54),0),MATCH(O$98,'Transportation Model'!$E$33:$G$33,0))</f>
        <v>5633.4593630952377</v>
      </c>
      <c r="P100" s="93" cm="1">
        <f t="array" aca="1" ref="P100" ca="1">INDEX(Capacity,MATCH(1,($K100='Transportation Model'!$C$34:$C$54)*($L100='Transportation Model'!$D$34:$D$54),0))</f>
        <v>1775779.2000000009</v>
      </c>
    </row>
    <row r="101" spans="1:16" ht="15" thickBot="1" x14ac:dyDescent="0.35">
      <c r="A101" s="223"/>
      <c r="B101" s="165" t="s">
        <v>12</v>
      </c>
      <c r="C101" s="91" t="s">
        <v>34</v>
      </c>
      <c r="D101" s="36" cm="1">
        <f t="array" ref="D101">INDEX('Transportation Model'!$E$34:$G$54,MATCH(1,($B101='Transportation Model'!$C$34:$C$54)*($C101='Transportation Model'!$D$34:$D$54),0),MATCH(D$67,'Transportation Model'!$E$33:$G$33,0))</f>
        <v>6712.3064481555548</v>
      </c>
      <c r="E101" s="36" cm="1">
        <f t="array" ref="E101">INDEX('Transportation Model'!$E$34:$G$54,MATCH(1,($B101='Transportation Model'!$C$34:$C$54)*($C101='Transportation Model'!$D$34:$D$54),0),MATCH(E$67,'Transportation Model'!$E$33:$G$33,0))</f>
        <v>6057.3124992424227</v>
      </c>
      <c r="F101" s="36" cm="1">
        <f t="array" ref="F101">INDEX('Transportation Model'!$E$34:$G$54,MATCH(1,($B101='Transportation Model'!$C$34:$C$54)*($C101='Transportation Model'!$D$34:$D$54),0),MATCH(F$67,'Transportation Model'!$E$33:$G$33,0))</f>
        <v>0</v>
      </c>
      <c r="G101" s="167" cm="1">
        <f t="array" aca="1" ref="G101" ca="1">INDEX(Capacity,MATCH(1,($B101='Transportation Model'!$C$34:$C$54)*($C101='Transportation Model'!$D$34:$D$54),0))</f>
        <v>28050573.750000004</v>
      </c>
      <c r="J101" s="223"/>
      <c r="K101" s="165" t="s">
        <v>13</v>
      </c>
      <c r="L101" s="91" t="s">
        <v>28</v>
      </c>
      <c r="M101" s="36" cm="1">
        <f t="array" ref="M101">INDEX('Transportation Model'!$E$34:$G$54,MATCH(1,($K70='Transportation Model'!$C$34:$C$54)*($L70='Transportation Model'!$D$34:$D$54),0),MATCH(M$98,'Transportation Model'!$E$33:$G$33,0))</f>
        <v>4463.5761600000005</v>
      </c>
      <c r="N101" s="36" cm="1">
        <f t="array" ref="N101">INDEX('Transportation Model'!$E$34:$G$54,MATCH(1,($K70='Transportation Model'!$C$34:$C$54)*($L70='Transportation Model'!$D$34:$D$54),0),MATCH(N$98,'Transportation Model'!$E$33:$G$33,0))</f>
        <v>0</v>
      </c>
      <c r="O101" s="36" cm="1">
        <f t="array" ref="O101">INDEX('Transportation Model'!$E$34:$G$54,MATCH(1,($K70='Transportation Model'!$C$34:$C$54)*($L70='Transportation Model'!$D$34:$D$54),0),MATCH(O$98,'Transportation Model'!$E$33:$G$33,0))</f>
        <v>3961.252102195378</v>
      </c>
      <c r="P101" s="93" cm="1">
        <f t="array" aca="1" ref="P101" ca="1">INDEX(Capacity,MATCH(1,($K101='Transportation Model'!$C$34:$C$54)*($L101='Transportation Model'!$D$34:$D$54),0))</f>
        <v>5764122</v>
      </c>
    </row>
    <row r="102" spans="1:16" ht="15" thickBot="1" x14ac:dyDescent="0.35">
      <c r="B102" s="160" t="s">
        <v>110</v>
      </c>
      <c r="C102" s="172" t="s">
        <v>34</v>
      </c>
      <c r="D102" s="173">
        <f ca="1">INDEX(Demand,MATCH($C102,'Transportation Model'!$D$55:$D$61,0),MATCH(D$98,'Transportation Model'!$E$33:$G$33,0))</f>
        <v>4472849.08</v>
      </c>
      <c r="E102" s="173">
        <f ca="1">INDEX(Demand,MATCH($C102,'Transportation Model'!$D$55:$D$61,0),MATCH(E$98,'Transportation Model'!$E$33:$G$33,0))</f>
        <v>4396878.54</v>
      </c>
      <c r="F102" s="174">
        <f ca="1">INDEX(Demand,MATCH($C102,'Transportation Model'!$D$55:$D$61,0),MATCH(F$98,'Transportation Model'!$E$33:$G$33,0))</f>
        <v>25233012.939999998</v>
      </c>
      <c r="J102" s="223"/>
      <c r="K102" s="164" t="str">
        <f>K101</f>
        <v>Central</v>
      </c>
      <c r="L102" s="91" t="s">
        <v>29</v>
      </c>
      <c r="M102" s="36" cm="1">
        <f t="array" ref="M102">INDEX('Transportation Model'!$E$34:$G$54,MATCH(1,($K71='Transportation Model'!$C$34:$C$54)*($L71='Transportation Model'!$D$34:$D$54),0),MATCH(M$98,'Transportation Model'!$E$33:$G$33,0))</f>
        <v>5118.78</v>
      </c>
      <c r="N102" s="36" cm="1">
        <f t="array" ref="N102">INDEX('Transportation Model'!$E$34:$G$54,MATCH(1,($K71='Transportation Model'!$C$34:$C$54)*($L71='Transportation Model'!$D$34:$D$54),0),MATCH(N$98,'Transportation Model'!$E$33:$G$33,0))</f>
        <v>0</v>
      </c>
      <c r="O102" s="36" cm="1">
        <f t="array" ref="O102">INDEX('Transportation Model'!$E$34:$G$54,MATCH(1,($K71='Transportation Model'!$C$34:$C$54)*($L71='Transportation Model'!$D$34:$D$54),0),MATCH(O$98,'Transportation Model'!$E$33:$G$33,0))</f>
        <v>4542.7203006827731</v>
      </c>
      <c r="P102" s="93" cm="1">
        <f t="array" aca="1" ref="P102" ca="1">INDEX(Capacity,MATCH(1,($K102='Transportation Model'!$C$34:$C$54)*($L102='Transportation Model'!$D$34:$D$54),0))</f>
        <v>0</v>
      </c>
    </row>
    <row r="103" spans="1:16" x14ac:dyDescent="0.3">
      <c r="C103"/>
      <c r="J103" s="223"/>
      <c r="K103" s="165" t="s">
        <v>12</v>
      </c>
      <c r="L103" s="91" t="s">
        <v>28</v>
      </c>
      <c r="M103" s="36" cm="1">
        <f t="array" ref="M103">INDEX('Transportation Model'!$E$34:$G$54,MATCH(1,($K72='Transportation Model'!$C$34:$C$54)*($L72='Transportation Model'!$D$34:$D$54),0),MATCH(M$98,'Transportation Model'!$E$33:$G$33,0))</f>
        <v>5340.4481959777777</v>
      </c>
      <c r="N103" s="36" cm="1">
        <f t="array" ref="N103">INDEX('Transportation Model'!$E$34:$G$54,MATCH(1,($K72='Transportation Model'!$C$34:$C$54)*($L72='Transportation Model'!$D$34:$D$54),0),MATCH(N$98,'Transportation Model'!$E$33:$G$33,0))</f>
        <v>4819.3216234848487</v>
      </c>
      <c r="O103" s="36" cm="1">
        <f t="array" ref="O103">INDEX('Transportation Model'!$E$34:$G$54,MATCH(1,($K72='Transportation Model'!$C$34:$C$54)*($L72='Transportation Model'!$D$34:$D$54),0),MATCH(O$98,'Transportation Model'!$E$33:$G$33,0))</f>
        <v>0</v>
      </c>
      <c r="P103" s="93" cm="1">
        <f t="array" aca="1" ref="P103" ca="1">INDEX(Capacity,MATCH(1,($K103='Transportation Model'!$C$34:$C$54)*($L103='Transportation Model'!$D$34:$D$54),0))</f>
        <v>14105988</v>
      </c>
    </row>
    <row r="104" spans="1:16" ht="15" thickBot="1" x14ac:dyDescent="0.35">
      <c r="A104" s="115" t="str">
        <f>A77</f>
        <v>Number of Products Shipped</v>
      </c>
      <c r="B104" s="63"/>
      <c r="C104" s="130"/>
      <c r="D104" s="63"/>
      <c r="J104" s="223"/>
      <c r="K104" s="166" t="str">
        <f>K103</f>
        <v>South</v>
      </c>
      <c r="L104" s="96" t="s">
        <v>29</v>
      </c>
      <c r="M104" s="36" cm="1">
        <f t="array" ref="M104">INDEX('Transportation Model'!$E$34:$G$54,MATCH(1,($K73='Transportation Model'!$C$34:$C$54)*($L73='Transportation Model'!$D$34:$D$54),0),MATCH(M$98,'Transportation Model'!$E$33:$G$33,0))</f>
        <v>6124.3671972222219</v>
      </c>
      <c r="N104" s="36" cm="1">
        <f t="array" ref="N104">INDEX('Transportation Model'!$E$34:$G$54,MATCH(1,($K73='Transportation Model'!$C$34:$C$54)*($L73='Transportation Model'!$D$34:$D$54),0),MATCH(N$98,'Transportation Model'!$E$33:$G$33,0))</f>
        <v>5526.7449810606058</v>
      </c>
      <c r="O104" s="36" cm="1">
        <f t="array" ref="O104">INDEX('Transportation Model'!$E$34:$G$54,MATCH(1,($K73='Transportation Model'!$C$34:$C$54)*($L73='Transportation Model'!$D$34:$D$54),0),MATCH(O$98,'Transportation Model'!$E$33:$G$33,0))</f>
        <v>0</v>
      </c>
      <c r="P104" s="94" cm="1">
        <f t="array" aca="1" ref="P104" ca="1">INDEX(Capacity,MATCH(1,($K104='Transportation Model'!$C$34:$C$54)*($L104='Transportation Model'!$D$34:$D$54),0))</f>
        <v>2792556</v>
      </c>
    </row>
    <row r="105" spans="1:16" ht="15" thickBot="1" x14ac:dyDescent="0.35">
      <c r="C105"/>
      <c r="D105" s="206" t="s">
        <v>128</v>
      </c>
      <c r="E105" s="206"/>
      <c r="F105" s="206"/>
      <c r="K105" s="211" t="s">
        <v>110</v>
      </c>
      <c r="L105" s="95" t="s">
        <v>28</v>
      </c>
      <c r="M105" s="102">
        <f ca="1">INDEX(Demand,MATCH($L105,'Transportation Model'!$D$55:$D$61,0),MATCH(M$98,'Transportation Model'!$E$33:$G$33,0))</f>
        <v>1328138.4199999997</v>
      </c>
      <c r="N105" s="102">
        <f ca="1">INDEX(Demand,MATCH($L105,'Transportation Model'!$D$55:$D$61,0),MATCH(N$98,'Transportation Model'!$E$33:$G$33,0))</f>
        <v>2377059.4599999995</v>
      </c>
      <c r="O105" s="103">
        <f ca="1">INDEX(Demand,MATCH($L105,'Transportation Model'!$D$55:$D$61,0),MATCH(O$98,'Transportation Model'!$E$33:$G$33,0))</f>
        <v>4560370.1399999997</v>
      </c>
    </row>
    <row r="106" spans="1:16" ht="15" thickBot="1" x14ac:dyDescent="0.35">
      <c r="B106" s="60"/>
      <c r="C106" s="60"/>
      <c r="D106" s="57" t="s">
        <v>11</v>
      </c>
      <c r="E106" s="71" t="s">
        <v>13</v>
      </c>
      <c r="F106" s="151" t="s">
        <v>12</v>
      </c>
      <c r="G106" s="100" t="s">
        <v>132</v>
      </c>
      <c r="K106" s="215"/>
      <c r="L106" s="97" t="s">
        <v>29</v>
      </c>
      <c r="M106" s="105">
        <f ca="1">INDEX(Demand,MATCH($L106,'Transportation Model'!$D$55:$D$61,0),MATCH(M$98,'Transportation Model'!$E$33:$G$33,0))</f>
        <v>74339.560000000012</v>
      </c>
      <c r="N106" s="105">
        <f ca="1">INDEX(Demand,MATCH($L106,'Transportation Model'!$D$55:$D$61,0),MATCH(N$98,'Transportation Model'!$E$33:$G$33,0))</f>
        <v>164</v>
      </c>
      <c r="O106" s="106">
        <f ca="1">INDEX(Demand,MATCH($L106,'Transportation Model'!$D$55:$D$61,0),MATCH(O$98,'Transportation Model'!$E$33:$G$33,0))</f>
        <v>145813.21999999997</v>
      </c>
    </row>
    <row r="107" spans="1:16" ht="15" thickBot="1" x14ac:dyDescent="0.35">
      <c r="A107" s="223" t="s">
        <v>5</v>
      </c>
      <c r="B107" s="163" t="s">
        <v>11</v>
      </c>
      <c r="C107" s="90" t="s">
        <v>34</v>
      </c>
      <c r="D107" s="36">
        <v>4472849.08</v>
      </c>
      <c r="E107" s="189">
        <v>438462.54000000004</v>
      </c>
      <c r="F107" s="36">
        <v>0</v>
      </c>
      <c r="G107" s="93">
        <f>SUM(D107:F107)</f>
        <v>4911311.62</v>
      </c>
    </row>
    <row r="108" spans="1:16" x14ac:dyDescent="0.3">
      <c r="A108" s="223"/>
      <c r="B108" s="165" t="s">
        <v>13</v>
      </c>
      <c r="C108" s="91" t="s">
        <v>34</v>
      </c>
      <c r="D108" s="36">
        <v>0</v>
      </c>
      <c r="E108" s="36">
        <v>3958416</v>
      </c>
      <c r="F108" s="36">
        <v>0</v>
      </c>
      <c r="G108" s="93">
        <f>SUM(D108:F108)</f>
        <v>3958416</v>
      </c>
      <c r="J108" s="115" t="str">
        <f>J77</f>
        <v>Number of Products Shipped</v>
      </c>
      <c r="K108" s="63"/>
      <c r="L108" s="130"/>
      <c r="M108" s="63"/>
    </row>
    <row r="109" spans="1:16" ht="15" thickBot="1" x14ac:dyDescent="0.35">
      <c r="A109" s="223"/>
      <c r="B109" s="165" t="s">
        <v>12</v>
      </c>
      <c r="C109" s="91" t="s">
        <v>34</v>
      </c>
      <c r="D109" s="36">
        <v>0</v>
      </c>
      <c r="E109" s="36">
        <v>0</v>
      </c>
      <c r="F109" s="36">
        <v>25233012.939999998</v>
      </c>
      <c r="G109" s="94">
        <f>SUM(D109:F109)</f>
        <v>25233012.939999998</v>
      </c>
      <c r="M109" s="84" t="s">
        <v>128</v>
      </c>
      <c r="N109" s="84"/>
      <c r="O109" s="84"/>
    </row>
    <row r="110" spans="1:16" ht="15" thickBot="1" x14ac:dyDescent="0.35">
      <c r="B110" s="175" t="s">
        <v>133</v>
      </c>
      <c r="C110" s="172" t="s">
        <v>34</v>
      </c>
      <c r="D110" s="173">
        <f>SUM(D107:D109)</f>
        <v>4472849.08</v>
      </c>
      <c r="E110" s="173">
        <f t="shared" ref="E110:F110" si="21">SUM(E107:E109)</f>
        <v>4396878.54</v>
      </c>
      <c r="F110" s="174">
        <f t="shared" si="21"/>
        <v>25233012.939999998</v>
      </c>
      <c r="K110" s="60"/>
      <c r="L110" s="60"/>
      <c r="M110" s="57" t="s">
        <v>11</v>
      </c>
      <c r="N110" s="57" t="s">
        <v>13</v>
      </c>
      <c r="O110" s="151" t="s">
        <v>12</v>
      </c>
      <c r="P110" s="100" t="s">
        <v>132</v>
      </c>
    </row>
    <row r="111" spans="1:16" ht="15" thickBot="1" x14ac:dyDescent="0.35">
      <c r="C111"/>
      <c r="J111" s="223" t="s">
        <v>5</v>
      </c>
      <c r="K111" s="163" t="s">
        <v>11</v>
      </c>
      <c r="L111" s="90" t="s">
        <v>28</v>
      </c>
      <c r="M111" s="36">
        <v>1328138.4199999997</v>
      </c>
      <c r="N111" s="36">
        <v>0</v>
      </c>
      <c r="O111" s="36">
        <v>0</v>
      </c>
      <c r="P111" s="93">
        <f t="shared" ref="P111:P116" si="22">SUM(M111:O111)</f>
        <v>1328138.4199999997</v>
      </c>
    </row>
    <row r="112" spans="1:16" ht="15" thickBot="1" x14ac:dyDescent="0.35">
      <c r="D112" s="39" t="s">
        <v>142</v>
      </c>
      <c r="G112" s="64">
        <f>SUMPRODUCT(D99:F101,D107:F109)</f>
        <v>2286471272.938776</v>
      </c>
      <c r="J112" s="223"/>
      <c r="K112" s="164" t="str">
        <f>K111</f>
        <v>North</v>
      </c>
      <c r="L112" s="91" t="s">
        <v>29</v>
      </c>
      <c r="M112" s="36">
        <v>74339.560000000012</v>
      </c>
      <c r="N112" s="189">
        <v>164</v>
      </c>
      <c r="O112" s="36">
        <v>0</v>
      </c>
      <c r="P112" s="93">
        <f t="shared" si="22"/>
        <v>74503.560000000012</v>
      </c>
    </row>
    <row r="113" spans="4:19" x14ac:dyDescent="0.3">
      <c r="D113" s="67" t="s">
        <v>147</v>
      </c>
      <c r="E113" s="67"/>
      <c r="F113" s="67"/>
      <c r="G113" s="162">
        <f>SUMIF(_xlfn.ANCHORARRAY('Primary Cost Summary'!Z25),C110,'Primary Cost Summary'!AD25:AD31)*1000000</f>
        <v>11500018707.812433</v>
      </c>
      <c r="J113" s="223"/>
      <c r="K113" s="165" t="s">
        <v>13</v>
      </c>
      <c r="L113" s="91" t="s">
        <v>28</v>
      </c>
      <c r="M113" s="36">
        <v>0</v>
      </c>
      <c r="N113" s="36">
        <v>2377059.4599999995</v>
      </c>
      <c r="O113" s="36">
        <v>0</v>
      </c>
      <c r="P113" s="93">
        <f t="shared" si="22"/>
        <v>2377059.4599999995</v>
      </c>
    </row>
    <row r="114" spans="4:19" ht="15" thickBot="1" x14ac:dyDescent="0.35">
      <c r="D114" s="153" t="s">
        <v>148</v>
      </c>
      <c r="E114" s="153"/>
      <c r="F114" s="153"/>
      <c r="G114" s="161">
        <f>G113-G112</f>
        <v>9213547434.8736572</v>
      </c>
      <c r="H114" s="58"/>
      <c r="J114" s="223"/>
      <c r="K114" s="164" t="str">
        <f>K113</f>
        <v>Central</v>
      </c>
      <c r="L114" s="91" t="s">
        <v>29</v>
      </c>
      <c r="M114" s="36">
        <v>0</v>
      </c>
      <c r="N114" s="36">
        <v>0</v>
      </c>
      <c r="O114" s="36">
        <v>0</v>
      </c>
      <c r="P114" s="93">
        <f t="shared" si="22"/>
        <v>0</v>
      </c>
    </row>
    <row r="115" spans="4:19" x14ac:dyDescent="0.3">
      <c r="J115" s="223"/>
      <c r="K115" s="165" t="s">
        <v>12</v>
      </c>
      <c r="L115" s="91" t="s">
        <v>28</v>
      </c>
      <c r="M115" s="36">
        <v>0</v>
      </c>
      <c r="N115" s="36">
        <v>0</v>
      </c>
      <c r="O115" s="36">
        <v>4560370.1399999997</v>
      </c>
      <c r="P115" s="93">
        <f t="shared" si="22"/>
        <v>4560370.1399999997</v>
      </c>
    </row>
    <row r="116" spans="4:19" ht="15" thickBot="1" x14ac:dyDescent="0.35">
      <c r="J116" s="223"/>
      <c r="K116" s="166" t="str">
        <f>K115</f>
        <v>South</v>
      </c>
      <c r="L116" s="91" t="s">
        <v>29</v>
      </c>
      <c r="M116" s="36">
        <v>0</v>
      </c>
      <c r="N116" s="36">
        <v>0</v>
      </c>
      <c r="O116" s="36">
        <v>145813.21999999997</v>
      </c>
      <c r="P116" s="94">
        <f t="shared" si="22"/>
        <v>145813.21999999997</v>
      </c>
    </row>
    <row r="117" spans="4:19" x14ac:dyDescent="0.3">
      <c r="K117" s="219" t="s">
        <v>133</v>
      </c>
      <c r="L117" s="95" t="s">
        <v>28</v>
      </c>
      <c r="M117" s="102">
        <f>SUMIF($L$111:$L$116,$L117,M$111:M$116)</f>
        <v>1328138.4199999997</v>
      </c>
      <c r="N117" s="102">
        <f>SUMIF($L$80:$L$85,$L86,N$111:N$116)</f>
        <v>2377059.4599999995</v>
      </c>
      <c r="O117" s="103">
        <f>SUMIF($L$80:$L$85,$L86,O$111:O$116)</f>
        <v>4560370.1399999997</v>
      </c>
    </row>
    <row r="118" spans="4:19" ht="15" thickBot="1" x14ac:dyDescent="0.35">
      <c r="K118" s="220"/>
      <c r="L118" s="97" t="s">
        <v>29</v>
      </c>
      <c r="M118" s="105">
        <f>SUMIF($L$80:$L$85,$L87,M$111:M$116)</f>
        <v>74339.560000000012</v>
      </c>
      <c r="N118" s="105">
        <f>SUMIF($L$80:$L$85,$L87,N$111:N$116)</f>
        <v>164</v>
      </c>
      <c r="O118" s="106">
        <f>SUMIF($L$80:$L$85,$L87,O$111:O$116)</f>
        <v>145813.21999999997</v>
      </c>
    </row>
    <row r="120" spans="4:19" x14ac:dyDescent="0.3">
      <c r="L120" s="82"/>
      <c r="M120" s="39" t="s">
        <v>142</v>
      </c>
      <c r="P120" s="64">
        <f>SUMPRODUCT(M99:O104,M111:O116)</f>
        <v>780308.87741071417</v>
      </c>
      <c r="R120" s="36"/>
      <c r="S120" s="58"/>
    </row>
    <row r="121" spans="4:19" x14ac:dyDescent="0.3">
      <c r="L121" s="82"/>
      <c r="M121" s="67" t="s">
        <v>147</v>
      </c>
      <c r="N121" s="67"/>
      <c r="O121" s="67"/>
      <c r="P121" s="162">
        <f>(SUMIF(_xlfn.ANCHORARRAY('Primary Cost Summary'!Z25),L117,'Primary Cost Summary'!$AD$25:$AD$31)+SUMIF(_xlfn.ANCHORARRAY('Primary Cost Summary'!Z25),L118,'Primary Cost Summary'!$AD$25:$AD$31))*1000000</f>
        <v>0</v>
      </c>
    </row>
    <row r="122" spans="4:19" ht="15" thickBot="1" x14ac:dyDescent="0.35">
      <c r="L122" s="82"/>
      <c r="M122" s="153" t="s">
        <v>148</v>
      </c>
      <c r="N122" s="153"/>
      <c r="O122" s="153"/>
      <c r="P122" s="161">
        <f>P121-P120</f>
        <v>-780308.87741071417</v>
      </c>
    </row>
  </sheetData>
  <sortState xmlns:xlrd2="http://schemas.microsoft.com/office/spreadsheetml/2017/richdata2" ref="X39:Z44">
    <sortCondition ref="Y39:Y44"/>
  </sortState>
  <mergeCells count="29">
    <mergeCell ref="A68:A73"/>
    <mergeCell ref="J68:J73"/>
    <mergeCell ref="J111:J116"/>
    <mergeCell ref="A99:A101"/>
    <mergeCell ref="A107:A109"/>
    <mergeCell ref="D105:F105"/>
    <mergeCell ref="A80:A85"/>
    <mergeCell ref="K117:K118"/>
    <mergeCell ref="B86:B87"/>
    <mergeCell ref="G72:G73"/>
    <mergeCell ref="D66:F66"/>
    <mergeCell ref="D78:F78"/>
    <mergeCell ref="K86:K87"/>
    <mergeCell ref="K105:K106"/>
    <mergeCell ref="J80:J85"/>
    <mergeCell ref="J99:J104"/>
    <mergeCell ref="D97:F97"/>
    <mergeCell ref="B34:B54"/>
    <mergeCell ref="B55:C61"/>
    <mergeCell ref="K34:K54"/>
    <mergeCell ref="K55:L61"/>
    <mergeCell ref="S2:U2"/>
    <mergeCell ref="E2:G2"/>
    <mergeCell ref="B4:B27"/>
    <mergeCell ref="L2:N2"/>
    <mergeCell ref="I4:I27"/>
    <mergeCell ref="P4:P27"/>
    <mergeCell ref="E32:G32"/>
    <mergeCell ref="N32:P32"/>
  </mergeCells>
  <conditionalFormatting sqref="G90">
    <cfRule type="containsText" dxfId="11" priority="9" operator="containsText" text="SUCCESS">
      <formula>NOT(ISERROR(SEARCH("SUCCESS",G90)))</formula>
    </cfRule>
    <cfRule type="containsText" dxfId="10" priority="10" operator="containsText" text="FAIL">
      <formula>NOT(ISERROR(SEARCH("FAIL",G90)))</formula>
    </cfRule>
  </conditionalFormatting>
  <conditionalFormatting sqref="P90">
    <cfRule type="containsText" dxfId="9" priority="7" operator="containsText" text="SUCCESS">
      <formula>NOT(ISERROR(SEARCH("SUCCESS",P90)))</formula>
    </cfRule>
    <cfRule type="containsText" dxfId="8" priority="8" operator="containsText" text="FAIL">
      <formula>NOT(ISERROR(SEARCH("FAIL",P90)))</formula>
    </cfRule>
  </conditionalFormatting>
  <conditionalFormatting sqref="P121">
    <cfRule type="containsText" dxfId="7" priority="5" operator="containsText" text="SUCCESS">
      <formula>NOT(ISERROR(SEARCH("SUCCESS",P121)))</formula>
    </cfRule>
    <cfRule type="containsText" dxfId="6" priority="6" operator="containsText" text="FAIL">
      <formula>NOT(ISERROR(SEARCH("FAIL",P121)))</formula>
    </cfRule>
  </conditionalFormatting>
  <conditionalFormatting sqref="G113">
    <cfRule type="containsText" dxfId="5" priority="3" operator="containsText" text="SUCCESS">
      <formula>NOT(ISERROR(SEARCH("SUCCESS",G113)))</formula>
    </cfRule>
    <cfRule type="containsText" dxfId="4" priority="4" operator="containsText" text="FAIL">
      <formula>NOT(ISERROR(SEARCH("FAIL",G113)))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24E1-14B9-4FD4-975E-DF34936D5FD8}">
  <sheetPr codeName="Sheet5">
    <tabColor theme="3" tint="0.79998168889431442"/>
  </sheetPr>
  <dimension ref="A1:S289"/>
  <sheetViews>
    <sheetView showGridLines="0" topLeftCell="F1" zoomScale="75" zoomScaleNormal="40" workbookViewId="0">
      <selection activeCell="AB16" sqref="AB16"/>
    </sheetView>
  </sheetViews>
  <sheetFormatPr defaultColWidth="8.88671875" defaultRowHeight="14.4" outlineLevelCol="1" x14ac:dyDescent="0.3"/>
  <cols>
    <col min="1" max="1" width="13.44140625" customWidth="1"/>
    <col min="4" max="4" width="18.88671875" bestFit="1" customWidth="1"/>
    <col min="5" max="5" width="26.44140625" bestFit="1" customWidth="1"/>
    <col min="6" max="6" width="24" bestFit="1" customWidth="1"/>
    <col min="8" max="8" width="26.33203125" customWidth="1" outlineLevel="1"/>
    <col min="9" max="9" width="16.44140625" customWidth="1" outlineLevel="1"/>
    <col min="10" max="10" width="11.6640625" customWidth="1" outlineLevel="1"/>
    <col min="11" max="12" width="12.6640625" customWidth="1" outlineLevel="1"/>
    <col min="13" max="13" width="12.44140625" customWidth="1"/>
    <col min="14" max="14" width="26.33203125" bestFit="1" customWidth="1"/>
    <col min="15" max="15" width="11.6640625" bestFit="1" customWidth="1"/>
    <col min="16" max="16" width="13.33203125" bestFit="1" customWidth="1"/>
    <col min="17" max="18" width="12.6640625" bestFit="1" customWidth="1"/>
    <col min="19" max="19" width="12.33203125" customWidth="1" collapsed="1"/>
  </cols>
  <sheetData>
    <row r="1" spans="1:19" x14ac:dyDescent="0.3">
      <c r="A1" t="s">
        <v>60</v>
      </c>
      <c r="B1" t="s">
        <v>61</v>
      </c>
      <c r="C1" t="s">
        <v>62</v>
      </c>
      <c r="D1" t="s">
        <v>64</v>
      </c>
      <c r="E1" t="s">
        <v>65</v>
      </c>
      <c r="F1" t="s">
        <v>63</v>
      </c>
    </row>
    <row r="2" spans="1:19" x14ac:dyDescent="0.3">
      <c r="A2" t="s">
        <v>28</v>
      </c>
      <c r="B2" t="s">
        <v>11</v>
      </c>
      <c r="C2" t="s">
        <v>16</v>
      </c>
      <c r="D2" s="36" cm="1">
        <f t="array" aca="1" ref="D2" ca="1">IF($B2=INDIRECT("'"&amp;D$1&amp;"'"&amp;"!$B$4"),INDEX(INDIRECT("'"&amp;D$1&amp;"'"&amp;"!$C$5:$N$12"),MATCH($A2,INDIRECT("'"&amp;D$1&amp;"'"&amp;"!$B$5:$B$12"),0),MATCH($C2,INDIRECT("'"&amp;D$1&amp;"'"&amp;"!$C$4:$N$4"))),IF($B2=INDIRECT("'"&amp;D$1&amp;"'"&amp;"!$B$14"),INDEX(INDIRECT("'"&amp;D$1&amp;"'"&amp;"!$C$15:$N$22"),MATCH($A2,INDIRECT("'"&amp;D$1&amp;"'"&amp;"!$B$5:$B$12"),0),MATCH($C2,INDIRECT("'"&amp;D$1&amp;"'"&amp;"!$C$4:$N$4"))),INDEX(INDIRECT("'"&amp;D$1&amp;"'"&amp;"!$C$25:$N$32"),MATCH($A2,INDIRECT("'"&amp;D$1&amp;"'"&amp;"!$B$5:$B$12"),0),MATCH($C2,INDIRECT("'"&amp;D$1&amp;"'"&amp;"!$C$4:$N$4")))))</f>
        <v>125649.42</v>
      </c>
      <c r="E2" s="36" cm="1">
        <f t="array" aca="1" ref="E2" ca="1">IF($B2=INDIRECT("'"&amp;E$1&amp;"'"&amp;"!$B$4"),INDEX(INDIRECT("'"&amp;E$1&amp;"'"&amp;"!$C$5:$N$12"),MATCH($A2,INDIRECT("'"&amp;E$1&amp;"'"&amp;"!$B$5:$B$12"),0),MATCH($C2,INDIRECT("'"&amp;E$1&amp;"'"&amp;"!$C$4:$N$4"))),IF($B2=INDIRECT("'"&amp;E$1&amp;"'"&amp;"!$B$14"),INDEX(INDIRECT("'"&amp;E$1&amp;"'"&amp;"!$C$15:$N$22"),MATCH($A2,INDIRECT("'"&amp;E$1&amp;"'"&amp;"!$B$5:$B$12"),0),MATCH($C2,INDIRECT("'"&amp;E$1&amp;"'"&amp;"!$C$4:$N$4"))),INDEX(INDIRECT("'"&amp;E$1&amp;"'"&amp;"!$C$25:$N$32"),MATCH($A2,INDIRECT("'"&amp;E$1&amp;"'"&amp;"!$B$5:$B$12"),0),MATCH($C2,INDIRECT("'"&amp;E$1&amp;"'"&amp;"!$C$4:$N$4")))))</f>
        <v>345290.39999999997</v>
      </c>
      <c r="F2" s="36" cm="1">
        <f t="array" aca="1" ref="F2" ca="1">IF($B2=INDIRECT("'"&amp;F$1&amp;"'"&amp;"!$B$4"),INDEX(INDIRECT("'"&amp;F$1&amp;"'"&amp;"!$C$5:$N$12"),MATCH($A2,INDIRECT("'"&amp;F$1&amp;"'"&amp;"!$B$5:$B$12"),0),MATCH($C2,INDIRECT("'"&amp;F$1&amp;"'"&amp;"!$C$4:$N$4"))),IF($B2=INDIRECT("'"&amp;F$1&amp;"'"&amp;"!$B$14"),INDEX(INDIRECT("'"&amp;F$1&amp;"'"&amp;"!$C$15:$N$22"),MATCH($A2,INDIRECT("'"&amp;F$1&amp;"'"&amp;"!$B$5:$B$12"),0),MATCH($C2,INDIRECT("'"&amp;F$1&amp;"'"&amp;"!$C$4:$N$4"))),INDEX(INDIRECT("'"&amp;F$1&amp;"'"&amp;"!$C$25:$N$32"),MATCH($A2,INDIRECT("'"&amp;F$1&amp;"'"&amp;"!$B$5:$B$12"),0),MATCH($C2,INDIRECT("'"&amp;F$1&amp;"'"&amp;"!$C$4:$N$4")))))</f>
        <v>103928.43999999999</v>
      </c>
      <c r="H2" s="37" t="s">
        <v>83</v>
      </c>
      <c r="I2" s="37" t="s">
        <v>134</v>
      </c>
      <c r="N2" s="71" t="s">
        <v>83</v>
      </c>
      <c r="O2" s="71"/>
      <c r="P2" s="71"/>
      <c r="Q2" s="71"/>
      <c r="R2" s="71"/>
    </row>
    <row r="3" spans="1:19" x14ac:dyDescent="0.3">
      <c r="A3" t="s">
        <v>28</v>
      </c>
      <c r="B3" t="s">
        <v>11</v>
      </c>
      <c r="C3" t="s">
        <v>17</v>
      </c>
      <c r="D3" s="36" cm="1">
        <f t="array" aca="1" ref="D3" ca="1">IF($B3=INDIRECT("'"&amp;D$1&amp;"'"&amp;"!$B$4"),INDEX(INDIRECT("'"&amp;D$1&amp;"'"&amp;"!$C$5:$N$12"),MATCH($A3,INDIRECT("'"&amp;D$1&amp;"'"&amp;"!$B$5:$B$12"),0),MATCH($C3,INDIRECT("'"&amp;D$1&amp;"'"&amp;"!$C$4:$N$4"))),IF($B3=INDIRECT("'"&amp;D$1&amp;"'"&amp;"!$B$14"),INDEX(INDIRECT("'"&amp;D$1&amp;"'"&amp;"!$C$15:$N$22"),MATCH($A3,INDIRECT("'"&amp;D$1&amp;"'"&amp;"!$B$5:$B$12"),0),MATCH($C3,INDIRECT("'"&amp;D$1&amp;"'"&amp;"!$C$4:$N$4"))),INDEX(INDIRECT("'"&amp;D$1&amp;"'"&amp;"!$C$25:$N$32"),MATCH($A3,INDIRECT("'"&amp;D$1&amp;"'"&amp;"!$B$5:$B$12"),0),MATCH($C3,INDIRECT("'"&amp;D$1&amp;"'"&amp;"!$C$4:$N$4")))))</f>
        <v>109638.92</v>
      </c>
      <c r="E3" s="36" cm="1">
        <f t="array" aca="1" ref="E3" ca="1">IF($B3=INDIRECT("'"&amp;E$1&amp;"'"&amp;"!$B$4"),INDEX(INDIRECT("'"&amp;E$1&amp;"'"&amp;"!$C$5:$N$12"),MATCH($A3,INDIRECT("'"&amp;E$1&amp;"'"&amp;"!$B$5:$B$12"),0),MATCH($C3,INDIRECT("'"&amp;E$1&amp;"'"&amp;"!$C$4:$N$4"))),IF($B3=INDIRECT("'"&amp;E$1&amp;"'"&amp;"!$B$14"),INDEX(INDIRECT("'"&amp;E$1&amp;"'"&amp;"!$C$15:$N$22"),MATCH($A3,INDIRECT("'"&amp;E$1&amp;"'"&amp;"!$B$5:$B$12"),0),MATCH($C3,INDIRECT("'"&amp;E$1&amp;"'"&amp;"!$C$4:$N$4"))),INDEX(INDIRECT("'"&amp;E$1&amp;"'"&amp;"!$C$25:$N$32"),MATCH($A3,INDIRECT("'"&amp;E$1&amp;"'"&amp;"!$B$5:$B$12"),0),MATCH($C3,INDIRECT("'"&amp;E$1&amp;"'"&amp;"!$C$4:$N$4")))))</f>
        <v>345290.39999999997</v>
      </c>
      <c r="F3" s="36" cm="1">
        <f t="array" aca="1" ref="F3" ca="1">IF($B3=INDIRECT("'"&amp;F$1&amp;"'"&amp;"!$B$4"),INDEX(INDIRECT("'"&amp;F$1&amp;"'"&amp;"!$C$5:$N$12"),MATCH($A3,INDIRECT("'"&amp;F$1&amp;"'"&amp;"!$B$5:$B$12"),0),MATCH($C3,INDIRECT("'"&amp;F$1&amp;"'"&amp;"!$C$4:$N$4"))),IF($B3=INDIRECT("'"&amp;F$1&amp;"'"&amp;"!$B$14"),INDEX(INDIRECT("'"&amp;F$1&amp;"'"&amp;"!$C$15:$N$22"),MATCH($A3,INDIRECT("'"&amp;F$1&amp;"'"&amp;"!$B$5:$B$12"),0),MATCH($C3,INDIRECT("'"&amp;F$1&amp;"'"&amp;"!$C$4:$N$4"))),INDEX(INDIRECT("'"&amp;F$1&amp;"'"&amp;"!$C$25:$N$32"),MATCH($A3,INDIRECT("'"&amp;F$1&amp;"'"&amp;"!$B$5:$B$12"),0),MATCH($C3,INDIRECT("'"&amp;F$1&amp;"'"&amp;"!$C$4:$N$4")))))</f>
        <v>124864.68</v>
      </c>
      <c r="H3" s="37" t="s">
        <v>66</v>
      </c>
      <c r="I3" t="s">
        <v>13</v>
      </c>
      <c r="J3" t="s">
        <v>11</v>
      </c>
      <c r="K3" t="s">
        <v>12</v>
      </c>
      <c r="L3" t="s">
        <v>67</v>
      </c>
      <c r="N3" s="57" t="s">
        <v>66</v>
      </c>
      <c r="O3" s="57" t="s">
        <v>11</v>
      </c>
      <c r="P3" s="57" t="s">
        <v>13</v>
      </c>
      <c r="Q3" s="57" t="s">
        <v>12</v>
      </c>
      <c r="R3" s="57" t="s">
        <v>67</v>
      </c>
    </row>
    <row r="4" spans="1:19" x14ac:dyDescent="0.3">
      <c r="A4" t="s">
        <v>28</v>
      </c>
      <c r="B4" t="s">
        <v>11</v>
      </c>
      <c r="C4" t="s">
        <v>18</v>
      </c>
      <c r="D4" s="36" cm="1">
        <f t="array" aca="1" ref="D4" ca="1">IF($B4=INDIRECT("'"&amp;D$1&amp;"'"&amp;"!$B$4"),INDEX(INDIRECT("'"&amp;D$1&amp;"'"&amp;"!$C$5:$N$12"),MATCH($A4,INDIRECT("'"&amp;D$1&amp;"'"&amp;"!$B$5:$B$12"),0),MATCH($C4,INDIRECT("'"&amp;D$1&amp;"'"&amp;"!$C$4:$N$4"))),IF($B4=INDIRECT("'"&amp;D$1&amp;"'"&amp;"!$B$14"),INDEX(INDIRECT("'"&amp;D$1&amp;"'"&amp;"!$C$15:$N$22"),MATCH($A4,INDIRECT("'"&amp;D$1&amp;"'"&amp;"!$B$5:$B$12"),0),MATCH($C4,INDIRECT("'"&amp;D$1&amp;"'"&amp;"!$C$4:$N$4"))),INDEX(INDIRECT("'"&amp;D$1&amp;"'"&amp;"!$C$25:$N$32"),MATCH($A4,INDIRECT("'"&amp;D$1&amp;"'"&amp;"!$B$5:$B$12"),0),MATCH($C4,INDIRECT("'"&amp;D$1&amp;"'"&amp;"!$C$4:$N$4")))))</f>
        <v>102563.95999999999</v>
      </c>
      <c r="E4" s="36" cm="1">
        <f t="array" aca="1" ref="E4" ca="1">IF($B4=INDIRECT("'"&amp;E$1&amp;"'"&amp;"!$B$4"),INDEX(INDIRECT("'"&amp;E$1&amp;"'"&amp;"!$C$5:$N$12"),MATCH($A4,INDIRECT("'"&amp;E$1&amp;"'"&amp;"!$B$5:$B$12"),0),MATCH($C4,INDIRECT("'"&amp;E$1&amp;"'"&amp;"!$C$4:$N$4"))),IF($B4=INDIRECT("'"&amp;E$1&amp;"'"&amp;"!$B$14"),INDEX(INDIRECT("'"&amp;E$1&amp;"'"&amp;"!$C$15:$N$22"),MATCH($A4,INDIRECT("'"&amp;E$1&amp;"'"&amp;"!$B$5:$B$12"),0),MATCH($C4,INDIRECT("'"&amp;E$1&amp;"'"&amp;"!$C$4:$N$4"))),INDEX(INDIRECT("'"&amp;E$1&amp;"'"&amp;"!$C$25:$N$32"),MATCH($A4,INDIRECT("'"&amp;E$1&amp;"'"&amp;"!$B$5:$B$12"),0),MATCH($C4,INDIRECT("'"&amp;E$1&amp;"'"&amp;"!$C$4:$N$4")))))</f>
        <v>345290.39999999997</v>
      </c>
      <c r="F4" s="36" cm="1">
        <f t="array" aca="1" ref="F4" ca="1">IF($B4=INDIRECT("'"&amp;F$1&amp;"'"&amp;"!$B$4"),INDEX(INDIRECT("'"&amp;F$1&amp;"'"&amp;"!$C$5:$N$12"),MATCH($A4,INDIRECT("'"&amp;F$1&amp;"'"&amp;"!$B$5:$B$12"),0),MATCH($C4,INDIRECT("'"&amp;F$1&amp;"'"&amp;"!$C$4:$N$4"))),IF($B4=INDIRECT("'"&amp;F$1&amp;"'"&amp;"!$B$14"),INDEX(INDIRECT("'"&amp;F$1&amp;"'"&amp;"!$C$15:$N$22"),MATCH($A4,INDIRECT("'"&amp;F$1&amp;"'"&amp;"!$B$5:$B$12"),0),MATCH($C4,INDIRECT("'"&amp;F$1&amp;"'"&amp;"!$C$4:$N$4"))),INDEX(INDIRECT("'"&amp;F$1&amp;"'"&amp;"!$C$25:$N$32"),MATCH($A4,INDIRECT("'"&amp;F$1&amp;"'"&amp;"!$B$5:$B$12"),0),MATCH($C4,INDIRECT("'"&amp;F$1&amp;"'"&amp;"!$C$4:$N$4")))))</f>
        <v>91785.87999999999</v>
      </c>
      <c r="H4" s="38" t="s">
        <v>30</v>
      </c>
      <c r="I4" s="49">
        <v>3000999.92</v>
      </c>
      <c r="J4" s="49">
        <v>4031110.1599999997</v>
      </c>
      <c r="K4" s="49">
        <v>15457763.42</v>
      </c>
      <c r="L4" s="49">
        <v>22489873.5</v>
      </c>
      <c r="N4" s="67" t="s">
        <v>30</v>
      </c>
      <c r="O4" s="36">
        <v>4031110.1599999997</v>
      </c>
      <c r="P4" s="36">
        <v>3000999.92</v>
      </c>
      <c r="Q4" s="36">
        <v>15457763.42</v>
      </c>
      <c r="R4" s="36">
        <v>22489873.5</v>
      </c>
      <c r="S4" s="36"/>
    </row>
    <row r="5" spans="1:19" x14ac:dyDescent="0.3">
      <c r="A5" t="s">
        <v>28</v>
      </c>
      <c r="B5" t="s">
        <v>11</v>
      </c>
      <c r="C5" t="s">
        <v>19</v>
      </c>
      <c r="D5" s="36" cm="1">
        <f t="array" aca="1" ref="D5" ca="1">IF($B5=INDIRECT("'"&amp;D$1&amp;"'"&amp;"!$B$4"),INDEX(INDIRECT("'"&amp;D$1&amp;"'"&amp;"!$C$5:$N$12"),MATCH($A5,INDIRECT("'"&amp;D$1&amp;"'"&amp;"!$B$5:$B$12"),0),MATCH($C5,INDIRECT("'"&amp;D$1&amp;"'"&amp;"!$C$4:$N$4"))),IF($B5=INDIRECT("'"&amp;D$1&amp;"'"&amp;"!$B$14"),INDEX(INDIRECT("'"&amp;D$1&amp;"'"&amp;"!$C$15:$N$22"),MATCH($A5,INDIRECT("'"&amp;D$1&amp;"'"&amp;"!$B$5:$B$12"),0),MATCH($C5,INDIRECT("'"&amp;D$1&amp;"'"&amp;"!$C$4:$N$4"))),INDEX(INDIRECT("'"&amp;D$1&amp;"'"&amp;"!$C$25:$N$32"),MATCH($A5,INDIRECT("'"&amp;D$1&amp;"'"&amp;"!$B$5:$B$12"),0),MATCH($C5,INDIRECT("'"&amp;D$1&amp;"'"&amp;"!$C$4:$N$4")))))</f>
        <v>20053.099999999999</v>
      </c>
      <c r="E5" s="36" cm="1">
        <f t="array" aca="1" ref="E5" ca="1">IF($B5=INDIRECT("'"&amp;E$1&amp;"'"&amp;"!$B$4"),INDEX(INDIRECT("'"&amp;E$1&amp;"'"&amp;"!$C$5:$N$12"),MATCH($A5,INDIRECT("'"&amp;E$1&amp;"'"&amp;"!$B$5:$B$12"),0),MATCH($C5,INDIRECT("'"&amp;E$1&amp;"'"&amp;"!$C$4:$N$4"))),IF($B5=INDIRECT("'"&amp;E$1&amp;"'"&amp;"!$B$14"),INDEX(INDIRECT("'"&amp;E$1&amp;"'"&amp;"!$C$15:$N$22"),MATCH($A5,INDIRECT("'"&amp;E$1&amp;"'"&amp;"!$B$5:$B$12"),0),MATCH($C5,INDIRECT("'"&amp;E$1&amp;"'"&amp;"!$C$4:$N$4"))),INDEX(INDIRECT("'"&amp;E$1&amp;"'"&amp;"!$C$25:$N$32"),MATCH($A5,INDIRECT("'"&amp;E$1&amp;"'"&amp;"!$B$5:$B$12"),0),MATCH($C5,INDIRECT("'"&amp;E$1&amp;"'"&amp;"!$C$4:$N$4")))))</f>
        <v>345290.39999999997</v>
      </c>
      <c r="F5" s="36" cm="1">
        <f t="array" aca="1" ref="F5" ca="1">IF($B5=INDIRECT("'"&amp;F$1&amp;"'"&amp;"!$B$4"),INDEX(INDIRECT("'"&amp;F$1&amp;"'"&amp;"!$C$5:$N$12"),MATCH($A5,INDIRECT("'"&amp;F$1&amp;"'"&amp;"!$B$5:$B$12"),0),MATCH($C5,INDIRECT("'"&amp;F$1&amp;"'"&amp;"!$C$4:$N$4"))),IF($B5=INDIRECT("'"&amp;F$1&amp;"'"&amp;"!$B$14"),INDEX(INDIRECT("'"&amp;F$1&amp;"'"&amp;"!$C$15:$N$22"),MATCH($A5,INDIRECT("'"&amp;F$1&amp;"'"&amp;"!$B$5:$B$12"),0),MATCH($C5,INDIRECT("'"&amp;F$1&amp;"'"&amp;"!$C$4:$N$4"))),INDEX(INDIRECT("'"&amp;F$1&amp;"'"&amp;"!$C$25:$N$32"),MATCH($A5,INDIRECT("'"&amp;F$1&amp;"'"&amp;"!$B$5:$B$12"),0),MATCH($C5,INDIRECT("'"&amp;F$1&amp;"'"&amp;"!$C$4:$N$4")))))</f>
        <v>46330.82</v>
      </c>
      <c r="H5" s="38" t="s">
        <v>31</v>
      </c>
      <c r="I5" s="49">
        <v>0</v>
      </c>
      <c r="J5" s="49">
        <v>2682684.94</v>
      </c>
      <c r="K5" s="49">
        <v>671643.96</v>
      </c>
      <c r="L5" s="49">
        <v>3354328.9</v>
      </c>
      <c r="N5" s="67" t="s">
        <v>31</v>
      </c>
      <c r="O5" s="36">
        <v>2682684.94</v>
      </c>
      <c r="P5" s="36">
        <v>0</v>
      </c>
      <c r="Q5" s="36">
        <v>671643.96</v>
      </c>
      <c r="R5" s="36">
        <v>3354328.9</v>
      </c>
      <c r="S5" s="36"/>
    </row>
    <row r="6" spans="1:19" x14ac:dyDescent="0.3">
      <c r="A6" t="s">
        <v>28</v>
      </c>
      <c r="B6" t="s">
        <v>11</v>
      </c>
      <c r="C6" t="s">
        <v>20</v>
      </c>
      <c r="D6" s="36" cm="1">
        <f t="array" aca="1" ref="D6" ca="1">IF($B6=INDIRECT("'"&amp;D$1&amp;"'"&amp;"!$B$4"),INDEX(INDIRECT("'"&amp;D$1&amp;"'"&amp;"!$C$5:$N$12"),MATCH($A6,INDIRECT("'"&amp;D$1&amp;"'"&amp;"!$B$5:$B$12"),0),MATCH($C6,INDIRECT("'"&amp;D$1&amp;"'"&amp;"!$C$4:$N$4"))),IF($B6=INDIRECT("'"&amp;D$1&amp;"'"&amp;"!$B$14"),INDEX(INDIRECT("'"&amp;D$1&amp;"'"&amp;"!$C$15:$N$22"),MATCH($A6,INDIRECT("'"&amp;D$1&amp;"'"&amp;"!$B$5:$B$12"),0),MATCH($C6,INDIRECT("'"&amp;D$1&amp;"'"&amp;"!$C$4:$N$4"))),INDEX(INDIRECT("'"&amp;D$1&amp;"'"&amp;"!$C$25:$N$32"),MATCH($A6,INDIRECT("'"&amp;D$1&amp;"'"&amp;"!$B$5:$B$12"),0),MATCH($C6,INDIRECT("'"&amp;D$1&amp;"'"&amp;"!$C$4:$N$4")))))</f>
        <v>105716.04</v>
      </c>
      <c r="E6" s="36" cm="1">
        <f t="array" aca="1" ref="E6" ca="1">IF($B6=INDIRECT("'"&amp;E$1&amp;"'"&amp;"!$B$4"),INDEX(INDIRECT("'"&amp;E$1&amp;"'"&amp;"!$C$5:$N$12"),MATCH($A6,INDIRECT("'"&amp;E$1&amp;"'"&amp;"!$B$5:$B$12"),0),MATCH($C6,INDIRECT("'"&amp;E$1&amp;"'"&amp;"!$C$4:$N$4"))),IF($B6=INDIRECT("'"&amp;E$1&amp;"'"&amp;"!$B$14"),INDEX(INDIRECT("'"&amp;E$1&amp;"'"&amp;"!$C$15:$N$22"),MATCH($A6,INDIRECT("'"&amp;E$1&amp;"'"&amp;"!$B$5:$B$12"),0),MATCH($C6,INDIRECT("'"&amp;E$1&amp;"'"&amp;"!$C$4:$N$4"))),INDEX(INDIRECT("'"&amp;E$1&amp;"'"&amp;"!$C$25:$N$32"),MATCH($A6,INDIRECT("'"&amp;E$1&amp;"'"&amp;"!$B$5:$B$12"),0),MATCH($C6,INDIRECT("'"&amp;E$1&amp;"'"&amp;"!$C$4:$N$4")))))</f>
        <v>345290.39999999997</v>
      </c>
      <c r="F6" s="36" cm="1">
        <f t="array" aca="1" ref="F6" ca="1">IF($B6=INDIRECT("'"&amp;F$1&amp;"'"&amp;"!$B$4"),INDEX(INDIRECT("'"&amp;F$1&amp;"'"&amp;"!$C$5:$N$12"),MATCH($A6,INDIRECT("'"&amp;F$1&amp;"'"&amp;"!$B$5:$B$12"),0),MATCH($C6,INDIRECT("'"&amp;F$1&amp;"'"&amp;"!$C$4:$N$4"))),IF($B6=INDIRECT("'"&amp;F$1&amp;"'"&amp;"!$B$14"),INDEX(INDIRECT("'"&amp;F$1&amp;"'"&amp;"!$C$15:$N$22"),MATCH($A6,INDIRECT("'"&amp;F$1&amp;"'"&amp;"!$B$5:$B$12"),0),MATCH($C6,INDIRECT("'"&amp;F$1&amp;"'"&amp;"!$C$4:$N$4"))),INDEX(INDIRECT("'"&amp;F$1&amp;"'"&amp;"!$C$25:$N$32"),MATCH($A6,INDIRECT("'"&amp;F$1&amp;"'"&amp;"!$B$5:$B$12"),0),MATCH($C6,INDIRECT("'"&amp;F$1&amp;"'"&amp;"!$C$4:$N$4")))))</f>
        <v>77784.37999999999</v>
      </c>
      <c r="H6" s="38" t="s">
        <v>32</v>
      </c>
      <c r="I6" s="49">
        <v>2864433.84</v>
      </c>
      <c r="J6" s="49">
        <v>7598525.0800000001</v>
      </c>
      <c r="K6" s="49">
        <v>33334066.819999993</v>
      </c>
      <c r="L6" s="49">
        <v>43797025.739999995</v>
      </c>
      <c r="N6" s="67" t="s">
        <v>32</v>
      </c>
      <c r="O6" s="36">
        <v>7598525.0800000001</v>
      </c>
      <c r="P6" s="36">
        <v>2864433.84</v>
      </c>
      <c r="Q6" s="36">
        <v>33334066.819999993</v>
      </c>
      <c r="R6" s="36">
        <v>43797025.739999995</v>
      </c>
      <c r="S6" s="36"/>
    </row>
    <row r="7" spans="1:19" x14ac:dyDescent="0.3">
      <c r="A7" t="s">
        <v>28</v>
      </c>
      <c r="B7" t="s">
        <v>11</v>
      </c>
      <c r="C7" t="s">
        <v>21</v>
      </c>
      <c r="D7" s="36" cm="1">
        <f t="array" aca="1" ref="D7" ca="1">IF($B7=INDIRECT("'"&amp;D$1&amp;"'"&amp;"!$B$4"),INDEX(INDIRECT("'"&amp;D$1&amp;"'"&amp;"!$C$5:$N$12"),MATCH($A7,INDIRECT("'"&amp;D$1&amp;"'"&amp;"!$B$5:$B$12"),0),MATCH($C7,INDIRECT("'"&amp;D$1&amp;"'"&amp;"!$C$4:$N$4"))),IF($B7=INDIRECT("'"&amp;D$1&amp;"'"&amp;"!$B$14"),INDEX(INDIRECT("'"&amp;D$1&amp;"'"&amp;"!$C$15:$N$22"),MATCH($A7,INDIRECT("'"&amp;D$1&amp;"'"&amp;"!$B$5:$B$12"),0),MATCH($C7,INDIRECT("'"&amp;D$1&amp;"'"&amp;"!$C$4:$N$4"))),INDEX(INDIRECT("'"&amp;D$1&amp;"'"&amp;"!$C$25:$N$32"),MATCH($A7,INDIRECT("'"&amp;D$1&amp;"'"&amp;"!$B$5:$B$12"),0),MATCH($C7,INDIRECT("'"&amp;D$1&amp;"'"&amp;"!$C$4:$N$4")))))</f>
        <v>144545.5</v>
      </c>
      <c r="E7" s="36" cm="1">
        <f t="array" aca="1" ref="E7" ca="1">IF($B7=INDIRECT("'"&amp;E$1&amp;"'"&amp;"!$B$4"),INDEX(INDIRECT("'"&amp;E$1&amp;"'"&amp;"!$C$5:$N$12"),MATCH($A7,INDIRECT("'"&amp;E$1&amp;"'"&amp;"!$B$5:$B$12"),0),MATCH($C7,INDIRECT("'"&amp;E$1&amp;"'"&amp;"!$C$4:$N$4"))),IF($B7=INDIRECT("'"&amp;E$1&amp;"'"&amp;"!$B$14"),INDEX(INDIRECT("'"&amp;E$1&amp;"'"&amp;"!$C$15:$N$22"),MATCH($A7,INDIRECT("'"&amp;E$1&amp;"'"&amp;"!$B$5:$B$12"),0),MATCH($C7,INDIRECT("'"&amp;E$1&amp;"'"&amp;"!$C$4:$N$4"))),INDEX(INDIRECT("'"&amp;E$1&amp;"'"&amp;"!$C$25:$N$32"),MATCH($A7,INDIRECT("'"&amp;E$1&amp;"'"&amp;"!$B$5:$B$12"),0),MATCH($C7,INDIRECT("'"&amp;E$1&amp;"'"&amp;"!$C$4:$N$4")))))</f>
        <v>345290.39999999997</v>
      </c>
      <c r="F7" s="36" cm="1">
        <f t="array" aca="1" ref="F7" ca="1">IF($B7=INDIRECT("'"&amp;F$1&amp;"'"&amp;"!$B$4"),INDEX(INDIRECT("'"&amp;F$1&amp;"'"&amp;"!$C$5:$N$12"),MATCH($A7,INDIRECT("'"&amp;F$1&amp;"'"&amp;"!$B$5:$B$12"),0),MATCH($C7,INDIRECT("'"&amp;F$1&amp;"'"&amp;"!$C$4:$N$4"))),IF($B7=INDIRECT("'"&amp;F$1&amp;"'"&amp;"!$B$14"),INDEX(INDIRECT("'"&amp;F$1&amp;"'"&amp;"!$C$15:$N$22"),MATCH($A7,INDIRECT("'"&amp;F$1&amp;"'"&amp;"!$B$5:$B$12"),0),MATCH($C7,INDIRECT("'"&amp;F$1&amp;"'"&amp;"!$C$4:$N$4"))),INDEX(INDIRECT("'"&amp;F$1&amp;"'"&amp;"!$C$25:$N$32"),MATCH($A7,INDIRECT("'"&amp;F$1&amp;"'"&amp;"!$B$5:$B$12"),0),MATCH($C7,INDIRECT("'"&amp;F$1&amp;"'"&amp;"!$C$4:$N$4")))))</f>
        <v>132719.46</v>
      </c>
      <c r="H7" s="38" t="s">
        <v>33</v>
      </c>
      <c r="I7" s="49">
        <v>3704450.04</v>
      </c>
      <c r="J7" s="49">
        <v>1565771.96</v>
      </c>
      <c r="K7" s="49">
        <v>12767379.94362</v>
      </c>
      <c r="L7" s="49">
        <v>18037601.94362</v>
      </c>
      <c r="N7" s="67" t="s">
        <v>33</v>
      </c>
      <c r="O7" s="36">
        <v>1565771.96</v>
      </c>
      <c r="P7" s="36">
        <v>3704450.04</v>
      </c>
      <c r="Q7" s="36">
        <v>12767379.94362</v>
      </c>
      <c r="R7" s="36">
        <v>18037601.94362</v>
      </c>
      <c r="S7" s="36"/>
    </row>
    <row r="8" spans="1:19" x14ac:dyDescent="0.3">
      <c r="A8" t="s">
        <v>28</v>
      </c>
      <c r="B8" t="s">
        <v>11</v>
      </c>
      <c r="C8" t="s">
        <v>22</v>
      </c>
      <c r="D8" s="36" cm="1">
        <f t="array" aca="1" ref="D8" ca="1">IF($B8=INDIRECT("'"&amp;D$1&amp;"'"&amp;"!$B$4"),INDEX(INDIRECT("'"&amp;D$1&amp;"'"&amp;"!$C$5:$N$12"),MATCH($A8,INDIRECT("'"&amp;D$1&amp;"'"&amp;"!$B$5:$B$12"),0),MATCH($C8,INDIRECT("'"&amp;D$1&amp;"'"&amp;"!$C$4:$N$4"))),IF($B8=INDIRECT("'"&amp;D$1&amp;"'"&amp;"!$B$14"),INDEX(INDIRECT("'"&amp;D$1&amp;"'"&amp;"!$C$15:$N$22"),MATCH($A8,INDIRECT("'"&amp;D$1&amp;"'"&amp;"!$B$5:$B$12"),0),MATCH($C8,INDIRECT("'"&amp;D$1&amp;"'"&amp;"!$C$4:$N$4"))),INDEX(INDIRECT("'"&amp;D$1&amp;"'"&amp;"!$C$25:$N$32"),MATCH($A8,INDIRECT("'"&amp;D$1&amp;"'"&amp;"!$B$5:$B$12"),0),MATCH($C8,INDIRECT("'"&amp;D$1&amp;"'"&amp;"!$C$4:$N$4")))))</f>
        <v>145545.9</v>
      </c>
      <c r="E8" s="36" cm="1">
        <f t="array" aca="1" ref="E8" ca="1">IF($B8=INDIRECT("'"&amp;E$1&amp;"'"&amp;"!$B$4"),INDEX(INDIRECT("'"&amp;E$1&amp;"'"&amp;"!$C$5:$N$12"),MATCH($A8,INDIRECT("'"&amp;E$1&amp;"'"&amp;"!$B$5:$B$12"),0),MATCH($C8,INDIRECT("'"&amp;E$1&amp;"'"&amp;"!$C$4:$N$4"))),IF($B8=INDIRECT("'"&amp;E$1&amp;"'"&amp;"!$B$14"),INDEX(INDIRECT("'"&amp;E$1&amp;"'"&amp;"!$C$15:$N$22"),MATCH($A8,INDIRECT("'"&amp;E$1&amp;"'"&amp;"!$B$5:$B$12"),0),MATCH($C8,INDIRECT("'"&amp;E$1&amp;"'"&amp;"!$C$4:$N$4"))),INDEX(INDIRECT("'"&amp;E$1&amp;"'"&amp;"!$C$25:$N$32"),MATCH($A8,INDIRECT("'"&amp;E$1&amp;"'"&amp;"!$B$5:$B$12"),0),MATCH($C8,INDIRECT("'"&amp;E$1&amp;"'"&amp;"!$C$4:$N$4")))))</f>
        <v>345290.39999999997</v>
      </c>
      <c r="F8" s="36" cm="1">
        <f t="array" aca="1" ref="F8" ca="1">IF($B8=INDIRECT("'"&amp;F$1&amp;"'"&amp;"!$B$4"),INDEX(INDIRECT("'"&amp;F$1&amp;"'"&amp;"!$C$5:$N$12"),MATCH($A8,INDIRECT("'"&amp;F$1&amp;"'"&amp;"!$B$5:$B$12"),0),MATCH($C8,INDIRECT("'"&amp;F$1&amp;"'"&amp;"!$C$4:$N$4"))),IF($B8=INDIRECT("'"&amp;F$1&amp;"'"&amp;"!$B$14"),INDEX(INDIRECT("'"&amp;F$1&amp;"'"&amp;"!$C$15:$N$22"),MATCH($A8,INDIRECT("'"&amp;F$1&amp;"'"&amp;"!$B$5:$B$12"),0),MATCH($C8,INDIRECT("'"&amp;F$1&amp;"'"&amp;"!$C$4:$N$4"))),INDEX(INDIRECT("'"&amp;F$1&amp;"'"&amp;"!$C$25:$N$32"),MATCH($A8,INDIRECT("'"&amp;F$1&amp;"'"&amp;"!$B$5:$B$12"),0),MATCH($C8,INDIRECT("'"&amp;F$1&amp;"'"&amp;"!$C$4:$N$4")))))</f>
        <v>177700.56</v>
      </c>
      <c r="H8" s="38" t="s">
        <v>35</v>
      </c>
      <c r="I8" s="49">
        <v>1327.58</v>
      </c>
      <c r="J8" s="49">
        <v>59256.479999999989</v>
      </c>
      <c r="K8" s="49">
        <v>100994.48000000001</v>
      </c>
      <c r="L8" s="49">
        <v>161578.54</v>
      </c>
      <c r="N8" s="67" t="s">
        <v>35</v>
      </c>
      <c r="O8" s="36">
        <v>59256.479999999989</v>
      </c>
      <c r="P8" s="36">
        <v>1327.58</v>
      </c>
      <c r="Q8" s="36">
        <v>100994.48000000001</v>
      </c>
      <c r="R8" s="36">
        <v>161578.54</v>
      </c>
      <c r="S8" s="36"/>
    </row>
    <row r="9" spans="1:19" x14ac:dyDescent="0.3">
      <c r="A9" t="s">
        <v>28</v>
      </c>
      <c r="B9" t="s">
        <v>11</v>
      </c>
      <c r="C9" t="s">
        <v>23</v>
      </c>
      <c r="D9" s="36" cm="1">
        <f t="array" aca="1" ref="D9" ca="1">IF($B9=INDIRECT("'"&amp;D$1&amp;"'"&amp;"!$B$4"),INDEX(INDIRECT("'"&amp;D$1&amp;"'"&amp;"!$C$5:$N$12"),MATCH($A9,INDIRECT("'"&amp;D$1&amp;"'"&amp;"!$B$5:$B$12"),0),MATCH($C9,INDIRECT("'"&amp;D$1&amp;"'"&amp;"!$C$4:$N$4"))),IF($B9=INDIRECT("'"&amp;D$1&amp;"'"&amp;"!$B$14"),INDEX(INDIRECT("'"&amp;D$1&amp;"'"&amp;"!$C$15:$N$22"),MATCH($A9,INDIRECT("'"&amp;D$1&amp;"'"&amp;"!$B$5:$B$12"),0),MATCH($C9,INDIRECT("'"&amp;D$1&amp;"'"&amp;"!$C$4:$N$4"))),INDEX(INDIRECT("'"&amp;D$1&amp;"'"&amp;"!$C$25:$N$32"),MATCH($A9,INDIRECT("'"&amp;D$1&amp;"'"&amp;"!$B$5:$B$12"),0),MATCH($C9,INDIRECT("'"&amp;D$1&amp;"'"&amp;"!$C$4:$N$4")))))</f>
        <v>110353.95999999999</v>
      </c>
      <c r="E9" s="36" cm="1">
        <f t="array" aca="1" ref="E9" ca="1">IF($B9=INDIRECT("'"&amp;E$1&amp;"'"&amp;"!$B$4"),INDEX(INDIRECT("'"&amp;E$1&amp;"'"&amp;"!$C$5:$N$12"),MATCH($A9,INDIRECT("'"&amp;E$1&amp;"'"&amp;"!$B$5:$B$12"),0),MATCH($C9,INDIRECT("'"&amp;E$1&amp;"'"&amp;"!$C$4:$N$4"))),IF($B9=INDIRECT("'"&amp;E$1&amp;"'"&amp;"!$B$14"),INDEX(INDIRECT("'"&amp;E$1&amp;"'"&amp;"!$C$15:$N$22"),MATCH($A9,INDIRECT("'"&amp;E$1&amp;"'"&amp;"!$B$5:$B$12"),0),MATCH($C9,INDIRECT("'"&amp;E$1&amp;"'"&amp;"!$C$4:$N$4"))),INDEX(INDIRECT("'"&amp;E$1&amp;"'"&amp;"!$C$25:$N$32"),MATCH($A9,INDIRECT("'"&amp;E$1&amp;"'"&amp;"!$B$5:$B$12"),0),MATCH($C9,INDIRECT("'"&amp;E$1&amp;"'"&amp;"!$C$4:$N$4")))))</f>
        <v>345290.39999999997</v>
      </c>
      <c r="F9" s="36" cm="1">
        <f t="array" aca="1" ref="F9" ca="1">IF($B9=INDIRECT("'"&amp;F$1&amp;"'"&amp;"!$B$4"),INDEX(INDIRECT("'"&amp;F$1&amp;"'"&amp;"!$C$5:$N$12"),MATCH($A9,INDIRECT("'"&amp;F$1&amp;"'"&amp;"!$B$5:$B$12"),0),MATCH($C9,INDIRECT("'"&amp;F$1&amp;"'"&amp;"!$C$4:$N$4"))),IF($B9=INDIRECT("'"&amp;F$1&amp;"'"&amp;"!$B$14"),INDEX(INDIRECT("'"&amp;F$1&amp;"'"&amp;"!$C$15:$N$22"),MATCH($A9,INDIRECT("'"&amp;F$1&amp;"'"&amp;"!$B$5:$B$12"),0),MATCH($C9,INDIRECT("'"&amp;F$1&amp;"'"&amp;"!$C$4:$N$4"))),INDEX(INDIRECT("'"&amp;F$1&amp;"'"&amp;"!$C$25:$N$32"),MATCH($A9,INDIRECT("'"&amp;F$1&amp;"'"&amp;"!$B$5:$B$12"),0),MATCH($C9,INDIRECT("'"&amp;F$1&amp;"'"&amp;"!$C$4:$N$4")))))</f>
        <v>94165.51999999999</v>
      </c>
      <c r="H9" s="38" t="s">
        <v>28</v>
      </c>
      <c r="I9" s="49">
        <v>2369977.94</v>
      </c>
      <c r="J9" s="49">
        <v>1320827.3</v>
      </c>
      <c r="K9" s="49">
        <v>4532724.6599999992</v>
      </c>
      <c r="L9" s="49">
        <v>8223529.8999999994</v>
      </c>
      <c r="N9" s="67" t="s">
        <v>28</v>
      </c>
      <c r="O9" s="36">
        <v>1320827.3</v>
      </c>
      <c r="P9" s="36">
        <v>2369977.94</v>
      </c>
      <c r="Q9" s="36">
        <v>4532724.6599999992</v>
      </c>
      <c r="R9" s="36">
        <v>8223529.8999999994</v>
      </c>
      <c r="S9" s="36"/>
    </row>
    <row r="10" spans="1:19" x14ac:dyDescent="0.3">
      <c r="A10" t="s">
        <v>28</v>
      </c>
      <c r="B10" t="s">
        <v>11</v>
      </c>
      <c r="C10" t="s">
        <v>24</v>
      </c>
      <c r="D10" s="36" cm="1">
        <f t="array" aca="1" ref="D10" ca="1">IF($B10=INDIRECT("'"&amp;D$1&amp;"'"&amp;"!$B$4"),INDEX(INDIRECT("'"&amp;D$1&amp;"'"&amp;"!$C$5:$N$12"),MATCH($A10,INDIRECT("'"&amp;D$1&amp;"'"&amp;"!$B$5:$B$12"),0),MATCH($C10,INDIRECT("'"&amp;D$1&amp;"'"&amp;"!$C$4:$N$4"))),IF($B10=INDIRECT("'"&amp;D$1&amp;"'"&amp;"!$B$14"),INDEX(INDIRECT("'"&amp;D$1&amp;"'"&amp;"!$C$15:$N$22"),MATCH($A10,INDIRECT("'"&amp;D$1&amp;"'"&amp;"!$B$5:$B$12"),0),MATCH($C10,INDIRECT("'"&amp;D$1&amp;"'"&amp;"!$C$4:$N$4"))),INDEX(INDIRECT("'"&amp;D$1&amp;"'"&amp;"!$C$25:$N$32"),MATCH($A10,INDIRECT("'"&amp;D$1&amp;"'"&amp;"!$B$5:$B$12"),0),MATCH($C10,INDIRECT("'"&amp;D$1&amp;"'"&amp;"!$C$4:$N$4")))))</f>
        <v>131364.81999999998</v>
      </c>
      <c r="E10" s="36" cm="1">
        <f t="array" aca="1" ref="E10" ca="1">IF($B10=INDIRECT("'"&amp;E$1&amp;"'"&amp;"!$B$4"),INDEX(INDIRECT("'"&amp;E$1&amp;"'"&amp;"!$C$5:$N$12"),MATCH($A10,INDIRECT("'"&amp;E$1&amp;"'"&amp;"!$B$5:$B$12"),0),MATCH($C10,INDIRECT("'"&amp;E$1&amp;"'"&amp;"!$C$4:$N$4"))),IF($B10=INDIRECT("'"&amp;E$1&amp;"'"&amp;"!$B$14"),INDEX(INDIRECT("'"&amp;E$1&amp;"'"&amp;"!$C$15:$N$22"),MATCH($A10,INDIRECT("'"&amp;E$1&amp;"'"&amp;"!$B$5:$B$12"),0),MATCH($C10,INDIRECT("'"&amp;E$1&amp;"'"&amp;"!$C$4:$N$4"))),INDEX(INDIRECT("'"&amp;E$1&amp;"'"&amp;"!$C$25:$N$32"),MATCH($A10,INDIRECT("'"&amp;E$1&amp;"'"&amp;"!$B$5:$B$12"),0),MATCH($C10,INDIRECT("'"&amp;E$1&amp;"'"&amp;"!$C$4:$N$4")))))</f>
        <v>345290.39999999997</v>
      </c>
      <c r="F10" s="36" cm="1">
        <f t="array" aca="1" ref="F10" ca="1">IF($B10=INDIRECT("'"&amp;F$1&amp;"'"&amp;"!$B$4"),INDEX(INDIRECT("'"&amp;F$1&amp;"'"&amp;"!$C$5:$N$12"),MATCH($A10,INDIRECT("'"&amp;F$1&amp;"'"&amp;"!$B$5:$B$12"),0),MATCH($C10,INDIRECT("'"&amp;F$1&amp;"'"&amp;"!$C$4:$N$4"))),IF($B10=INDIRECT("'"&amp;F$1&amp;"'"&amp;"!$B$14"),INDEX(INDIRECT("'"&amp;F$1&amp;"'"&amp;"!$C$15:$N$22"),MATCH($A10,INDIRECT("'"&amp;F$1&amp;"'"&amp;"!$B$5:$B$12"),0),MATCH($C10,INDIRECT("'"&amp;F$1&amp;"'"&amp;"!$C$4:$N$4"))),INDEX(INDIRECT("'"&amp;F$1&amp;"'"&amp;"!$C$25:$N$32"),MATCH($A10,INDIRECT("'"&amp;F$1&amp;"'"&amp;"!$B$5:$B$12"),0),MATCH($C10,INDIRECT("'"&amp;F$1&amp;"'"&amp;"!$C$4:$N$4")))))</f>
        <v>138495.53999999998</v>
      </c>
      <c r="H10" s="38" t="s">
        <v>29</v>
      </c>
      <c r="I10" s="49">
        <v>0</v>
      </c>
      <c r="J10" s="49">
        <v>68974.3</v>
      </c>
      <c r="K10" s="49">
        <v>158256.71999999997</v>
      </c>
      <c r="L10" s="49">
        <v>227231.01999999996</v>
      </c>
      <c r="N10" s="67" t="s">
        <v>29</v>
      </c>
      <c r="O10" s="36">
        <v>68974.3</v>
      </c>
      <c r="P10" s="36">
        <v>0</v>
      </c>
      <c r="Q10" s="36">
        <v>158256.71999999997</v>
      </c>
      <c r="R10" s="36">
        <v>227231.01999999996</v>
      </c>
      <c r="S10" s="36"/>
    </row>
    <row r="11" spans="1:19" x14ac:dyDescent="0.3">
      <c r="A11" t="s">
        <v>28</v>
      </c>
      <c r="B11" t="s">
        <v>11</v>
      </c>
      <c r="C11" t="s">
        <v>25</v>
      </c>
      <c r="D11" s="36" cm="1">
        <f t="array" aca="1" ref="D11" ca="1">IF($B11=INDIRECT("'"&amp;D$1&amp;"'"&amp;"!$B$4"),INDEX(INDIRECT("'"&amp;D$1&amp;"'"&amp;"!$C$5:$N$12"),MATCH($A11,INDIRECT("'"&amp;D$1&amp;"'"&amp;"!$B$5:$B$12"),0),MATCH($C11,INDIRECT("'"&amp;D$1&amp;"'"&amp;"!$C$4:$N$4"))),IF($B11=INDIRECT("'"&amp;D$1&amp;"'"&amp;"!$B$14"),INDEX(INDIRECT("'"&amp;D$1&amp;"'"&amp;"!$C$15:$N$22"),MATCH($A11,INDIRECT("'"&amp;D$1&amp;"'"&amp;"!$B$5:$B$12"),0),MATCH($C11,INDIRECT("'"&amp;D$1&amp;"'"&amp;"!$C$4:$N$4"))),INDEX(INDIRECT("'"&amp;D$1&amp;"'"&amp;"!$C$25:$N$32"),MATCH($A11,INDIRECT("'"&amp;D$1&amp;"'"&amp;"!$B$5:$B$12"),0),MATCH($C11,INDIRECT("'"&amp;D$1&amp;"'"&amp;"!$C$4:$N$4")))))</f>
        <v>135193.4</v>
      </c>
      <c r="E11" s="36" cm="1">
        <f t="array" aca="1" ref="E11" ca="1">IF($B11=INDIRECT("'"&amp;E$1&amp;"'"&amp;"!$B$4"),INDEX(INDIRECT("'"&amp;E$1&amp;"'"&amp;"!$C$5:$N$12"),MATCH($A11,INDIRECT("'"&amp;E$1&amp;"'"&amp;"!$B$5:$B$12"),0),MATCH($C11,INDIRECT("'"&amp;E$1&amp;"'"&amp;"!$C$4:$N$4"))),IF($B11=INDIRECT("'"&amp;E$1&amp;"'"&amp;"!$B$14"),INDEX(INDIRECT("'"&amp;E$1&amp;"'"&amp;"!$C$15:$N$22"),MATCH($A11,INDIRECT("'"&amp;E$1&amp;"'"&amp;"!$B$5:$B$12"),0),MATCH($C11,INDIRECT("'"&amp;E$1&amp;"'"&amp;"!$C$4:$N$4"))),INDEX(INDIRECT("'"&amp;E$1&amp;"'"&amp;"!$C$25:$N$32"),MATCH($A11,INDIRECT("'"&amp;E$1&amp;"'"&amp;"!$B$5:$B$12"),0),MATCH($C11,INDIRECT("'"&amp;E$1&amp;"'"&amp;"!$C$4:$N$4")))))</f>
        <v>345290.39999999997</v>
      </c>
      <c r="F11" s="36" cm="1">
        <f t="array" aca="1" ref="F11" ca="1">IF($B11=INDIRECT("'"&amp;F$1&amp;"'"&amp;"!$B$4"),INDEX(INDIRECT("'"&amp;F$1&amp;"'"&amp;"!$C$5:$N$12"),MATCH($A11,INDIRECT("'"&amp;F$1&amp;"'"&amp;"!$B$5:$B$12"),0),MATCH($C11,INDIRECT("'"&amp;F$1&amp;"'"&amp;"!$C$4:$N$4"))),IF($B11=INDIRECT("'"&amp;F$1&amp;"'"&amp;"!$B$14"),INDEX(INDIRECT("'"&amp;F$1&amp;"'"&amp;"!$C$15:$N$22"),MATCH($A11,INDIRECT("'"&amp;F$1&amp;"'"&amp;"!$B$5:$B$12"),0),MATCH($C11,INDIRECT("'"&amp;F$1&amp;"'"&amp;"!$C$4:$N$4"))),INDEX(INDIRECT("'"&amp;F$1&amp;"'"&amp;"!$C$25:$N$32"),MATCH($A11,INDIRECT("'"&amp;F$1&amp;"'"&amp;"!$B$5:$B$12"),0),MATCH($C11,INDIRECT("'"&amp;F$1&amp;"'"&amp;"!$C$4:$N$4")))))</f>
        <v>137163.85999999999</v>
      </c>
      <c r="H11" s="38" t="s">
        <v>34</v>
      </c>
      <c r="I11" s="49">
        <v>3299652.94</v>
      </c>
      <c r="J11" s="49">
        <v>5829324.2400000012</v>
      </c>
      <c r="K11" s="49">
        <v>24815965.859999999</v>
      </c>
      <c r="L11" s="49">
        <v>33944943.039999999</v>
      </c>
      <c r="N11" s="67" t="s">
        <v>34</v>
      </c>
      <c r="O11" s="36">
        <v>5829324.2400000012</v>
      </c>
      <c r="P11" s="36">
        <v>3299652.94</v>
      </c>
      <c r="Q11" s="36">
        <v>24815965.859999999</v>
      </c>
      <c r="R11" s="36">
        <v>33944943.039999999</v>
      </c>
      <c r="S11" s="36"/>
    </row>
    <row r="12" spans="1:19" ht="15" thickBot="1" x14ac:dyDescent="0.35">
      <c r="A12" t="s">
        <v>28</v>
      </c>
      <c r="B12" t="s">
        <v>11</v>
      </c>
      <c r="C12" t="s">
        <v>26</v>
      </c>
      <c r="D12" s="36" cm="1">
        <f t="array" aca="1" ref="D12" ca="1">IF($B12=INDIRECT("'"&amp;D$1&amp;"'"&amp;"!$B$4"),INDEX(INDIRECT("'"&amp;D$1&amp;"'"&amp;"!$C$5:$N$12"),MATCH($A12,INDIRECT("'"&amp;D$1&amp;"'"&amp;"!$B$5:$B$12"),0),MATCH($C12,INDIRECT("'"&amp;D$1&amp;"'"&amp;"!$C$4:$N$4"))),IF($B12=INDIRECT("'"&amp;D$1&amp;"'"&amp;"!$B$14"),INDEX(INDIRECT("'"&amp;D$1&amp;"'"&amp;"!$C$15:$N$22"),MATCH($A12,INDIRECT("'"&amp;D$1&amp;"'"&amp;"!$B$5:$B$12"),0),MATCH($C12,INDIRECT("'"&amp;D$1&amp;"'"&amp;"!$C$4:$N$4"))),INDEX(INDIRECT("'"&amp;D$1&amp;"'"&amp;"!$C$25:$N$32"),MATCH($A12,INDIRECT("'"&amp;D$1&amp;"'"&amp;"!$B$5:$B$12"),0),MATCH($C12,INDIRECT("'"&amp;D$1&amp;"'"&amp;"!$C$4:$N$4")))))</f>
        <v>104479.48</v>
      </c>
      <c r="E12" s="36" cm="1">
        <f t="array" aca="1" ref="E12" ca="1">IF($B12=INDIRECT("'"&amp;E$1&amp;"'"&amp;"!$B$4"),INDEX(INDIRECT("'"&amp;E$1&amp;"'"&amp;"!$C$5:$N$12"),MATCH($A12,INDIRECT("'"&amp;E$1&amp;"'"&amp;"!$B$5:$B$12"),0),MATCH($C12,INDIRECT("'"&amp;E$1&amp;"'"&amp;"!$C$4:$N$4"))),IF($B12=INDIRECT("'"&amp;E$1&amp;"'"&amp;"!$B$14"),INDEX(INDIRECT("'"&amp;E$1&amp;"'"&amp;"!$C$15:$N$22"),MATCH($A12,INDIRECT("'"&amp;E$1&amp;"'"&amp;"!$B$5:$B$12"),0),MATCH($C12,INDIRECT("'"&amp;E$1&amp;"'"&amp;"!$C$4:$N$4"))),INDEX(INDIRECT("'"&amp;E$1&amp;"'"&amp;"!$C$25:$N$32"),MATCH($A12,INDIRECT("'"&amp;E$1&amp;"'"&amp;"!$B$5:$B$12"),0),MATCH($C12,INDIRECT("'"&amp;E$1&amp;"'"&amp;"!$C$4:$N$4")))))</f>
        <v>345290.39999999997</v>
      </c>
      <c r="F12" s="36" cm="1">
        <f t="array" aca="1" ref="F12" ca="1">IF($B12=INDIRECT("'"&amp;F$1&amp;"'"&amp;"!$B$4"),INDEX(INDIRECT("'"&amp;F$1&amp;"'"&amp;"!$C$5:$N$12"),MATCH($A12,INDIRECT("'"&amp;F$1&amp;"'"&amp;"!$B$5:$B$12"),0),MATCH($C12,INDIRECT("'"&amp;F$1&amp;"'"&amp;"!$C$4:$N$4"))),IF($B12=INDIRECT("'"&amp;F$1&amp;"'"&amp;"!$B$14"),INDEX(INDIRECT("'"&amp;F$1&amp;"'"&amp;"!$C$15:$N$22"),MATCH($A12,INDIRECT("'"&amp;F$1&amp;"'"&amp;"!$B$5:$B$12"),0),MATCH($C12,INDIRECT("'"&amp;F$1&amp;"'"&amp;"!$C$4:$N$4"))),INDEX(INDIRECT("'"&amp;F$1&amp;"'"&amp;"!$C$25:$N$32"),MATCH($A12,INDIRECT("'"&amp;F$1&amp;"'"&amp;"!$B$5:$B$12"),0),MATCH($C12,INDIRECT("'"&amp;F$1&amp;"'"&amp;"!$C$4:$N$4")))))</f>
        <v>111048.5</v>
      </c>
      <c r="H12" s="38" t="s">
        <v>67</v>
      </c>
      <c r="I12" s="49">
        <v>15240842.26</v>
      </c>
      <c r="J12" s="49">
        <v>23156474.460000005</v>
      </c>
      <c r="K12" s="49">
        <v>91838795.863619983</v>
      </c>
      <c r="L12" s="49">
        <v>130236112.58361998</v>
      </c>
      <c r="N12" s="153" t="s">
        <v>67</v>
      </c>
      <c r="O12" s="154">
        <v>23156474.460000005</v>
      </c>
      <c r="P12" s="154">
        <v>15240842.26</v>
      </c>
      <c r="Q12" s="154">
        <v>91838795.863619983</v>
      </c>
      <c r="R12" s="154">
        <v>130236112.58361998</v>
      </c>
      <c r="S12" s="36"/>
    </row>
    <row r="13" spans="1:19" x14ac:dyDescent="0.3">
      <c r="A13" t="s">
        <v>28</v>
      </c>
      <c r="B13" t="s">
        <v>11</v>
      </c>
      <c r="C13" t="s">
        <v>27</v>
      </c>
      <c r="D13" s="36" cm="1">
        <f t="array" aca="1" ref="D13" ca="1">IF($B13=INDIRECT("'"&amp;D$1&amp;"'"&amp;"!$B$4"),INDEX(INDIRECT("'"&amp;D$1&amp;"'"&amp;"!$C$5:$N$12"),MATCH($A13,INDIRECT("'"&amp;D$1&amp;"'"&amp;"!$B$5:$B$12"),0),MATCH($C13,INDIRECT("'"&amp;D$1&amp;"'"&amp;"!$C$4:$N$4"))),IF($B13=INDIRECT("'"&amp;D$1&amp;"'"&amp;"!$B$14"),INDEX(INDIRECT("'"&amp;D$1&amp;"'"&amp;"!$C$15:$N$22"),MATCH($A13,INDIRECT("'"&amp;D$1&amp;"'"&amp;"!$B$5:$B$12"),0),MATCH($C13,INDIRECT("'"&amp;D$1&amp;"'"&amp;"!$C$4:$N$4"))),INDEX(INDIRECT("'"&amp;D$1&amp;"'"&amp;"!$C$25:$N$32"),MATCH($A13,INDIRECT("'"&amp;D$1&amp;"'"&amp;"!$B$5:$B$12"),0),MATCH($C13,INDIRECT("'"&amp;D$1&amp;"'"&amp;"!$C$4:$N$4")))))</f>
        <v>93033.919999999998</v>
      </c>
      <c r="E13" s="36" cm="1">
        <f t="array" aca="1" ref="E13" ca="1">IF($B13=INDIRECT("'"&amp;E$1&amp;"'"&amp;"!$B$4"),INDEX(INDIRECT("'"&amp;E$1&amp;"'"&amp;"!$C$5:$N$12"),MATCH($A13,INDIRECT("'"&amp;E$1&amp;"'"&amp;"!$B$5:$B$12"),0),MATCH($C13,INDIRECT("'"&amp;E$1&amp;"'"&amp;"!$C$4:$N$4"))),IF($B13=INDIRECT("'"&amp;E$1&amp;"'"&amp;"!$B$14"),INDEX(INDIRECT("'"&amp;E$1&amp;"'"&amp;"!$C$15:$N$22"),MATCH($A13,INDIRECT("'"&amp;E$1&amp;"'"&amp;"!$B$5:$B$12"),0),MATCH($C13,INDIRECT("'"&amp;E$1&amp;"'"&amp;"!$C$4:$N$4"))),INDEX(INDIRECT("'"&amp;E$1&amp;"'"&amp;"!$C$25:$N$32"),MATCH($A13,INDIRECT("'"&amp;E$1&amp;"'"&amp;"!$B$5:$B$12"),0),MATCH($C13,INDIRECT("'"&amp;E$1&amp;"'"&amp;"!$C$4:$N$4")))))</f>
        <v>345290.39999999997</v>
      </c>
      <c r="F13" s="36" cm="1">
        <f t="array" aca="1" ref="F13" ca="1">IF($B13=INDIRECT("'"&amp;F$1&amp;"'"&amp;"!$B$4"),INDEX(INDIRECT("'"&amp;F$1&amp;"'"&amp;"!$C$5:$N$12"),MATCH($A13,INDIRECT("'"&amp;F$1&amp;"'"&amp;"!$B$5:$B$12"),0),MATCH($C13,INDIRECT("'"&amp;F$1&amp;"'"&amp;"!$C$4:$N$4"))),IF($B13=INDIRECT("'"&amp;F$1&amp;"'"&amp;"!$B$14"),INDEX(INDIRECT("'"&amp;F$1&amp;"'"&amp;"!$C$15:$N$22"),MATCH($A13,INDIRECT("'"&amp;F$1&amp;"'"&amp;"!$B$5:$B$12"),0),MATCH($C13,INDIRECT("'"&amp;F$1&amp;"'"&amp;"!$C$4:$N$4"))),INDEX(INDIRECT("'"&amp;F$1&amp;"'"&amp;"!$C$25:$N$32"),MATCH($A13,INDIRECT("'"&amp;F$1&amp;"'"&amp;"!$B$5:$B$12"),0),MATCH($C13,INDIRECT("'"&amp;F$1&amp;"'"&amp;"!$C$4:$N$4")))))</f>
        <v>84839.659999999989</v>
      </c>
    </row>
    <row r="14" spans="1:19" x14ac:dyDescent="0.3">
      <c r="A14" t="str">
        <f>A2</f>
        <v>RGB CF</v>
      </c>
      <c r="B14" t="s">
        <v>13</v>
      </c>
      <c r="C14" t="s">
        <v>16</v>
      </c>
      <c r="D14" s="36" cm="1">
        <f t="array" aca="1" ref="D14" ca="1">IF($B14=INDIRECT("'"&amp;D$1&amp;"'"&amp;"!$B$4"),INDEX(INDIRECT("'"&amp;D$1&amp;"'"&amp;"!$C$5:$N$12"),MATCH($A14,INDIRECT("'"&amp;D$1&amp;"'"&amp;"!$B$5:$B$12"),0),MATCH($C14,INDIRECT("'"&amp;D$1&amp;"'"&amp;"!$C$4:$N$4"))),IF($B14=INDIRECT("'"&amp;D$1&amp;"'"&amp;"!$B$14"),INDEX(INDIRECT("'"&amp;D$1&amp;"'"&amp;"!$C$15:$N$22"),MATCH($A14,INDIRECT("'"&amp;D$1&amp;"'"&amp;"!$B$5:$B$12"),0),MATCH($C14,INDIRECT("'"&amp;D$1&amp;"'"&amp;"!$C$4:$N$4"))),INDEX(INDIRECT("'"&amp;D$1&amp;"'"&amp;"!$C$25:$N$32"),MATCH($A14,INDIRECT("'"&amp;D$1&amp;"'"&amp;"!$B$5:$B$12"),0),MATCH($C14,INDIRECT("'"&amp;D$1&amp;"'"&amp;"!$C$4:$N$4")))))</f>
        <v>192888.59999999998</v>
      </c>
      <c r="E14" s="36" cm="1">
        <f t="array" aca="1" ref="E14" ca="1">IF($B14=INDIRECT("'"&amp;E$1&amp;"'"&amp;"!$B$4"),INDEX(INDIRECT("'"&amp;E$1&amp;"'"&amp;"!$C$5:$N$12"),MATCH($A14,INDIRECT("'"&amp;E$1&amp;"'"&amp;"!$B$5:$B$12"),0),MATCH($C14,INDIRECT("'"&amp;E$1&amp;"'"&amp;"!$C$4:$N$4"))),IF($B14=INDIRECT("'"&amp;E$1&amp;"'"&amp;"!$B$14"),INDEX(INDIRECT("'"&amp;E$1&amp;"'"&amp;"!$C$15:$N$22"),MATCH($A14,INDIRECT("'"&amp;E$1&amp;"'"&amp;"!$B$5:$B$12"),0),MATCH($C14,INDIRECT("'"&amp;E$1&amp;"'"&amp;"!$C$4:$N$4"))),INDEX(INDIRECT("'"&amp;E$1&amp;"'"&amp;"!$C$25:$N$32"),MATCH($A14,INDIRECT("'"&amp;E$1&amp;"'"&amp;"!$B$5:$B$12"),0),MATCH($C14,INDIRECT("'"&amp;E$1&amp;"'"&amp;"!$C$4:$N$4")))))</f>
        <v>465426</v>
      </c>
      <c r="F14" s="36" cm="1">
        <f t="array" aca="1" ref="F14" ca="1">IF($B14=INDIRECT("'"&amp;F$1&amp;"'"&amp;"!$B$4"),INDEX(INDIRECT("'"&amp;F$1&amp;"'"&amp;"!$C$5:$N$12"),MATCH($A14,INDIRECT("'"&amp;F$1&amp;"'"&amp;"!$B$5:$B$12"),0),MATCH($C14,INDIRECT("'"&amp;F$1&amp;"'"&amp;"!$C$4:$N$4"))),IF($B14=INDIRECT("'"&amp;F$1&amp;"'"&amp;"!$B$14"),INDEX(INDIRECT("'"&amp;F$1&amp;"'"&amp;"!$C$15:$N$22"),MATCH($A14,INDIRECT("'"&amp;F$1&amp;"'"&amp;"!$B$5:$B$12"),0),MATCH($C14,INDIRECT("'"&amp;F$1&amp;"'"&amp;"!$C$4:$N$4"))),INDEX(INDIRECT("'"&amp;F$1&amp;"'"&amp;"!$C$25:$N$32"),MATCH($A14,INDIRECT("'"&amp;F$1&amp;"'"&amp;"!$B$5:$B$12"),0),MATCH($C14,INDIRECT("'"&amp;F$1&amp;"'"&amp;"!$C$4:$N$4")))))</f>
        <v>210161.9</v>
      </c>
      <c r="H14" s="37" t="s">
        <v>82</v>
      </c>
      <c r="I14" s="37" t="s">
        <v>134</v>
      </c>
      <c r="N14" s="71" t="s">
        <v>82</v>
      </c>
      <c r="O14" s="71"/>
      <c r="P14" s="71"/>
      <c r="Q14" s="71"/>
      <c r="R14" s="71"/>
    </row>
    <row r="15" spans="1:19" x14ac:dyDescent="0.3">
      <c r="A15" t="str">
        <f>A14</f>
        <v>RGB CF</v>
      </c>
      <c r="B15" t="str">
        <f>B14</f>
        <v>Central</v>
      </c>
      <c r="C15" t="s">
        <v>17</v>
      </c>
      <c r="D15" s="36" cm="1">
        <f t="array" aca="1" ref="D15" ca="1">IF($B15=INDIRECT("'"&amp;D$1&amp;"'"&amp;"!$B$4"),INDEX(INDIRECT("'"&amp;D$1&amp;"'"&amp;"!$C$5:$N$12"),MATCH($A15,INDIRECT("'"&amp;D$1&amp;"'"&amp;"!$B$5:$B$12"),0),MATCH($C15,INDIRECT("'"&amp;D$1&amp;"'"&amp;"!$C$4:$N$4"))),IF($B15=INDIRECT("'"&amp;D$1&amp;"'"&amp;"!$B$14"),INDEX(INDIRECT("'"&amp;D$1&amp;"'"&amp;"!$C$15:$N$22"),MATCH($A15,INDIRECT("'"&amp;D$1&amp;"'"&amp;"!$B$5:$B$12"),0),MATCH($C15,INDIRECT("'"&amp;D$1&amp;"'"&amp;"!$C$4:$N$4"))),INDEX(INDIRECT("'"&amp;D$1&amp;"'"&amp;"!$C$25:$N$32"),MATCH($A15,INDIRECT("'"&amp;D$1&amp;"'"&amp;"!$B$5:$B$12"),0),MATCH($C15,INDIRECT("'"&amp;D$1&amp;"'"&amp;"!$C$4:$N$4")))))</f>
        <v>185940.74</v>
      </c>
      <c r="E15" s="36" cm="1">
        <f t="array" aca="1" ref="E15" ca="1">IF($B15=INDIRECT("'"&amp;E$1&amp;"'"&amp;"!$B$4"),INDEX(INDIRECT("'"&amp;E$1&amp;"'"&amp;"!$C$5:$N$12"),MATCH($A15,INDIRECT("'"&amp;E$1&amp;"'"&amp;"!$B$5:$B$12"),0),MATCH($C15,INDIRECT("'"&amp;E$1&amp;"'"&amp;"!$C$4:$N$4"))),IF($B15=INDIRECT("'"&amp;E$1&amp;"'"&amp;"!$B$14"),INDEX(INDIRECT("'"&amp;E$1&amp;"'"&amp;"!$C$15:$N$22"),MATCH($A15,INDIRECT("'"&amp;E$1&amp;"'"&amp;"!$B$5:$B$12"),0),MATCH($C15,INDIRECT("'"&amp;E$1&amp;"'"&amp;"!$C$4:$N$4"))),INDEX(INDIRECT("'"&amp;E$1&amp;"'"&amp;"!$C$25:$N$32"),MATCH($A15,INDIRECT("'"&amp;E$1&amp;"'"&amp;"!$B$5:$B$12"),0),MATCH($C15,INDIRECT("'"&amp;E$1&amp;"'"&amp;"!$C$4:$N$4")))))</f>
        <v>465426</v>
      </c>
      <c r="F15" s="36" cm="1">
        <f t="array" aca="1" ref="F15" ca="1">IF($B15=INDIRECT("'"&amp;F$1&amp;"'"&amp;"!$B$4"),INDEX(INDIRECT("'"&amp;F$1&amp;"'"&amp;"!$C$5:$N$12"),MATCH($A15,INDIRECT("'"&amp;F$1&amp;"'"&amp;"!$B$5:$B$12"),0),MATCH($C15,INDIRECT("'"&amp;F$1&amp;"'"&amp;"!$C$4:$N$4"))),IF($B15=INDIRECT("'"&amp;F$1&amp;"'"&amp;"!$B$14"),INDEX(INDIRECT("'"&amp;F$1&amp;"'"&amp;"!$C$15:$N$22"),MATCH($A15,INDIRECT("'"&amp;F$1&amp;"'"&amp;"!$B$5:$B$12"),0),MATCH($C15,INDIRECT("'"&amp;F$1&amp;"'"&amp;"!$C$4:$N$4"))),INDEX(INDIRECT("'"&amp;F$1&amp;"'"&amp;"!$C$25:$N$32"),MATCH($A15,INDIRECT("'"&amp;F$1&amp;"'"&amp;"!$B$5:$B$12"),0),MATCH($C15,INDIRECT("'"&amp;F$1&amp;"'"&amp;"!$C$4:$N$4")))))</f>
        <v>180751.78</v>
      </c>
      <c r="H15" s="37" t="s">
        <v>66</v>
      </c>
      <c r="I15" t="s">
        <v>13</v>
      </c>
      <c r="J15" t="s">
        <v>11</v>
      </c>
      <c r="K15" t="s">
        <v>12</v>
      </c>
      <c r="L15" t="s">
        <v>67</v>
      </c>
      <c r="N15" s="57" t="s">
        <v>66</v>
      </c>
      <c r="O15" s="57" t="s">
        <v>11</v>
      </c>
      <c r="P15" s="57" t="s">
        <v>13</v>
      </c>
      <c r="Q15" s="57" t="s">
        <v>12</v>
      </c>
      <c r="R15" s="57" t="s">
        <v>67</v>
      </c>
    </row>
    <row r="16" spans="1:19" x14ac:dyDescent="0.3">
      <c r="A16" t="str">
        <f t="shared" ref="A16:A25" si="0">A15</f>
        <v>RGB CF</v>
      </c>
      <c r="B16" t="str">
        <f t="shared" ref="B16:B25" si="1">B15</f>
        <v>Central</v>
      </c>
      <c r="C16" t="s">
        <v>18</v>
      </c>
      <c r="D16" s="36" cm="1">
        <f t="array" aca="1" ref="D16" ca="1">IF($B16=INDIRECT("'"&amp;D$1&amp;"'"&amp;"!$B$4"),INDEX(INDIRECT("'"&amp;D$1&amp;"'"&amp;"!$C$5:$N$12"),MATCH($A16,INDIRECT("'"&amp;D$1&amp;"'"&amp;"!$B$5:$B$12"),0),MATCH($C16,INDIRECT("'"&amp;D$1&amp;"'"&amp;"!$C$4:$N$4"))),IF($B16=INDIRECT("'"&amp;D$1&amp;"'"&amp;"!$B$14"),INDEX(INDIRECT("'"&amp;D$1&amp;"'"&amp;"!$C$15:$N$22"),MATCH($A16,INDIRECT("'"&amp;D$1&amp;"'"&amp;"!$B$5:$B$12"),0),MATCH($C16,INDIRECT("'"&amp;D$1&amp;"'"&amp;"!$C$4:$N$4"))),INDEX(INDIRECT("'"&amp;D$1&amp;"'"&amp;"!$C$25:$N$32"),MATCH($A16,INDIRECT("'"&amp;D$1&amp;"'"&amp;"!$B$5:$B$12"),0),MATCH($C16,INDIRECT("'"&amp;D$1&amp;"'"&amp;"!$C$4:$N$4")))))</f>
        <v>208649</v>
      </c>
      <c r="E16" s="36" cm="1">
        <f t="array" aca="1" ref="E16" ca="1">IF($B16=INDIRECT("'"&amp;E$1&amp;"'"&amp;"!$B$4"),INDEX(INDIRECT("'"&amp;E$1&amp;"'"&amp;"!$C$5:$N$12"),MATCH($A16,INDIRECT("'"&amp;E$1&amp;"'"&amp;"!$B$5:$B$12"),0),MATCH($C16,INDIRECT("'"&amp;E$1&amp;"'"&amp;"!$C$4:$N$4"))),IF($B16=INDIRECT("'"&amp;E$1&amp;"'"&amp;"!$B$14"),INDEX(INDIRECT("'"&amp;E$1&amp;"'"&amp;"!$C$15:$N$22"),MATCH($A16,INDIRECT("'"&amp;E$1&amp;"'"&amp;"!$B$5:$B$12"),0),MATCH($C16,INDIRECT("'"&amp;E$1&amp;"'"&amp;"!$C$4:$N$4"))),INDEX(INDIRECT("'"&amp;E$1&amp;"'"&amp;"!$C$25:$N$32"),MATCH($A16,INDIRECT("'"&amp;E$1&amp;"'"&amp;"!$B$5:$B$12"),0),MATCH($C16,INDIRECT("'"&amp;E$1&amp;"'"&amp;"!$C$4:$N$4")))))</f>
        <v>501228</v>
      </c>
      <c r="F16" s="36" cm="1">
        <f t="array" aca="1" ref="F16" ca="1">IF($B16=INDIRECT("'"&amp;F$1&amp;"'"&amp;"!$B$4"),INDEX(INDIRECT("'"&amp;F$1&amp;"'"&amp;"!$C$5:$N$12"),MATCH($A16,INDIRECT("'"&amp;F$1&amp;"'"&amp;"!$B$5:$B$12"),0),MATCH($C16,INDIRECT("'"&amp;F$1&amp;"'"&amp;"!$C$4:$N$4"))),IF($B16=INDIRECT("'"&amp;F$1&amp;"'"&amp;"!$B$14"),INDEX(INDIRECT("'"&amp;F$1&amp;"'"&amp;"!$C$15:$N$22"),MATCH($A16,INDIRECT("'"&amp;F$1&amp;"'"&amp;"!$B$5:$B$12"),0),MATCH($C16,INDIRECT("'"&amp;F$1&amp;"'"&amp;"!$C$4:$N$4"))),INDEX(INDIRECT("'"&amp;F$1&amp;"'"&amp;"!$C$25:$N$32"),MATCH($A16,INDIRECT("'"&amp;F$1&amp;"'"&amp;"!$B$5:$B$12"),0),MATCH($C16,INDIRECT("'"&amp;F$1&amp;"'"&amp;"!$C$4:$N$4")))))</f>
        <v>183361.84</v>
      </c>
      <c r="H16" s="38" t="s">
        <v>30</v>
      </c>
      <c r="I16" s="49">
        <v>3720960</v>
      </c>
      <c r="J16" s="49">
        <v>13483584</v>
      </c>
      <c r="K16" s="49">
        <v>24405648.120000001</v>
      </c>
      <c r="L16" s="49">
        <v>41610192.120000005</v>
      </c>
      <c r="N16" t="s">
        <v>30</v>
      </c>
      <c r="O16" s="36">
        <v>13483584</v>
      </c>
      <c r="P16" s="36">
        <v>3720960</v>
      </c>
      <c r="Q16" s="36">
        <v>24405648.120000001</v>
      </c>
      <c r="R16" s="36">
        <v>41610192.120000005</v>
      </c>
      <c r="S16" s="36"/>
    </row>
    <row r="17" spans="1:19" ht="15" customHeight="1" x14ac:dyDescent="0.3">
      <c r="A17" t="str">
        <f t="shared" si="0"/>
        <v>RGB CF</v>
      </c>
      <c r="B17" t="str">
        <f t="shared" si="1"/>
        <v>Central</v>
      </c>
      <c r="C17" t="s">
        <v>19</v>
      </c>
      <c r="D17" s="36" cm="1">
        <f t="array" aca="1" ref="D17" ca="1">IF($B17=INDIRECT("'"&amp;D$1&amp;"'"&amp;"!$B$4"),INDEX(INDIRECT("'"&amp;D$1&amp;"'"&amp;"!$C$5:$N$12"),MATCH($A17,INDIRECT("'"&amp;D$1&amp;"'"&amp;"!$B$5:$B$12"),0),MATCH($C17,INDIRECT("'"&amp;D$1&amp;"'"&amp;"!$C$4:$N$4"))),IF($B17=INDIRECT("'"&amp;D$1&amp;"'"&amp;"!$B$14"),INDEX(INDIRECT("'"&amp;D$1&amp;"'"&amp;"!$C$15:$N$22"),MATCH($A17,INDIRECT("'"&amp;D$1&amp;"'"&amp;"!$B$5:$B$12"),0),MATCH($C17,INDIRECT("'"&amp;D$1&amp;"'"&amp;"!$C$4:$N$4"))),INDEX(INDIRECT("'"&amp;D$1&amp;"'"&amp;"!$C$25:$N$32"),MATCH($A17,INDIRECT("'"&amp;D$1&amp;"'"&amp;"!$B$5:$B$12"),0),MATCH($C17,INDIRECT("'"&amp;D$1&amp;"'"&amp;"!$C$4:$N$4")))))</f>
        <v>111640.54</v>
      </c>
      <c r="E17" s="36" cm="1">
        <f t="array" aca="1" ref="E17" ca="1">IF($B17=INDIRECT("'"&amp;E$1&amp;"'"&amp;"!$B$4"),INDEX(INDIRECT("'"&amp;E$1&amp;"'"&amp;"!$C$5:$N$12"),MATCH($A17,INDIRECT("'"&amp;E$1&amp;"'"&amp;"!$B$5:$B$12"),0),MATCH($C17,INDIRECT("'"&amp;E$1&amp;"'"&amp;"!$C$4:$N$4"))),IF($B17=INDIRECT("'"&amp;E$1&amp;"'"&amp;"!$B$14"),INDEX(INDIRECT("'"&amp;E$1&amp;"'"&amp;"!$C$15:$N$22"),MATCH($A17,INDIRECT("'"&amp;E$1&amp;"'"&amp;"!$B$5:$B$12"),0),MATCH($C17,INDIRECT("'"&amp;E$1&amp;"'"&amp;"!$C$4:$N$4"))),INDEX(INDIRECT("'"&amp;E$1&amp;"'"&amp;"!$C$25:$N$32"),MATCH($A17,INDIRECT("'"&amp;E$1&amp;"'"&amp;"!$B$5:$B$12"),0),MATCH($C17,INDIRECT("'"&amp;E$1&amp;"'"&amp;"!$C$4:$N$4")))))</f>
        <v>447525</v>
      </c>
      <c r="F17" s="36" cm="1">
        <f t="array" aca="1" ref="F17" ca="1">IF($B17=INDIRECT("'"&amp;F$1&amp;"'"&amp;"!$B$4"),INDEX(INDIRECT("'"&amp;F$1&amp;"'"&amp;"!$C$5:$N$12"),MATCH($A17,INDIRECT("'"&amp;F$1&amp;"'"&amp;"!$B$5:$B$12"),0),MATCH($C17,INDIRECT("'"&amp;F$1&amp;"'"&amp;"!$C$4:$N$4"))),IF($B17=INDIRECT("'"&amp;F$1&amp;"'"&amp;"!$B$14"),INDEX(INDIRECT("'"&amp;F$1&amp;"'"&amp;"!$C$15:$N$22"),MATCH($A17,INDIRECT("'"&amp;F$1&amp;"'"&amp;"!$B$5:$B$12"),0),MATCH($C17,INDIRECT("'"&amp;F$1&amp;"'"&amp;"!$C$4:$N$4"))),INDEX(INDIRECT("'"&amp;F$1&amp;"'"&amp;"!$C$25:$N$32"),MATCH($A17,INDIRECT("'"&amp;F$1&amp;"'"&amp;"!$B$5:$B$12"),0),MATCH($C17,INDIRECT("'"&amp;F$1&amp;"'"&amp;"!$C$4:$N$4")))))</f>
        <v>87014.299999999988</v>
      </c>
      <c r="H17" s="38" t="s">
        <v>31</v>
      </c>
      <c r="I17" s="49">
        <v>0</v>
      </c>
      <c r="J17" s="49">
        <v>3745440</v>
      </c>
      <c r="K17" s="49">
        <v>24405648.120000001</v>
      </c>
      <c r="L17" s="49">
        <v>28151088.120000001</v>
      </c>
      <c r="N17" t="s">
        <v>31</v>
      </c>
      <c r="O17" s="36">
        <v>3745440</v>
      </c>
      <c r="P17" s="36">
        <v>0</v>
      </c>
      <c r="Q17" s="36">
        <v>24405648.120000001</v>
      </c>
      <c r="R17" s="36">
        <v>28151088.120000001</v>
      </c>
      <c r="S17" s="36"/>
    </row>
    <row r="18" spans="1:19" x14ac:dyDescent="0.3">
      <c r="A18" t="str">
        <f t="shared" si="0"/>
        <v>RGB CF</v>
      </c>
      <c r="B18" t="str">
        <f t="shared" si="1"/>
        <v>Central</v>
      </c>
      <c r="C18" t="s">
        <v>20</v>
      </c>
      <c r="D18" s="36" cm="1">
        <f t="array" aca="1" ref="D18" ca="1">IF($B18=INDIRECT("'"&amp;D$1&amp;"'"&amp;"!$B$4"),INDEX(INDIRECT("'"&amp;D$1&amp;"'"&amp;"!$C$5:$N$12"),MATCH($A18,INDIRECT("'"&amp;D$1&amp;"'"&amp;"!$B$5:$B$12"),0),MATCH($C18,INDIRECT("'"&amp;D$1&amp;"'"&amp;"!$C$4:$N$4"))),IF($B18=INDIRECT("'"&amp;D$1&amp;"'"&amp;"!$B$14"),INDEX(INDIRECT("'"&amp;D$1&amp;"'"&amp;"!$C$15:$N$22"),MATCH($A18,INDIRECT("'"&amp;D$1&amp;"'"&amp;"!$B$5:$B$12"),0),MATCH($C18,INDIRECT("'"&amp;D$1&amp;"'"&amp;"!$C$4:$N$4"))),INDEX(INDIRECT("'"&amp;D$1&amp;"'"&amp;"!$C$25:$N$32"),MATCH($A18,INDIRECT("'"&amp;D$1&amp;"'"&amp;"!$B$5:$B$12"),0),MATCH($C18,INDIRECT("'"&amp;D$1&amp;"'"&amp;"!$C$4:$N$4")))))</f>
        <v>271815.24</v>
      </c>
      <c r="E18" s="36" cm="1">
        <f t="array" aca="1" ref="E18" ca="1">IF($B18=INDIRECT("'"&amp;E$1&amp;"'"&amp;"!$B$4"),INDEX(INDIRECT("'"&amp;E$1&amp;"'"&amp;"!$C$5:$N$12"),MATCH($A18,INDIRECT("'"&amp;E$1&amp;"'"&amp;"!$B$5:$B$12"),0),MATCH($C18,INDIRECT("'"&amp;E$1&amp;"'"&amp;"!$C$4:$N$4"))),IF($B18=INDIRECT("'"&amp;E$1&amp;"'"&amp;"!$B$14"),INDEX(INDIRECT("'"&amp;E$1&amp;"'"&amp;"!$C$15:$N$22"),MATCH($A18,INDIRECT("'"&amp;E$1&amp;"'"&amp;"!$B$5:$B$12"),0),MATCH($C18,INDIRECT("'"&amp;E$1&amp;"'"&amp;"!$C$4:$N$4"))),INDEX(INDIRECT("'"&amp;E$1&amp;"'"&amp;"!$C$25:$N$32"),MATCH($A18,INDIRECT("'"&amp;E$1&amp;"'"&amp;"!$B$5:$B$12"),0),MATCH($C18,INDIRECT("'"&amp;E$1&amp;"'"&amp;"!$C$4:$N$4")))))</f>
        <v>483327</v>
      </c>
      <c r="F18" s="36" cm="1">
        <f t="array" aca="1" ref="F18" ca="1">IF($B18=INDIRECT("'"&amp;F$1&amp;"'"&amp;"!$B$4"),INDEX(INDIRECT("'"&amp;F$1&amp;"'"&amp;"!$C$5:$N$12"),MATCH($A18,INDIRECT("'"&amp;F$1&amp;"'"&amp;"!$B$5:$B$12"),0),MATCH($C18,INDIRECT("'"&amp;F$1&amp;"'"&amp;"!$C$4:$N$4"))),IF($B18=INDIRECT("'"&amp;F$1&amp;"'"&amp;"!$B$14"),INDEX(INDIRECT("'"&amp;F$1&amp;"'"&amp;"!$C$15:$N$22"),MATCH($A18,INDIRECT("'"&amp;F$1&amp;"'"&amp;"!$B$5:$B$12"),0),MATCH($C18,INDIRECT("'"&amp;F$1&amp;"'"&amp;"!$C$4:$N$4"))),INDEX(INDIRECT("'"&amp;F$1&amp;"'"&amp;"!$C$25:$N$32"),MATCH($A18,INDIRECT("'"&amp;F$1&amp;"'"&amp;"!$B$5:$B$12"),0),MATCH($C18,INDIRECT("'"&amp;F$1&amp;"'"&amp;"!$C$4:$N$4")))))</f>
        <v>298190.53999999998</v>
      </c>
      <c r="H18" s="38" t="s">
        <v>32</v>
      </c>
      <c r="I18" s="49">
        <v>3475854</v>
      </c>
      <c r="J18" s="49">
        <v>10721322</v>
      </c>
      <c r="K18" s="49">
        <v>38692068</v>
      </c>
      <c r="L18" s="49">
        <v>52889244</v>
      </c>
      <c r="N18" t="s">
        <v>32</v>
      </c>
      <c r="O18" s="36">
        <v>10721322</v>
      </c>
      <c r="P18" s="36">
        <v>3475854</v>
      </c>
      <c r="Q18" s="36">
        <v>38692068</v>
      </c>
      <c r="R18" s="36">
        <v>52889244</v>
      </c>
      <c r="S18" s="36"/>
    </row>
    <row r="19" spans="1:19" x14ac:dyDescent="0.3">
      <c r="A19" t="str">
        <f t="shared" si="0"/>
        <v>RGB CF</v>
      </c>
      <c r="B19" t="str">
        <f t="shared" si="1"/>
        <v>Central</v>
      </c>
      <c r="C19" t="s">
        <v>21</v>
      </c>
      <c r="D19" s="36" cm="1">
        <f t="array" aca="1" ref="D19" ca="1">IF($B19=INDIRECT("'"&amp;D$1&amp;"'"&amp;"!$B$4"),INDEX(INDIRECT("'"&amp;D$1&amp;"'"&amp;"!$C$5:$N$12"),MATCH($A19,INDIRECT("'"&amp;D$1&amp;"'"&amp;"!$B$5:$B$12"),0),MATCH($C19,INDIRECT("'"&amp;D$1&amp;"'"&amp;"!$C$4:$N$4"))),IF($B19=INDIRECT("'"&amp;D$1&amp;"'"&amp;"!$B$14"),INDEX(INDIRECT("'"&amp;D$1&amp;"'"&amp;"!$C$15:$N$22"),MATCH($A19,INDIRECT("'"&amp;D$1&amp;"'"&amp;"!$B$5:$B$12"),0),MATCH($C19,INDIRECT("'"&amp;D$1&amp;"'"&amp;"!$C$4:$N$4"))),INDEX(INDIRECT("'"&amp;D$1&amp;"'"&amp;"!$C$25:$N$32"),MATCH($A19,INDIRECT("'"&amp;D$1&amp;"'"&amp;"!$B$5:$B$12"),0),MATCH($C19,INDIRECT("'"&amp;D$1&amp;"'"&amp;"!$C$4:$N$4")))))</f>
        <v>266031.77999999997</v>
      </c>
      <c r="E19" s="36" cm="1">
        <f t="array" aca="1" ref="E19" ca="1">IF($B19=INDIRECT("'"&amp;E$1&amp;"'"&amp;"!$B$4"),INDEX(INDIRECT("'"&amp;E$1&amp;"'"&amp;"!$C$5:$N$12"),MATCH($A19,INDIRECT("'"&amp;E$1&amp;"'"&amp;"!$B$5:$B$12"),0),MATCH($C19,INDIRECT("'"&amp;E$1&amp;"'"&amp;"!$C$4:$N$4"))),IF($B19=INDIRECT("'"&amp;E$1&amp;"'"&amp;"!$B$14"),INDEX(INDIRECT("'"&amp;E$1&amp;"'"&amp;"!$C$15:$N$22"),MATCH($A19,INDIRECT("'"&amp;E$1&amp;"'"&amp;"!$B$5:$B$12"),0),MATCH($C19,INDIRECT("'"&amp;E$1&amp;"'"&amp;"!$C$4:$N$4"))),INDEX(INDIRECT("'"&amp;E$1&amp;"'"&amp;"!$C$25:$N$32"),MATCH($A19,INDIRECT("'"&amp;E$1&amp;"'"&amp;"!$B$5:$B$12"),0),MATCH($C19,INDIRECT("'"&amp;E$1&amp;"'"&amp;"!$C$4:$N$4")))))</f>
        <v>483327</v>
      </c>
      <c r="F19" s="36" cm="1">
        <f t="array" aca="1" ref="F19" ca="1">IF($B19=INDIRECT("'"&amp;F$1&amp;"'"&amp;"!$B$4"),INDEX(INDIRECT("'"&amp;F$1&amp;"'"&amp;"!$C$5:$N$12"),MATCH($A19,INDIRECT("'"&amp;F$1&amp;"'"&amp;"!$B$5:$B$12"),0),MATCH($C19,INDIRECT("'"&amp;F$1&amp;"'"&amp;"!$C$4:$N$4"))),IF($B19=INDIRECT("'"&amp;F$1&amp;"'"&amp;"!$B$14"),INDEX(INDIRECT("'"&amp;F$1&amp;"'"&amp;"!$C$15:$N$22"),MATCH($A19,INDIRECT("'"&amp;F$1&amp;"'"&amp;"!$B$5:$B$12"),0),MATCH($C19,INDIRECT("'"&amp;F$1&amp;"'"&amp;"!$C$4:$N$4"))),INDEX(INDIRECT("'"&amp;F$1&amp;"'"&amp;"!$C$25:$N$32"),MATCH($A19,INDIRECT("'"&amp;F$1&amp;"'"&amp;"!$B$5:$B$12"),0),MATCH($C19,INDIRECT("'"&amp;F$1&amp;"'"&amp;"!$C$4:$N$4")))))</f>
        <v>262756.7</v>
      </c>
      <c r="H19" s="38" t="s">
        <v>33</v>
      </c>
      <c r="I19" s="49">
        <v>6575940</v>
      </c>
      <c r="J19" s="49">
        <v>4432104</v>
      </c>
      <c r="K19" s="49">
        <v>15171378</v>
      </c>
      <c r="L19" s="49">
        <v>26179422</v>
      </c>
      <c r="N19" t="s">
        <v>33</v>
      </c>
      <c r="O19" s="36">
        <v>4432104</v>
      </c>
      <c r="P19" s="36">
        <v>6575940</v>
      </c>
      <c r="Q19" s="36">
        <v>15171378</v>
      </c>
      <c r="R19" s="36">
        <v>26179422</v>
      </c>
      <c r="S19" s="36"/>
    </row>
    <row r="20" spans="1:19" x14ac:dyDescent="0.3">
      <c r="A20" t="str">
        <f t="shared" si="0"/>
        <v>RGB CF</v>
      </c>
      <c r="B20" t="str">
        <f t="shared" si="1"/>
        <v>Central</v>
      </c>
      <c r="C20" t="s">
        <v>22</v>
      </c>
      <c r="D20" s="36" cm="1">
        <f t="array" aca="1" ref="D20" ca="1">IF($B20=INDIRECT("'"&amp;D$1&amp;"'"&amp;"!$B$4"),INDEX(INDIRECT("'"&amp;D$1&amp;"'"&amp;"!$C$5:$N$12"),MATCH($A20,INDIRECT("'"&amp;D$1&amp;"'"&amp;"!$B$5:$B$12"),0),MATCH($C20,INDIRECT("'"&amp;D$1&amp;"'"&amp;"!$C$4:$N$4"))),IF($B20=INDIRECT("'"&amp;D$1&amp;"'"&amp;"!$B$14"),INDEX(INDIRECT("'"&amp;D$1&amp;"'"&amp;"!$C$15:$N$22"),MATCH($A20,INDIRECT("'"&amp;D$1&amp;"'"&amp;"!$B$5:$B$12"),0),MATCH($C20,INDIRECT("'"&amp;D$1&amp;"'"&amp;"!$C$4:$N$4"))),INDEX(INDIRECT("'"&amp;D$1&amp;"'"&amp;"!$C$25:$N$32"),MATCH($A20,INDIRECT("'"&amp;D$1&amp;"'"&amp;"!$B$5:$B$12"),0),MATCH($C20,INDIRECT("'"&amp;D$1&amp;"'"&amp;"!$C$4:$N$4")))))</f>
        <v>261120.8</v>
      </c>
      <c r="E20" s="36" cm="1">
        <f t="array" aca="1" ref="E20" ca="1">IF($B20=INDIRECT("'"&amp;E$1&amp;"'"&amp;"!$B$4"),INDEX(INDIRECT("'"&amp;E$1&amp;"'"&amp;"!$C$5:$N$12"),MATCH($A20,INDIRECT("'"&amp;E$1&amp;"'"&amp;"!$B$5:$B$12"),0),MATCH($C20,INDIRECT("'"&amp;E$1&amp;"'"&amp;"!$C$4:$N$4"))),IF($B20=INDIRECT("'"&amp;E$1&amp;"'"&amp;"!$B$14"),INDEX(INDIRECT("'"&amp;E$1&amp;"'"&amp;"!$C$15:$N$22"),MATCH($A20,INDIRECT("'"&amp;E$1&amp;"'"&amp;"!$B$5:$B$12"),0),MATCH($C20,INDIRECT("'"&amp;E$1&amp;"'"&amp;"!$C$4:$N$4"))),INDEX(INDIRECT("'"&amp;E$1&amp;"'"&amp;"!$C$25:$N$32"),MATCH($A20,INDIRECT("'"&amp;E$1&amp;"'"&amp;"!$B$5:$B$12"),0),MATCH($C20,INDIRECT("'"&amp;E$1&amp;"'"&amp;"!$C$4:$N$4")))))</f>
        <v>483327</v>
      </c>
      <c r="F20" s="36" cm="1">
        <f t="array" aca="1" ref="F20" ca="1">IF($B20=INDIRECT("'"&amp;F$1&amp;"'"&amp;"!$B$4"),INDEX(INDIRECT("'"&amp;F$1&amp;"'"&amp;"!$C$5:$N$12"),MATCH($A20,INDIRECT("'"&amp;F$1&amp;"'"&amp;"!$B$5:$B$12"),0),MATCH($C20,INDIRECT("'"&amp;F$1&amp;"'"&amp;"!$C$4:$N$4"))),IF($B20=INDIRECT("'"&amp;F$1&amp;"'"&amp;"!$B$14"),INDEX(INDIRECT("'"&amp;F$1&amp;"'"&amp;"!$C$15:$N$22"),MATCH($A20,INDIRECT("'"&amp;F$1&amp;"'"&amp;"!$B$5:$B$12"),0),MATCH($C20,INDIRECT("'"&amp;F$1&amp;"'"&amp;"!$C$4:$N$4"))),INDEX(INDIRECT("'"&amp;F$1&amp;"'"&amp;"!$C$25:$N$32"),MATCH($A20,INDIRECT("'"&amp;F$1&amp;"'"&amp;"!$B$5:$B$12"),0),MATCH($C20,INDIRECT("'"&amp;F$1&amp;"'"&amp;"!$C$4:$N$4")))))</f>
        <v>255163.49999999997</v>
      </c>
      <c r="H20" s="38" t="s">
        <v>35</v>
      </c>
      <c r="I20" s="49">
        <v>0</v>
      </c>
      <c r="J20" s="49">
        <v>0</v>
      </c>
      <c r="K20" s="49">
        <v>0</v>
      </c>
      <c r="L20" s="49">
        <v>0</v>
      </c>
      <c r="N20" t="s">
        <v>35</v>
      </c>
      <c r="O20" s="36">
        <v>0</v>
      </c>
      <c r="P20" s="36">
        <v>0</v>
      </c>
      <c r="Q20" s="36">
        <v>0</v>
      </c>
      <c r="R20" s="36">
        <v>0</v>
      </c>
      <c r="S20" s="36"/>
    </row>
    <row r="21" spans="1:19" x14ac:dyDescent="0.3">
      <c r="A21" t="str">
        <f t="shared" si="0"/>
        <v>RGB CF</v>
      </c>
      <c r="B21" t="str">
        <f t="shared" si="1"/>
        <v>Central</v>
      </c>
      <c r="C21" t="s">
        <v>23</v>
      </c>
      <c r="D21" s="36" cm="1">
        <f t="array" aca="1" ref="D21" ca="1">IF($B21=INDIRECT("'"&amp;D$1&amp;"'"&amp;"!$B$4"),INDEX(INDIRECT("'"&amp;D$1&amp;"'"&amp;"!$C$5:$N$12"),MATCH($A21,INDIRECT("'"&amp;D$1&amp;"'"&amp;"!$B$5:$B$12"),0),MATCH($C21,INDIRECT("'"&amp;D$1&amp;"'"&amp;"!$C$4:$N$4"))),IF($B21=INDIRECT("'"&amp;D$1&amp;"'"&amp;"!$B$14"),INDEX(INDIRECT("'"&amp;D$1&amp;"'"&amp;"!$C$15:$N$22"),MATCH($A21,INDIRECT("'"&amp;D$1&amp;"'"&amp;"!$B$5:$B$12"),0),MATCH($C21,INDIRECT("'"&amp;D$1&amp;"'"&amp;"!$C$4:$N$4"))),INDEX(INDIRECT("'"&amp;D$1&amp;"'"&amp;"!$C$25:$N$32"),MATCH($A21,INDIRECT("'"&amp;D$1&amp;"'"&amp;"!$B$5:$B$12"),0),MATCH($C21,INDIRECT("'"&amp;D$1&amp;"'"&amp;"!$C$4:$N$4")))))</f>
        <v>110249</v>
      </c>
      <c r="E21" s="36" cm="1">
        <f t="array" aca="1" ref="E21" ca="1">IF($B21=INDIRECT("'"&amp;E$1&amp;"'"&amp;"!$B$4"),INDEX(INDIRECT("'"&amp;E$1&amp;"'"&amp;"!$C$5:$N$12"),MATCH($A21,INDIRECT("'"&amp;E$1&amp;"'"&amp;"!$B$5:$B$12"),0),MATCH($C21,INDIRECT("'"&amp;E$1&amp;"'"&amp;"!$C$4:$N$4"))),IF($B21=INDIRECT("'"&amp;E$1&amp;"'"&amp;"!$B$14"),INDEX(INDIRECT("'"&amp;E$1&amp;"'"&amp;"!$C$15:$N$22"),MATCH($A21,INDIRECT("'"&amp;E$1&amp;"'"&amp;"!$B$5:$B$12"),0),MATCH($C21,INDIRECT("'"&amp;E$1&amp;"'"&amp;"!$C$4:$N$4"))),INDEX(INDIRECT("'"&amp;E$1&amp;"'"&amp;"!$C$25:$N$32"),MATCH($A21,INDIRECT("'"&amp;E$1&amp;"'"&amp;"!$B$5:$B$12"),0),MATCH($C21,INDIRECT("'"&amp;E$1&amp;"'"&amp;"!$C$4:$N$4")))))</f>
        <v>501228</v>
      </c>
      <c r="F21" s="36" cm="1">
        <f t="array" aca="1" ref="F21" ca="1">IF($B21=INDIRECT("'"&amp;F$1&amp;"'"&amp;"!$B$4"),INDEX(INDIRECT("'"&amp;F$1&amp;"'"&amp;"!$C$5:$N$12"),MATCH($A21,INDIRECT("'"&amp;F$1&amp;"'"&amp;"!$B$5:$B$12"),0),MATCH($C21,INDIRECT("'"&amp;F$1&amp;"'"&amp;"!$C$4:$N$4"))),IF($B21=INDIRECT("'"&amp;F$1&amp;"'"&amp;"!$B$14"),INDEX(INDIRECT("'"&amp;F$1&amp;"'"&amp;"!$C$15:$N$22"),MATCH($A21,INDIRECT("'"&amp;F$1&amp;"'"&amp;"!$B$5:$B$12"),0),MATCH($C21,INDIRECT("'"&amp;F$1&amp;"'"&amp;"!$C$4:$N$4"))),INDEX(INDIRECT("'"&amp;F$1&amp;"'"&amp;"!$C$25:$N$32"),MATCH($A21,INDIRECT("'"&amp;F$1&amp;"'"&amp;"!$B$5:$B$12"),0),MATCH($C21,INDIRECT("'"&amp;F$1&amp;"'"&amp;"!$C$4:$N$4")))))</f>
        <v>123186.14</v>
      </c>
      <c r="H21" s="38" t="s">
        <v>28</v>
      </c>
      <c r="I21" s="49">
        <v>5764122</v>
      </c>
      <c r="J21" s="49">
        <v>4143484.7999999993</v>
      </c>
      <c r="K21" s="49">
        <v>14105988</v>
      </c>
      <c r="L21" s="49">
        <v>24013594.799999997</v>
      </c>
      <c r="N21" t="s">
        <v>28</v>
      </c>
      <c r="O21" s="36">
        <v>4143484.7999999993</v>
      </c>
      <c r="P21" s="36">
        <v>5764122</v>
      </c>
      <c r="Q21" s="36">
        <v>14105988</v>
      </c>
      <c r="R21" s="36">
        <v>24013594.799999997</v>
      </c>
      <c r="S21" s="36"/>
    </row>
    <row r="22" spans="1:19" ht="16.8" x14ac:dyDescent="0.4">
      <c r="A22" t="str">
        <f t="shared" si="0"/>
        <v>RGB CF</v>
      </c>
      <c r="B22" t="str">
        <f t="shared" si="1"/>
        <v>Central</v>
      </c>
      <c r="C22" t="s">
        <v>24</v>
      </c>
      <c r="D22" s="36" cm="1">
        <f t="array" aca="1" ref="D22" ca="1">IF($B22=INDIRECT("'"&amp;D$1&amp;"'"&amp;"!$B$4"),INDEX(INDIRECT("'"&amp;D$1&amp;"'"&amp;"!$C$5:$N$12"),MATCH($A22,INDIRECT("'"&amp;D$1&amp;"'"&amp;"!$B$5:$B$12"),0),MATCH($C22,INDIRECT("'"&amp;D$1&amp;"'"&amp;"!$C$4:$N$4"))),IF($B22=INDIRECT("'"&amp;D$1&amp;"'"&amp;"!$B$14"),INDEX(INDIRECT("'"&amp;D$1&amp;"'"&amp;"!$C$15:$N$22"),MATCH($A22,INDIRECT("'"&amp;D$1&amp;"'"&amp;"!$B$5:$B$12"),0),MATCH($C22,INDIRECT("'"&amp;D$1&amp;"'"&amp;"!$C$4:$N$4"))),INDEX(INDIRECT("'"&amp;D$1&amp;"'"&amp;"!$C$25:$N$32"),MATCH($A22,INDIRECT("'"&amp;D$1&amp;"'"&amp;"!$B$5:$B$12"),0),MATCH($C22,INDIRECT("'"&amp;D$1&amp;"'"&amp;"!$C$4:$N$4")))))</f>
        <v>266285.98</v>
      </c>
      <c r="E22" s="36" cm="1">
        <f t="array" aca="1" ref="E22" ca="1">IF($B22=INDIRECT("'"&amp;E$1&amp;"'"&amp;"!$B$4"),INDEX(INDIRECT("'"&amp;E$1&amp;"'"&amp;"!$C$5:$N$12"),MATCH($A22,INDIRECT("'"&amp;E$1&amp;"'"&amp;"!$B$5:$B$12"),0),MATCH($C22,INDIRECT("'"&amp;E$1&amp;"'"&amp;"!$C$4:$N$4"))),IF($B22=INDIRECT("'"&amp;E$1&amp;"'"&amp;"!$B$14"),INDEX(INDIRECT("'"&amp;E$1&amp;"'"&amp;"!$C$15:$N$22"),MATCH($A22,INDIRECT("'"&amp;E$1&amp;"'"&amp;"!$B$5:$B$12"),0),MATCH($C22,INDIRECT("'"&amp;E$1&amp;"'"&amp;"!$C$4:$N$4"))),INDEX(INDIRECT("'"&amp;E$1&amp;"'"&amp;"!$C$25:$N$32"),MATCH($A22,INDIRECT("'"&amp;E$1&amp;"'"&amp;"!$B$5:$B$12"),0),MATCH($C22,INDIRECT("'"&amp;E$1&amp;"'"&amp;"!$C$4:$N$4")))))</f>
        <v>465426</v>
      </c>
      <c r="F22" s="36" cm="1">
        <f t="array" aca="1" ref="F22" ca="1">IF($B22=INDIRECT("'"&amp;F$1&amp;"'"&amp;"!$B$4"),INDEX(INDIRECT("'"&amp;F$1&amp;"'"&amp;"!$C$5:$N$12"),MATCH($A22,INDIRECT("'"&amp;F$1&amp;"'"&amp;"!$B$5:$B$12"),0),MATCH($C22,INDIRECT("'"&amp;F$1&amp;"'"&amp;"!$C$4:$N$4"))),IF($B22=INDIRECT("'"&amp;F$1&amp;"'"&amp;"!$B$14"),INDEX(INDIRECT("'"&amp;F$1&amp;"'"&amp;"!$C$15:$N$22"),MATCH($A22,INDIRECT("'"&amp;F$1&amp;"'"&amp;"!$B$5:$B$12"),0),MATCH($C22,INDIRECT("'"&amp;F$1&amp;"'"&amp;"!$C$4:$N$4"))),INDEX(INDIRECT("'"&amp;F$1&amp;"'"&amp;"!$C$25:$N$32"),MATCH($A22,INDIRECT("'"&amp;F$1&amp;"'"&amp;"!$B$5:$B$12"),0),MATCH($C22,INDIRECT("'"&amp;F$1&amp;"'"&amp;"!$C$4:$N$4")))))</f>
        <v>279949.63999999996</v>
      </c>
      <c r="H22" s="38" t="s">
        <v>29</v>
      </c>
      <c r="I22" s="49">
        <v>0</v>
      </c>
      <c r="J22" s="49">
        <v>1775779.2000000009</v>
      </c>
      <c r="K22" s="49">
        <v>2792556</v>
      </c>
      <c r="L22" s="49">
        <v>4568335.2000000011</v>
      </c>
      <c r="N22" t="s">
        <v>29</v>
      </c>
      <c r="O22" s="36">
        <v>1775779.2000000009</v>
      </c>
      <c r="P22" s="170">
        <v>0</v>
      </c>
      <c r="Q22" s="36">
        <v>2792556</v>
      </c>
      <c r="R22" s="36">
        <v>4568335.2000000011</v>
      </c>
      <c r="S22" s="36"/>
    </row>
    <row r="23" spans="1:19" x14ac:dyDescent="0.3">
      <c r="A23" t="str">
        <f t="shared" si="0"/>
        <v>RGB CF</v>
      </c>
      <c r="B23" t="str">
        <f t="shared" si="1"/>
        <v>Central</v>
      </c>
      <c r="C23" t="s">
        <v>25</v>
      </c>
      <c r="D23" s="36" cm="1">
        <f t="array" aca="1" ref="D23" ca="1">IF($B23=INDIRECT("'"&amp;D$1&amp;"'"&amp;"!$B$4"),INDEX(INDIRECT("'"&amp;D$1&amp;"'"&amp;"!$C$5:$N$12"),MATCH($A23,INDIRECT("'"&amp;D$1&amp;"'"&amp;"!$B$5:$B$12"),0),MATCH($C23,INDIRECT("'"&amp;D$1&amp;"'"&amp;"!$C$4:$N$4"))),IF($B23=INDIRECT("'"&amp;D$1&amp;"'"&amp;"!$B$14"),INDEX(INDIRECT("'"&amp;D$1&amp;"'"&amp;"!$C$15:$N$22"),MATCH($A23,INDIRECT("'"&amp;D$1&amp;"'"&amp;"!$B$5:$B$12"),0),MATCH($C23,INDIRECT("'"&amp;D$1&amp;"'"&amp;"!$C$4:$N$4"))),INDEX(INDIRECT("'"&amp;D$1&amp;"'"&amp;"!$C$25:$N$32"),MATCH($A23,INDIRECT("'"&amp;D$1&amp;"'"&amp;"!$B$5:$B$12"),0),MATCH($C23,INDIRECT("'"&amp;D$1&amp;"'"&amp;"!$C$4:$N$4")))))</f>
        <v>174974.87999999998</v>
      </c>
      <c r="E23" s="36" cm="1">
        <f t="array" aca="1" ref="E23" ca="1">IF($B23=INDIRECT("'"&amp;E$1&amp;"'"&amp;"!$B$4"),INDEX(INDIRECT("'"&amp;E$1&amp;"'"&amp;"!$C$5:$N$12"),MATCH($A23,INDIRECT("'"&amp;E$1&amp;"'"&amp;"!$B$5:$B$12"),0),MATCH($C23,INDIRECT("'"&amp;E$1&amp;"'"&amp;"!$C$4:$N$4"))),IF($B23=INDIRECT("'"&amp;E$1&amp;"'"&amp;"!$B$14"),INDEX(INDIRECT("'"&amp;E$1&amp;"'"&amp;"!$C$15:$N$22"),MATCH($A23,INDIRECT("'"&amp;E$1&amp;"'"&amp;"!$B$5:$B$12"),0),MATCH($C23,INDIRECT("'"&amp;E$1&amp;"'"&amp;"!$C$4:$N$4"))),INDEX(INDIRECT("'"&amp;E$1&amp;"'"&amp;"!$C$25:$N$32"),MATCH($A23,INDIRECT("'"&amp;E$1&amp;"'"&amp;"!$B$5:$B$12"),0),MATCH($C23,INDIRECT("'"&amp;E$1&amp;"'"&amp;"!$C$4:$N$4")))))</f>
        <v>501228</v>
      </c>
      <c r="F23" s="36" cm="1">
        <f t="array" aca="1" ref="F23" ca="1">IF($B23=INDIRECT("'"&amp;F$1&amp;"'"&amp;"!$B$4"),INDEX(INDIRECT("'"&amp;F$1&amp;"'"&amp;"!$C$5:$N$12"),MATCH($A23,INDIRECT("'"&amp;F$1&amp;"'"&amp;"!$B$5:$B$12"),0),MATCH($C23,INDIRECT("'"&amp;F$1&amp;"'"&amp;"!$C$4:$N$4"))),IF($B23=INDIRECT("'"&amp;F$1&amp;"'"&amp;"!$B$14"),INDEX(INDIRECT("'"&amp;F$1&amp;"'"&amp;"!$C$15:$N$22"),MATCH($A23,INDIRECT("'"&amp;F$1&amp;"'"&amp;"!$B$5:$B$12"),0),MATCH($C23,INDIRECT("'"&amp;F$1&amp;"'"&amp;"!$C$4:$N$4"))),INDEX(INDIRECT("'"&amp;F$1&amp;"'"&amp;"!$C$25:$N$32"),MATCH($A23,INDIRECT("'"&amp;F$1&amp;"'"&amp;"!$B$5:$B$12"),0),MATCH($C23,INDIRECT("'"&amp;F$1&amp;"'"&amp;"!$C$4:$N$4")))))</f>
        <v>172122.09999999998</v>
      </c>
      <c r="H23" s="38" t="s">
        <v>34</v>
      </c>
      <c r="I23" s="49">
        <v>3958416</v>
      </c>
      <c r="J23" s="49">
        <v>10562140.800000003</v>
      </c>
      <c r="K23" s="49">
        <v>28050573.750000004</v>
      </c>
      <c r="L23" s="49">
        <v>42571130.550000004</v>
      </c>
      <c r="N23" t="s">
        <v>34</v>
      </c>
      <c r="O23" s="36">
        <v>10562140.800000003</v>
      </c>
      <c r="P23" s="36">
        <v>3958416</v>
      </c>
      <c r="Q23" s="36">
        <v>28050573.750000004</v>
      </c>
      <c r="R23" s="36">
        <v>42571130.550000004</v>
      </c>
      <c r="S23" s="36"/>
    </row>
    <row r="24" spans="1:19" ht="15" thickBot="1" x14ac:dyDescent="0.35">
      <c r="A24" t="str">
        <f t="shared" si="0"/>
        <v>RGB CF</v>
      </c>
      <c r="B24" t="str">
        <f t="shared" si="1"/>
        <v>Central</v>
      </c>
      <c r="C24" t="s">
        <v>26</v>
      </c>
      <c r="D24" s="36" cm="1">
        <f t="array" aca="1" ref="D24" ca="1">IF($B24=INDIRECT("'"&amp;D$1&amp;"'"&amp;"!$B$4"),INDEX(INDIRECT("'"&amp;D$1&amp;"'"&amp;"!$C$5:$N$12"),MATCH($A24,INDIRECT("'"&amp;D$1&amp;"'"&amp;"!$B$5:$B$12"),0),MATCH($C24,INDIRECT("'"&amp;D$1&amp;"'"&amp;"!$C$4:$N$4"))),IF($B24=INDIRECT("'"&amp;D$1&amp;"'"&amp;"!$B$14"),INDEX(INDIRECT("'"&amp;D$1&amp;"'"&amp;"!$C$15:$N$22"),MATCH($A24,INDIRECT("'"&amp;D$1&amp;"'"&amp;"!$B$5:$B$12"),0),MATCH($C24,INDIRECT("'"&amp;D$1&amp;"'"&amp;"!$C$4:$N$4"))),INDEX(INDIRECT("'"&amp;D$1&amp;"'"&amp;"!$C$25:$N$32"),MATCH($A24,INDIRECT("'"&amp;D$1&amp;"'"&amp;"!$B$5:$B$12"),0),MATCH($C24,INDIRECT("'"&amp;D$1&amp;"'"&amp;"!$C$4:$N$4")))))</f>
        <v>192036.62</v>
      </c>
      <c r="E24" s="36" cm="1">
        <f t="array" aca="1" ref="E24" ca="1">IF($B24=INDIRECT("'"&amp;E$1&amp;"'"&amp;"!$B$4"),INDEX(INDIRECT("'"&amp;E$1&amp;"'"&amp;"!$C$5:$N$12"),MATCH($A24,INDIRECT("'"&amp;E$1&amp;"'"&amp;"!$B$5:$B$12"),0),MATCH($C24,INDIRECT("'"&amp;E$1&amp;"'"&amp;"!$C$4:$N$4"))),IF($B24=INDIRECT("'"&amp;E$1&amp;"'"&amp;"!$B$14"),INDEX(INDIRECT("'"&amp;E$1&amp;"'"&amp;"!$C$15:$N$22"),MATCH($A24,INDIRECT("'"&amp;E$1&amp;"'"&amp;"!$B$5:$B$12"),0),MATCH($C24,INDIRECT("'"&amp;E$1&amp;"'"&amp;"!$C$4:$N$4"))),INDEX(INDIRECT("'"&amp;E$1&amp;"'"&amp;"!$C$25:$N$32"),MATCH($A24,INDIRECT("'"&amp;E$1&amp;"'"&amp;"!$B$5:$B$12"),0),MATCH($C24,INDIRECT("'"&amp;E$1&amp;"'"&amp;"!$C$4:$N$4")))))</f>
        <v>483327</v>
      </c>
      <c r="F24" s="36" cm="1">
        <f t="array" aca="1" ref="F24" ca="1">IF($B24=INDIRECT("'"&amp;F$1&amp;"'"&amp;"!$B$4"),INDEX(INDIRECT("'"&amp;F$1&amp;"'"&amp;"!$C$5:$N$12"),MATCH($A24,INDIRECT("'"&amp;F$1&amp;"'"&amp;"!$B$5:$B$12"),0),MATCH($C24,INDIRECT("'"&amp;F$1&amp;"'"&amp;"!$C$4:$N$4"))),IF($B24=INDIRECT("'"&amp;F$1&amp;"'"&amp;"!$B$14"),INDEX(INDIRECT("'"&amp;F$1&amp;"'"&amp;"!$C$15:$N$22"),MATCH($A24,INDIRECT("'"&amp;F$1&amp;"'"&amp;"!$B$5:$B$12"),0),MATCH($C24,INDIRECT("'"&amp;F$1&amp;"'"&amp;"!$C$4:$N$4"))),INDEX(INDIRECT("'"&amp;F$1&amp;"'"&amp;"!$C$25:$N$32"),MATCH($A24,INDIRECT("'"&amp;F$1&amp;"'"&amp;"!$B$5:$B$12"),0),MATCH($C24,INDIRECT("'"&amp;F$1&amp;"'"&amp;"!$C$4:$N$4")))))</f>
        <v>166874.09999999998</v>
      </c>
      <c r="H24" s="38" t="s">
        <v>67</v>
      </c>
      <c r="I24" s="49">
        <v>23495292</v>
      </c>
      <c r="J24" s="49">
        <v>48863854.800000004</v>
      </c>
      <c r="K24" s="49">
        <v>147623859.99000001</v>
      </c>
      <c r="L24" s="49">
        <v>219983006.79000002</v>
      </c>
      <c r="N24" s="153" t="s">
        <v>67</v>
      </c>
      <c r="O24" s="154">
        <v>48863854.800000004</v>
      </c>
      <c r="P24" s="154">
        <v>23495292</v>
      </c>
      <c r="Q24" s="154">
        <v>147623859.99000001</v>
      </c>
      <c r="R24" s="154">
        <v>219983006.79000002</v>
      </c>
      <c r="S24" s="36"/>
    </row>
    <row r="25" spans="1:19" x14ac:dyDescent="0.3">
      <c r="A25" t="str">
        <f t="shared" si="0"/>
        <v>RGB CF</v>
      </c>
      <c r="B25" t="str">
        <f t="shared" si="1"/>
        <v>Central</v>
      </c>
      <c r="C25" t="s">
        <v>27</v>
      </c>
      <c r="D25" s="36" cm="1">
        <f t="array" aca="1" ref="D25" ca="1">IF($B25=INDIRECT("'"&amp;D$1&amp;"'"&amp;"!$B$4"),INDEX(INDIRECT("'"&amp;D$1&amp;"'"&amp;"!$C$5:$N$12"),MATCH($A25,INDIRECT("'"&amp;D$1&amp;"'"&amp;"!$B$5:$B$12"),0),MATCH($C25,INDIRECT("'"&amp;D$1&amp;"'"&amp;"!$C$4:$N$4"))),IF($B25=INDIRECT("'"&amp;D$1&amp;"'"&amp;"!$B$14"),INDEX(INDIRECT("'"&amp;D$1&amp;"'"&amp;"!$C$15:$N$22"),MATCH($A25,INDIRECT("'"&amp;D$1&amp;"'"&amp;"!$B$5:$B$12"),0),MATCH($C25,INDIRECT("'"&amp;D$1&amp;"'"&amp;"!$C$4:$N$4"))),INDEX(INDIRECT("'"&amp;D$1&amp;"'"&amp;"!$C$25:$N$32"),MATCH($A25,INDIRECT("'"&amp;D$1&amp;"'"&amp;"!$B$5:$B$12"),0),MATCH($C25,INDIRECT("'"&amp;D$1&amp;"'"&amp;"!$C$4:$N$4")))))</f>
        <v>135426.28</v>
      </c>
      <c r="E25" s="36" cm="1">
        <f t="array" aca="1" ref="E25" ca="1">IF($B25=INDIRECT("'"&amp;E$1&amp;"'"&amp;"!$B$4"),INDEX(INDIRECT("'"&amp;E$1&amp;"'"&amp;"!$C$5:$N$12"),MATCH($A25,INDIRECT("'"&amp;E$1&amp;"'"&amp;"!$B$5:$B$12"),0),MATCH($C25,INDIRECT("'"&amp;E$1&amp;"'"&amp;"!$C$4:$N$4"))),IF($B25=INDIRECT("'"&amp;E$1&amp;"'"&amp;"!$B$14"),INDEX(INDIRECT("'"&amp;E$1&amp;"'"&amp;"!$C$15:$N$22"),MATCH($A25,INDIRECT("'"&amp;E$1&amp;"'"&amp;"!$B$5:$B$12"),0),MATCH($C25,INDIRECT("'"&amp;E$1&amp;"'"&amp;"!$C$4:$N$4"))),INDEX(INDIRECT("'"&amp;E$1&amp;"'"&amp;"!$C$25:$N$32"),MATCH($A25,INDIRECT("'"&amp;E$1&amp;"'"&amp;"!$B$5:$B$12"),0),MATCH($C25,INDIRECT("'"&amp;E$1&amp;"'"&amp;"!$C$4:$N$4")))))</f>
        <v>483327</v>
      </c>
      <c r="F25" s="36" cm="1">
        <f t="array" aca="1" ref="F25" ca="1">IF($B25=INDIRECT("'"&amp;F$1&amp;"'"&amp;"!$B$4"),INDEX(INDIRECT("'"&amp;F$1&amp;"'"&amp;"!$C$5:$N$12"),MATCH($A25,INDIRECT("'"&amp;F$1&amp;"'"&amp;"!$B$5:$B$12"),0),MATCH($C25,INDIRECT("'"&amp;F$1&amp;"'"&amp;"!$C$4:$N$4"))),IF($B25=INDIRECT("'"&amp;F$1&amp;"'"&amp;"!$B$14"),INDEX(INDIRECT("'"&amp;F$1&amp;"'"&amp;"!$C$15:$N$22"),MATCH($A25,INDIRECT("'"&amp;F$1&amp;"'"&amp;"!$B$5:$B$12"),0),MATCH($C25,INDIRECT("'"&amp;F$1&amp;"'"&amp;"!$C$4:$N$4"))),INDEX(INDIRECT("'"&amp;F$1&amp;"'"&amp;"!$C$25:$N$32"),MATCH($A25,INDIRECT("'"&amp;F$1&amp;"'"&amp;"!$B$5:$B$12"),0),MATCH($C25,INDIRECT("'"&amp;F$1&amp;"'"&amp;"!$C$4:$N$4")))))</f>
        <v>150445.4</v>
      </c>
    </row>
    <row r="26" spans="1:19" x14ac:dyDescent="0.3">
      <c r="A26" t="str">
        <f>A14</f>
        <v>RGB CF</v>
      </c>
      <c r="B26" t="s">
        <v>12</v>
      </c>
      <c r="C26" t="s">
        <v>16</v>
      </c>
      <c r="D26" s="36" cm="1">
        <f t="array" aca="1" ref="D26" ca="1">IF($B26=INDIRECT("'"&amp;D$1&amp;"'"&amp;"!$B$4"),INDEX(INDIRECT("'"&amp;D$1&amp;"'"&amp;"!$C$5:$N$12"),MATCH($A26,INDIRECT("'"&amp;D$1&amp;"'"&amp;"!$B$5:$B$12"),0),MATCH($C26,INDIRECT("'"&amp;D$1&amp;"'"&amp;"!$C$4:$N$4"))),IF($B26=INDIRECT("'"&amp;D$1&amp;"'"&amp;"!$B$14"),INDEX(INDIRECT("'"&amp;D$1&amp;"'"&amp;"!$C$15:$N$22"),MATCH($A26,INDIRECT("'"&amp;D$1&amp;"'"&amp;"!$B$5:$B$12"),0),MATCH($C26,INDIRECT("'"&amp;D$1&amp;"'"&amp;"!$C$4:$N$4"))),INDEX(INDIRECT("'"&amp;D$1&amp;"'"&amp;"!$C$25:$N$32"),MATCH($A26,INDIRECT("'"&amp;D$1&amp;"'"&amp;"!$B$5:$B$12"),0),MATCH($C26,INDIRECT("'"&amp;D$1&amp;"'"&amp;"!$C$4:$N$4")))))</f>
        <v>427650.5</v>
      </c>
      <c r="E26" s="36" cm="1">
        <f t="array" aca="1" ref="E26" ca="1">IF($B26=INDIRECT("'"&amp;E$1&amp;"'"&amp;"!$B$4"),INDEX(INDIRECT("'"&amp;E$1&amp;"'"&amp;"!$C$5:$N$12"),MATCH($A26,INDIRECT("'"&amp;E$1&amp;"'"&amp;"!$B$5:$B$12"),0),MATCH($C26,INDIRECT("'"&amp;E$1&amp;"'"&amp;"!$C$4:$N$4"))),IF($B26=INDIRECT("'"&amp;E$1&amp;"'"&amp;"!$B$14"),INDEX(INDIRECT("'"&amp;E$1&amp;"'"&amp;"!$C$15:$N$22"),MATCH($A26,INDIRECT("'"&amp;E$1&amp;"'"&amp;"!$B$5:$B$12"),0),MATCH($C26,INDIRECT("'"&amp;E$1&amp;"'"&amp;"!$C$4:$N$4"))),INDEX(INDIRECT("'"&amp;E$1&amp;"'"&amp;"!$C$25:$N$32"),MATCH($A26,INDIRECT("'"&amp;E$1&amp;"'"&amp;"!$B$5:$B$12"),0),MATCH($C26,INDIRECT("'"&amp;E$1&amp;"'"&amp;"!$C$4:$N$4")))))</f>
        <v>1150139.25</v>
      </c>
      <c r="F26" s="36" cm="1">
        <f t="array" aca="1" ref="F26" ca="1">IF($B26=INDIRECT("'"&amp;F$1&amp;"'"&amp;"!$B$4"),INDEX(INDIRECT("'"&amp;F$1&amp;"'"&amp;"!$C$5:$N$12"),MATCH($A26,INDIRECT("'"&amp;F$1&amp;"'"&amp;"!$B$5:$B$12"),0),MATCH($C26,INDIRECT("'"&amp;F$1&amp;"'"&amp;"!$C$4:$N$4"))),IF($B26=INDIRECT("'"&amp;F$1&amp;"'"&amp;"!$B$14"),INDEX(INDIRECT("'"&amp;F$1&amp;"'"&amp;"!$C$15:$N$22"),MATCH($A26,INDIRECT("'"&amp;F$1&amp;"'"&amp;"!$B$5:$B$12"),0),MATCH($C26,INDIRECT("'"&amp;F$1&amp;"'"&amp;"!$C$4:$N$4"))),INDEX(INDIRECT("'"&amp;F$1&amp;"'"&amp;"!$C$25:$N$32"),MATCH($A26,INDIRECT("'"&amp;F$1&amp;"'"&amp;"!$B$5:$B$12"),0),MATCH($C26,INDIRECT("'"&amp;F$1&amp;"'"&amp;"!$C$4:$N$4")))))</f>
        <v>419479.19999999995</v>
      </c>
      <c r="H26" s="37" t="s">
        <v>68</v>
      </c>
      <c r="I26" s="37" t="s">
        <v>134</v>
      </c>
      <c r="N26" s="71" t="s">
        <v>68</v>
      </c>
      <c r="O26" s="71"/>
      <c r="P26" s="71"/>
      <c r="Q26" s="71"/>
      <c r="R26" s="71"/>
    </row>
    <row r="27" spans="1:19" x14ac:dyDescent="0.3">
      <c r="A27" t="str">
        <f t="shared" ref="A27:A37" si="2">A26</f>
        <v>RGB CF</v>
      </c>
      <c r="B27" t="str">
        <f t="shared" ref="B27:B37" si="3">B26</f>
        <v>South</v>
      </c>
      <c r="C27" t="s">
        <v>17</v>
      </c>
      <c r="D27" s="36" cm="1">
        <f t="array" aca="1" ref="D27" ca="1">IF($B27=INDIRECT("'"&amp;D$1&amp;"'"&amp;"!$B$4"),INDEX(INDIRECT("'"&amp;D$1&amp;"'"&amp;"!$C$5:$N$12"),MATCH($A27,INDIRECT("'"&amp;D$1&amp;"'"&amp;"!$B$5:$B$12"),0),MATCH($C27,INDIRECT("'"&amp;D$1&amp;"'"&amp;"!$C$4:$N$4"))),IF($B27=INDIRECT("'"&amp;D$1&amp;"'"&amp;"!$B$14"),INDEX(INDIRECT("'"&amp;D$1&amp;"'"&amp;"!$C$15:$N$22"),MATCH($A27,INDIRECT("'"&amp;D$1&amp;"'"&amp;"!$B$5:$B$12"),0),MATCH($C27,INDIRECT("'"&amp;D$1&amp;"'"&amp;"!$C$4:$N$4"))),INDEX(INDIRECT("'"&amp;D$1&amp;"'"&amp;"!$C$25:$N$32"),MATCH($A27,INDIRECT("'"&amp;D$1&amp;"'"&amp;"!$B$5:$B$12"),0),MATCH($C27,INDIRECT("'"&amp;D$1&amp;"'"&amp;"!$C$4:$N$4")))))</f>
        <v>447708.51999999996</v>
      </c>
      <c r="E27" s="36" cm="1">
        <f t="array" aca="1" ref="E27" ca="1">IF($B27=INDIRECT("'"&amp;E$1&amp;"'"&amp;"!$B$4"),INDEX(INDIRECT("'"&amp;E$1&amp;"'"&amp;"!$C$5:$N$12"),MATCH($A27,INDIRECT("'"&amp;E$1&amp;"'"&amp;"!$B$5:$B$12"),0),MATCH($C27,INDIRECT("'"&amp;E$1&amp;"'"&amp;"!$C$4:$N$4"))),IF($B27=INDIRECT("'"&amp;E$1&amp;"'"&amp;"!$B$14"),INDEX(INDIRECT("'"&amp;E$1&amp;"'"&amp;"!$C$15:$N$22"),MATCH($A27,INDIRECT("'"&amp;E$1&amp;"'"&amp;"!$B$5:$B$12"),0),MATCH($C27,INDIRECT("'"&amp;E$1&amp;"'"&amp;"!$C$4:$N$4"))),INDEX(INDIRECT("'"&amp;E$1&amp;"'"&amp;"!$C$25:$N$32"),MATCH($A27,INDIRECT("'"&amp;E$1&amp;"'"&amp;"!$B$5:$B$12"),0),MATCH($C27,INDIRECT("'"&amp;E$1&amp;"'"&amp;"!$C$4:$N$4")))))</f>
        <v>1150139.25</v>
      </c>
      <c r="F27" s="36" cm="1">
        <f t="array" aca="1" ref="F27" ca="1">IF($B27=INDIRECT("'"&amp;F$1&amp;"'"&amp;"!$B$4"),INDEX(INDIRECT("'"&amp;F$1&amp;"'"&amp;"!$C$5:$N$12"),MATCH($A27,INDIRECT("'"&amp;F$1&amp;"'"&amp;"!$B$5:$B$12"),0),MATCH($C27,INDIRECT("'"&amp;F$1&amp;"'"&amp;"!$C$4:$N$4"))),IF($B27=INDIRECT("'"&amp;F$1&amp;"'"&amp;"!$B$14"),INDEX(INDIRECT("'"&amp;F$1&amp;"'"&amp;"!$C$15:$N$22"),MATCH($A27,INDIRECT("'"&amp;F$1&amp;"'"&amp;"!$B$5:$B$12"),0),MATCH($C27,INDIRECT("'"&amp;F$1&amp;"'"&amp;"!$C$4:$N$4"))),INDEX(INDIRECT("'"&amp;F$1&amp;"'"&amp;"!$C$25:$N$32"),MATCH($A27,INDIRECT("'"&amp;F$1&amp;"'"&amp;"!$B$5:$B$12"),0),MATCH($C27,INDIRECT("'"&amp;F$1&amp;"'"&amp;"!$C$4:$N$4")))))</f>
        <v>442549.89999999997</v>
      </c>
      <c r="H27" s="37" t="s">
        <v>66</v>
      </c>
      <c r="I27" t="s">
        <v>13</v>
      </c>
      <c r="J27" t="s">
        <v>11</v>
      </c>
      <c r="K27" t="s">
        <v>12</v>
      </c>
      <c r="L27" t="s">
        <v>67</v>
      </c>
      <c r="N27" s="57" t="s">
        <v>66</v>
      </c>
      <c r="O27" s="57" t="s">
        <v>11</v>
      </c>
      <c r="P27" s="57" t="s">
        <v>13</v>
      </c>
      <c r="Q27" s="57" t="s">
        <v>12</v>
      </c>
      <c r="R27" s="57" t="s">
        <v>67</v>
      </c>
    </row>
    <row r="28" spans="1:19" x14ac:dyDescent="0.3">
      <c r="A28" t="str">
        <f t="shared" si="2"/>
        <v>RGB CF</v>
      </c>
      <c r="B28" t="str">
        <f t="shared" si="3"/>
        <v>South</v>
      </c>
      <c r="C28" t="s">
        <v>18</v>
      </c>
      <c r="D28" s="36" cm="1">
        <f t="array" aca="1" ref="D28" ca="1">IF($B28=INDIRECT("'"&amp;D$1&amp;"'"&amp;"!$B$4"),INDEX(INDIRECT("'"&amp;D$1&amp;"'"&amp;"!$C$5:$N$12"),MATCH($A28,INDIRECT("'"&amp;D$1&amp;"'"&amp;"!$B$5:$B$12"),0),MATCH($C28,INDIRECT("'"&amp;D$1&amp;"'"&amp;"!$C$4:$N$4"))),IF($B28=INDIRECT("'"&amp;D$1&amp;"'"&amp;"!$B$14"),INDEX(INDIRECT("'"&amp;D$1&amp;"'"&amp;"!$C$15:$N$22"),MATCH($A28,INDIRECT("'"&amp;D$1&amp;"'"&amp;"!$B$5:$B$12"),0),MATCH($C28,INDIRECT("'"&amp;D$1&amp;"'"&amp;"!$C$4:$N$4"))),INDEX(INDIRECT("'"&amp;D$1&amp;"'"&amp;"!$C$25:$N$32"),MATCH($A28,INDIRECT("'"&amp;D$1&amp;"'"&amp;"!$B$5:$B$12"),0),MATCH($C28,INDIRECT("'"&amp;D$1&amp;"'"&amp;"!$C$4:$N$4")))))</f>
        <v>408114</v>
      </c>
      <c r="E28" s="36" cm="1">
        <f t="array" aca="1" ref="E28" ca="1">IF($B28=INDIRECT("'"&amp;E$1&amp;"'"&amp;"!$B$4"),INDEX(INDIRECT("'"&amp;E$1&amp;"'"&amp;"!$C$5:$N$12"),MATCH($A28,INDIRECT("'"&amp;E$1&amp;"'"&amp;"!$B$5:$B$12"),0),MATCH($C28,INDIRECT("'"&amp;E$1&amp;"'"&amp;"!$C$4:$N$4"))),IF($B28=INDIRECT("'"&amp;E$1&amp;"'"&amp;"!$B$14"),INDEX(INDIRECT("'"&amp;E$1&amp;"'"&amp;"!$C$15:$N$22"),MATCH($A28,INDIRECT("'"&amp;E$1&amp;"'"&amp;"!$B$5:$B$12"),0),MATCH($C28,INDIRECT("'"&amp;E$1&amp;"'"&amp;"!$C$4:$N$4"))),INDEX(INDIRECT("'"&amp;E$1&amp;"'"&amp;"!$C$25:$N$32"),MATCH($A28,INDIRECT("'"&amp;E$1&amp;"'"&amp;"!$B$5:$B$12"),0),MATCH($C28,INDIRECT("'"&amp;E$1&amp;"'"&amp;"!$C$4:$N$4")))))</f>
        <v>1239644.25</v>
      </c>
      <c r="F28" s="36" cm="1">
        <f t="array" aca="1" ref="F28" ca="1">IF($B28=INDIRECT("'"&amp;F$1&amp;"'"&amp;"!$B$4"),INDEX(INDIRECT("'"&amp;F$1&amp;"'"&amp;"!$C$5:$N$12"),MATCH($A28,INDIRECT("'"&amp;F$1&amp;"'"&amp;"!$B$5:$B$12"),0),MATCH($C28,INDIRECT("'"&amp;F$1&amp;"'"&amp;"!$C$4:$N$4"))),IF($B28=INDIRECT("'"&amp;F$1&amp;"'"&amp;"!$B$14"),INDEX(INDIRECT("'"&amp;F$1&amp;"'"&amp;"!$C$15:$N$22"),MATCH($A28,INDIRECT("'"&amp;F$1&amp;"'"&amp;"!$B$5:$B$12"),0),MATCH($C28,INDIRECT("'"&amp;F$1&amp;"'"&amp;"!$C$4:$N$4"))),INDEX(INDIRECT("'"&amp;F$1&amp;"'"&amp;"!$C$25:$N$32"),MATCH($A28,INDIRECT("'"&amp;F$1&amp;"'"&amp;"!$B$5:$B$12"),0),MATCH($C28,INDIRECT("'"&amp;F$1&amp;"'"&amp;"!$C$4:$N$4")))))</f>
        <v>405404.72</v>
      </c>
      <c r="H28" s="38" t="s">
        <v>30</v>
      </c>
      <c r="I28" s="49">
        <v>3396706.5</v>
      </c>
      <c r="J28" s="49">
        <v>2867311.2199999993</v>
      </c>
      <c r="K28" s="49">
        <v>16235197.219999999</v>
      </c>
      <c r="L28" s="49">
        <v>22499214.939999998</v>
      </c>
      <c r="N28" t="s">
        <v>30</v>
      </c>
      <c r="O28" s="36">
        <v>2867311.2199999993</v>
      </c>
      <c r="P28" s="36">
        <v>3396706.5</v>
      </c>
      <c r="Q28" s="36">
        <v>16235197.219999999</v>
      </c>
      <c r="R28" s="36">
        <v>22499214.939999998</v>
      </c>
      <c r="S28" s="36"/>
    </row>
    <row r="29" spans="1:19" x14ac:dyDescent="0.3">
      <c r="A29" t="str">
        <f t="shared" si="2"/>
        <v>RGB CF</v>
      </c>
      <c r="B29" t="str">
        <f t="shared" si="3"/>
        <v>South</v>
      </c>
      <c r="C29" t="s">
        <v>19</v>
      </c>
      <c r="D29" s="36" cm="1">
        <f t="array" aca="1" ref="D29" ca="1">IF($B29=INDIRECT("'"&amp;D$1&amp;"'"&amp;"!$B$4"),INDEX(INDIRECT("'"&amp;D$1&amp;"'"&amp;"!$C$5:$N$12"),MATCH($A29,INDIRECT("'"&amp;D$1&amp;"'"&amp;"!$B$5:$B$12"),0),MATCH($C29,INDIRECT("'"&amp;D$1&amp;"'"&amp;"!$C$4:$N$4"))),IF($B29=INDIRECT("'"&amp;D$1&amp;"'"&amp;"!$B$14"),INDEX(INDIRECT("'"&amp;D$1&amp;"'"&amp;"!$C$15:$N$22"),MATCH($A29,INDIRECT("'"&amp;D$1&amp;"'"&amp;"!$B$5:$B$12"),0),MATCH($C29,INDIRECT("'"&amp;D$1&amp;"'"&amp;"!$C$4:$N$4"))),INDEX(INDIRECT("'"&amp;D$1&amp;"'"&amp;"!$C$25:$N$32"),MATCH($A29,INDIRECT("'"&amp;D$1&amp;"'"&amp;"!$B$5:$B$12"),0),MATCH($C29,INDIRECT("'"&amp;D$1&amp;"'"&amp;"!$C$4:$N$4")))))</f>
        <v>238661</v>
      </c>
      <c r="E29" s="36" cm="1">
        <f t="array" aca="1" ref="E29" ca="1">IF($B29=INDIRECT("'"&amp;E$1&amp;"'"&amp;"!$B$4"),INDEX(INDIRECT("'"&amp;E$1&amp;"'"&amp;"!$C$5:$N$12"),MATCH($A29,INDIRECT("'"&amp;E$1&amp;"'"&amp;"!$B$5:$B$12"),0),MATCH($C29,INDIRECT("'"&amp;E$1&amp;"'"&amp;"!$C$4:$N$4"))),IF($B29=INDIRECT("'"&amp;E$1&amp;"'"&amp;"!$B$14"),INDEX(INDIRECT("'"&amp;E$1&amp;"'"&amp;"!$C$15:$N$22"),MATCH($A29,INDIRECT("'"&amp;E$1&amp;"'"&amp;"!$B$5:$B$12"),0),MATCH($C29,INDIRECT("'"&amp;E$1&amp;"'"&amp;"!$C$4:$N$4"))),INDEX(INDIRECT("'"&amp;E$1&amp;"'"&amp;"!$C$25:$N$32"),MATCH($A29,INDIRECT("'"&amp;E$1&amp;"'"&amp;"!$B$5:$B$12"),0),MATCH($C29,INDIRECT("'"&amp;E$1&amp;"'"&amp;"!$C$4:$N$4")))))</f>
        <v>1042733.25</v>
      </c>
      <c r="F29" s="36" cm="1">
        <f t="array" aca="1" ref="F29" ca="1">IF($B29=INDIRECT("'"&amp;F$1&amp;"'"&amp;"!$B$4"),INDEX(INDIRECT("'"&amp;F$1&amp;"'"&amp;"!$C$5:$N$12"),MATCH($A29,INDIRECT("'"&amp;F$1&amp;"'"&amp;"!$B$5:$B$12"),0),MATCH($C29,INDIRECT("'"&amp;F$1&amp;"'"&amp;"!$C$4:$N$4"))),IF($B29=INDIRECT("'"&amp;F$1&amp;"'"&amp;"!$B$14"),INDEX(INDIRECT("'"&amp;F$1&amp;"'"&amp;"!$C$15:$N$22"),MATCH($A29,INDIRECT("'"&amp;F$1&amp;"'"&amp;"!$B$5:$B$12"),0),MATCH($C29,INDIRECT("'"&amp;F$1&amp;"'"&amp;"!$C$4:$N$4"))),INDEX(INDIRECT("'"&amp;F$1&amp;"'"&amp;"!$C$25:$N$32"),MATCH($A29,INDIRECT("'"&amp;F$1&amp;"'"&amp;"!$B$5:$B$12"),0),MATCH($C29,INDIRECT("'"&amp;F$1&amp;"'"&amp;"!$C$4:$N$4")))))</f>
        <v>247659.68</v>
      </c>
      <c r="H29" s="38" t="s">
        <v>31</v>
      </c>
      <c r="I29" s="49">
        <v>204794.18</v>
      </c>
      <c r="J29" s="49">
        <v>2943498.2399999993</v>
      </c>
      <c r="K29" s="49">
        <v>209947.05999999994</v>
      </c>
      <c r="L29" s="49">
        <v>3358239.4799999995</v>
      </c>
      <c r="N29" t="s">
        <v>31</v>
      </c>
      <c r="O29" s="36">
        <v>2943498.2399999993</v>
      </c>
      <c r="P29" s="36">
        <v>204794.18</v>
      </c>
      <c r="Q29" s="36">
        <v>209947.05999999994</v>
      </c>
      <c r="R29" s="36">
        <v>3358239.4799999995</v>
      </c>
      <c r="S29" s="36"/>
    </row>
    <row r="30" spans="1:19" x14ac:dyDescent="0.3">
      <c r="A30" t="str">
        <f t="shared" si="2"/>
        <v>RGB CF</v>
      </c>
      <c r="B30" t="str">
        <f t="shared" si="3"/>
        <v>South</v>
      </c>
      <c r="C30" t="s">
        <v>20</v>
      </c>
      <c r="D30" s="36" cm="1">
        <f t="array" aca="1" ref="D30" ca="1">IF($B30=INDIRECT("'"&amp;D$1&amp;"'"&amp;"!$B$4"),INDEX(INDIRECT("'"&amp;D$1&amp;"'"&amp;"!$C$5:$N$12"),MATCH($A30,INDIRECT("'"&amp;D$1&amp;"'"&amp;"!$B$5:$B$12"),0),MATCH($C30,INDIRECT("'"&amp;D$1&amp;"'"&amp;"!$C$4:$N$4"))),IF($B30=INDIRECT("'"&amp;D$1&amp;"'"&amp;"!$B$14"),INDEX(INDIRECT("'"&amp;D$1&amp;"'"&amp;"!$C$15:$N$22"),MATCH($A30,INDIRECT("'"&amp;D$1&amp;"'"&amp;"!$B$5:$B$12"),0),MATCH($C30,INDIRECT("'"&amp;D$1&amp;"'"&amp;"!$C$4:$N$4"))),INDEX(INDIRECT("'"&amp;D$1&amp;"'"&amp;"!$C$25:$N$32"),MATCH($A30,INDIRECT("'"&amp;D$1&amp;"'"&amp;"!$B$5:$B$12"),0),MATCH($C30,INDIRECT("'"&amp;D$1&amp;"'"&amp;"!$C$4:$N$4")))))</f>
        <v>416432.07999999996</v>
      </c>
      <c r="E30" s="36" cm="1">
        <f t="array" aca="1" ref="E30" ca="1">IF($B30=INDIRECT("'"&amp;E$1&amp;"'"&amp;"!$B$4"),INDEX(INDIRECT("'"&amp;E$1&amp;"'"&amp;"!$C$5:$N$12"),MATCH($A30,INDIRECT("'"&amp;E$1&amp;"'"&amp;"!$B$5:$B$12"),0),MATCH($C30,INDIRECT("'"&amp;E$1&amp;"'"&amp;"!$C$4:$N$4"))),IF($B30=INDIRECT("'"&amp;E$1&amp;"'"&amp;"!$B$14"),INDEX(INDIRECT("'"&amp;E$1&amp;"'"&amp;"!$C$15:$N$22"),MATCH($A30,INDIRECT("'"&amp;E$1&amp;"'"&amp;"!$B$5:$B$12"),0),MATCH($C30,INDIRECT("'"&amp;E$1&amp;"'"&amp;"!$C$4:$N$4"))),INDEX(INDIRECT("'"&amp;E$1&amp;"'"&amp;"!$C$25:$N$32"),MATCH($A30,INDIRECT("'"&amp;E$1&amp;"'"&amp;"!$B$5:$B$12"),0),MATCH($C30,INDIRECT("'"&amp;E$1&amp;"'"&amp;"!$C$4:$N$4")))))</f>
        <v>1123287.75</v>
      </c>
      <c r="F30" s="36" cm="1">
        <f t="array" aca="1" ref="F30" ca="1">IF($B30=INDIRECT("'"&amp;F$1&amp;"'"&amp;"!$B$4"),INDEX(INDIRECT("'"&amp;F$1&amp;"'"&amp;"!$C$5:$N$12"),MATCH($A30,INDIRECT("'"&amp;F$1&amp;"'"&amp;"!$B$5:$B$12"),0),MATCH($C30,INDIRECT("'"&amp;F$1&amp;"'"&amp;"!$C$4:$N$4"))),IF($B30=INDIRECT("'"&amp;F$1&amp;"'"&amp;"!$B$14"),INDEX(INDIRECT("'"&amp;F$1&amp;"'"&amp;"!$C$15:$N$22"),MATCH($A30,INDIRECT("'"&amp;F$1&amp;"'"&amp;"!$B$5:$B$12"),0),MATCH($C30,INDIRECT("'"&amp;F$1&amp;"'"&amp;"!$C$4:$N$4"))),INDEX(INDIRECT("'"&amp;F$1&amp;"'"&amp;"!$C$25:$N$32"),MATCH($A30,INDIRECT("'"&amp;F$1&amp;"'"&amp;"!$B$5:$B$12"),0),MATCH($C30,INDIRECT("'"&amp;F$1&amp;"'"&amp;"!$C$4:$N$4")))))</f>
        <v>436399.07999999996</v>
      </c>
      <c r="H30" s="38" t="s">
        <v>32</v>
      </c>
      <c r="I30" s="49">
        <v>3298549.2199999997</v>
      </c>
      <c r="J30" s="49">
        <v>7696602.8199999994</v>
      </c>
      <c r="K30" s="49">
        <v>32633690.059999999</v>
      </c>
      <c r="L30" s="49">
        <v>43628842.099999994</v>
      </c>
      <c r="N30" t="s">
        <v>32</v>
      </c>
      <c r="O30" s="36">
        <v>7696602.8199999994</v>
      </c>
      <c r="P30" s="36">
        <v>3298549.2199999997</v>
      </c>
      <c r="Q30" s="36">
        <v>32633690.059999999</v>
      </c>
      <c r="R30" s="36">
        <v>43628842.099999994</v>
      </c>
      <c r="S30" s="36"/>
    </row>
    <row r="31" spans="1:19" x14ac:dyDescent="0.3">
      <c r="A31" t="str">
        <f t="shared" si="2"/>
        <v>RGB CF</v>
      </c>
      <c r="B31" t="str">
        <f t="shared" si="3"/>
        <v>South</v>
      </c>
      <c r="C31" t="s">
        <v>21</v>
      </c>
      <c r="D31" s="36" cm="1">
        <f t="array" aca="1" ref="D31" ca="1">IF($B31=INDIRECT("'"&amp;D$1&amp;"'"&amp;"!$B$4"),INDEX(INDIRECT("'"&amp;D$1&amp;"'"&amp;"!$C$5:$N$12"),MATCH($A31,INDIRECT("'"&amp;D$1&amp;"'"&amp;"!$B$5:$B$12"),0),MATCH($C31,INDIRECT("'"&amp;D$1&amp;"'"&amp;"!$C$4:$N$4"))),IF($B31=INDIRECT("'"&amp;D$1&amp;"'"&amp;"!$B$14"),INDEX(INDIRECT("'"&amp;D$1&amp;"'"&amp;"!$C$15:$N$22"),MATCH($A31,INDIRECT("'"&amp;D$1&amp;"'"&amp;"!$B$5:$B$12"),0),MATCH($C31,INDIRECT("'"&amp;D$1&amp;"'"&amp;"!$C$4:$N$4"))),INDEX(INDIRECT("'"&amp;D$1&amp;"'"&amp;"!$C$25:$N$32"),MATCH($A31,INDIRECT("'"&amp;D$1&amp;"'"&amp;"!$B$5:$B$12"),0),MATCH($C31,INDIRECT("'"&amp;D$1&amp;"'"&amp;"!$C$4:$N$4")))))</f>
        <v>411398.1</v>
      </c>
      <c r="E31" s="36" cm="1">
        <f t="array" aca="1" ref="E31" ca="1">IF($B31=INDIRECT("'"&amp;E$1&amp;"'"&amp;"!$B$4"),INDEX(INDIRECT("'"&amp;E$1&amp;"'"&amp;"!$C$5:$N$12"),MATCH($A31,INDIRECT("'"&amp;E$1&amp;"'"&amp;"!$B$5:$B$12"),0),MATCH($C31,INDIRECT("'"&amp;E$1&amp;"'"&amp;"!$C$4:$N$4"))),IF($B31=INDIRECT("'"&amp;E$1&amp;"'"&amp;"!$B$14"),INDEX(INDIRECT("'"&amp;E$1&amp;"'"&amp;"!$C$15:$N$22"),MATCH($A31,INDIRECT("'"&amp;E$1&amp;"'"&amp;"!$B$5:$B$12"),0),MATCH($C31,INDIRECT("'"&amp;E$1&amp;"'"&amp;"!$C$4:$N$4"))),INDEX(INDIRECT("'"&amp;E$1&amp;"'"&amp;"!$C$25:$N$32"),MATCH($A31,INDIRECT("'"&amp;E$1&amp;"'"&amp;"!$B$5:$B$12"),0),MATCH($C31,INDIRECT("'"&amp;E$1&amp;"'"&amp;"!$C$4:$N$4")))))</f>
        <v>1194891.75</v>
      </c>
      <c r="F31" s="36" cm="1">
        <f t="array" aca="1" ref="F31" ca="1">IF($B31=INDIRECT("'"&amp;F$1&amp;"'"&amp;"!$B$4"),INDEX(INDIRECT("'"&amp;F$1&amp;"'"&amp;"!$C$5:$N$12"),MATCH($A31,INDIRECT("'"&amp;F$1&amp;"'"&amp;"!$B$5:$B$12"),0),MATCH($C31,INDIRECT("'"&amp;F$1&amp;"'"&amp;"!$C$4:$N$4"))),IF($B31=INDIRECT("'"&amp;F$1&amp;"'"&amp;"!$B$14"),INDEX(INDIRECT("'"&amp;F$1&amp;"'"&amp;"!$C$15:$N$22"),MATCH($A31,INDIRECT("'"&amp;F$1&amp;"'"&amp;"!$B$5:$B$12"),0),MATCH($C31,INDIRECT("'"&amp;F$1&amp;"'"&amp;"!$C$4:$N$4"))),INDEX(INDIRECT("'"&amp;F$1&amp;"'"&amp;"!$C$25:$N$32"),MATCH($A31,INDIRECT("'"&amp;F$1&amp;"'"&amp;"!$B$5:$B$12"),0),MATCH($C31,INDIRECT("'"&amp;F$1&amp;"'"&amp;"!$C$4:$N$4")))))</f>
        <v>370781.86</v>
      </c>
      <c r="H31" s="38" t="s">
        <v>33</v>
      </c>
      <c r="I31" s="49">
        <v>693445.29999999993</v>
      </c>
      <c r="J31" s="49">
        <v>1787786.96</v>
      </c>
      <c r="K31" s="49">
        <v>15609783.220000003</v>
      </c>
      <c r="L31" s="49">
        <v>18091015.480000004</v>
      </c>
      <c r="N31" t="s">
        <v>33</v>
      </c>
      <c r="O31" s="36">
        <v>1787786.96</v>
      </c>
      <c r="P31" s="36">
        <v>693445.29999999993</v>
      </c>
      <c r="Q31" s="36">
        <v>15609783.220000003</v>
      </c>
      <c r="R31" s="36">
        <v>18091015.480000004</v>
      </c>
      <c r="S31" s="36"/>
    </row>
    <row r="32" spans="1:19" x14ac:dyDescent="0.3">
      <c r="A32" t="str">
        <f t="shared" si="2"/>
        <v>RGB CF</v>
      </c>
      <c r="B32" t="str">
        <f t="shared" si="3"/>
        <v>South</v>
      </c>
      <c r="C32" t="s">
        <v>22</v>
      </c>
      <c r="D32" s="36" cm="1">
        <f t="array" aca="1" ref="D32" ca="1">IF($B32=INDIRECT("'"&amp;D$1&amp;"'"&amp;"!$B$4"),INDEX(INDIRECT("'"&amp;D$1&amp;"'"&amp;"!$C$5:$N$12"),MATCH($A32,INDIRECT("'"&amp;D$1&amp;"'"&amp;"!$B$5:$B$12"),0),MATCH($C32,INDIRECT("'"&amp;D$1&amp;"'"&amp;"!$C$4:$N$4"))),IF($B32=INDIRECT("'"&amp;D$1&amp;"'"&amp;"!$B$14"),INDEX(INDIRECT("'"&amp;D$1&amp;"'"&amp;"!$C$15:$N$22"),MATCH($A32,INDIRECT("'"&amp;D$1&amp;"'"&amp;"!$B$5:$B$12"),0),MATCH($C32,INDIRECT("'"&amp;D$1&amp;"'"&amp;"!$C$4:$N$4"))),INDEX(INDIRECT("'"&amp;D$1&amp;"'"&amp;"!$C$25:$N$32"),MATCH($A32,INDIRECT("'"&amp;D$1&amp;"'"&amp;"!$B$5:$B$12"),0),MATCH($C32,INDIRECT("'"&amp;D$1&amp;"'"&amp;"!$C$4:$N$4")))))</f>
        <v>400428.95999999996</v>
      </c>
      <c r="E32" s="36" cm="1">
        <f t="array" aca="1" ref="E32" ca="1">IF($B32=INDIRECT("'"&amp;E$1&amp;"'"&amp;"!$B$4"),INDEX(INDIRECT("'"&amp;E$1&amp;"'"&amp;"!$C$5:$N$12"),MATCH($A32,INDIRECT("'"&amp;E$1&amp;"'"&amp;"!$B$5:$B$12"),0),MATCH($C32,INDIRECT("'"&amp;E$1&amp;"'"&amp;"!$C$4:$N$4"))),IF($B32=INDIRECT("'"&amp;E$1&amp;"'"&amp;"!$B$14"),INDEX(INDIRECT("'"&amp;E$1&amp;"'"&amp;"!$C$15:$N$22"),MATCH($A32,INDIRECT("'"&amp;E$1&amp;"'"&amp;"!$B$5:$B$12"),0),MATCH($C32,INDIRECT("'"&amp;E$1&amp;"'"&amp;"!$C$4:$N$4"))),INDEX(INDIRECT("'"&amp;E$1&amp;"'"&amp;"!$C$25:$N$32"),MATCH($A32,INDIRECT("'"&amp;E$1&amp;"'"&amp;"!$B$5:$B$12"),0),MATCH($C32,INDIRECT("'"&amp;E$1&amp;"'"&amp;"!$C$4:$N$4")))))</f>
        <v>1194891.75</v>
      </c>
      <c r="F32" s="36" cm="1">
        <f t="array" aca="1" ref="F32" ca="1">IF($B32=INDIRECT("'"&amp;F$1&amp;"'"&amp;"!$B$4"),INDEX(INDIRECT("'"&amp;F$1&amp;"'"&amp;"!$C$5:$N$12"),MATCH($A32,INDIRECT("'"&amp;F$1&amp;"'"&amp;"!$B$5:$B$12"),0),MATCH($C32,INDIRECT("'"&amp;F$1&amp;"'"&amp;"!$C$4:$N$4"))),IF($B32=INDIRECT("'"&amp;F$1&amp;"'"&amp;"!$B$14"),INDEX(INDIRECT("'"&amp;F$1&amp;"'"&amp;"!$C$15:$N$22"),MATCH($A32,INDIRECT("'"&amp;F$1&amp;"'"&amp;"!$B$5:$B$12"),0),MATCH($C32,INDIRECT("'"&amp;F$1&amp;"'"&amp;"!$C$4:$N$4"))),INDEX(INDIRECT("'"&amp;F$1&amp;"'"&amp;"!$C$25:$N$32"),MATCH($A32,INDIRECT("'"&amp;F$1&amp;"'"&amp;"!$B$5:$B$12"),0),MATCH($C32,INDIRECT("'"&amp;F$1&amp;"'"&amp;"!$C$4:$N$4")))))</f>
        <v>460466.07999999996</v>
      </c>
      <c r="H32" s="38" t="s">
        <v>35</v>
      </c>
      <c r="I32" s="49">
        <v>10155.699999999997</v>
      </c>
      <c r="J32" s="49">
        <v>41514.139999999992</v>
      </c>
      <c r="K32" s="49">
        <v>74305.939999999988</v>
      </c>
      <c r="L32" s="49">
        <v>125975.77999999997</v>
      </c>
      <c r="N32" t="s">
        <v>35</v>
      </c>
      <c r="O32" s="36">
        <v>41514.139999999992</v>
      </c>
      <c r="P32" s="36">
        <v>10155.699999999997</v>
      </c>
      <c r="Q32" s="36">
        <v>74305.939999999988</v>
      </c>
      <c r="R32" s="36">
        <v>125975.77999999997</v>
      </c>
      <c r="S32" s="36"/>
    </row>
    <row r="33" spans="1:19" x14ac:dyDescent="0.3">
      <c r="A33" t="str">
        <f t="shared" si="2"/>
        <v>RGB CF</v>
      </c>
      <c r="B33" t="str">
        <f t="shared" si="3"/>
        <v>South</v>
      </c>
      <c r="C33" t="s">
        <v>23</v>
      </c>
      <c r="D33" s="36" cm="1">
        <f t="array" aca="1" ref="D33" ca="1">IF($B33=INDIRECT("'"&amp;D$1&amp;"'"&amp;"!$B$4"),INDEX(INDIRECT("'"&amp;D$1&amp;"'"&amp;"!$C$5:$N$12"),MATCH($A33,INDIRECT("'"&amp;D$1&amp;"'"&amp;"!$B$5:$B$12"),0),MATCH($C33,INDIRECT("'"&amp;D$1&amp;"'"&amp;"!$C$4:$N$4"))),IF($B33=INDIRECT("'"&amp;D$1&amp;"'"&amp;"!$B$14"),INDEX(INDIRECT("'"&amp;D$1&amp;"'"&amp;"!$C$15:$N$22"),MATCH($A33,INDIRECT("'"&amp;D$1&amp;"'"&amp;"!$B$5:$B$12"),0),MATCH($C33,INDIRECT("'"&amp;D$1&amp;"'"&amp;"!$C$4:$N$4"))),INDEX(INDIRECT("'"&amp;D$1&amp;"'"&amp;"!$C$25:$N$32"),MATCH($A33,INDIRECT("'"&amp;D$1&amp;"'"&amp;"!$B$5:$B$12"),0),MATCH($C33,INDIRECT("'"&amp;D$1&amp;"'"&amp;"!$C$4:$N$4")))))</f>
        <v>331018.42</v>
      </c>
      <c r="E33" s="36" cm="1">
        <f t="array" aca="1" ref="E33" ca="1">IF($B33=INDIRECT("'"&amp;E$1&amp;"'"&amp;"!$B$4"),INDEX(INDIRECT("'"&amp;E$1&amp;"'"&amp;"!$C$5:$N$12"),MATCH($A33,INDIRECT("'"&amp;E$1&amp;"'"&amp;"!$B$5:$B$12"),0),MATCH($C33,INDIRECT("'"&amp;E$1&amp;"'"&amp;"!$C$4:$N$4"))),IF($B33=INDIRECT("'"&amp;E$1&amp;"'"&amp;"!$B$14"),INDEX(INDIRECT("'"&amp;E$1&amp;"'"&amp;"!$C$15:$N$22"),MATCH($A33,INDIRECT("'"&amp;E$1&amp;"'"&amp;"!$B$5:$B$12"),0),MATCH($C33,INDIRECT("'"&amp;E$1&amp;"'"&amp;"!$C$4:$N$4"))),INDEX(INDIRECT("'"&amp;E$1&amp;"'"&amp;"!$C$25:$N$32"),MATCH($A33,INDIRECT("'"&amp;E$1&amp;"'"&amp;"!$B$5:$B$12"),0),MATCH($C33,INDIRECT("'"&amp;E$1&amp;"'"&amp;"!$C$4:$N$4")))))</f>
        <v>1239644.25</v>
      </c>
      <c r="F33" s="36" cm="1">
        <f t="array" aca="1" ref="F33" ca="1">IF($B33=INDIRECT("'"&amp;F$1&amp;"'"&amp;"!$B$4"),INDEX(INDIRECT("'"&amp;F$1&amp;"'"&amp;"!$C$5:$N$12"),MATCH($A33,INDIRECT("'"&amp;F$1&amp;"'"&amp;"!$B$5:$B$12"),0),MATCH($C33,INDIRECT("'"&amp;F$1&amp;"'"&amp;"!$C$4:$N$4"))),IF($B33=INDIRECT("'"&amp;F$1&amp;"'"&amp;"!$B$14"),INDEX(INDIRECT("'"&amp;F$1&amp;"'"&amp;"!$C$15:$N$22"),MATCH($A33,INDIRECT("'"&amp;F$1&amp;"'"&amp;"!$B$5:$B$12"),0),MATCH($C33,INDIRECT("'"&amp;F$1&amp;"'"&amp;"!$C$4:$N$4"))),INDEX(INDIRECT("'"&amp;F$1&amp;"'"&amp;"!$C$25:$N$32"),MATCH($A33,INDIRECT("'"&amp;F$1&amp;"'"&amp;"!$B$5:$B$12"),0),MATCH($C33,INDIRECT("'"&amp;F$1&amp;"'"&amp;"!$C$4:$N$4")))))</f>
        <v>343670.19999999995</v>
      </c>
      <c r="H33" s="38" t="s">
        <v>28</v>
      </c>
      <c r="I33" s="49">
        <v>2377059.4599999995</v>
      </c>
      <c r="J33" s="49">
        <v>1328138.4199999997</v>
      </c>
      <c r="K33" s="49">
        <v>4560370.1399999997</v>
      </c>
      <c r="L33" s="49">
        <v>8265568.0199999986</v>
      </c>
      <c r="N33" t="s">
        <v>28</v>
      </c>
      <c r="O33" s="36">
        <v>1328138.4199999997</v>
      </c>
      <c r="P33" s="36">
        <v>2377059.4599999995</v>
      </c>
      <c r="Q33" s="36">
        <v>4560370.1399999997</v>
      </c>
      <c r="R33" s="36">
        <v>8265568.0199999986</v>
      </c>
      <c r="S33" s="36"/>
    </row>
    <row r="34" spans="1:19" ht="16.8" x14ac:dyDescent="0.4">
      <c r="A34" t="str">
        <f t="shared" si="2"/>
        <v>RGB CF</v>
      </c>
      <c r="B34" t="str">
        <f t="shared" si="3"/>
        <v>South</v>
      </c>
      <c r="C34" t="s">
        <v>24</v>
      </c>
      <c r="D34" s="36" cm="1">
        <f t="array" aca="1" ref="D34" ca="1">IF($B34=INDIRECT("'"&amp;D$1&amp;"'"&amp;"!$B$4"),INDEX(INDIRECT("'"&amp;D$1&amp;"'"&amp;"!$C$5:$N$12"),MATCH($A34,INDIRECT("'"&amp;D$1&amp;"'"&amp;"!$B$5:$B$12"),0),MATCH($C34,INDIRECT("'"&amp;D$1&amp;"'"&amp;"!$C$4:$N$4"))),IF($B34=INDIRECT("'"&amp;D$1&amp;"'"&amp;"!$B$14"),INDEX(INDIRECT("'"&amp;D$1&amp;"'"&amp;"!$C$15:$N$22"),MATCH($A34,INDIRECT("'"&amp;D$1&amp;"'"&amp;"!$B$5:$B$12"),0),MATCH($C34,INDIRECT("'"&amp;D$1&amp;"'"&amp;"!$C$4:$N$4"))),INDEX(INDIRECT("'"&amp;D$1&amp;"'"&amp;"!$C$25:$N$32"),MATCH($A34,INDIRECT("'"&amp;D$1&amp;"'"&amp;"!$B$5:$B$12"),0),MATCH($C34,INDIRECT("'"&amp;D$1&amp;"'"&amp;"!$C$4:$N$4")))))</f>
        <v>393631.16</v>
      </c>
      <c r="E34" s="36" cm="1">
        <f t="array" aca="1" ref="E34" ca="1">IF($B34=INDIRECT("'"&amp;E$1&amp;"'"&amp;"!$B$4"),INDEX(INDIRECT("'"&amp;E$1&amp;"'"&amp;"!$C$5:$N$12"),MATCH($A34,INDIRECT("'"&amp;E$1&amp;"'"&amp;"!$B$5:$B$12"),0),MATCH($C34,INDIRECT("'"&amp;E$1&amp;"'"&amp;"!$C$4:$N$4"))),IF($B34=INDIRECT("'"&amp;E$1&amp;"'"&amp;"!$B$14"),INDEX(INDIRECT("'"&amp;E$1&amp;"'"&amp;"!$C$15:$N$22"),MATCH($A34,INDIRECT("'"&amp;E$1&amp;"'"&amp;"!$B$5:$B$12"),0),MATCH($C34,INDIRECT("'"&amp;E$1&amp;"'"&amp;"!$C$4:$N$4"))),INDEX(INDIRECT("'"&amp;E$1&amp;"'"&amp;"!$C$25:$N$32"),MATCH($A34,INDIRECT("'"&amp;E$1&amp;"'"&amp;"!$B$5:$B$12"),0),MATCH($C34,INDIRECT("'"&amp;E$1&amp;"'"&amp;"!$C$4:$N$4")))))</f>
        <v>1114337.25</v>
      </c>
      <c r="F34" s="36" cm="1">
        <f t="array" aca="1" ref="F34" ca="1">IF($B34=INDIRECT("'"&amp;F$1&amp;"'"&amp;"!$B$4"),INDEX(INDIRECT("'"&amp;F$1&amp;"'"&amp;"!$C$5:$N$12"),MATCH($A34,INDIRECT("'"&amp;F$1&amp;"'"&amp;"!$B$5:$B$12"),0),MATCH($C34,INDIRECT("'"&amp;F$1&amp;"'"&amp;"!$C$4:$N$4"))),IF($B34=INDIRECT("'"&amp;F$1&amp;"'"&amp;"!$B$14"),INDEX(INDIRECT("'"&amp;F$1&amp;"'"&amp;"!$C$15:$N$22"),MATCH($A34,INDIRECT("'"&amp;F$1&amp;"'"&amp;"!$B$5:$B$12"),0),MATCH($C34,INDIRECT("'"&amp;F$1&amp;"'"&amp;"!$C$4:$N$4"))),INDEX(INDIRECT("'"&amp;F$1&amp;"'"&amp;"!$C$25:$N$32"),MATCH($A34,INDIRECT("'"&amp;F$1&amp;"'"&amp;"!$B$5:$B$12"),0),MATCH($C34,INDIRECT("'"&amp;F$1&amp;"'"&amp;"!$C$4:$N$4")))))</f>
        <v>351758.68</v>
      </c>
      <c r="H34" s="38" t="s">
        <v>29</v>
      </c>
      <c r="I34" s="49">
        <v>164</v>
      </c>
      <c r="J34" s="49">
        <v>74339.560000000012</v>
      </c>
      <c r="K34" s="49">
        <v>145813.21999999997</v>
      </c>
      <c r="L34" s="49">
        <v>220316.77999999997</v>
      </c>
      <c r="N34" t="s">
        <v>29</v>
      </c>
      <c r="O34" s="36">
        <v>74339.560000000012</v>
      </c>
      <c r="P34" s="170">
        <v>164</v>
      </c>
      <c r="Q34" s="36">
        <v>145813.21999999997</v>
      </c>
      <c r="R34" s="36">
        <v>220316.77999999997</v>
      </c>
      <c r="S34" s="36"/>
    </row>
    <row r="35" spans="1:19" x14ac:dyDescent="0.3">
      <c r="A35" t="str">
        <f t="shared" si="2"/>
        <v>RGB CF</v>
      </c>
      <c r="B35" t="str">
        <f t="shared" si="3"/>
        <v>South</v>
      </c>
      <c r="C35" t="s">
        <v>25</v>
      </c>
      <c r="D35" s="36" cm="1">
        <f t="array" aca="1" ref="D35" ca="1">IF($B35=INDIRECT("'"&amp;D$1&amp;"'"&amp;"!$B$4"),INDEX(INDIRECT("'"&amp;D$1&amp;"'"&amp;"!$C$5:$N$12"),MATCH($A35,INDIRECT("'"&amp;D$1&amp;"'"&amp;"!$B$5:$B$12"),0),MATCH($C35,INDIRECT("'"&amp;D$1&amp;"'"&amp;"!$C$4:$N$4"))),IF($B35=INDIRECT("'"&amp;D$1&amp;"'"&amp;"!$B$14"),INDEX(INDIRECT("'"&amp;D$1&amp;"'"&amp;"!$C$15:$N$22"),MATCH($A35,INDIRECT("'"&amp;D$1&amp;"'"&amp;"!$B$5:$B$12"),0),MATCH($C35,INDIRECT("'"&amp;D$1&amp;"'"&amp;"!$C$4:$N$4"))),INDEX(INDIRECT("'"&amp;D$1&amp;"'"&amp;"!$C$25:$N$32"),MATCH($A35,INDIRECT("'"&amp;D$1&amp;"'"&amp;"!$B$5:$B$12"),0),MATCH($C35,INDIRECT("'"&amp;D$1&amp;"'"&amp;"!$C$4:$N$4")))))</f>
        <v>368581.8</v>
      </c>
      <c r="E35" s="36" cm="1">
        <f t="array" aca="1" ref="E35" ca="1">IF($B35=INDIRECT("'"&amp;E$1&amp;"'"&amp;"!$B$4"),INDEX(INDIRECT("'"&amp;E$1&amp;"'"&amp;"!$C$5:$N$12"),MATCH($A35,INDIRECT("'"&amp;E$1&amp;"'"&amp;"!$B$5:$B$12"),0),MATCH($C35,INDIRECT("'"&amp;E$1&amp;"'"&amp;"!$C$4:$N$4"))),IF($B35=INDIRECT("'"&amp;E$1&amp;"'"&amp;"!$B$14"),INDEX(INDIRECT("'"&amp;E$1&amp;"'"&amp;"!$C$15:$N$22"),MATCH($A35,INDIRECT("'"&amp;E$1&amp;"'"&amp;"!$B$5:$B$12"),0),MATCH($C35,INDIRECT("'"&amp;E$1&amp;"'"&amp;"!$C$4:$N$4"))),INDEX(INDIRECT("'"&amp;E$1&amp;"'"&amp;"!$C$25:$N$32"),MATCH($A35,INDIRECT("'"&amp;E$1&amp;"'"&amp;"!$B$5:$B$12"),0),MATCH($C35,INDIRECT("'"&amp;E$1&amp;"'"&amp;"!$C$4:$N$4")))))</f>
        <v>1248594.75</v>
      </c>
      <c r="F35" s="36" cm="1">
        <f t="array" aca="1" ref="F35" ca="1">IF($B35=INDIRECT("'"&amp;F$1&amp;"'"&amp;"!$B$4"),INDEX(INDIRECT("'"&amp;F$1&amp;"'"&amp;"!$C$5:$N$12"),MATCH($A35,INDIRECT("'"&amp;F$1&amp;"'"&amp;"!$B$5:$B$12"),0),MATCH($C35,INDIRECT("'"&amp;F$1&amp;"'"&amp;"!$C$4:$N$4"))),IF($B35=INDIRECT("'"&amp;F$1&amp;"'"&amp;"!$B$14"),INDEX(INDIRECT("'"&amp;F$1&amp;"'"&amp;"!$C$15:$N$22"),MATCH($A35,INDIRECT("'"&amp;F$1&amp;"'"&amp;"!$B$5:$B$12"),0),MATCH($C35,INDIRECT("'"&amp;F$1&amp;"'"&amp;"!$C$4:$N$4"))),INDEX(INDIRECT("'"&amp;F$1&amp;"'"&amp;"!$C$25:$N$32"),MATCH($A35,INDIRECT("'"&amp;F$1&amp;"'"&amp;"!$B$5:$B$12"),0),MATCH($C35,INDIRECT("'"&amp;F$1&amp;"'"&amp;"!$C$4:$N$4")))))</f>
        <v>357917.69999999995</v>
      </c>
      <c r="H35" s="38" t="s">
        <v>34</v>
      </c>
      <c r="I35" s="49">
        <v>4396878.54</v>
      </c>
      <c r="J35" s="49">
        <v>4472849.08</v>
      </c>
      <c r="K35" s="49">
        <v>25233012.939999998</v>
      </c>
      <c r="L35" s="49">
        <v>34102740.560000002</v>
      </c>
      <c r="N35" t="s">
        <v>34</v>
      </c>
      <c r="O35" s="36">
        <v>4472849.08</v>
      </c>
      <c r="P35" s="36">
        <v>4396878.54</v>
      </c>
      <c r="Q35" s="36">
        <v>25233012.939999998</v>
      </c>
      <c r="R35" s="36">
        <v>34102740.560000002</v>
      </c>
      <c r="S35" s="36"/>
    </row>
    <row r="36" spans="1:19" ht="15" thickBot="1" x14ac:dyDescent="0.35">
      <c r="A36" t="str">
        <f t="shared" si="2"/>
        <v>RGB CF</v>
      </c>
      <c r="B36" t="str">
        <f t="shared" si="3"/>
        <v>South</v>
      </c>
      <c r="C36" t="s">
        <v>26</v>
      </c>
      <c r="D36" s="36" cm="1">
        <f t="array" aca="1" ref="D36" ca="1">IF($B36=INDIRECT("'"&amp;D$1&amp;"'"&amp;"!$B$4"),INDEX(INDIRECT("'"&amp;D$1&amp;"'"&amp;"!$C$5:$N$12"),MATCH($A36,INDIRECT("'"&amp;D$1&amp;"'"&amp;"!$B$5:$B$12"),0),MATCH($C36,INDIRECT("'"&amp;D$1&amp;"'"&amp;"!$C$4:$N$4"))),IF($B36=INDIRECT("'"&amp;D$1&amp;"'"&amp;"!$B$14"),INDEX(INDIRECT("'"&amp;D$1&amp;"'"&amp;"!$C$15:$N$22"),MATCH($A36,INDIRECT("'"&amp;D$1&amp;"'"&amp;"!$B$5:$B$12"),0),MATCH($C36,INDIRECT("'"&amp;D$1&amp;"'"&amp;"!$C$4:$N$4"))),INDEX(INDIRECT("'"&amp;D$1&amp;"'"&amp;"!$C$25:$N$32"),MATCH($A36,INDIRECT("'"&amp;D$1&amp;"'"&amp;"!$B$5:$B$12"),0),MATCH($C36,INDIRECT("'"&amp;D$1&amp;"'"&amp;"!$C$4:$N$4")))))</f>
        <v>373716.63999999996</v>
      </c>
      <c r="E36" s="36" cm="1">
        <f t="array" aca="1" ref="E36" ca="1">IF($B36=INDIRECT("'"&amp;E$1&amp;"'"&amp;"!$B$4"),INDEX(INDIRECT("'"&amp;E$1&amp;"'"&amp;"!$C$5:$N$12"),MATCH($A36,INDIRECT("'"&amp;E$1&amp;"'"&amp;"!$B$5:$B$12"),0),MATCH($C36,INDIRECT("'"&amp;E$1&amp;"'"&amp;"!$C$4:$N$4"))),IF($B36=INDIRECT("'"&amp;E$1&amp;"'"&amp;"!$B$14"),INDEX(INDIRECT("'"&amp;E$1&amp;"'"&amp;"!$C$15:$N$22"),MATCH($A36,INDIRECT("'"&amp;E$1&amp;"'"&amp;"!$B$5:$B$12"),0),MATCH($C36,INDIRECT("'"&amp;E$1&amp;"'"&amp;"!$C$4:$N$4"))),INDEX(INDIRECT("'"&amp;E$1&amp;"'"&amp;"!$C$25:$N$32"),MATCH($A36,INDIRECT("'"&amp;E$1&amp;"'"&amp;"!$B$5:$B$12"),0),MATCH($C36,INDIRECT("'"&amp;E$1&amp;"'"&amp;"!$C$4:$N$4")))))</f>
        <v>1203842.25</v>
      </c>
      <c r="F36" s="36" cm="1">
        <f t="array" aca="1" ref="F36" ca="1">IF($B36=INDIRECT("'"&amp;F$1&amp;"'"&amp;"!$B$4"),INDEX(INDIRECT("'"&amp;F$1&amp;"'"&amp;"!$C$5:$N$12"),MATCH($A36,INDIRECT("'"&amp;F$1&amp;"'"&amp;"!$B$5:$B$12"),0),MATCH($C36,INDIRECT("'"&amp;F$1&amp;"'"&amp;"!$C$4:$N$4"))),IF($B36=INDIRECT("'"&amp;F$1&amp;"'"&amp;"!$B$14"),INDEX(INDIRECT("'"&amp;F$1&amp;"'"&amp;"!$C$15:$N$22"),MATCH($A36,INDIRECT("'"&amp;F$1&amp;"'"&amp;"!$B$5:$B$12"),0),MATCH($C36,INDIRECT("'"&amp;F$1&amp;"'"&amp;"!$C$4:$N$4"))),INDEX(INDIRECT("'"&amp;F$1&amp;"'"&amp;"!$C$25:$N$32"),MATCH($A36,INDIRECT("'"&amp;F$1&amp;"'"&amp;"!$B$5:$B$12"),0),MATCH($C36,INDIRECT("'"&amp;F$1&amp;"'"&amp;"!$C$4:$N$4")))))</f>
        <v>365642.92</v>
      </c>
      <c r="H36" s="38" t="s">
        <v>67</v>
      </c>
      <c r="I36" s="49">
        <v>14377752.899999999</v>
      </c>
      <c r="J36" s="49">
        <v>21212040.439999998</v>
      </c>
      <c r="K36" s="49">
        <v>94702119.799999997</v>
      </c>
      <c r="L36" s="49">
        <v>130291913.14</v>
      </c>
      <c r="N36" s="153" t="s">
        <v>67</v>
      </c>
      <c r="O36" s="154">
        <v>21212040.439999998</v>
      </c>
      <c r="P36" s="154">
        <v>14377752.899999999</v>
      </c>
      <c r="Q36" s="154">
        <v>94702119.799999997</v>
      </c>
      <c r="R36" s="154">
        <v>130291913.14</v>
      </c>
      <c r="S36" s="36"/>
    </row>
    <row r="37" spans="1:19" x14ac:dyDescent="0.3">
      <c r="A37" t="str">
        <f t="shared" si="2"/>
        <v>RGB CF</v>
      </c>
      <c r="B37" t="str">
        <f t="shared" si="3"/>
        <v>South</v>
      </c>
      <c r="C37" t="s">
        <v>27</v>
      </c>
      <c r="D37" s="36" cm="1">
        <f t="array" aca="1" ref="D37" ca="1">IF($B37=INDIRECT("'"&amp;D$1&amp;"'"&amp;"!$B$4"),INDEX(INDIRECT("'"&amp;D$1&amp;"'"&amp;"!$C$5:$N$12"),MATCH($A37,INDIRECT("'"&amp;D$1&amp;"'"&amp;"!$B$5:$B$12"),0),MATCH($C37,INDIRECT("'"&amp;D$1&amp;"'"&amp;"!$C$4:$N$4"))),IF($B37=INDIRECT("'"&amp;D$1&amp;"'"&amp;"!$B$14"),INDEX(INDIRECT("'"&amp;D$1&amp;"'"&amp;"!$C$15:$N$22"),MATCH($A37,INDIRECT("'"&amp;D$1&amp;"'"&amp;"!$B$5:$B$12"),0),MATCH($C37,INDIRECT("'"&amp;D$1&amp;"'"&amp;"!$C$4:$N$4"))),INDEX(INDIRECT("'"&amp;D$1&amp;"'"&amp;"!$C$25:$N$32"),MATCH($A37,INDIRECT("'"&amp;D$1&amp;"'"&amp;"!$B$5:$B$12"),0),MATCH($C37,INDIRECT("'"&amp;D$1&amp;"'"&amp;"!$C$4:$N$4")))))</f>
        <v>343028.95999999996</v>
      </c>
      <c r="E37" s="36" cm="1">
        <f t="array" aca="1" ref="E37" ca="1">IF($B37=INDIRECT("'"&amp;E$1&amp;"'"&amp;"!$B$4"),INDEX(INDIRECT("'"&amp;E$1&amp;"'"&amp;"!$C$5:$N$12"),MATCH($A37,INDIRECT("'"&amp;E$1&amp;"'"&amp;"!$B$5:$B$12"),0),MATCH($C37,INDIRECT("'"&amp;E$1&amp;"'"&amp;"!$C$4:$N$4"))),IF($B37=INDIRECT("'"&amp;E$1&amp;"'"&amp;"!$B$14"),INDEX(INDIRECT("'"&amp;E$1&amp;"'"&amp;"!$C$15:$N$22"),MATCH($A37,INDIRECT("'"&amp;E$1&amp;"'"&amp;"!$B$5:$B$12"),0),MATCH($C37,INDIRECT("'"&amp;E$1&amp;"'"&amp;"!$C$4:$N$4"))),INDEX(INDIRECT("'"&amp;E$1&amp;"'"&amp;"!$C$25:$N$32"),MATCH($A37,INDIRECT("'"&amp;E$1&amp;"'"&amp;"!$B$5:$B$12"),0),MATCH($C37,INDIRECT("'"&amp;E$1&amp;"'"&amp;"!$C$4:$N$4")))))</f>
        <v>1203842.25</v>
      </c>
      <c r="F37" s="36" cm="1">
        <f t="array" aca="1" ref="F37" ca="1">IF($B37=INDIRECT("'"&amp;F$1&amp;"'"&amp;"!$B$4"),INDEX(INDIRECT("'"&amp;F$1&amp;"'"&amp;"!$C$5:$N$12"),MATCH($A37,INDIRECT("'"&amp;F$1&amp;"'"&amp;"!$B$5:$B$12"),0),MATCH($C37,INDIRECT("'"&amp;F$1&amp;"'"&amp;"!$C$4:$N$4"))),IF($B37=INDIRECT("'"&amp;F$1&amp;"'"&amp;"!$B$14"),INDEX(INDIRECT("'"&amp;F$1&amp;"'"&amp;"!$C$15:$N$22"),MATCH($A37,INDIRECT("'"&amp;F$1&amp;"'"&amp;"!$B$5:$B$12"),0),MATCH($C37,INDIRECT("'"&amp;F$1&amp;"'"&amp;"!$C$4:$N$4"))),INDEX(INDIRECT("'"&amp;F$1&amp;"'"&amp;"!$C$25:$N$32"),MATCH($A37,INDIRECT("'"&amp;F$1&amp;"'"&amp;"!$B$5:$B$12"),0),MATCH($C37,INDIRECT("'"&amp;F$1&amp;"'"&amp;"!$C$4:$N$4")))))</f>
        <v>330994.63999999996</v>
      </c>
    </row>
    <row r="38" spans="1:19" x14ac:dyDescent="0.3">
      <c r="A38" t="s">
        <v>29</v>
      </c>
      <c r="B38" t="s">
        <v>11</v>
      </c>
      <c r="C38" t="s">
        <v>16</v>
      </c>
      <c r="D38" s="36" cm="1">
        <f t="array" aca="1" ref="D38" ca="1">IF($B38=INDIRECT("'"&amp;D$1&amp;"'"&amp;"!$B$4"),INDEX(INDIRECT("'"&amp;D$1&amp;"'"&amp;"!$C$5:$N$12"),MATCH($A38,INDIRECT("'"&amp;D$1&amp;"'"&amp;"!$B$5:$B$12"),0),MATCH($C38,INDIRECT("'"&amp;D$1&amp;"'"&amp;"!$C$4:$N$4"))),IF($B38=INDIRECT("'"&amp;D$1&amp;"'"&amp;"!$B$14"),INDEX(INDIRECT("'"&amp;D$1&amp;"'"&amp;"!$C$15:$N$22"),MATCH($A38,INDIRECT("'"&amp;D$1&amp;"'"&amp;"!$B$5:$B$12"),0),MATCH($C38,INDIRECT("'"&amp;D$1&amp;"'"&amp;"!$C$4:$N$4"))),INDEX(INDIRECT("'"&amp;D$1&amp;"'"&amp;"!$C$25:$N$32"),MATCH($A38,INDIRECT("'"&amp;D$1&amp;"'"&amp;"!$B$5:$B$12"),0),MATCH($C38,INDIRECT("'"&amp;D$1&amp;"'"&amp;"!$C$4:$N$4")))))</f>
        <v>7591.5599999999995</v>
      </c>
      <c r="E38" s="36" cm="1">
        <f t="array" aca="1" ref="E38" ca="1">IF($B38=INDIRECT("'"&amp;E$1&amp;"'"&amp;"!$B$4"),INDEX(INDIRECT("'"&amp;E$1&amp;"'"&amp;"!$C$5:$N$12"),MATCH($A38,INDIRECT("'"&amp;E$1&amp;"'"&amp;"!$B$5:$B$12"),0),MATCH($C38,INDIRECT("'"&amp;E$1&amp;"'"&amp;"!$C$4:$N$4"))),IF($B38=INDIRECT("'"&amp;E$1&amp;"'"&amp;"!$B$14"),INDEX(INDIRECT("'"&amp;E$1&amp;"'"&amp;"!$C$15:$N$22"),MATCH($A38,INDIRECT("'"&amp;E$1&amp;"'"&amp;"!$B$5:$B$12"),0),MATCH($C38,INDIRECT("'"&amp;E$1&amp;"'"&amp;"!$C$4:$N$4"))),INDEX(INDIRECT("'"&amp;E$1&amp;"'"&amp;"!$C$25:$N$32"),MATCH($A38,INDIRECT("'"&amp;E$1&amp;"'"&amp;"!$B$5:$B$12"),0),MATCH($C38,INDIRECT("'"&amp;E$1&amp;"'"&amp;"!$C$4:$N$4")))))</f>
        <v>147981.60000000003</v>
      </c>
      <c r="F38" s="36" cm="1">
        <f t="array" aca="1" ref="F38" ca="1">IF($B38=INDIRECT("'"&amp;F$1&amp;"'"&amp;"!$B$4"),INDEX(INDIRECT("'"&amp;F$1&amp;"'"&amp;"!$C$5:$N$12"),MATCH($A38,INDIRECT("'"&amp;F$1&amp;"'"&amp;"!$B$5:$B$12"),0),MATCH($C38,INDIRECT("'"&amp;F$1&amp;"'"&amp;"!$C$4:$N$4"))),IF($B38=INDIRECT("'"&amp;F$1&amp;"'"&amp;"!$B$14"),INDEX(INDIRECT("'"&amp;F$1&amp;"'"&amp;"!$C$15:$N$22"),MATCH($A38,INDIRECT("'"&amp;F$1&amp;"'"&amp;"!$B$5:$B$12"),0),MATCH($C38,INDIRECT("'"&amp;F$1&amp;"'"&amp;"!$C$4:$N$4"))),INDEX(INDIRECT("'"&amp;F$1&amp;"'"&amp;"!$C$25:$N$32"),MATCH($A38,INDIRECT("'"&amp;F$1&amp;"'"&amp;"!$B$5:$B$12"),0),MATCH($C38,INDIRECT("'"&amp;F$1&amp;"'"&amp;"!$C$4:$N$4")))))</f>
        <v>7061.8399999999992</v>
      </c>
      <c r="H38" s="37" t="s">
        <v>68</v>
      </c>
      <c r="I38" s="37" t="s">
        <v>134</v>
      </c>
      <c r="R38" s="176"/>
    </row>
    <row r="39" spans="1:19" x14ac:dyDescent="0.3">
      <c r="A39" t="str">
        <f t="shared" ref="A39" si="4">A38</f>
        <v>RGB HF</v>
      </c>
      <c r="B39" t="str">
        <f t="shared" ref="B39" si="5">B38</f>
        <v>North</v>
      </c>
      <c r="C39" t="s">
        <v>17</v>
      </c>
      <c r="D39" s="36" cm="1">
        <f t="array" aca="1" ref="D39" ca="1">IF($B39=INDIRECT("'"&amp;D$1&amp;"'"&amp;"!$B$4"),INDEX(INDIRECT("'"&amp;D$1&amp;"'"&amp;"!$C$5:$N$12"),MATCH($A39,INDIRECT("'"&amp;D$1&amp;"'"&amp;"!$B$5:$B$12"),0),MATCH($C39,INDIRECT("'"&amp;D$1&amp;"'"&amp;"!$C$4:$N$4"))),IF($B39=INDIRECT("'"&amp;D$1&amp;"'"&amp;"!$B$14"),INDEX(INDIRECT("'"&amp;D$1&amp;"'"&amp;"!$C$15:$N$22"),MATCH($A39,INDIRECT("'"&amp;D$1&amp;"'"&amp;"!$B$5:$B$12"),0),MATCH($C39,INDIRECT("'"&amp;D$1&amp;"'"&amp;"!$C$4:$N$4"))),INDEX(INDIRECT("'"&amp;D$1&amp;"'"&amp;"!$C$25:$N$32"),MATCH($A39,INDIRECT("'"&amp;D$1&amp;"'"&amp;"!$B$5:$B$12"),0),MATCH($C39,INDIRECT("'"&amp;D$1&amp;"'"&amp;"!$C$4:$N$4")))))</f>
        <v>6113.92</v>
      </c>
      <c r="E39" s="36" cm="1">
        <f t="array" aca="1" ref="E39" ca="1">IF($B39=INDIRECT("'"&amp;E$1&amp;"'"&amp;"!$B$4"),INDEX(INDIRECT("'"&amp;E$1&amp;"'"&amp;"!$C$5:$N$12"),MATCH($A39,INDIRECT("'"&amp;E$1&amp;"'"&amp;"!$B$5:$B$12"),0),MATCH($C39,INDIRECT("'"&amp;E$1&amp;"'"&amp;"!$C$4:$N$4"))),IF($B39=INDIRECT("'"&amp;E$1&amp;"'"&amp;"!$B$14"),INDEX(INDIRECT("'"&amp;E$1&amp;"'"&amp;"!$C$15:$N$22"),MATCH($A39,INDIRECT("'"&amp;E$1&amp;"'"&amp;"!$B$5:$B$12"),0),MATCH($C39,INDIRECT("'"&amp;E$1&amp;"'"&amp;"!$C$4:$N$4"))),INDEX(INDIRECT("'"&amp;E$1&amp;"'"&amp;"!$C$25:$N$32"),MATCH($A39,INDIRECT("'"&amp;E$1&amp;"'"&amp;"!$B$5:$B$12"),0),MATCH($C39,INDIRECT("'"&amp;E$1&amp;"'"&amp;"!$C$4:$N$4")))))</f>
        <v>147981.60000000003</v>
      </c>
      <c r="F39" s="36" cm="1">
        <f t="array" aca="1" ref="F39" ca="1">IF($B39=INDIRECT("'"&amp;F$1&amp;"'"&amp;"!$B$4"),INDEX(INDIRECT("'"&amp;F$1&amp;"'"&amp;"!$C$5:$N$12"),MATCH($A39,INDIRECT("'"&amp;F$1&amp;"'"&amp;"!$B$5:$B$12"),0),MATCH($C39,INDIRECT("'"&amp;F$1&amp;"'"&amp;"!$C$4:$N$4"))),IF($B39=INDIRECT("'"&amp;F$1&amp;"'"&amp;"!$B$14"),INDEX(INDIRECT("'"&amp;F$1&amp;"'"&amp;"!$C$15:$N$22"),MATCH($A39,INDIRECT("'"&amp;F$1&amp;"'"&amp;"!$B$5:$B$12"),0),MATCH($C39,INDIRECT("'"&amp;F$1&amp;"'"&amp;"!$C$4:$N$4"))),INDEX(INDIRECT("'"&amp;F$1&amp;"'"&amp;"!$C$25:$N$32"),MATCH($A39,INDIRECT("'"&amp;F$1&amp;"'"&amp;"!$B$5:$B$12"),0),MATCH($C39,INDIRECT("'"&amp;F$1&amp;"'"&amp;"!$C$4:$N$4")))))</f>
        <v>0</v>
      </c>
      <c r="H39" s="37" t="s">
        <v>66</v>
      </c>
      <c r="I39" t="s">
        <v>13</v>
      </c>
      <c r="J39" t="s">
        <v>11</v>
      </c>
      <c r="K39" t="s">
        <v>12</v>
      </c>
      <c r="L39" t="s">
        <v>67</v>
      </c>
      <c r="P39" s="171"/>
    </row>
    <row r="40" spans="1:19" x14ac:dyDescent="0.3">
      <c r="A40" t="str">
        <f t="shared" ref="A40:A49" si="6">A39</f>
        <v>RGB HF</v>
      </c>
      <c r="B40" t="str">
        <f t="shared" ref="B40:B49" si="7">B39</f>
        <v>North</v>
      </c>
      <c r="C40" t="s">
        <v>18</v>
      </c>
      <c r="D40" s="36" cm="1">
        <f t="array" aca="1" ref="D40" ca="1">IF($B40=INDIRECT("'"&amp;D$1&amp;"'"&amp;"!$B$4"),INDEX(INDIRECT("'"&amp;D$1&amp;"'"&amp;"!$C$5:$N$12"),MATCH($A40,INDIRECT("'"&amp;D$1&amp;"'"&amp;"!$B$5:$B$12"),0),MATCH($C40,INDIRECT("'"&amp;D$1&amp;"'"&amp;"!$C$4:$N$4"))),IF($B40=INDIRECT("'"&amp;D$1&amp;"'"&amp;"!$B$14"),INDEX(INDIRECT("'"&amp;D$1&amp;"'"&amp;"!$C$15:$N$22"),MATCH($A40,INDIRECT("'"&amp;D$1&amp;"'"&amp;"!$B$5:$B$12"),0),MATCH($C40,INDIRECT("'"&amp;D$1&amp;"'"&amp;"!$C$4:$N$4"))),INDEX(INDIRECT("'"&amp;D$1&amp;"'"&amp;"!$C$25:$N$32"),MATCH($A40,INDIRECT("'"&amp;D$1&amp;"'"&amp;"!$B$5:$B$12"),0),MATCH($C40,INDIRECT("'"&amp;D$1&amp;"'"&amp;"!$C$4:$N$4")))))</f>
        <v>5185.6799999999994</v>
      </c>
      <c r="E40" s="36" cm="1">
        <f t="array" aca="1" ref="E40" ca="1">IF($B40=INDIRECT("'"&amp;E$1&amp;"'"&amp;"!$B$4"),INDEX(INDIRECT("'"&amp;E$1&amp;"'"&amp;"!$C$5:$N$12"),MATCH($A40,INDIRECT("'"&amp;E$1&amp;"'"&amp;"!$B$5:$B$12"),0),MATCH($C40,INDIRECT("'"&amp;E$1&amp;"'"&amp;"!$C$4:$N$4"))),IF($B40=INDIRECT("'"&amp;E$1&amp;"'"&amp;"!$B$14"),INDEX(INDIRECT("'"&amp;E$1&amp;"'"&amp;"!$C$15:$N$22"),MATCH($A40,INDIRECT("'"&amp;E$1&amp;"'"&amp;"!$B$5:$B$12"),0),MATCH($C40,INDIRECT("'"&amp;E$1&amp;"'"&amp;"!$C$4:$N$4"))),INDEX(INDIRECT("'"&amp;E$1&amp;"'"&amp;"!$C$25:$N$32"),MATCH($A40,INDIRECT("'"&amp;E$1&amp;"'"&amp;"!$B$5:$B$12"),0),MATCH($C40,INDIRECT("'"&amp;E$1&amp;"'"&amp;"!$C$4:$N$4")))))</f>
        <v>147981.60000000003</v>
      </c>
      <c r="F40" s="36" cm="1">
        <f t="array" aca="1" ref="F40" ca="1">IF($B40=INDIRECT("'"&amp;F$1&amp;"'"&amp;"!$B$4"),INDEX(INDIRECT("'"&amp;F$1&amp;"'"&amp;"!$C$5:$N$12"),MATCH($A40,INDIRECT("'"&amp;F$1&amp;"'"&amp;"!$B$5:$B$12"),0),MATCH($C40,INDIRECT("'"&amp;F$1&amp;"'"&amp;"!$C$4:$N$4"))),IF($B40=INDIRECT("'"&amp;F$1&amp;"'"&amp;"!$B$14"),INDEX(INDIRECT("'"&amp;F$1&amp;"'"&amp;"!$C$15:$N$22"),MATCH($A40,INDIRECT("'"&amp;F$1&amp;"'"&amp;"!$B$5:$B$12"),0),MATCH($C40,INDIRECT("'"&amp;F$1&amp;"'"&amp;"!$C$4:$N$4"))),INDEX(INDIRECT("'"&amp;F$1&amp;"'"&amp;"!$C$25:$N$32"),MATCH($A40,INDIRECT("'"&amp;F$1&amp;"'"&amp;"!$B$5:$B$12"),0),MATCH($C40,INDIRECT("'"&amp;F$1&amp;"'"&amp;"!$C$4:$N$4")))))</f>
        <v>7985.98</v>
      </c>
      <c r="H40" s="38" t="s">
        <v>30</v>
      </c>
      <c r="I40" s="49">
        <v>3396706.5</v>
      </c>
      <c r="J40" s="49">
        <v>2867311.2199999993</v>
      </c>
      <c r="K40" s="49">
        <v>16235197.219999999</v>
      </c>
      <c r="L40" s="49">
        <v>22499214.939999998</v>
      </c>
      <c r="P40" s="171"/>
    </row>
    <row r="41" spans="1:19" x14ac:dyDescent="0.3">
      <c r="A41" t="str">
        <f t="shared" si="6"/>
        <v>RGB HF</v>
      </c>
      <c r="B41" t="str">
        <f t="shared" si="7"/>
        <v>North</v>
      </c>
      <c r="C41" t="s">
        <v>19</v>
      </c>
      <c r="D41" s="36" cm="1">
        <f t="array" aca="1" ref="D41" ca="1">IF($B41=INDIRECT("'"&amp;D$1&amp;"'"&amp;"!$B$4"),INDEX(INDIRECT("'"&amp;D$1&amp;"'"&amp;"!$C$5:$N$12"),MATCH($A41,INDIRECT("'"&amp;D$1&amp;"'"&amp;"!$B$5:$B$12"),0),MATCH($C41,INDIRECT("'"&amp;D$1&amp;"'"&amp;"!$C$4:$N$4"))),IF($B41=INDIRECT("'"&amp;D$1&amp;"'"&amp;"!$B$14"),INDEX(INDIRECT("'"&amp;D$1&amp;"'"&amp;"!$C$15:$N$22"),MATCH($A41,INDIRECT("'"&amp;D$1&amp;"'"&amp;"!$B$5:$B$12"),0),MATCH($C41,INDIRECT("'"&amp;D$1&amp;"'"&amp;"!$C$4:$N$4"))),INDEX(INDIRECT("'"&amp;D$1&amp;"'"&amp;"!$C$25:$N$32"),MATCH($A41,INDIRECT("'"&amp;D$1&amp;"'"&amp;"!$B$5:$B$12"),0),MATCH($C41,INDIRECT("'"&amp;D$1&amp;"'"&amp;"!$C$4:$N$4")))))</f>
        <v>612.54</v>
      </c>
      <c r="E41" s="36" cm="1">
        <f t="array" aca="1" ref="E41" ca="1">IF($B41=INDIRECT("'"&amp;E$1&amp;"'"&amp;"!$B$4"),INDEX(INDIRECT("'"&amp;E$1&amp;"'"&amp;"!$C$5:$N$12"),MATCH($A41,INDIRECT("'"&amp;E$1&amp;"'"&amp;"!$B$5:$B$12"),0),MATCH($C41,INDIRECT("'"&amp;E$1&amp;"'"&amp;"!$C$4:$N$4"))),IF($B41=INDIRECT("'"&amp;E$1&amp;"'"&amp;"!$B$14"),INDEX(INDIRECT("'"&amp;E$1&amp;"'"&amp;"!$C$15:$N$22"),MATCH($A41,INDIRECT("'"&amp;E$1&amp;"'"&amp;"!$B$5:$B$12"),0),MATCH($C41,INDIRECT("'"&amp;E$1&amp;"'"&amp;"!$C$4:$N$4"))),INDEX(INDIRECT("'"&amp;E$1&amp;"'"&amp;"!$C$25:$N$32"),MATCH($A41,INDIRECT("'"&amp;E$1&amp;"'"&amp;"!$B$5:$B$12"),0),MATCH($C41,INDIRECT("'"&amp;E$1&amp;"'"&amp;"!$C$4:$N$4")))))</f>
        <v>147981.60000000003</v>
      </c>
      <c r="F41" s="36" cm="1">
        <f t="array" aca="1" ref="F41" ca="1">IF($B41=INDIRECT("'"&amp;F$1&amp;"'"&amp;"!$B$4"),INDEX(INDIRECT("'"&amp;F$1&amp;"'"&amp;"!$C$5:$N$12"),MATCH($A41,INDIRECT("'"&amp;F$1&amp;"'"&amp;"!$B$5:$B$12"),0),MATCH($C41,INDIRECT("'"&amp;F$1&amp;"'"&amp;"!$C$4:$N$4"))),IF($B41=INDIRECT("'"&amp;F$1&amp;"'"&amp;"!$B$14"),INDEX(INDIRECT("'"&amp;F$1&amp;"'"&amp;"!$C$15:$N$22"),MATCH($A41,INDIRECT("'"&amp;F$1&amp;"'"&amp;"!$B$5:$B$12"),0),MATCH($C41,INDIRECT("'"&amp;F$1&amp;"'"&amp;"!$C$4:$N$4"))),INDEX(INDIRECT("'"&amp;F$1&amp;"'"&amp;"!$C$25:$N$32"),MATCH($A41,INDIRECT("'"&amp;F$1&amp;"'"&amp;"!$B$5:$B$12"),0),MATCH($C41,INDIRECT("'"&amp;F$1&amp;"'"&amp;"!$C$4:$N$4")))))</f>
        <v>0</v>
      </c>
      <c r="H41" s="38" t="s">
        <v>31</v>
      </c>
      <c r="I41" s="49">
        <v>204794.18</v>
      </c>
      <c r="J41" s="49">
        <v>2943498.2399999993</v>
      </c>
      <c r="K41" s="49">
        <v>209947.05999999994</v>
      </c>
      <c r="L41" s="49">
        <v>3358239.4799999995</v>
      </c>
    </row>
    <row r="42" spans="1:19" x14ac:dyDescent="0.3">
      <c r="A42" t="str">
        <f t="shared" si="6"/>
        <v>RGB HF</v>
      </c>
      <c r="B42" t="str">
        <f t="shared" si="7"/>
        <v>North</v>
      </c>
      <c r="C42" t="s">
        <v>20</v>
      </c>
      <c r="D42" s="36" cm="1">
        <f t="array" aca="1" ref="D42" ca="1">IF($B42=INDIRECT("'"&amp;D$1&amp;"'"&amp;"!$B$4"),INDEX(INDIRECT("'"&amp;D$1&amp;"'"&amp;"!$C$5:$N$12"),MATCH($A42,INDIRECT("'"&amp;D$1&amp;"'"&amp;"!$B$5:$B$12"),0),MATCH($C42,INDIRECT("'"&amp;D$1&amp;"'"&amp;"!$C$4:$N$4"))),IF($B42=INDIRECT("'"&amp;D$1&amp;"'"&amp;"!$B$14"),INDEX(INDIRECT("'"&amp;D$1&amp;"'"&amp;"!$C$15:$N$22"),MATCH($A42,INDIRECT("'"&amp;D$1&amp;"'"&amp;"!$B$5:$B$12"),0),MATCH($C42,INDIRECT("'"&amp;D$1&amp;"'"&amp;"!$C$4:$N$4"))),INDEX(INDIRECT("'"&amp;D$1&amp;"'"&amp;"!$C$25:$N$32"),MATCH($A42,INDIRECT("'"&amp;D$1&amp;"'"&amp;"!$B$5:$B$12"),0),MATCH($C42,INDIRECT("'"&amp;D$1&amp;"'"&amp;"!$C$4:$N$4")))))</f>
        <v>4705.9799999999996</v>
      </c>
      <c r="E42" s="36" cm="1">
        <f t="array" aca="1" ref="E42" ca="1">IF($B42=INDIRECT("'"&amp;E$1&amp;"'"&amp;"!$B$4"),INDEX(INDIRECT("'"&amp;E$1&amp;"'"&amp;"!$C$5:$N$12"),MATCH($A42,INDIRECT("'"&amp;E$1&amp;"'"&amp;"!$B$5:$B$12"),0),MATCH($C42,INDIRECT("'"&amp;E$1&amp;"'"&amp;"!$C$4:$N$4"))),IF($B42=INDIRECT("'"&amp;E$1&amp;"'"&amp;"!$B$14"),INDEX(INDIRECT("'"&amp;E$1&amp;"'"&amp;"!$C$15:$N$22"),MATCH($A42,INDIRECT("'"&amp;E$1&amp;"'"&amp;"!$B$5:$B$12"),0),MATCH($C42,INDIRECT("'"&amp;E$1&amp;"'"&amp;"!$C$4:$N$4"))),INDEX(INDIRECT("'"&amp;E$1&amp;"'"&amp;"!$C$25:$N$32"),MATCH($A42,INDIRECT("'"&amp;E$1&amp;"'"&amp;"!$B$5:$B$12"),0),MATCH($C42,INDIRECT("'"&amp;E$1&amp;"'"&amp;"!$C$4:$N$4")))))</f>
        <v>147981.60000000003</v>
      </c>
      <c r="F42" s="36" cm="1">
        <f t="array" aca="1" ref="F42" ca="1">IF($B42=INDIRECT("'"&amp;F$1&amp;"'"&amp;"!$B$4"),INDEX(INDIRECT("'"&amp;F$1&amp;"'"&amp;"!$C$5:$N$12"),MATCH($A42,INDIRECT("'"&amp;F$1&amp;"'"&amp;"!$B$5:$B$12"),0),MATCH($C42,INDIRECT("'"&amp;F$1&amp;"'"&amp;"!$C$4:$N$4"))),IF($B42=INDIRECT("'"&amp;F$1&amp;"'"&amp;"!$B$14"),INDEX(INDIRECT("'"&amp;F$1&amp;"'"&amp;"!$C$15:$N$22"),MATCH($A42,INDIRECT("'"&amp;F$1&amp;"'"&amp;"!$B$5:$B$12"),0),MATCH($C42,INDIRECT("'"&amp;F$1&amp;"'"&amp;"!$C$4:$N$4"))),INDEX(INDIRECT("'"&amp;F$1&amp;"'"&amp;"!$C$25:$N$32"),MATCH($A42,INDIRECT("'"&amp;F$1&amp;"'"&amp;"!$B$5:$B$12"),0),MATCH($C42,INDIRECT("'"&amp;F$1&amp;"'"&amp;"!$C$4:$N$4")))))</f>
        <v>0</v>
      </c>
      <c r="H42" s="38" t="s">
        <v>32</v>
      </c>
      <c r="I42" s="49">
        <v>3298549.2199999997</v>
      </c>
      <c r="J42" s="49">
        <v>7696602.8199999994</v>
      </c>
      <c r="K42" s="49">
        <v>32633690.059999999</v>
      </c>
      <c r="L42" s="49">
        <v>43628842.099999994</v>
      </c>
    </row>
    <row r="43" spans="1:19" x14ac:dyDescent="0.3">
      <c r="A43" t="str">
        <f t="shared" si="6"/>
        <v>RGB HF</v>
      </c>
      <c r="B43" t="str">
        <f t="shared" si="7"/>
        <v>North</v>
      </c>
      <c r="C43" t="s">
        <v>21</v>
      </c>
      <c r="D43" s="36" cm="1">
        <f t="array" aca="1" ref="D43" ca="1">IF($B43=INDIRECT("'"&amp;D$1&amp;"'"&amp;"!$B$4"),INDEX(INDIRECT("'"&amp;D$1&amp;"'"&amp;"!$C$5:$N$12"),MATCH($A43,INDIRECT("'"&amp;D$1&amp;"'"&amp;"!$B$5:$B$12"),0),MATCH($C43,INDIRECT("'"&amp;D$1&amp;"'"&amp;"!$C$4:$N$4"))),IF($B43=INDIRECT("'"&amp;D$1&amp;"'"&amp;"!$B$14"),INDEX(INDIRECT("'"&amp;D$1&amp;"'"&amp;"!$C$15:$N$22"),MATCH($A43,INDIRECT("'"&amp;D$1&amp;"'"&amp;"!$B$5:$B$12"),0),MATCH($C43,INDIRECT("'"&amp;D$1&amp;"'"&amp;"!$C$4:$N$4"))),INDEX(INDIRECT("'"&amp;D$1&amp;"'"&amp;"!$C$25:$N$32"),MATCH($A43,INDIRECT("'"&amp;D$1&amp;"'"&amp;"!$B$5:$B$12"),0),MATCH($C43,INDIRECT("'"&amp;D$1&amp;"'"&amp;"!$C$4:$N$4")))))</f>
        <v>9516.92</v>
      </c>
      <c r="E43" s="36" cm="1">
        <f t="array" aca="1" ref="E43" ca="1">IF($B43=INDIRECT("'"&amp;E$1&amp;"'"&amp;"!$B$4"),INDEX(INDIRECT("'"&amp;E$1&amp;"'"&amp;"!$C$5:$N$12"),MATCH($A43,INDIRECT("'"&amp;E$1&amp;"'"&amp;"!$B$5:$B$12"),0),MATCH($C43,INDIRECT("'"&amp;E$1&amp;"'"&amp;"!$C$4:$N$4"))),IF($B43=INDIRECT("'"&amp;E$1&amp;"'"&amp;"!$B$14"),INDEX(INDIRECT("'"&amp;E$1&amp;"'"&amp;"!$C$15:$N$22"),MATCH($A43,INDIRECT("'"&amp;E$1&amp;"'"&amp;"!$B$5:$B$12"),0),MATCH($C43,INDIRECT("'"&amp;E$1&amp;"'"&amp;"!$C$4:$N$4"))),INDEX(INDIRECT("'"&amp;E$1&amp;"'"&amp;"!$C$25:$N$32"),MATCH($A43,INDIRECT("'"&amp;E$1&amp;"'"&amp;"!$B$5:$B$12"),0),MATCH($C43,INDIRECT("'"&amp;E$1&amp;"'"&amp;"!$C$4:$N$4")))))</f>
        <v>147981.60000000003</v>
      </c>
      <c r="F43" s="36" cm="1">
        <f t="array" aca="1" ref="F43" ca="1">IF($B43=INDIRECT("'"&amp;F$1&amp;"'"&amp;"!$B$4"),INDEX(INDIRECT("'"&amp;F$1&amp;"'"&amp;"!$C$5:$N$12"),MATCH($A43,INDIRECT("'"&amp;F$1&amp;"'"&amp;"!$B$5:$B$12"),0),MATCH($C43,INDIRECT("'"&amp;F$1&amp;"'"&amp;"!$C$4:$N$4"))),IF($B43=INDIRECT("'"&amp;F$1&amp;"'"&amp;"!$B$14"),INDEX(INDIRECT("'"&amp;F$1&amp;"'"&amp;"!$C$15:$N$22"),MATCH($A43,INDIRECT("'"&amp;F$1&amp;"'"&amp;"!$B$5:$B$12"),0),MATCH($C43,INDIRECT("'"&amp;F$1&amp;"'"&amp;"!$C$4:$N$4"))),INDEX(INDIRECT("'"&amp;F$1&amp;"'"&amp;"!$C$25:$N$32"),MATCH($A43,INDIRECT("'"&amp;F$1&amp;"'"&amp;"!$B$5:$B$12"),0),MATCH($C43,INDIRECT("'"&amp;F$1&amp;"'"&amp;"!$C$4:$N$4")))))</f>
        <v>9941.68</v>
      </c>
      <c r="H43" s="38" t="s">
        <v>33</v>
      </c>
      <c r="I43" s="49">
        <v>693445.29999999993</v>
      </c>
      <c r="J43" s="49">
        <v>1787786.96</v>
      </c>
      <c r="K43" s="49">
        <v>15609783.220000003</v>
      </c>
      <c r="L43" s="49">
        <v>18091015.480000004</v>
      </c>
    </row>
    <row r="44" spans="1:19" x14ac:dyDescent="0.3">
      <c r="A44" t="str">
        <f t="shared" si="6"/>
        <v>RGB HF</v>
      </c>
      <c r="B44" t="str">
        <f t="shared" si="7"/>
        <v>North</v>
      </c>
      <c r="C44" t="s">
        <v>22</v>
      </c>
      <c r="D44" s="36" cm="1">
        <f t="array" aca="1" ref="D44" ca="1">IF($B44=INDIRECT("'"&amp;D$1&amp;"'"&amp;"!$B$4"),INDEX(INDIRECT("'"&amp;D$1&amp;"'"&amp;"!$C$5:$N$12"),MATCH($A44,INDIRECT("'"&amp;D$1&amp;"'"&amp;"!$B$5:$B$12"),0),MATCH($C44,INDIRECT("'"&amp;D$1&amp;"'"&amp;"!$C$4:$N$4"))),IF($B44=INDIRECT("'"&amp;D$1&amp;"'"&amp;"!$B$14"),INDEX(INDIRECT("'"&amp;D$1&amp;"'"&amp;"!$C$15:$N$22"),MATCH($A44,INDIRECT("'"&amp;D$1&amp;"'"&amp;"!$B$5:$B$12"),0),MATCH($C44,INDIRECT("'"&amp;D$1&amp;"'"&amp;"!$C$4:$N$4"))),INDEX(INDIRECT("'"&amp;D$1&amp;"'"&amp;"!$C$25:$N$32"),MATCH($A44,INDIRECT("'"&amp;D$1&amp;"'"&amp;"!$B$5:$B$12"),0),MATCH($C44,INDIRECT("'"&amp;D$1&amp;"'"&amp;"!$C$4:$N$4")))))</f>
        <v>8887.98</v>
      </c>
      <c r="E44" s="36" cm="1">
        <f t="array" aca="1" ref="E44" ca="1">IF($B44=INDIRECT("'"&amp;E$1&amp;"'"&amp;"!$B$4"),INDEX(INDIRECT("'"&amp;E$1&amp;"'"&amp;"!$C$5:$N$12"),MATCH($A44,INDIRECT("'"&amp;E$1&amp;"'"&amp;"!$B$5:$B$12"),0),MATCH($C44,INDIRECT("'"&amp;E$1&amp;"'"&amp;"!$C$4:$N$4"))),IF($B44=INDIRECT("'"&amp;E$1&amp;"'"&amp;"!$B$14"),INDEX(INDIRECT("'"&amp;E$1&amp;"'"&amp;"!$C$15:$N$22"),MATCH($A44,INDIRECT("'"&amp;E$1&amp;"'"&amp;"!$B$5:$B$12"),0),MATCH($C44,INDIRECT("'"&amp;E$1&amp;"'"&amp;"!$C$4:$N$4"))),INDEX(INDIRECT("'"&amp;E$1&amp;"'"&amp;"!$C$25:$N$32"),MATCH($A44,INDIRECT("'"&amp;E$1&amp;"'"&amp;"!$B$5:$B$12"),0),MATCH($C44,INDIRECT("'"&amp;E$1&amp;"'"&amp;"!$C$4:$N$4")))))</f>
        <v>147981.60000000003</v>
      </c>
      <c r="F44" s="36" cm="1">
        <f t="array" aca="1" ref="F44" ca="1">IF($B44=INDIRECT("'"&amp;F$1&amp;"'"&amp;"!$B$4"),INDEX(INDIRECT("'"&amp;F$1&amp;"'"&amp;"!$C$5:$N$12"),MATCH($A44,INDIRECT("'"&amp;F$1&amp;"'"&amp;"!$B$5:$B$12"),0),MATCH($C44,INDIRECT("'"&amp;F$1&amp;"'"&amp;"!$C$4:$N$4"))),IF($B44=INDIRECT("'"&amp;F$1&amp;"'"&amp;"!$B$14"),INDEX(INDIRECT("'"&amp;F$1&amp;"'"&amp;"!$C$15:$N$22"),MATCH($A44,INDIRECT("'"&amp;F$1&amp;"'"&amp;"!$B$5:$B$12"),0),MATCH($C44,INDIRECT("'"&amp;F$1&amp;"'"&amp;"!$C$4:$N$4"))),INDEX(INDIRECT("'"&amp;F$1&amp;"'"&amp;"!$C$25:$N$32"),MATCH($A44,INDIRECT("'"&amp;F$1&amp;"'"&amp;"!$B$5:$B$12"),0),MATCH($C44,INDIRECT("'"&amp;F$1&amp;"'"&amp;"!$C$4:$N$4")))))</f>
        <v>13507.039999999999</v>
      </c>
      <c r="H44" s="38" t="s">
        <v>35</v>
      </c>
      <c r="I44" s="49">
        <v>10155.699999999997</v>
      </c>
      <c r="J44" s="49">
        <v>41514.139999999992</v>
      </c>
      <c r="K44" s="49">
        <v>74305.939999999988</v>
      </c>
      <c r="L44" s="49">
        <v>125975.77999999997</v>
      </c>
    </row>
    <row r="45" spans="1:19" x14ac:dyDescent="0.3">
      <c r="A45" t="str">
        <f t="shared" si="6"/>
        <v>RGB HF</v>
      </c>
      <c r="B45" t="str">
        <f t="shared" si="7"/>
        <v>North</v>
      </c>
      <c r="C45" t="s">
        <v>23</v>
      </c>
      <c r="D45" s="36" cm="1">
        <f t="array" aca="1" ref="D45" ca="1">IF($B45=INDIRECT("'"&amp;D$1&amp;"'"&amp;"!$B$4"),INDEX(INDIRECT("'"&amp;D$1&amp;"'"&amp;"!$C$5:$N$12"),MATCH($A45,INDIRECT("'"&amp;D$1&amp;"'"&amp;"!$B$5:$B$12"),0),MATCH($C45,INDIRECT("'"&amp;D$1&amp;"'"&amp;"!$C$4:$N$4"))),IF($B45=INDIRECT("'"&amp;D$1&amp;"'"&amp;"!$B$14"),INDEX(INDIRECT("'"&amp;D$1&amp;"'"&amp;"!$C$15:$N$22"),MATCH($A45,INDIRECT("'"&amp;D$1&amp;"'"&amp;"!$B$5:$B$12"),0),MATCH($C45,INDIRECT("'"&amp;D$1&amp;"'"&amp;"!$C$4:$N$4"))),INDEX(INDIRECT("'"&amp;D$1&amp;"'"&amp;"!$C$25:$N$32"),MATCH($A45,INDIRECT("'"&amp;D$1&amp;"'"&amp;"!$B$5:$B$12"),0),MATCH($C45,INDIRECT("'"&amp;D$1&amp;"'"&amp;"!$C$4:$N$4")))))</f>
        <v>4807.66</v>
      </c>
      <c r="E45" s="36" cm="1">
        <f t="array" aca="1" ref="E45" ca="1">IF($B45=INDIRECT("'"&amp;E$1&amp;"'"&amp;"!$B$4"),INDEX(INDIRECT("'"&amp;E$1&amp;"'"&amp;"!$C$5:$N$12"),MATCH($A45,INDIRECT("'"&amp;E$1&amp;"'"&amp;"!$B$5:$B$12"),0),MATCH($C45,INDIRECT("'"&amp;E$1&amp;"'"&amp;"!$C$4:$N$4"))),IF($B45=INDIRECT("'"&amp;E$1&amp;"'"&amp;"!$B$14"),INDEX(INDIRECT("'"&amp;E$1&amp;"'"&amp;"!$C$15:$N$22"),MATCH($A45,INDIRECT("'"&amp;E$1&amp;"'"&amp;"!$B$5:$B$12"),0),MATCH($C45,INDIRECT("'"&amp;E$1&amp;"'"&amp;"!$C$4:$N$4"))),INDEX(INDIRECT("'"&amp;E$1&amp;"'"&amp;"!$C$25:$N$32"),MATCH($A45,INDIRECT("'"&amp;E$1&amp;"'"&amp;"!$B$5:$B$12"),0),MATCH($C45,INDIRECT("'"&amp;E$1&amp;"'"&amp;"!$C$4:$N$4")))))</f>
        <v>147981.60000000003</v>
      </c>
      <c r="F45" s="36" cm="1">
        <f t="array" aca="1" ref="F45" ca="1">IF($B45=INDIRECT("'"&amp;F$1&amp;"'"&amp;"!$B$4"),INDEX(INDIRECT("'"&amp;F$1&amp;"'"&amp;"!$C$5:$N$12"),MATCH($A45,INDIRECT("'"&amp;F$1&amp;"'"&amp;"!$B$5:$B$12"),0),MATCH($C45,INDIRECT("'"&amp;F$1&amp;"'"&amp;"!$C$4:$N$4"))),IF($B45=INDIRECT("'"&amp;F$1&amp;"'"&amp;"!$B$14"),INDEX(INDIRECT("'"&amp;F$1&amp;"'"&amp;"!$C$15:$N$22"),MATCH($A45,INDIRECT("'"&amp;F$1&amp;"'"&amp;"!$B$5:$B$12"),0),MATCH($C45,INDIRECT("'"&amp;F$1&amp;"'"&amp;"!$C$4:$N$4"))),INDEX(INDIRECT("'"&amp;F$1&amp;"'"&amp;"!$C$25:$N$32"),MATCH($A45,INDIRECT("'"&amp;F$1&amp;"'"&amp;"!$B$5:$B$12"),0),MATCH($C45,INDIRECT("'"&amp;F$1&amp;"'"&amp;"!$C$4:$N$4")))))</f>
        <v>0</v>
      </c>
      <c r="H45" s="38" t="s">
        <v>28</v>
      </c>
      <c r="I45" s="49">
        <v>2377059.4599999995</v>
      </c>
      <c r="J45" s="49">
        <v>1328138.4199999997</v>
      </c>
      <c r="K45" s="49">
        <v>4560370.1399999997</v>
      </c>
      <c r="L45" s="49">
        <v>8265568.0199999986</v>
      </c>
    </row>
    <row r="46" spans="1:19" x14ac:dyDescent="0.3">
      <c r="A46" t="str">
        <f t="shared" si="6"/>
        <v>RGB HF</v>
      </c>
      <c r="B46" t="str">
        <f t="shared" si="7"/>
        <v>North</v>
      </c>
      <c r="C46" t="s">
        <v>24</v>
      </c>
      <c r="D46" s="36" cm="1">
        <f t="array" aca="1" ref="D46" ca="1">IF($B46=INDIRECT("'"&amp;D$1&amp;"'"&amp;"!$B$4"),INDEX(INDIRECT("'"&amp;D$1&amp;"'"&amp;"!$C$5:$N$12"),MATCH($A46,INDIRECT("'"&amp;D$1&amp;"'"&amp;"!$B$5:$B$12"),0),MATCH($C46,INDIRECT("'"&amp;D$1&amp;"'"&amp;"!$C$4:$N$4"))),IF($B46=INDIRECT("'"&amp;D$1&amp;"'"&amp;"!$B$14"),INDEX(INDIRECT("'"&amp;D$1&amp;"'"&amp;"!$C$15:$N$22"),MATCH($A46,INDIRECT("'"&amp;D$1&amp;"'"&amp;"!$B$5:$B$12"),0),MATCH($C46,INDIRECT("'"&amp;D$1&amp;"'"&amp;"!$C$4:$N$4"))),INDEX(INDIRECT("'"&amp;D$1&amp;"'"&amp;"!$C$25:$N$32"),MATCH($A46,INDIRECT("'"&amp;D$1&amp;"'"&amp;"!$B$5:$B$12"),0),MATCH($C46,INDIRECT("'"&amp;D$1&amp;"'"&amp;"!$C$4:$N$4")))))</f>
        <v>7889.2199999999993</v>
      </c>
      <c r="E46" s="36" cm="1">
        <f t="array" aca="1" ref="E46" ca="1">IF($B46=INDIRECT("'"&amp;E$1&amp;"'"&amp;"!$B$4"),INDEX(INDIRECT("'"&amp;E$1&amp;"'"&amp;"!$C$5:$N$12"),MATCH($A46,INDIRECT("'"&amp;E$1&amp;"'"&amp;"!$B$5:$B$12"),0),MATCH($C46,INDIRECT("'"&amp;E$1&amp;"'"&amp;"!$C$4:$N$4"))),IF($B46=INDIRECT("'"&amp;E$1&amp;"'"&amp;"!$B$14"),INDEX(INDIRECT("'"&amp;E$1&amp;"'"&amp;"!$C$15:$N$22"),MATCH($A46,INDIRECT("'"&amp;E$1&amp;"'"&amp;"!$B$5:$B$12"),0),MATCH($C46,INDIRECT("'"&amp;E$1&amp;"'"&amp;"!$C$4:$N$4"))),INDEX(INDIRECT("'"&amp;E$1&amp;"'"&amp;"!$C$25:$N$32"),MATCH($A46,INDIRECT("'"&amp;E$1&amp;"'"&amp;"!$B$5:$B$12"),0),MATCH($C46,INDIRECT("'"&amp;E$1&amp;"'"&amp;"!$C$4:$N$4")))))</f>
        <v>147981.60000000003</v>
      </c>
      <c r="F46" s="36" cm="1">
        <f t="array" aca="1" ref="F46" ca="1">IF($B46=INDIRECT("'"&amp;F$1&amp;"'"&amp;"!$B$4"),INDEX(INDIRECT("'"&amp;F$1&amp;"'"&amp;"!$C$5:$N$12"),MATCH($A46,INDIRECT("'"&amp;F$1&amp;"'"&amp;"!$B$5:$B$12"),0),MATCH($C46,INDIRECT("'"&amp;F$1&amp;"'"&amp;"!$C$4:$N$4"))),IF($B46=INDIRECT("'"&amp;F$1&amp;"'"&amp;"!$B$14"),INDEX(INDIRECT("'"&amp;F$1&amp;"'"&amp;"!$C$15:$N$22"),MATCH($A46,INDIRECT("'"&amp;F$1&amp;"'"&amp;"!$B$5:$B$12"),0),MATCH($C46,INDIRECT("'"&amp;F$1&amp;"'"&amp;"!$C$4:$N$4"))),INDEX(INDIRECT("'"&amp;F$1&amp;"'"&amp;"!$C$25:$N$32"),MATCH($A46,INDIRECT("'"&amp;F$1&amp;"'"&amp;"!$B$5:$B$12"),0),MATCH($C46,INDIRECT("'"&amp;F$1&amp;"'"&amp;"!$C$4:$N$4")))))</f>
        <v>8450.92</v>
      </c>
      <c r="H46" s="38" t="s">
        <v>29</v>
      </c>
      <c r="I46" s="49">
        <v>164</v>
      </c>
      <c r="J46" s="49">
        <v>74339.560000000012</v>
      </c>
      <c r="K46" s="49">
        <v>145813.21999999997</v>
      </c>
      <c r="L46" s="49">
        <v>220316.77999999997</v>
      </c>
    </row>
    <row r="47" spans="1:19" x14ac:dyDescent="0.3">
      <c r="A47" t="str">
        <f t="shared" si="6"/>
        <v>RGB HF</v>
      </c>
      <c r="B47" t="str">
        <f t="shared" si="7"/>
        <v>North</v>
      </c>
      <c r="C47" t="s">
        <v>25</v>
      </c>
      <c r="D47" s="36" cm="1">
        <f t="array" aca="1" ref="D47" ca="1">IF($B47=INDIRECT("'"&amp;D$1&amp;"'"&amp;"!$B$4"),INDEX(INDIRECT("'"&amp;D$1&amp;"'"&amp;"!$C$5:$N$12"),MATCH($A47,INDIRECT("'"&amp;D$1&amp;"'"&amp;"!$B$5:$B$12"),0),MATCH($C47,INDIRECT("'"&amp;D$1&amp;"'"&amp;"!$C$4:$N$4"))),IF($B47=INDIRECT("'"&amp;D$1&amp;"'"&amp;"!$B$14"),INDEX(INDIRECT("'"&amp;D$1&amp;"'"&amp;"!$C$15:$N$22"),MATCH($A47,INDIRECT("'"&amp;D$1&amp;"'"&amp;"!$B$5:$B$12"),0),MATCH($C47,INDIRECT("'"&amp;D$1&amp;"'"&amp;"!$C$4:$N$4"))),INDEX(INDIRECT("'"&amp;D$1&amp;"'"&amp;"!$C$25:$N$32"),MATCH($A47,INDIRECT("'"&amp;D$1&amp;"'"&amp;"!$B$5:$B$12"),0),MATCH($C47,INDIRECT("'"&amp;D$1&amp;"'"&amp;"!$C$4:$N$4")))))</f>
        <v>7917.9199999999992</v>
      </c>
      <c r="E47" s="36" cm="1">
        <f t="array" aca="1" ref="E47" ca="1">IF($B47=INDIRECT("'"&amp;E$1&amp;"'"&amp;"!$B$4"),INDEX(INDIRECT("'"&amp;E$1&amp;"'"&amp;"!$C$5:$N$12"),MATCH($A47,INDIRECT("'"&amp;E$1&amp;"'"&amp;"!$B$5:$B$12"),0),MATCH($C47,INDIRECT("'"&amp;E$1&amp;"'"&amp;"!$C$4:$N$4"))),IF($B47=INDIRECT("'"&amp;E$1&amp;"'"&amp;"!$B$14"),INDEX(INDIRECT("'"&amp;E$1&amp;"'"&amp;"!$C$15:$N$22"),MATCH($A47,INDIRECT("'"&amp;E$1&amp;"'"&amp;"!$B$5:$B$12"),0),MATCH($C47,INDIRECT("'"&amp;E$1&amp;"'"&amp;"!$C$4:$N$4"))),INDEX(INDIRECT("'"&amp;E$1&amp;"'"&amp;"!$C$25:$N$32"),MATCH($A47,INDIRECT("'"&amp;E$1&amp;"'"&amp;"!$B$5:$B$12"),0),MATCH($C47,INDIRECT("'"&amp;E$1&amp;"'"&amp;"!$C$4:$N$4")))))</f>
        <v>147981.60000000003</v>
      </c>
      <c r="F47" s="36" cm="1">
        <f t="array" aca="1" ref="F47" ca="1">IF($B47=INDIRECT("'"&amp;F$1&amp;"'"&amp;"!$B$4"),INDEX(INDIRECT("'"&amp;F$1&amp;"'"&amp;"!$C$5:$N$12"),MATCH($A47,INDIRECT("'"&amp;F$1&amp;"'"&amp;"!$B$5:$B$12"),0),MATCH($C47,INDIRECT("'"&amp;F$1&amp;"'"&amp;"!$C$4:$N$4"))),IF($B47=INDIRECT("'"&amp;F$1&amp;"'"&amp;"!$B$14"),INDEX(INDIRECT("'"&amp;F$1&amp;"'"&amp;"!$C$15:$N$22"),MATCH($A47,INDIRECT("'"&amp;F$1&amp;"'"&amp;"!$B$5:$B$12"),0),MATCH($C47,INDIRECT("'"&amp;F$1&amp;"'"&amp;"!$C$4:$N$4"))),INDEX(INDIRECT("'"&amp;F$1&amp;"'"&amp;"!$C$25:$N$32"),MATCH($A47,INDIRECT("'"&amp;F$1&amp;"'"&amp;"!$B$5:$B$12"),0),MATCH($C47,INDIRECT("'"&amp;F$1&amp;"'"&amp;"!$C$4:$N$4")))))</f>
        <v>8523.08</v>
      </c>
      <c r="H47" s="38" t="s">
        <v>34</v>
      </c>
      <c r="I47" s="49">
        <v>4396878.54</v>
      </c>
      <c r="J47" s="49">
        <v>4472849.08</v>
      </c>
      <c r="K47" s="49">
        <v>25233012.939999998</v>
      </c>
      <c r="L47" s="49">
        <v>34102740.560000002</v>
      </c>
    </row>
    <row r="48" spans="1:19" x14ac:dyDescent="0.3">
      <c r="A48" t="str">
        <f t="shared" si="6"/>
        <v>RGB HF</v>
      </c>
      <c r="B48" t="str">
        <f t="shared" si="7"/>
        <v>North</v>
      </c>
      <c r="C48" t="s">
        <v>26</v>
      </c>
      <c r="D48" s="36" cm="1">
        <f t="array" aca="1" ref="D48" ca="1">IF($B48=INDIRECT("'"&amp;D$1&amp;"'"&amp;"!$B$4"),INDEX(INDIRECT("'"&amp;D$1&amp;"'"&amp;"!$C$5:$N$12"),MATCH($A48,INDIRECT("'"&amp;D$1&amp;"'"&amp;"!$B$5:$B$12"),0),MATCH($C48,INDIRECT("'"&amp;D$1&amp;"'"&amp;"!$C$4:$N$4"))),IF($B48=INDIRECT("'"&amp;D$1&amp;"'"&amp;"!$B$14"),INDEX(INDIRECT("'"&amp;D$1&amp;"'"&amp;"!$C$15:$N$22"),MATCH($A48,INDIRECT("'"&amp;D$1&amp;"'"&amp;"!$B$5:$B$12"),0),MATCH($C48,INDIRECT("'"&amp;D$1&amp;"'"&amp;"!$C$4:$N$4"))),INDEX(INDIRECT("'"&amp;D$1&amp;"'"&amp;"!$C$25:$N$32"),MATCH($A48,INDIRECT("'"&amp;D$1&amp;"'"&amp;"!$B$5:$B$12"),0),MATCH($C48,INDIRECT("'"&amp;D$1&amp;"'"&amp;"!$C$4:$N$4")))))</f>
        <v>6095.8799999999992</v>
      </c>
      <c r="E48" s="36" cm="1">
        <f t="array" aca="1" ref="E48" ca="1">IF($B48=INDIRECT("'"&amp;E$1&amp;"'"&amp;"!$B$4"),INDEX(INDIRECT("'"&amp;E$1&amp;"'"&amp;"!$C$5:$N$12"),MATCH($A48,INDIRECT("'"&amp;E$1&amp;"'"&amp;"!$B$5:$B$12"),0),MATCH($C48,INDIRECT("'"&amp;E$1&amp;"'"&amp;"!$C$4:$N$4"))),IF($B48=INDIRECT("'"&amp;E$1&amp;"'"&amp;"!$B$14"),INDEX(INDIRECT("'"&amp;E$1&amp;"'"&amp;"!$C$15:$N$22"),MATCH($A48,INDIRECT("'"&amp;E$1&amp;"'"&amp;"!$B$5:$B$12"),0),MATCH($C48,INDIRECT("'"&amp;E$1&amp;"'"&amp;"!$C$4:$N$4"))),INDEX(INDIRECT("'"&amp;E$1&amp;"'"&amp;"!$C$25:$N$32"),MATCH($A48,INDIRECT("'"&amp;E$1&amp;"'"&amp;"!$B$5:$B$12"),0),MATCH($C48,INDIRECT("'"&amp;E$1&amp;"'"&amp;"!$C$4:$N$4")))))</f>
        <v>147981.60000000003</v>
      </c>
      <c r="F48" s="36" cm="1">
        <f t="array" aca="1" ref="F48" ca="1">IF($B48=INDIRECT("'"&amp;F$1&amp;"'"&amp;"!$B$4"),INDEX(INDIRECT("'"&amp;F$1&amp;"'"&amp;"!$C$5:$N$12"),MATCH($A48,INDIRECT("'"&amp;F$1&amp;"'"&amp;"!$B$5:$B$12"),0),MATCH($C48,INDIRECT("'"&amp;F$1&amp;"'"&amp;"!$C$4:$N$4"))),IF($B48=INDIRECT("'"&amp;F$1&amp;"'"&amp;"!$B$14"),INDEX(INDIRECT("'"&amp;F$1&amp;"'"&amp;"!$C$15:$N$22"),MATCH($A48,INDIRECT("'"&amp;F$1&amp;"'"&amp;"!$B$5:$B$12"),0),MATCH($C48,INDIRECT("'"&amp;F$1&amp;"'"&amp;"!$C$4:$N$4"))),INDEX(INDIRECT("'"&amp;F$1&amp;"'"&amp;"!$C$25:$N$32"),MATCH($A48,INDIRECT("'"&amp;F$1&amp;"'"&amp;"!$B$5:$B$12"),0),MATCH($C48,INDIRECT("'"&amp;F$1&amp;"'"&amp;"!$C$4:$N$4")))))</f>
        <v>6859.2999999999993</v>
      </c>
      <c r="H48" s="38" t="s">
        <v>67</v>
      </c>
      <c r="I48" s="49">
        <v>14377752.899999999</v>
      </c>
      <c r="J48" s="49">
        <v>21212040.439999998</v>
      </c>
      <c r="K48" s="49">
        <v>94702119.799999997</v>
      </c>
      <c r="L48" s="49">
        <v>130291913.14</v>
      </c>
    </row>
    <row r="49" spans="1:6" x14ac:dyDescent="0.3">
      <c r="A49" t="str">
        <f t="shared" si="6"/>
        <v>RGB HF</v>
      </c>
      <c r="B49" t="str">
        <f t="shared" si="7"/>
        <v>North</v>
      </c>
      <c r="C49" t="s">
        <v>27</v>
      </c>
      <c r="D49" s="36" cm="1">
        <f t="array" aca="1" ref="D49" ca="1">IF($B49=INDIRECT("'"&amp;D$1&amp;"'"&amp;"!$B$4"),INDEX(INDIRECT("'"&amp;D$1&amp;"'"&amp;"!$C$5:$N$12"),MATCH($A49,INDIRECT("'"&amp;D$1&amp;"'"&amp;"!$B$5:$B$12"),0),MATCH($C49,INDIRECT("'"&amp;D$1&amp;"'"&amp;"!$C$4:$N$4"))),IF($B49=INDIRECT("'"&amp;D$1&amp;"'"&amp;"!$B$14"),INDEX(INDIRECT("'"&amp;D$1&amp;"'"&amp;"!$C$15:$N$22"),MATCH($A49,INDIRECT("'"&amp;D$1&amp;"'"&amp;"!$B$5:$B$12"),0),MATCH($C49,INDIRECT("'"&amp;D$1&amp;"'"&amp;"!$C$4:$N$4"))),INDEX(INDIRECT("'"&amp;D$1&amp;"'"&amp;"!$C$25:$N$32"),MATCH($A49,INDIRECT("'"&amp;D$1&amp;"'"&amp;"!$B$5:$B$12"),0),MATCH($C49,INDIRECT("'"&amp;D$1&amp;"'"&amp;"!$C$4:$N$4")))))</f>
        <v>5014.2999999999993</v>
      </c>
      <c r="E49" s="36" cm="1">
        <f t="array" aca="1" ref="E49" ca="1">IF($B49=INDIRECT("'"&amp;E$1&amp;"'"&amp;"!$B$4"),INDEX(INDIRECT("'"&amp;E$1&amp;"'"&amp;"!$C$5:$N$12"),MATCH($A49,INDIRECT("'"&amp;E$1&amp;"'"&amp;"!$B$5:$B$12"),0),MATCH($C49,INDIRECT("'"&amp;E$1&amp;"'"&amp;"!$C$4:$N$4"))),IF($B49=INDIRECT("'"&amp;E$1&amp;"'"&amp;"!$B$14"),INDEX(INDIRECT("'"&amp;E$1&amp;"'"&amp;"!$C$15:$N$22"),MATCH($A49,INDIRECT("'"&amp;E$1&amp;"'"&amp;"!$B$5:$B$12"),0),MATCH($C49,INDIRECT("'"&amp;E$1&amp;"'"&amp;"!$C$4:$N$4"))),INDEX(INDIRECT("'"&amp;E$1&amp;"'"&amp;"!$C$25:$N$32"),MATCH($A49,INDIRECT("'"&amp;E$1&amp;"'"&amp;"!$B$5:$B$12"),0),MATCH($C49,INDIRECT("'"&amp;E$1&amp;"'"&amp;"!$C$4:$N$4")))))</f>
        <v>147981.60000000003</v>
      </c>
      <c r="F49" s="36" cm="1">
        <f t="array" aca="1" ref="F49" ca="1">IF($B49=INDIRECT("'"&amp;F$1&amp;"'"&amp;"!$B$4"),INDEX(INDIRECT("'"&amp;F$1&amp;"'"&amp;"!$C$5:$N$12"),MATCH($A49,INDIRECT("'"&amp;F$1&amp;"'"&amp;"!$B$5:$B$12"),0),MATCH($C49,INDIRECT("'"&amp;F$1&amp;"'"&amp;"!$C$4:$N$4"))),IF($B49=INDIRECT("'"&amp;F$1&amp;"'"&amp;"!$B$14"),INDEX(INDIRECT("'"&amp;F$1&amp;"'"&amp;"!$C$15:$N$22"),MATCH($A49,INDIRECT("'"&amp;F$1&amp;"'"&amp;"!$B$5:$B$12"),0),MATCH($C49,INDIRECT("'"&amp;F$1&amp;"'"&amp;"!$C$4:$N$4"))),INDEX(INDIRECT("'"&amp;F$1&amp;"'"&amp;"!$C$25:$N$32"),MATCH($A49,INDIRECT("'"&amp;F$1&amp;"'"&amp;"!$B$5:$B$12"),0),MATCH($C49,INDIRECT("'"&amp;F$1&amp;"'"&amp;"!$C$4:$N$4")))))</f>
        <v>6644.46</v>
      </c>
    </row>
    <row r="50" spans="1:6" x14ac:dyDescent="0.3">
      <c r="A50" t="str">
        <f>A38</f>
        <v>RGB HF</v>
      </c>
      <c r="B50" t="s">
        <v>13</v>
      </c>
      <c r="C50" t="s">
        <v>16</v>
      </c>
      <c r="D50" s="36" cm="1">
        <f t="array" aca="1" ref="D50" ca="1">IF($B50=INDIRECT("'"&amp;D$1&amp;"'"&amp;"!$B$4"),INDEX(INDIRECT("'"&amp;D$1&amp;"'"&amp;"!$C$5:$N$12"),MATCH($A50,INDIRECT("'"&amp;D$1&amp;"'"&amp;"!$B$5:$B$12"),0),MATCH($C50,INDIRECT("'"&amp;D$1&amp;"'"&amp;"!$C$4:$N$4"))),IF($B50=INDIRECT("'"&amp;D$1&amp;"'"&amp;"!$B$14"),INDEX(INDIRECT("'"&amp;D$1&amp;"'"&amp;"!$C$15:$N$22"),MATCH($A50,INDIRECT("'"&amp;D$1&amp;"'"&amp;"!$B$5:$B$12"),0),MATCH($C50,INDIRECT("'"&amp;D$1&amp;"'"&amp;"!$C$4:$N$4"))),INDEX(INDIRECT("'"&amp;D$1&amp;"'"&amp;"!$C$25:$N$32"),MATCH($A50,INDIRECT("'"&amp;D$1&amp;"'"&amp;"!$B$5:$B$12"),0),MATCH($C50,INDIRECT("'"&amp;D$1&amp;"'"&amp;"!$C$4:$N$4")))))</f>
        <v>0</v>
      </c>
      <c r="E50" s="36" cm="1">
        <f t="array" aca="1" ref="E50" ca="1">IF($B50=INDIRECT("'"&amp;E$1&amp;"'"&amp;"!$B$4"),INDEX(INDIRECT("'"&amp;E$1&amp;"'"&amp;"!$C$5:$N$12"),MATCH($A50,INDIRECT("'"&amp;E$1&amp;"'"&amp;"!$B$5:$B$12"),0),MATCH($C50,INDIRECT("'"&amp;E$1&amp;"'"&amp;"!$C$4:$N$4"))),IF($B50=INDIRECT("'"&amp;E$1&amp;"'"&amp;"!$B$14"),INDEX(INDIRECT("'"&amp;E$1&amp;"'"&amp;"!$C$15:$N$22"),MATCH($A50,INDIRECT("'"&amp;E$1&amp;"'"&amp;"!$B$5:$B$12"),0),MATCH($C50,INDIRECT("'"&amp;E$1&amp;"'"&amp;"!$C$4:$N$4"))),INDEX(INDIRECT("'"&amp;E$1&amp;"'"&amp;"!$C$25:$N$32"),MATCH($A50,INDIRECT("'"&amp;E$1&amp;"'"&amp;"!$B$5:$B$12"),0),MATCH($C50,INDIRECT("'"&amp;E$1&amp;"'"&amp;"!$C$4:$N$4")))))</f>
        <v>0</v>
      </c>
      <c r="F50" s="36" cm="1">
        <f t="array" aca="1" ref="F50" ca="1">IF($B50=INDIRECT("'"&amp;F$1&amp;"'"&amp;"!$B$4"),INDEX(INDIRECT("'"&amp;F$1&amp;"'"&amp;"!$C$5:$N$12"),MATCH($A50,INDIRECT("'"&amp;F$1&amp;"'"&amp;"!$B$5:$B$12"),0),MATCH($C50,INDIRECT("'"&amp;F$1&amp;"'"&amp;"!$C$4:$N$4"))),IF($B50=INDIRECT("'"&amp;F$1&amp;"'"&amp;"!$B$14"),INDEX(INDIRECT("'"&amp;F$1&amp;"'"&amp;"!$C$15:$N$22"),MATCH($A50,INDIRECT("'"&amp;F$1&amp;"'"&amp;"!$B$5:$B$12"),0),MATCH($C50,INDIRECT("'"&amp;F$1&amp;"'"&amp;"!$C$4:$N$4"))),INDEX(INDIRECT("'"&amp;F$1&amp;"'"&amp;"!$C$25:$N$32"),MATCH($A50,INDIRECT("'"&amp;F$1&amp;"'"&amp;"!$B$5:$B$12"),0),MATCH($C50,INDIRECT("'"&amp;F$1&amp;"'"&amp;"!$C$4:$N$4")))))</f>
        <v>0</v>
      </c>
    </row>
    <row r="51" spans="1:6" x14ac:dyDescent="0.3">
      <c r="A51" t="str">
        <f t="shared" ref="A51:A61" si="8">A50</f>
        <v>RGB HF</v>
      </c>
      <c r="B51" t="str">
        <f t="shared" ref="B51:B61" si="9">B50</f>
        <v>Central</v>
      </c>
      <c r="C51" t="s">
        <v>17</v>
      </c>
      <c r="D51" s="36" cm="1">
        <f t="array" aca="1" ref="D51" ca="1">IF($B51=INDIRECT("'"&amp;D$1&amp;"'"&amp;"!$B$4"),INDEX(INDIRECT("'"&amp;D$1&amp;"'"&amp;"!$C$5:$N$12"),MATCH($A51,INDIRECT("'"&amp;D$1&amp;"'"&amp;"!$B$5:$B$12"),0),MATCH($C51,INDIRECT("'"&amp;D$1&amp;"'"&amp;"!$C$4:$N$4"))),IF($B51=INDIRECT("'"&amp;D$1&amp;"'"&amp;"!$B$14"),INDEX(INDIRECT("'"&amp;D$1&amp;"'"&amp;"!$C$15:$N$22"),MATCH($A51,INDIRECT("'"&amp;D$1&amp;"'"&amp;"!$B$5:$B$12"),0),MATCH($C51,INDIRECT("'"&amp;D$1&amp;"'"&amp;"!$C$4:$N$4"))),INDEX(INDIRECT("'"&amp;D$1&amp;"'"&amp;"!$C$25:$N$32"),MATCH($A51,INDIRECT("'"&amp;D$1&amp;"'"&amp;"!$B$5:$B$12"),0),MATCH($C51,INDIRECT("'"&amp;D$1&amp;"'"&amp;"!$C$4:$N$4")))))</f>
        <v>65.599999999999994</v>
      </c>
      <c r="E51" s="36" cm="1">
        <f t="array" aca="1" ref="E51" ca="1">IF($B51=INDIRECT("'"&amp;E$1&amp;"'"&amp;"!$B$4"),INDEX(INDIRECT("'"&amp;E$1&amp;"'"&amp;"!$C$5:$N$12"),MATCH($A51,INDIRECT("'"&amp;E$1&amp;"'"&amp;"!$B$5:$B$12"),0),MATCH($C51,INDIRECT("'"&amp;E$1&amp;"'"&amp;"!$C$4:$N$4"))),IF($B51=INDIRECT("'"&amp;E$1&amp;"'"&amp;"!$B$14"),INDEX(INDIRECT("'"&amp;E$1&amp;"'"&amp;"!$C$15:$N$22"),MATCH($A51,INDIRECT("'"&amp;E$1&amp;"'"&amp;"!$B$5:$B$12"),0),MATCH($C51,INDIRECT("'"&amp;E$1&amp;"'"&amp;"!$C$4:$N$4"))),INDEX(INDIRECT("'"&amp;E$1&amp;"'"&amp;"!$C$25:$N$32"),MATCH($A51,INDIRECT("'"&amp;E$1&amp;"'"&amp;"!$B$5:$B$12"),0),MATCH($C51,INDIRECT("'"&amp;E$1&amp;"'"&amp;"!$C$4:$N$4")))))</f>
        <v>0</v>
      </c>
      <c r="F51" s="36" cm="1">
        <f t="array" aca="1" ref="F51" ca="1">IF($B51=INDIRECT("'"&amp;F$1&amp;"'"&amp;"!$B$4"),INDEX(INDIRECT("'"&amp;F$1&amp;"'"&amp;"!$C$5:$N$12"),MATCH($A51,INDIRECT("'"&amp;F$1&amp;"'"&amp;"!$B$5:$B$12"),0),MATCH($C51,INDIRECT("'"&amp;F$1&amp;"'"&amp;"!$C$4:$N$4"))),IF($B51=INDIRECT("'"&amp;F$1&amp;"'"&amp;"!$B$14"),INDEX(INDIRECT("'"&amp;F$1&amp;"'"&amp;"!$C$15:$N$22"),MATCH($A51,INDIRECT("'"&amp;F$1&amp;"'"&amp;"!$B$5:$B$12"),0),MATCH($C51,INDIRECT("'"&amp;F$1&amp;"'"&amp;"!$C$4:$N$4"))),INDEX(INDIRECT("'"&amp;F$1&amp;"'"&amp;"!$C$25:$N$32"),MATCH($A51,INDIRECT("'"&amp;F$1&amp;"'"&amp;"!$B$5:$B$12"),0),MATCH($C51,INDIRECT("'"&amp;F$1&amp;"'"&amp;"!$C$4:$N$4")))))</f>
        <v>0</v>
      </c>
    </row>
    <row r="52" spans="1:6" x14ac:dyDescent="0.3">
      <c r="A52" t="str">
        <f t="shared" si="8"/>
        <v>RGB HF</v>
      </c>
      <c r="B52" t="str">
        <f t="shared" si="9"/>
        <v>Central</v>
      </c>
      <c r="C52" t="s">
        <v>18</v>
      </c>
      <c r="D52" s="36" cm="1">
        <f t="array" aca="1" ref="D52" ca="1">IF($B52=INDIRECT("'"&amp;D$1&amp;"'"&amp;"!$B$4"),INDEX(INDIRECT("'"&amp;D$1&amp;"'"&amp;"!$C$5:$N$12"),MATCH($A52,INDIRECT("'"&amp;D$1&amp;"'"&amp;"!$B$5:$B$12"),0),MATCH($C52,INDIRECT("'"&amp;D$1&amp;"'"&amp;"!$C$4:$N$4"))),IF($B52=INDIRECT("'"&amp;D$1&amp;"'"&amp;"!$B$14"),INDEX(INDIRECT("'"&amp;D$1&amp;"'"&amp;"!$C$15:$N$22"),MATCH($A52,INDIRECT("'"&amp;D$1&amp;"'"&amp;"!$B$5:$B$12"),0),MATCH($C52,INDIRECT("'"&amp;D$1&amp;"'"&amp;"!$C$4:$N$4"))),INDEX(INDIRECT("'"&amp;D$1&amp;"'"&amp;"!$C$25:$N$32"),MATCH($A52,INDIRECT("'"&amp;D$1&amp;"'"&amp;"!$B$5:$B$12"),0),MATCH($C52,INDIRECT("'"&amp;D$1&amp;"'"&amp;"!$C$4:$N$4")))))</f>
        <v>98.399999999999991</v>
      </c>
      <c r="E52" s="36" cm="1">
        <f t="array" aca="1" ref="E52" ca="1">IF($B52=INDIRECT("'"&amp;E$1&amp;"'"&amp;"!$B$4"),INDEX(INDIRECT("'"&amp;E$1&amp;"'"&amp;"!$C$5:$N$12"),MATCH($A52,INDIRECT("'"&amp;E$1&amp;"'"&amp;"!$B$5:$B$12"),0),MATCH($C52,INDIRECT("'"&amp;E$1&amp;"'"&amp;"!$C$4:$N$4"))),IF($B52=INDIRECT("'"&amp;E$1&amp;"'"&amp;"!$B$14"),INDEX(INDIRECT("'"&amp;E$1&amp;"'"&amp;"!$C$15:$N$22"),MATCH($A52,INDIRECT("'"&amp;E$1&amp;"'"&amp;"!$B$5:$B$12"),0),MATCH($C52,INDIRECT("'"&amp;E$1&amp;"'"&amp;"!$C$4:$N$4"))),INDEX(INDIRECT("'"&amp;E$1&amp;"'"&amp;"!$C$25:$N$32"),MATCH($A52,INDIRECT("'"&amp;E$1&amp;"'"&amp;"!$B$5:$B$12"),0),MATCH($C52,INDIRECT("'"&amp;E$1&amp;"'"&amp;"!$C$4:$N$4")))))</f>
        <v>0</v>
      </c>
      <c r="F52" s="36" cm="1">
        <f t="array" aca="1" ref="F52" ca="1">IF($B52=INDIRECT("'"&amp;F$1&amp;"'"&amp;"!$B$4"),INDEX(INDIRECT("'"&amp;F$1&amp;"'"&amp;"!$C$5:$N$12"),MATCH($A52,INDIRECT("'"&amp;F$1&amp;"'"&amp;"!$B$5:$B$12"),0),MATCH($C52,INDIRECT("'"&amp;F$1&amp;"'"&amp;"!$C$4:$N$4"))),IF($B52=INDIRECT("'"&amp;F$1&amp;"'"&amp;"!$B$14"),INDEX(INDIRECT("'"&amp;F$1&amp;"'"&amp;"!$C$15:$N$22"),MATCH($A52,INDIRECT("'"&amp;F$1&amp;"'"&amp;"!$B$5:$B$12"),0),MATCH($C52,INDIRECT("'"&amp;F$1&amp;"'"&amp;"!$C$4:$N$4"))),INDEX(INDIRECT("'"&amp;F$1&amp;"'"&amp;"!$C$25:$N$32"),MATCH($A52,INDIRECT("'"&amp;F$1&amp;"'"&amp;"!$B$5:$B$12"),0),MATCH($C52,INDIRECT("'"&amp;F$1&amp;"'"&amp;"!$C$4:$N$4")))))</f>
        <v>0</v>
      </c>
    </row>
    <row r="53" spans="1:6" x14ac:dyDescent="0.3">
      <c r="A53" t="str">
        <f t="shared" si="8"/>
        <v>RGB HF</v>
      </c>
      <c r="B53" t="str">
        <f t="shared" si="9"/>
        <v>Central</v>
      </c>
      <c r="C53" t="s">
        <v>19</v>
      </c>
      <c r="D53" s="36" cm="1">
        <f t="array" aca="1" ref="D53" ca="1">IF($B53=INDIRECT("'"&amp;D$1&amp;"'"&amp;"!$B$4"),INDEX(INDIRECT("'"&amp;D$1&amp;"'"&amp;"!$C$5:$N$12"),MATCH($A53,INDIRECT("'"&amp;D$1&amp;"'"&amp;"!$B$5:$B$12"),0),MATCH($C53,INDIRECT("'"&amp;D$1&amp;"'"&amp;"!$C$4:$N$4"))),IF($B53=INDIRECT("'"&amp;D$1&amp;"'"&amp;"!$B$14"),INDEX(INDIRECT("'"&amp;D$1&amp;"'"&amp;"!$C$15:$N$22"),MATCH($A53,INDIRECT("'"&amp;D$1&amp;"'"&amp;"!$B$5:$B$12"),0),MATCH($C53,INDIRECT("'"&amp;D$1&amp;"'"&amp;"!$C$4:$N$4"))),INDEX(INDIRECT("'"&amp;D$1&amp;"'"&amp;"!$C$25:$N$32"),MATCH($A53,INDIRECT("'"&amp;D$1&amp;"'"&amp;"!$B$5:$B$12"),0),MATCH($C53,INDIRECT("'"&amp;D$1&amp;"'"&amp;"!$C$4:$N$4")))))</f>
        <v>0</v>
      </c>
      <c r="E53" s="36" cm="1">
        <f t="array" aca="1" ref="E53" ca="1">IF($B53=INDIRECT("'"&amp;E$1&amp;"'"&amp;"!$B$4"),INDEX(INDIRECT("'"&amp;E$1&amp;"'"&amp;"!$C$5:$N$12"),MATCH($A53,INDIRECT("'"&amp;E$1&amp;"'"&amp;"!$B$5:$B$12"),0),MATCH($C53,INDIRECT("'"&amp;E$1&amp;"'"&amp;"!$C$4:$N$4"))),IF($B53=INDIRECT("'"&amp;E$1&amp;"'"&amp;"!$B$14"),INDEX(INDIRECT("'"&amp;E$1&amp;"'"&amp;"!$C$15:$N$22"),MATCH($A53,INDIRECT("'"&amp;E$1&amp;"'"&amp;"!$B$5:$B$12"),0),MATCH($C53,INDIRECT("'"&amp;E$1&amp;"'"&amp;"!$C$4:$N$4"))),INDEX(INDIRECT("'"&amp;E$1&amp;"'"&amp;"!$C$25:$N$32"),MATCH($A53,INDIRECT("'"&amp;E$1&amp;"'"&amp;"!$B$5:$B$12"),0),MATCH($C53,INDIRECT("'"&amp;E$1&amp;"'"&amp;"!$C$4:$N$4")))))</f>
        <v>0</v>
      </c>
      <c r="F53" s="36" cm="1">
        <f t="array" aca="1" ref="F53" ca="1">IF($B53=INDIRECT("'"&amp;F$1&amp;"'"&amp;"!$B$4"),INDEX(INDIRECT("'"&amp;F$1&amp;"'"&amp;"!$C$5:$N$12"),MATCH($A53,INDIRECT("'"&amp;F$1&amp;"'"&amp;"!$B$5:$B$12"),0),MATCH($C53,INDIRECT("'"&amp;F$1&amp;"'"&amp;"!$C$4:$N$4"))),IF($B53=INDIRECT("'"&amp;F$1&amp;"'"&amp;"!$B$14"),INDEX(INDIRECT("'"&amp;F$1&amp;"'"&amp;"!$C$15:$N$22"),MATCH($A53,INDIRECT("'"&amp;F$1&amp;"'"&amp;"!$B$5:$B$12"),0),MATCH($C53,INDIRECT("'"&amp;F$1&amp;"'"&amp;"!$C$4:$N$4"))),INDEX(INDIRECT("'"&amp;F$1&amp;"'"&amp;"!$C$25:$N$32"),MATCH($A53,INDIRECT("'"&amp;F$1&amp;"'"&amp;"!$B$5:$B$12"),0),MATCH($C53,INDIRECT("'"&amp;F$1&amp;"'"&amp;"!$C$4:$N$4")))))</f>
        <v>0</v>
      </c>
    </row>
    <row r="54" spans="1:6" x14ac:dyDescent="0.3">
      <c r="A54" t="str">
        <f t="shared" si="8"/>
        <v>RGB HF</v>
      </c>
      <c r="B54" t="str">
        <f t="shared" si="9"/>
        <v>Central</v>
      </c>
      <c r="C54" t="s">
        <v>20</v>
      </c>
      <c r="D54" s="36" cm="1">
        <f t="array" aca="1" ref="D54" ca="1">IF($B54=INDIRECT("'"&amp;D$1&amp;"'"&amp;"!$B$4"),INDEX(INDIRECT("'"&amp;D$1&amp;"'"&amp;"!$C$5:$N$12"),MATCH($A54,INDIRECT("'"&amp;D$1&amp;"'"&amp;"!$B$5:$B$12"),0),MATCH($C54,INDIRECT("'"&amp;D$1&amp;"'"&amp;"!$C$4:$N$4"))),IF($B54=INDIRECT("'"&amp;D$1&amp;"'"&amp;"!$B$14"),INDEX(INDIRECT("'"&amp;D$1&amp;"'"&amp;"!$C$15:$N$22"),MATCH($A54,INDIRECT("'"&amp;D$1&amp;"'"&amp;"!$B$5:$B$12"),0),MATCH($C54,INDIRECT("'"&amp;D$1&amp;"'"&amp;"!$C$4:$N$4"))),INDEX(INDIRECT("'"&amp;D$1&amp;"'"&amp;"!$C$25:$N$32"),MATCH($A54,INDIRECT("'"&amp;D$1&amp;"'"&amp;"!$B$5:$B$12"),0),MATCH($C54,INDIRECT("'"&amp;D$1&amp;"'"&amp;"!$C$4:$N$4")))))</f>
        <v>0</v>
      </c>
      <c r="E54" s="36" cm="1">
        <f t="array" aca="1" ref="E54" ca="1">IF($B54=INDIRECT("'"&amp;E$1&amp;"'"&amp;"!$B$4"),INDEX(INDIRECT("'"&amp;E$1&amp;"'"&amp;"!$C$5:$N$12"),MATCH($A54,INDIRECT("'"&amp;E$1&amp;"'"&amp;"!$B$5:$B$12"),0),MATCH($C54,INDIRECT("'"&amp;E$1&amp;"'"&amp;"!$C$4:$N$4"))),IF($B54=INDIRECT("'"&amp;E$1&amp;"'"&amp;"!$B$14"),INDEX(INDIRECT("'"&amp;E$1&amp;"'"&amp;"!$C$15:$N$22"),MATCH($A54,INDIRECT("'"&amp;E$1&amp;"'"&amp;"!$B$5:$B$12"),0),MATCH($C54,INDIRECT("'"&amp;E$1&amp;"'"&amp;"!$C$4:$N$4"))),INDEX(INDIRECT("'"&amp;E$1&amp;"'"&amp;"!$C$25:$N$32"),MATCH($A54,INDIRECT("'"&amp;E$1&amp;"'"&amp;"!$B$5:$B$12"),0),MATCH($C54,INDIRECT("'"&amp;E$1&amp;"'"&amp;"!$C$4:$N$4")))))</f>
        <v>0</v>
      </c>
      <c r="F54" s="36" cm="1">
        <f t="array" aca="1" ref="F54" ca="1">IF($B54=INDIRECT("'"&amp;F$1&amp;"'"&amp;"!$B$4"),INDEX(INDIRECT("'"&amp;F$1&amp;"'"&amp;"!$C$5:$N$12"),MATCH($A54,INDIRECT("'"&amp;F$1&amp;"'"&amp;"!$B$5:$B$12"),0),MATCH($C54,INDIRECT("'"&amp;F$1&amp;"'"&amp;"!$C$4:$N$4"))),IF($B54=INDIRECT("'"&amp;F$1&amp;"'"&amp;"!$B$14"),INDEX(INDIRECT("'"&amp;F$1&amp;"'"&amp;"!$C$15:$N$22"),MATCH($A54,INDIRECT("'"&amp;F$1&amp;"'"&amp;"!$B$5:$B$12"),0),MATCH($C54,INDIRECT("'"&amp;F$1&amp;"'"&amp;"!$C$4:$N$4"))),INDEX(INDIRECT("'"&amp;F$1&amp;"'"&amp;"!$C$25:$N$32"),MATCH($A54,INDIRECT("'"&amp;F$1&amp;"'"&amp;"!$B$5:$B$12"),0),MATCH($C54,INDIRECT("'"&amp;F$1&amp;"'"&amp;"!$C$4:$N$4")))))</f>
        <v>0</v>
      </c>
    </row>
    <row r="55" spans="1:6" x14ac:dyDescent="0.3">
      <c r="A55" t="str">
        <f t="shared" si="8"/>
        <v>RGB HF</v>
      </c>
      <c r="B55" t="str">
        <f t="shared" si="9"/>
        <v>Central</v>
      </c>
      <c r="C55" t="s">
        <v>21</v>
      </c>
      <c r="D55" s="36" cm="1">
        <f t="array" aca="1" ref="D55" ca="1">IF($B55=INDIRECT("'"&amp;D$1&amp;"'"&amp;"!$B$4"),INDEX(INDIRECT("'"&amp;D$1&amp;"'"&amp;"!$C$5:$N$12"),MATCH($A55,INDIRECT("'"&amp;D$1&amp;"'"&amp;"!$B$5:$B$12"),0),MATCH($C55,INDIRECT("'"&amp;D$1&amp;"'"&amp;"!$C$4:$N$4"))),IF($B55=INDIRECT("'"&amp;D$1&amp;"'"&amp;"!$B$14"),INDEX(INDIRECT("'"&amp;D$1&amp;"'"&amp;"!$C$15:$N$22"),MATCH($A55,INDIRECT("'"&amp;D$1&amp;"'"&amp;"!$B$5:$B$12"),0),MATCH($C55,INDIRECT("'"&amp;D$1&amp;"'"&amp;"!$C$4:$N$4"))),INDEX(INDIRECT("'"&amp;D$1&amp;"'"&amp;"!$C$25:$N$32"),MATCH($A55,INDIRECT("'"&amp;D$1&amp;"'"&amp;"!$B$5:$B$12"),0),MATCH($C55,INDIRECT("'"&amp;D$1&amp;"'"&amp;"!$C$4:$N$4")))))</f>
        <v>0</v>
      </c>
      <c r="E55" s="36" cm="1">
        <f t="array" aca="1" ref="E55" ca="1">IF($B55=INDIRECT("'"&amp;E$1&amp;"'"&amp;"!$B$4"),INDEX(INDIRECT("'"&amp;E$1&amp;"'"&amp;"!$C$5:$N$12"),MATCH($A55,INDIRECT("'"&amp;E$1&amp;"'"&amp;"!$B$5:$B$12"),0),MATCH($C55,INDIRECT("'"&amp;E$1&amp;"'"&amp;"!$C$4:$N$4"))),IF($B55=INDIRECT("'"&amp;E$1&amp;"'"&amp;"!$B$14"),INDEX(INDIRECT("'"&amp;E$1&amp;"'"&amp;"!$C$15:$N$22"),MATCH($A55,INDIRECT("'"&amp;E$1&amp;"'"&amp;"!$B$5:$B$12"),0),MATCH($C55,INDIRECT("'"&amp;E$1&amp;"'"&amp;"!$C$4:$N$4"))),INDEX(INDIRECT("'"&amp;E$1&amp;"'"&amp;"!$C$25:$N$32"),MATCH($A55,INDIRECT("'"&amp;E$1&amp;"'"&amp;"!$B$5:$B$12"),0),MATCH($C55,INDIRECT("'"&amp;E$1&amp;"'"&amp;"!$C$4:$N$4")))))</f>
        <v>0</v>
      </c>
      <c r="F55" s="36" cm="1">
        <f t="array" aca="1" ref="F55" ca="1">IF($B55=INDIRECT("'"&amp;F$1&amp;"'"&amp;"!$B$4"),INDEX(INDIRECT("'"&amp;F$1&amp;"'"&amp;"!$C$5:$N$12"),MATCH($A55,INDIRECT("'"&amp;F$1&amp;"'"&amp;"!$B$5:$B$12"),0),MATCH($C55,INDIRECT("'"&amp;F$1&amp;"'"&amp;"!$C$4:$N$4"))),IF($B55=INDIRECT("'"&amp;F$1&amp;"'"&amp;"!$B$14"),INDEX(INDIRECT("'"&amp;F$1&amp;"'"&amp;"!$C$15:$N$22"),MATCH($A55,INDIRECT("'"&amp;F$1&amp;"'"&amp;"!$B$5:$B$12"),0),MATCH($C55,INDIRECT("'"&amp;F$1&amp;"'"&amp;"!$C$4:$N$4"))),INDEX(INDIRECT("'"&amp;F$1&amp;"'"&amp;"!$C$25:$N$32"),MATCH($A55,INDIRECT("'"&amp;F$1&amp;"'"&amp;"!$B$5:$B$12"),0),MATCH($C55,INDIRECT("'"&amp;F$1&amp;"'"&amp;"!$C$4:$N$4")))))</f>
        <v>0</v>
      </c>
    </row>
    <row r="56" spans="1:6" x14ac:dyDescent="0.3">
      <c r="A56" t="str">
        <f t="shared" si="8"/>
        <v>RGB HF</v>
      </c>
      <c r="B56" t="str">
        <f t="shared" si="9"/>
        <v>Central</v>
      </c>
      <c r="C56" t="s">
        <v>22</v>
      </c>
      <c r="D56" s="36" cm="1">
        <f t="array" aca="1" ref="D56" ca="1">IF($B56=INDIRECT("'"&amp;D$1&amp;"'"&amp;"!$B$4"),INDEX(INDIRECT("'"&amp;D$1&amp;"'"&amp;"!$C$5:$N$12"),MATCH($A56,INDIRECT("'"&amp;D$1&amp;"'"&amp;"!$B$5:$B$12"),0),MATCH($C56,INDIRECT("'"&amp;D$1&amp;"'"&amp;"!$C$4:$N$4"))),IF($B56=INDIRECT("'"&amp;D$1&amp;"'"&amp;"!$B$14"),INDEX(INDIRECT("'"&amp;D$1&amp;"'"&amp;"!$C$15:$N$22"),MATCH($A56,INDIRECT("'"&amp;D$1&amp;"'"&amp;"!$B$5:$B$12"),0),MATCH($C56,INDIRECT("'"&amp;D$1&amp;"'"&amp;"!$C$4:$N$4"))),INDEX(INDIRECT("'"&amp;D$1&amp;"'"&amp;"!$C$25:$N$32"),MATCH($A56,INDIRECT("'"&amp;D$1&amp;"'"&amp;"!$B$5:$B$12"),0),MATCH($C56,INDIRECT("'"&amp;D$1&amp;"'"&amp;"!$C$4:$N$4")))))</f>
        <v>0</v>
      </c>
      <c r="E56" s="36" cm="1">
        <f t="array" aca="1" ref="E56" ca="1">IF($B56=INDIRECT("'"&amp;E$1&amp;"'"&amp;"!$B$4"),INDEX(INDIRECT("'"&amp;E$1&amp;"'"&amp;"!$C$5:$N$12"),MATCH($A56,INDIRECT("'"&amp;E$1&amp;"'"&amp;"!$B$5:$B$12"),0),MATCH($C56,INDIRECT("'"&amp;E$1&amp;"'"&amp;"!$C$4:$N$4"))),IF($B56=INDIRECT("'"&amp;E$1&amp;"'"&amp;"!$B$14"),INDEX(INDIRECT("'"&amp;E$1&amp;"'"&amp;"!$C$15:$N$22"),MATCH($A56,INDIRECT("'"&amp;E$1&amp;"'"&amp;"!$B$5:$B$12"),0),MATCH($C56,INDIRECT("'"&amp;E$1&amp;"'"&amp;"!$C$4:$N$4"))),INDEX(INDIRECT("'"&amp;E$1&amp;"'"&amp;"!$C$25:$N$32"),MATCH($A56,INDIRECT("'"&amp;E$1&amp;"'"&amp;"!$B$5:$B$12"),0),MATCH($C56,INDIRECT("'"&amp;E$1&amp;"'"&amp;"!$C$4:$N$4")))))</f>
        <v>0</v>
      </c>
      <c r="F56" s="36" cm="1">
        <f t="array" aca="1" ref="F56" ca="1">IF($B56=INDIRECT("'"&amp;F$1&amp;"'"&amp;"!$B$4"),INDEX(INDIRECT("'"&amp;F$1&amp;"'"&amp;"!$C$5:$N$12"),MATCH($A56,INDIRECT("'"&amp;F$1&amp;"'"&amp;"!$B$5:$B$12"),0),MATCH($C56,INDIRECT("'"&amp;F$1&amp;"'"&amp;"!$C$4:$N$4"))),IF($B56=INDIRECT("'"&amp;F$1&amp;"'"&amp;"!$B$14"),INDEX(INDIRECT("'"&amp;F$1&amp;"'"&amp;"!$C$15:$N$22"),MATCH($A56,INDIRECT("'"&amp;F$1&amp;"'"&amp;"!$B$5:$B$12"),0),MATCH($C56,INDIRECT("'"&amp;F$1&amp;"'"&amp;"!$C$4:$N$4"))),INDEX(INDIRECT("'"&amp;F$1&amp;"'"&amp;"!$C$25:$N$32"),MATCH($A56,INDIRECT("'"&amp;F$1&amp;"'"&amp;"!$B$5:$B$12"),0),MATCH($C56,INDIRECT("'"&amp;F$1&amp;"'"&amp;"!$C$4:$N$4")))))</f>
        <v>0</v>
      </c>
    </row>
    <row r="57" spans="1:6" x14ac:dyDescent="0.3">
      <c r="A57" t="str">
        <f t="shared" si="8"/>
        <v>RGB HF</v>
      </c>
      <c r="B57" t="str">
        <f t="shared" si="9"/>
        <v>Central</v>
      </c>
      <c r="C57" t="s">
        <v>23</v>
      </c>
      <c r="D57" s="36" cm="1">
        <f t="array" aca="1" ref="D57" ca="1">IF($B57=INDIRECT("'"&amp;D$1&amp;"'"&amp;"!$B$4"),INDEX(INDIRECT("'"&amp;D$1&amp;"'"&amp;"!$C$5:$N$12"),MATCH($A57,INDIRECT("'"&amp;D$1&amp;"'"&amp;"!$B$5:$B$12"),0),MATCH($C57,INDIRECT("'"&amp;D$1&amp;"'"&amp;"!$C$4:$N$4"))),IF($B57=INDIRECT("'"&amp;D$1&amp;"'"&amp;"!$B$14"),INDEX(INDIRECT("'"&amp;D$1&amp;"'"&amp;"!$C$15:$N$22"),MATCH($A57,INDIRECT("'"&amp;D$1&amp;"'"&amp;"!$B$5:$B$12"),0),MATCH($C57,INDIRECT("'"&amp;D$1&amp;"'"&amp;"!$C$4:$N$4"))),INDEX(INDIRECT("'"&amp;D$1&amp;"'"&amp;"!$C$25:$N$32"),MATCH($A57,INDIRECT("'"&amp;D$1&amp;"'"&amp;"!$B$5:$B$12"),0),MATCH($C57,INDIRECT("'"&amp;D$1&amp;"'"&amp;"!$C$4:$N$4")))))</f>
        <v>0</v>
      </c>
      <c r="E57" s="36" cm="1">
        <f t="array" aca="1" ref="E57" ca="1">IF($B57=INDIRECT("'"&amp;E$1&amp;"'"&amp;"!$B$4"),INDEX(INDIRECT("'"&amp;E$1&amp;"'"&amp;"!$C$5:$N$12"),MATCH($A57,INDIRECT("'"&amp;E$1&amp;"'"&amp;"!$B$5:$B$12"),0),MATCH($C57,INDIRECT("'"&amp;E$1&amp;"'"&amp;"!$C$4:$N$4"))),IF($B57=INDIRECT("'"&amp;E$1&amp;"'"&amp;"!$B$14"),INDEX(INDIRECT("'"&amp;E$1&amp;"'"&amp;"!$C$15:$N$22"),MATCH($A57,INDIRECT("'"&amp;E$1&amp;"'"&amp;"!$B$5:$B$12"),0),MATCH($C57,INDIRECT("'"&amp;E$1&amp;"'"&amp;"!$C$4:$N$4"))),INDEX(INDIRECT("'"&amp;E$1&amp;"'"&amp;"!$C$25:$N$32"),MATCH($A57,INDIRECT("'"&amp;E$1&amp;"'"&amp;"!$B$5:$B$12"),0),MATCH($C57,INDIRECT("'"&amp;E$1&amp;"'"&amp;"!$C$4:$N$4")))))</f>
        <v>0</v>
      </c>
      <c r="F57" s="36" cm="1">
        <f t="array" aca="1" ref="F57" ca="1">IF($B57=INDIRECT("'"&amp;F$1&amp;"'"&amp;"!$B$4"),INDEX(INDIRECT("'"&amp;F$1&amp;"'"&amp;"!$C$5:$N$12"),MATCH($A57,INDIRECT("'"&amp;F$1&amp;"'"&amp;"!$B$5:$B$12"),0),MATCH($C57,INDIRECT("'"&amp;F$1&amp;"'"&amp;"!$C$4:$N$4"))),IF($B57=INDIRECT("'"&amp;F$1&amp;"'"&amp;"!$B$14"),INDEX(INDIRECT("'"&amp;F$1&amp;"'"&amp;"!$C$15:$N$22"),MATCH($A57,INDIRECT("'"&amp;F$1&amp;"'"&amp;"!$B$5:$B$12"),0),MATCH($C57,INDIRECT("'"&amp;F$1&amp;"'"&amp;"!$C$4:$N$4"))),INDEX(INDIRECT("'"&amp;F$1&amp;"'"&amp;"!$C$25:$N$32"),MATCH($A57,INDIRECT("'"&amp;F$1&amp;"'"&amp;"!$B$5:$B$12"),0),MATCH($C57,INDIRECT("'"&amp;F$1&amp;"'"&amp;"!$C$4:$N$4")))))</f>
        <v>0</v>
      </c>
    </row>
    <row r="58" spans="1:6" x14ac:dyDescent="0.3">
      <c r="A58" t="str">
        <f t="shared" si="8"/>
        <v>RGB HF</v>
      </c>
      <c r="B58" t="str">
        <f t="shared" si="9"/>
        <v>Central</v>
      </c>
      <c r="C58" t="s">
        <v>24</v>
      </c>
      <c r="D58" s="36" cm="1">
        <f t="array" aca="1" ref="D58" ca="1">IF($B58=INDIRECT("'"&amp;D$1&amp;"'"&amp;"!$B$4"),INDEX(INDIRECT("'"&amp;D$1&amp;"'"&amp;"!$C$5:$N$12"),MATCH($A58,INDIRECT("'"&amp;D$1&amp;"'"&amp;"!$B$5:$B$12"),0),MATCH($C58,INDIRECT("'"&amp;D$1&amp;"'"&amp;"!$C$4:$N$4"))),IF($B58=INDIRECT("'"&amp;D$1&amp;"'"&amp;"!$B$14"),INDEX(INDIRECT("'"&amp;D$1&amp;"'"&amp;"!$C$15:$N$22"),MATCH($A58,INDIRECT("'"&amp;D$1&amp;"'"&amp;"!$B$5:$B$12"),0),MATCH($C58,INDIRECT("'"&amp;D$1&amp;"'"&amp;"!$C$4:$N$4"))),INDEX(INDIRECT("'"&amp;D$1&amp;"'"&amp;"!$C$25:$N$32"),MATCH($A58,INDIRECT("'"&amp;D$1&amp;"'"&amp;"!$B$5:$B$12"),0),MATCH($C58,INDIRECT("'"&amp;D$1&amp;"'"&amp;"!$C$4:$N$4")))))</f>
        <v>0</v>
      </c>
      <c r="E58" s="36" cm="1">
        <f t="array" aca="1" ref="E58" ca="1">IF($B58=INDIRECT("'"&amp;E$1&amp;"'"&amp;"!$B$4"),INDEX(INDIRECT("'"&amp;E$1&amp;"'"&amp;"!$C$5:$N$12"),MATCH($A58,INDIRECT("'"&amp;E$1&amp;"'"&amp;"!$B$5:$B$12"),0),MATCH($C58,INDIRECT("'"&amp;E$1&amp;"'"&amp;"!$C$4:$N$4"))),IF($B58=INDIRECT("'"&amp;E$1&amp;"'"&amp;"!$B$14"),INDEX(INDIRECT("'"&amp;E$1&amp;"'"&amp;"!$C$15:$N$22"),MATCH($A58,INDIRECT("'"&amp;E$1&amp;"'"&amp;"!$B$5:$B$12"),0),MATCH($C58,INDIRECT("'"&amp;E$1&amp;"'"&amp;"!$C$4:$N$4"))),INDEX(INDIRECT("'"&amp;E$1&amp;"'"&amp;"!$C$25:$N$32"),MATCH($A58,INDIRECT("'"&amp;E$1&amp;"'"&amp;"!$B$5:$B$12"),0),MATCH($C58,INDIRECT("'"&amp;E$1&amp;"'"&amp;"!$C$4:$N$4")))))</f>
        <v>0</v>
      </c>
      <c r="F58" s="36" cm="1">
        <f t="array" aca="1" ref="F58" ca="1">IF($B58=INDIRECT("'"&amp;F$1&amp;"'"&amp;"!$B$4"),INDEX(INDIRECT("'"&amp;F$1&amp;"'"&amp;"!$C$5:$N$12"),MATCH($A58,INDIRECT("'"&amp;F$1&amp;"'"&amp;"!$B$5:$B$12"),0),MATCH($C58,INDIRECT("'"&amp;F$1&amp;"'"&amp;"!$C$4:$N$4"))),IF($B58=INDIRECT("'"&amp;F$1&amp;"'"&amp;"!$B$14"),INDEX(INDIRECT("'"&amp;F$1&amp;"'"&amp;"!$C$15:$N$22"),MATCH($A58,INDIRECT("'"&amp;F$1&amp;"'"&amp;"!$B$5:$B$12"),0),MATCH($C58,INDIRECT("'"&amp;F$1&amp;"'"&amp;"!$C$4:$N$4"))),INDEX(INDIRECT("'"&amp;F$1&amp;"'"&amp;"!$C$25:$N$32"),MATCH($A58,INDIRECT("'"&amp;F$1&amp;"'"&amp;"!$B$5:$B$12"),0),MATCH($C58,INDIRECT("'"&amp;F$1&amp;"'"&amp;"!$C$4:$N$4")))))</f>
        <v>0</v>
      </c>
    </row>
    <row r="59" spans="1:6" x14ac:dyDescent="0.3">
      <c r="A59" t="str">
        <f t="shared" si="8"/>
        <v>RGB HF</v>
      </c>
      <c r="B59" t="str">
        <f t="shared" si="9"/>
        <v>Central</v>
      </c>
      <c r="C59" t="s">
        <v>25</v>
      </c>
      <c r="D59" s="36" cm="1">
        <f t="array" aca="1" ref="D59" ca="1">IF($B59=INDIRECT("'"&amp;D$1&amp;"'"&amp;"!$B$4"),INDEX(INDIRECT("'"&amp;D$1&amp;"'"&amp;"!$C$5:$N$12"),MATCH($A59,INDIRECT("'"&amp;D$1&amp;"'"&amp;"!$B$5:$B$12"),0),MATCH($C59,INDIRECT("'"&amp;D$1&amp;"'"&amp;"!$C$4:$N$4"))),IF($B59=INDIRECT("'"&amp;D$1&amp;"'"&amp;"!$B$14"),INDEX(INDIRECT("'"&amp;D$1&amp;"'"&amp;"!$C$15:$N$22"),MATCH($A59,INDIRECT("'"&amp;D$1&amp;"'"&amp;"!$B$5:$B$12"),0),MATCH($C59,INDIRECT("'"&amp;D$1&amp;"'"&amp;"!$C$4:$N$4"))),INDEX(INDIRECT("'"&amp;D$1&amp;"'"&amp;"!$C$25:$N$32"),MATCH($A59,INDIRECT("'"&amp;D$1&amp;"'"&amp;"!$B$5:$B$12"),0),MATCH($C59,INDIRECT("'"&amp;D$1&amp;"'"&amp;"!$C$4:$N$4")))))</f>
        <v>0</v>
      </c>
      <c r="E59" s="36" cm="1">
        <f t="array" aca="1" ref="E59" ca="1">IF($B59=INDIRECT("'"&amp;E$1&amp;"'"&amp;"!$B$4"),INDEX(INDIRECT("'"&amp;E$1&amp;"'"&amp;"!$C$5:$N$12"),MATCH($A59,INDIRECT("'"&amp;E$1&amp;"'"&amp;"!$B$5:$B$12"),0),MATCH($C59,INDIRECT("'"&amp;E$1&amp;"'"&amp;"!$C$4:$N$4"))),IF($B59=INDIRECT("'"&amp;E$1&amp;"'"&amp;"!$B$14"),INDEX(INDIRECT("'"&amp;E$1&amp;"'"&amp;"!$C$15:$N$22"),MATCH($A59,INDIRECT("'"&amp;E$1&amp;"'"&amp;"!$B$5:$B$12"),0),MATCH($C59,INDIRECT("'"&amp;E$1&amp;"'"&amp;"!$C$4:$N$4"))),INDEX(INDIRECT("'"&amp;E$1&amp;"'"&amp;"!$C$25:$N$32"),MATCH($A59,INDIRECT("'"&amp;E$1&amp;"'"&amp;"!$B$5:$B$12"),0),MATCH($C59,INDIRECT("'"&amp;E$1&amp;"'"&amp;"!$C$4:$N$4")))))</f>
        <v>0</v>
      </c>
      <c r="F59" s="36" cm="1">
        <f t="array" aca="1" ref="F59" ca="1">IF($B59=INDIRECT("'"&amp;F$1&amp;"'"&amp;"!$B$4"),INDEX(INDIRECT("'"&amp;F$1&amp;"'"&amp;"!$C$5:$N$12"),MATCH($A59,INDIRECT("'"&amp;F$1&amp;"'"&amp;"!$B$5:$B$12"),0),MATCH($C59,INDIRECT("'"&amp;F$1&amp;"'"&amp;"!$C$4:$N$4"))),IF($B59=INDIRECT("'"&amp;F$1&amp;"'"&amp;"!$B$14"),INDEX(INDIRECT("'"&amp;F$1&amp;"'"&amp;"!$C$15:$N$22"),MATCH($A59,INDIRECT("'"&amp;F$1&amp;"'"&amp;"!$B$5:$B$12"),0),MATCH($C59,INDIRECT("'"&amp;F$1&amp;"'"&amp;"!$C$4:$N$4"))),INDEX(INDIRECT("'"&amp;F$1&amp;"'"&amp;"!$C$25:$N$32"),MATCH($A59,INDIRECT("'"&amp;F$1&amp;"'"&amp;"!$B$5:$B$12"),0),MATCH($C59,INDIRECT("'"&amp;F$1&amp;"'"&amp;"!$C$4:$N$4")))))</f>
        <v>0</v>
      </c>
    </row>
    <row r="60" spans="1:6" x14ac:dyDescent="0.3">
      <c r="A60" t="str">
        <f t="shared" si="8"/>
        <v>RGB HF</v>
      </c>
      <c r="B60" t="str">
        <f t="shared" si="9"/>
        <v>Central</v>
      </c>
      <c r="C60" t="s">
        <v>26</v>
      </c>
      <c r="D60" s="36" cm="1">
        <f t="array" aca="1" ref="D60" ca="1">IF($B60=INDIRECT("'"&amp;D$1&amp;"'"&amp;"!$B$4"),INDEX(INDIRECT("'"&amp;D$1&amp;"'"&amp;"!$C$5:$N$12"),MATCH($A60,INDIRECT("'"&amp;D$1&amp;"'"&amp;"!$B$5:$B$12"),0),MATCH($C60,INDIRECT("'"&amp;D$1&amp;"'"&amp;"!$C$4:$N$4"))),IF($B60=INDIRECT("'"&amp;D$1&amp;"'"&amp;"!$B$14"),INDEX(INDIRECT("'"&amp;D$1&amp;"'"&amp;"!$C$15:$N$22"),MATCH($A60,INDIRECT("'"&amp;D$1&amp;"'"&amp;"!$B$5:$B$12"),0),MATCH($C60,INDIRECT("'"&amp;D$1&amp;"'"&amp;"!$C$4:$N$4"))),INDEX(INDIRECT("'"&amp;D$1&amp;"'"&amp;"!$C$25:$N$32"),MATCH($A60,INDIRECT("'"&amp;D$1&amp;"'"&amp;"!$B$5:$B$12"),0),MATCH($C60,INDIRECT("'"&amp;D$1&amp;"'"&amp;"!$C$4:$N$4")))))</f>
        <v>0</v>
      </c>
      <c r="E60" s="36" cm="1">
        <f t="array" aca="1" ref="E60" ca="1">IF($B60=INDIRECT("'"&amp;E$1&amp;"'"&amp;"!$B$4"),INDEX(INDIRECT("'"&amp;E$1&amp;"'"&amp;"!$C$5:$N$12"),MATCH($A60,INDIRECT("'"&amp;E$1&amp;"'"&amp;"!$B$5:$B$12"),0),MATCH($C60,INDIRECT("'"&amp;E$1&amp;"'"&amp;"!$C$4:$N$4"))),IF($B60=INDIRECT("'"&amp;E$1&amp;"'"&amp;"!$B$14"),INDEX(INDIRECT("'"&amp;E$1&amp;"'"&amp;"!$C$15:$N$22"),MATCH($A60,INDIRECT("'"&amp;E$1&amp;"'"&amp;"!$B$5:$B$12"),0),MATCH($C60,INDIRECT("'"&amp;E$1&amp;"'"&amp;"!$C$4:$N$4"))),INDEX(INDIRECT("'"&amp;E$1&amp;"'"&amp;"!$C$25:$N$32"),MATCH($A60,INDIRECT("'"&amp;E$1&amp;"'"&amp;"!$B$5:$B$12"),0),MATCH($C60,INDIRECT("'"&amp;E$1&amp;"'"&amp;"!$C$4:$N$4")))))</f>
        <v>0</v>
      </c>
      <c r="F60" s="36" cm="1">
        <f t="array" aca="1" ref="F60" ca="1">IF($B60=INDIRECT("'"&amp;F$1&amp;"'"&amp;"!$B$4"),INDEX(INDIRECT("'"&amp;F$1&amp;"'"&amp;"!$C$5:$N$12"),MATCH($A60,INDIRECT("'"&amp;F$1&amp;"'"&amp;"!$B$5:$B$12"),0),MATCH($C60,INDIRECT("'"&amp;F$1&amp;"'"&amp;"!$C$4:$N$4"))),IF($B60=INDIRECT("'"&amp;F$1&amp;"'"&amp;"!$B$14"),INDEX(INDIRECT("'"&amp;F$1&amp;"'"&amp;"!$C$15:$N$22"),MATCH($A60,INDIRECT("'"&amp;F$1&amp;"'"&amp;"!$B$5:$B$12"),0),MATCH($C60,INDIRECT("'"&amp;F$1&amp;"'"&amp;"!$C$4:$N$4"))),INDEX(INDIRECT("'"&amp;F$1&amp;"'"&amp;"!$C$25:$N$32"),MATCH($A60,INDIRECT("'"&amp;F$1&amp;"'"&amp;"!$B$5:$B$12"),0),MATCH($C60,INDIRECT("'"&amp;F$1&amp;"'"&amp;"!$C$4:$N$4")))))</f>
        <v>0</v>
      </c>
    </row>
    <row r="61" spans="1:6" x14ac:dyDescent="0.3">
      <c r="A61" t="str">
        <f t="shared" si="8"/>
        <v>RGB HF</v>
      </c>
      <c r="B61" t="str">
        <f t="shared" si="9"/>
        <v>Central</v>
      </c>
      <c r="C61" t="s">
        <v>27</v>
      </c>
      <c r="D61" s="36" cm="1">
        <f t="array" aca="1" ref="D61" ca="1">IF($B61=INDIRECT("'"&amp;D$1&amp;"'"&amp;"!$B$4"),INDEX(INDIRECT("'"&amp;D$1&amp;"'"&amp;"!$C$5:$N$12"),MATCH($A61,INDIRECT("'"&amp;D$1&amp;"'"&amp;"!$B$5:$B$12"),0),MATCH($C61,INDIRECT("'"&amp;D$1&amp;"'"&amp;"!$C$4:$N$4"))),IF($B61=INDIRECT("'"&amp;D$1&amp;"'"&amp;"!$B$14"),INDEX(INDIRECT("'"&amp;D$1&amp;"'"&amp;"!$C$15:$N$22"),MATCH($A61,INDIRECT("'"&amp;D$1&amp;"'"&amp;"!$B$5:$B$12"),0),MATCH($C61,INDIRECT("'"&amp;D$1&amp;"'"&amp;"!$C$4:$N$4"))),INDEX(INDIRECT("'"&amp;D$1&amp;"'"&amp;"!$C$25:$N$32"),MATCH($A61,INDIRECT("'"&amp;D$1&amp;"'"&amp;"!$B$5:$B$12"),0),MATCH($C61,INDIRECT("'"&amp;D$1&amp;"'"&amp;"!$C$4:$N$4")))))</f>
        <v>0</v>
      </c>
      <c r="E61" s="36" cm="1">
        <f t="array" aca="1" ref="E61" ca="1">IF($B61=INDIRECT("'"&amp;E$1&amp;"'"&amp;"!$B$4"),INDEX(INDIRECT("'"&amp;E$1&amp;"'"&amp;"!$C$5:$N$12"),MATCH($A61,INDIRECT("'"&amp;E$1&amp;"'"&amp;"!$B$5:$B$12"),0),MATCH($C61,INDIRECT("'"&amp;E$1&amp;"'"&amp;"!$C$4:$N$4"))),IF($B61=INDIRECT("'"&amp;E$1&amp;"'"&amp;"!$B$14"),INDEX(INDIRECT("'"&amp;E$1&amp;"'"&amp;"!$C$15:$N$22"),MATCH($A61,INDIRECT("'"&amp;E$1&amp;"'"&amp;"!$B$5:$B$12"),0),MATCH($C61,INDIRECT("'"&amp;E$1&amp;"'"&amp;"!$C$4:$N$4"))),INDEX(INDIRECT("'"&amp;E$1&amp;"'"&amp;"!$C$25:$N$32"),MATCH($A61,INDIRECT("'"&amp;E$1&amp;"'"&amp;"!$B$5:$B$12"),0),MATCH($C61,INDIRECT("'"&amp;E$1&amp;"'"&amp;"!$C$4:$N$4")))))</f>
        <v>0</v>
      </c>
      <c r="F61" s="36" cm="1">
        <f t="array" aca="1" ref="F61" ca="1">IF($B61=INDIRECT("'"&amp;F$1&amp;"'"&amp;"!$B$4"),INDEX(INDIRECT("'"&amp;F$1&amp;"'"&amp;"!$C$5:$N$12"),MATCH($A61,INDIRECT("'"&amp;F$1&amp;"'"&amp;"!$B$5:$B$12"),0),MATCH($C61,INDIRECT("'"&amp;F$1&amp;"'"&amp;"!$C$4:$N$4"))),IF($B61=INDIRECT("'"&amp;F$1&amp;"'"&amp;"!$B$14"),INDEX(INDIRECT("'"&amp;F$1&amp;"'"&amp;"!$C$15:$N$22"),MATCH($A61,INDIRECT("'"&amp;F$1&amp;"'"&amp;"!$B$5:$B$12"),0),MATCH($C61,INDIRECT("'"&amp;F$1&amp;"'"&amp;"!$C$4:$N$4"))),INDEX(INDIRECT("'"&amp;F$1&amp;"'"&amp;"!$C$25:$N$32"),MATCH($A61,INDIRECT("'"&amp;F$1&amp;"'"&amp;"!$B$5:$B$12"),0),MATCH($C61,INDIRECT("'"&amp;F$1&amp;"'"&amp;"!$C$4:$N$4")))))</f>
        <v>0</v>
      </c>
    </row>
    <row r="62" spans="1:6" x14ac:dyDescent="0.3">
      <c r="A62" t="str">
        <f>A50</f>
        <v>RGB HF</v>
      </c>
      <c r="B62" t="s">
        <v>12</v>
      </c>
      <c r="C62" t="s">
        <v>16</v>
      </c>
      <c r="D62" s="36" cm="1">
        <f t="array" aca="1" ref="D62" ca="1">IF($B62=INDIRECT("'"&amp;D$1&amp;"'"&amp;"!$B$4"),INDEX(INDIRECT("'"&amp;D$1&amp;"'"&amp;"!$C$5:$N$12"),MATCH($A62,INDIRECT("'"&amp;D$1&amp;"'"&amp;"!$B$5:$B$12"),0),MATCH($C62,INDIRECT("'"&amp;D$1&amp;"'"&amp;"!$C$4:$N$4"))),IF($B62=INDIRECT("'"&amp;D$1&amp;"'"&amp;"!$B$14"),INDEX(INDIRECT("'"&amp;D$1&amp;"'"&amp;"!$C$15:$N$22"),MATCH($A62,INDIRECT("'"&amp;D$1&amp;"'"&amp;"!$B$5:$B$12"),0),MATCH($C62,INDIRECT("'"&amp;D$1&amp;"'"&amp;"!$C$4:$N$4"))),INDEX(INDIRECT("'"&amp;D$1&amp;"'"&amp;"!$C$25:$N$32"),MATCH($A62,INDIRECT("'"&amp;D$1&amp;"'"&amp;"!$B$5:$B$12"),0),MATCH($C62,INDIRECT("'"&amp;D$1&amp;"'"&amp;"!$C$4:$N$4")))))</f>
        <v>11805.539999999999</v>
      </c>
      <c r="E62" s="36" cm="1">
        <f t="array" aca="1" ref="E62" ca="1">IF($B62=INDIRECT("'"&amp;E$1&amp;"'"&amp;"!$B$4"),INDEX(INDIRECT("'"&amp;E$1&amp;"'"&amp;"!$C$5:$N$12"),MATCH($A62,INDIRECT("'"&amp;E$1&amp;"'"&amp;"!$B$5:$B$12"),0),MATCH($C62,INDIRECT("'"&amp;E$1&amp;"'"&amp;"!$C$4:$N$4"))),IF($B62=INDIRECT("'"&amp;E$1&amp;"'"&amp;"!$B$14"),INDEX(INDIRECT("'"&amp;E$1&amp;"'"&amp;"!$C$15:$N$22"),MATCH($A62,INDIRECT("'"&amp;E$1&amp;"'"&amp;"!$B$5:$B$12"),0),MATCH($C62,INDIRECT("'"&amp;E$1&amp;"'"&amp;"!$C$4:$N$4"))),INDEX(INDIRECT("'"&amp;E$1&amp;"'"&amp;"!$C$25:$N$32"),MATCH($A62,INDIRECT("'"&amp;E$1&amp;"'"&amp;"!$B$5:$B$12"),0),MATCH($C62,INDIRECT("'"&amp;E$1&amp;"'"&amp;"!$C$4:$N$4")))))</f>
        <v>228237.75</v>
      </c>
      <c r="F62" s="36" cm="1">
        <f t="array" aca="1" ref="F62" ca="1">IF($B62=INDIRECT("'"&amp;F$1&amp;"'"&amp;"!$B$4"),INDEX(INDIRECT("'"&amp;F$1&amp;"'"&amp;"!$C$5:$N$12"),MATCH($A62,INDIRECT("'"&amp;F$1&amp;"'"&amp;"!$B$5:$B$12"),0),MATCH($C62,INDIRECT("'"&amp;F$1&amp;"'"&amp;"!$C$4:$N$4"))),IF($B62=INDIRECT("'"&amp;F$1&amp;"'"&amp;"!$B$14"),INDEX(INDIRECT("'"&amp;F$1&amp;"'"&amp;"!$C$15:$N$22"),MATCH($A62,INDIRECT("'"&amp;F$1&amp;"'"&amp;"!$B$5:$B$12"),0),MATCH($C62,INDIRECT("'"&amp;F$1&amp;"'"&amp;"!$C$4:$N$4"))),INDEX(INDIRECT("'"&amp;F$1&amp;"'"&amp;"!$C$25:$N$32"),MATCH($A62,INDIRECT("'"&amp;F$1&amp;"'"&amp;"!$B$5:$B$12"),0),MATCH($C62,INDIRECT("'"&amp;F$1&amp;"'"&amp;"!$C$4:$N$4")))))</f>
        <v>11639.08</v>
      </c>
    </row>
    <row r="63" spans="1:6" x14ac:dyDescent="0.3">
      <c r="A63" t="str">
        <f t="shared" ref="A63:A73" si="10">A62</f>
        <v>RGB HF</v>
      </c>
      <c r="B63" t="str">
        <f t="shared" ref="B63:B73" si="11">B62</f>
        <v>South</v>
      </c>
      <c r="C63" t="s">
        <v>17</v>
      </c>
      <c r="D63" s="36" cm="1">
        <f t="array" aca="1" ref="D63" ca="1">IF($B63=INDIRECT("'"&amp;D$1&amp;"'"&amp;"!$B$4"),INDEX(INDIRECT("'"&amp;D$1&amp;"'"&amp;"!$C$5:$N$12"),MATCH($A63,INDIRECT("'"&amp;D$1&amp;"'"&amp;"!$B$5:$B$12"),0),MATCH($C63,INDIRECT("'"&amp;D$1&amp;"'"&amp;"!$C$4:$N$4"))),IF($B63=INDIRECT("'"&amp;D$1&amp;"'"&amp;"!$B$14"),INDEX(INDIRECT("'"&amp;D$1&amp;"'"&amp;"!$C$15:$N$22"),MATCH($A63,INDIRECT("'"&amp;D$1&amp;"'"&amp;"!$B$5:$B$12"),0),MATCH($C63,INDIRECT("'"&amp;D$1&amp;"'"&amp;"!$C$4:$N$4"))),INDEX(INDIRECT("'"&amp;D$1&amp;"'"&amp;"!$C$25:$N$32"),MATCH($A63,INDIRECT("'"&amp;D$1&amp;"'"&amp;"!$B$5:$B$12"),0),MATCH($C63,INDIRECT("'"&amp;D$1&amp;"'"&amp;"!$C$4:$N$4")))))</f>
        <v>18892.8</v>
      </c>
      <c r="E63" s="36" cm="1">
        <f t="array" aca="1" ref="E63" ca="1">IF($B63=INDIRECT("'"&amp;E$1&amp;"'"&amp;"!$B$4"),INDEX(INDIRECT("'"&amp;E$1&amp;"'"&amp;"!$C$5:$N$12"),MATCH($A63,INDIRECT("'"&amp;E$1&amp;"'"&amp;"!$B$5:$B$12"),0),MATCH($C63,INDIRECT("'"&amp;E$1&amp;"'"&amp;"!$C$4:$N$4"))),IF($B63=INDIRECT("'"&amp;E$1&amp;"'"&amp;"!$B$14"),INDEX(INDIRECT("'"&amp;E$1&amp;"'"&amp;"!$C$15:$N$22"),MATCH($A63,INDIRECT("'"&amp;E$1&amp;"'"&amp;"!$B$5:$B$12"),0),MATCH($C63,INDIRECT("'"&amp;E$1&amp;"'"&amp;"!$C$4:$N$4"))),INDEX(INDIRECT("'"&amp;E$1&amp;"'"&amp;"!$C$25:$N$32"),MATCH($A63,INDIRECT("'"&amp;E$1&amp;"'"&amp;"!$B$5:$B$12"),0),MATCH($C63,INDIRECT("'"&amp;E$1&amp;"'"&amp;"!$C$4:$N$4")))))</f>
        <v>228237.75</v>
      </c>
      <c r="F63" s="36" cm="1">
        <f t="array" aca="1" ref="F63" ca="1">IF($B63=INDIRECT("'"&amp;F$1&amp;"'"&amp;"!$B$4"),INDEX(INDIRECT("'"&amp;F$1&amp;"'"&amp;"!$C$5:$N$12"),MATCH($A63,INDIRECT("'"&amp;F$1&amp;"'"&amp;"!$B$5:$B$12"),0),MATCH($C63,INDIRECT("'"&amp;F$1&amp;"'"&amp;"!$C$4:$N$4"))),IF($B63=INDIRECT("'"&amp;F$1&amp;"'"&amp;"!$B$14"),INDEX(INDIRECT("'"&amp;F$1&amp;"'"&amp;"!$C$15:$N$22"),MATCH($A63,INDIRECT("'"&amp;F$1&amp;"'"&amp;"!$B$5:$B$12"),0),MATCH($C63,INDIRECT("'"&amp;F$1&amp;"'"&amp;"!$C$4:$N$4"))),INDEX(INDIRECT("'"&amp;F$1&amp;"'"&amp;"!$C$25:$N$32"),MATCH($A63,INDIRECT("'"&amp;F$1&amp;"'"&amp;"!$B$5:$B$12"),0),MATCH($C63,INDIRECT("'"&amp;F$1&amp;"'"&amp;"!$C$4:$N$4")))))</f>
        <v>19500.419999999998</v>
      </c>
    </row>
    <row r="64" spans="1:6" x14ac:dyDescent="0.3">
      <c r="A64" t="str">
        <f t="shared" si="10"/>
        <v>RGB HF</v>
      </c>
      <c r="B64" t="str">
        <f t="shared" si="11"/>
        <v>South</v>
      </c>
      <c r="C64" t="s">
        <v>18</v>
      </c>
      <c r="D64" s="36" cm="1">
        <f t="array" aca="1" ref="D64" ca="1">IF($B64=INDIRECT("'"&amp;D$1&amp;"'"&amp;"!$B$4"),INDEX(INDIRECT("'"&amp;D$1&amp;"'"&amp;"!$C$5:$N$12"),MATCH($A64,INDIRECT("'"&amp;D$1&amp;"'"&amp;"!$B$5:$B$12"),0),MATCH($C64,INDIRECT("'"&amp;D$1&amp;"'"&amp;"!$C$4:$N$4"))),IF($B64=INDIRECT("'"&amp;D$1&amp;"'"&amp;"!$B$14"),INDEX(INDIRECT("'"&amp;D$1&amp;"'"&amp;"!$C$15:$N$22"),MATCH($A64,INDIRECT("'"&amp;D$1&amp;"'"&amp;"!$B$5:$B$12"),0),MATCH($C64,INDIRECT("'"&amp;D$1&amp;"'"&amp;"!$C$4:$N$4"))),INDEX(INDIRECT("'"&amp;D$1&amp;"'"&amp;"!$C$25:$N$32"),MATCH($A64,INDIRECT("'"&amp;D$1&amp;"'"&amp;"!$B$5:$B$12"),0),MATCH($C64,INDIRECT("'"&amp;D$1&amp;"'"&amp;"!$C$4:$N$4")))))</f>
        <v>16170.4</v>
      </c>
      <c r="E64" s="36" cm="1">
        <f t="array" aca="1" ref="E64" ca="1">IF($B64=INDIRECT("'"&amp;E$1&amp;"'"&amp;"!$B$4"),INDEX(INDIRECT("'"&amp;E$1&amp;"'"&amp;"!$C$5:$N$12"),MATCH($A64,INDIRECT("'"&amp;E$1&amp;"'"&amp;"!$B$5:$B$12"),0),MATCH($C64,INDIRECT("'"&amp;E$1&amp;"'"&amp;"!$C$4:$N$4"))),IF($B64=INDIRECT("'"&amp;E$1&amp;"'"&amp;"!$B$14"),INDEX(INDIRECT("'"&amp;E$1&amp;"'"&amp;"!$C$15:$N$22"),MATCH($A64,INDIRECT("'"&amp;E$1&amp;"'"&amp;"!$B$5:$B$12"),0),MATCH($C64,INDIRECT("'"&amp;E$1&amp;"'"&amp;"!$C$4:$N$4"))),INDEX(INDIRECT("'"&amp;E$1&amp;"'"&amp;"!$C$25:$N$32"),MATCH($A64,INDIRECT("'"&amp;E$1&amp;"'"&amp;"!$B$5:$B$12"),0),MATCH($C64,INDIRECT("'"&amp;E$1&amp;"'"&amp;"!$C$4:$N$4")))))</f>
        <v>246138.75</v>
      </c>
      <c r="F64" s="36" cm="1">
        <f t="array" aca="1" ref="F64" ca="1">IF($B64=INDIRECT("'"&amp;F$1&amp;"'"&amp;"!$B$4"),INDEX(INDIRECT("'"&amp;F$1&amp;"'"&amp;"!$C$5:$N$12"),MATCH($A64,INDIRECT("'"&amp;F$1&amp;"'"&amp;"!$B$5:$B$12"),0),MATCH($C64,INDIRECT("'"&amp;F$1&amp;"'"&amp;"!$C$4:$N$4"))),IF($B64=INDIRECT("'"&amp;F$1&amp;"'"&amp;"!$B$14"),INDEX(INDIRECT("'"&amp;F$1&amp;"'"&amp;"!$C$15:$N$22"),MATCH($A64,INDIRECT("'"&amp;F$1&amp;"'"&amp;"!$B$5:$B$12"),0),MATCH($C64,INDIRECT("'"&amp;F$1&amp;"'"&amp;"!$C$4:$N$4"))),INDEX(INDIRECT("'"&amp;F$1&amp;"'"&amp;"!$C$25:$N$32"),MATCH($A64,INDIRECT("'"&amp;F$1&amp;"'"&amp;"!$B$5:$B$12"),0),MATCH($C64,INDIRECT("'"&amp;F$1&amp;"'"&amp;"!$C$4:$N$4")))))</f>
        <v>18914.12</v>
      </c>
    </row>
    <row r="65" spans="1:6" x14ac:dyDescent="0.3">
      <c r="A65" t="str">
        <f t="shared" si="10"/>
        <v>RGB HF</v>
      </c>
      <c r="B65" t="str">
        <f t="shared" si="11"/>
        <v>South</v>
      </c>
      <c r="C65" t="s">
        <v>19</v>
      </c>
      <c r="D65" s="36" cm="1">
        <f t="array" aca="1" ref="D65" ca="1">IF($B65=INDIRECT("'"&amp;D$1&amp;"'"&amp;"!$B$4"),INDEX(INDIRECT("'"&amp;D$1&amp;"'"&amp;"!$C$5:$N$12"),MATCH($A65,INDIRECT("'"&amp;D$1&amp;"'"&amp;"!$B$5:$B$12"),0),MATCH($C65,INDIRECT("'"&amp;D$1&amp;"'"&amp;"!$C$4:$N$4"))),IF($B65=INDIRECT("'"&amp;D$1&amp;"'"&amp;"!$B$14"),INDEX(INDIRECT("'"&amp;D$1&amp;"'"&amp;"!$C$15:$N$22"),MATCH($A65,INDIRECT("'"&amp;D$1&amp;"'"&amp;"!$B$5:$B$12"),0),MATCH($C65,INDIRECT("'"&amp;D$1&amp;"'"&amp;"!$C$4:$N$4"))),INDEX(INDIRECT("'"&amp;D$1&amp;"'"&amp;"!$C$25:$N$32"),MATCH($A65,INDIRECT("'"&amp;D$1&amp;"'"&amp;"!$B$5:$B$12"),0),MATCH($C65,INDIRECT("'"&amp;D$1&amp;"'"&amp;"!$C$4:$N$4")))))</f>
        <v>3772</v>
      </c>
      <c r="E65" s="36" cm="1">
        <f t="array" aca="1" ref="E65" ca="1">IF($B65=INDIRECT("'"&amp;E$1&amp;"'"&amp;"!$B$4"),INDEX(INDIRECT("'"&amp;E$1&amp;"'"&amp;"!$C$5:$N$12"),MATCH($A65,INDIRECT("'"&amp;E$1&amp;"'"&amp;"!$B$5:$B$12"),0),MATCH($C65,INDIRECT("'"&amp;E$1&amp;"'"&amp;"!$C$4:$N$4"))),IF($B65=INDIRECT("'"&amp;E$1&amp;"'"&amp;"!$B$14"),INDEX(INDIRECT("'"&amp;E$1&amp;"'"&amp;"!$C$15:$N$22"),MATCH($A65,INDIRECT("'"&amp;E$1&amp;"'"&amp;"!$B$5:$B$12"),0),MATCH($C65,INDIRECT("'"&amp;E$1&amp;"'"&amp;"!$C$4:$N$4"))),INDEX(INDIRECT("'"&amp;E$1&amp;"'"&amp;"!$C$25:$N$32"),MATCH($A65,INDIRECT("'"&amp;E$1&amp;"'"&amp;"!$B$5:$B$12"),0),MATCH($C65,INDIRECT("'"&amp;E$1&amp;"'"&amp;"!$C$4:$N$4")))))</f>
        <v>219287.25</v>
      </c>
      <c r="F65" s="36" cm="1">
        <f t="array" aca="1" ref="F65" ca="1">IF($B65=INDIRECT("'"&amp;F$1&amp;"'"&amp;"!$B$4"),INDEX(INDIRECT("'"&amp;F$1&amp;"'"&amp;"!$C$5:$N$12"),MATCH($A65,INDIRECT("'"&amp;F$1&amp;"'"&amp;"!$B$5:$B$12"),0),MATCH($C65,INDIRECT("'"&amp;F$1&amp;"'"&amp;"!$C$4:$N$4"))),IF($B65=INDIRECT("'"&amp;F$1&amp;"'"&amp;"!$B$14"),INDEX(INDIRECT("'"&amp;F$1&amp;"'"&amp;"!$C$15:$N$22"),MATCH($A65,INDIRECT("'"&amp;F$1&amp;"'"&amp;"!$B$5:$B$12"),0),MATCH($C65,INDIRECT("'"&amp;F$1&amp;"'"&amp;"!$C$4:$N$4"))),INDEX(INDIRECT("'"&amp;F$1&amp;"'"&amp;"!$C$25:$N$32"),MATCH($A65,INDIRECT("'"&amp;F$1&amp;"'"&amp;"!$B$5:$B$12"),0),MATCH($C65,INDIRECT("'"&amp;F$1&amp;"'"&amp;"!$C$4:$N$4")))))</f>
        <v>6269.7199999999993</v>
      </c>
    </row>
    <row r="66" spans="1:6" x14ac:dyDescent="0.3">
      <c r="A66" t="str">
        <f t="shared" si="10"/>
        <v>RGB HF</v>
      </c>
      <c r="B66" t="str">
        <f t="shared" si="11"/>
        <v>South</v>
      </c>
      <c r="C66" t="s">
        <v>20</v>
      </c>
      <c r="D66" s="36" cm="1">
        <f t="array" aca="1" ref="D66" ca="1">IF($B66=INDIRECT("'"&amp;D$1&amp;"'"&amp;"!$B$4"),INDEX(INDIRECT("'"&amp;D$1&amp;"'"&amp;"!$C$5:$N$12"),MATCH($A66,INDIRECT("'"&amp;D$1&amp;"'"&amp;"!$B$5:$B$12"),0),MATCH($C66,INDIRECT("'"&amp;D$1&amp;"'"&amp;"!$C$4:$N$4"))),IF($B66=INDIRECT("'"&amp;D$1&amp;"'"&amp;"!$B$14"),INDEX(INDIRECT("'"&amp;D$1&amp;"'"&amp;"!$C$15:$N$22"),MATCH($A66,INDIRECT("'"&amp;D$1&amp;"'"&amp;"!$B$5:$B$12"),0),MATCH($C66,INDIRECT("'"&amp;D$1&amp;"'"&amp;"!$C$4:$N$4"))),INDEX(INDIRECT("'"&amp;D$1&amp;"'"&amp;"!$C$25:$N$32"),MATCH($A66,INDIRECT("'"&amp;D$1&amp;"'"&amp;"!$B$5:$B$12"),0),MATCH($C66,INDIRECT("'"&amp;D$1&amp;"'"&amp;"!$C$4:$N$4")))))</f>
        <v>8101.5999999999995</v>
      </c>
      <c r="E66" s="36" cm="1">
        <f t="array" aca="1" ref="E66" ca="1">IF($B66=INDIRECT("'"&amp;E$1&amp;"'"&amp;"!$B$4"),INDEX(INDIRECT("'"&amp;E$1&amp;"'"&amp;"!$C$5:$N$12"),MATCH($A66,INDIRECT("'"&amp;E$1&amp;"'"&amp;"!$B$5:$B$12"),0),MATCH($C66,INDIRECT("'"&amp;E$1&amp;"'"&amp;"!$C$4:$N$4"))),IF($B66=INDIRECT("'"&amp;E$1&amp;"'"&amp;"!$B$14"),INDEX(INDIRECT("'"&amp;E$1&amp;"'"&amp;"!$C$15:$N$22"),MATCH($A66,INDIRECT("'"&amp;E$1&amp;"'"&amp;"!$B$5:$B$12"),0),MATCH($C66,INDIRECT("'"&amp;E$1&amp;"'"&amp;"!$C$4:$N$4"))),INDEX(INDIRECT("'"&amp;E$1&amp;"'"&amp;"!$C$25:$N$32"),MATCH($A66,INDIRECT("'"&amp;E$1&amp;"'"&amp;"!$B$5:$B$12"),0),MATCH($C66,INDIRECT("'"&amp;E$1&amp;"'"&amp;"!$C$4:$N$4")))))</f>
        <v>237188.25</v>
      </c>
      <c r="F66" s="36" cm="1">
        <f t="array" aca="1" ref="F66" ca="1">IF($B66=INDIRECT("'"&amp;F$1&amp;"'"&amp;"!$B$4"),INDEX(INDIRECT("'"&amp;F$1&amp;"'"&amp;"!$C$5:$N$12"),MATCH($A66,INDIRECT("'"&amp;F$1&amp;"'"&amp;"!$B$5:$B$12"),0),MATCH($C66,INDIRECT("'"&amp;F$1&amp;"'"&amp;"!$C$4:$N$4"))),IF($B66=INDIRECT("'"&amp;F$1&amp;"'"&amp;"!$B$14"),INDEX(INDIRECT("'"&amp;F$1&amp;"'"&amp;"!$C$15:$N$22"),MATCH($A66,INDIRECT("'"&amp;F$1&amp;"'"&amp;"!$B$5:$B$12"),0),MATCH($C66,INDIRECT("'"&amp;F$1&amp;"'"&amp;"!$C$4:$N$4"))),INDEX(INDIRECT("'"&amp;F$1&amp;"'"&amp;"!$C$25:$N$32"),MATCH($A66,INDIRECT("'"&amp;F$1&amp;"'"&amp;"!$B$5:$B$12"),0),MATCH($C66,INDIRECT("'"&amp;F$1&amp;"'"&amp;"!$C$4:$N$4")))))</f>
        <v>5764.5999999999995</v>
      </c>
    </row>
    <row r="67" spans="1:6" x14ac:dyDescent="0.3">
      <c r="A67" t="str">
        <f t="shared" si="10"/>
        <v>RGB HF</v>
      </c>
      <c r="B67" t="str">
        <f t="shared" si="11"/>
        <v>South</v>
      </c>
      <c r="C67" t="s">
        <v>21</v>
      </c>
      <c r="D67" s="36" cm="1">
        <f t="array" aca="1" ref="D67" ca="1">IF($B67=INDIRECT("'"&amp;D$1&amp;"'"&amp;"!$B$4"),INDEX(INDIRECT("'"&amp;D$1&amp;"'"&amp;"!$C$5:$N$12"),MATCH($A67,INDIRECT("'"&amp;D$1&amp;"'"&amp;"!$B$5:$B$12"),0),MATCH($C67,INDIRECT("'"&amp;D$1&amp;"'"&amp;"!$C$4:$N$4"))),IF($B67=INDIRECT("'"&amp;D$1&amp;"'"&amp;"!$B$14"),INDEX(INDIRECT("'"&amp;D$1&amp;"'"&amp;"!$C$15:$N$22"),MATCH($A67,INDIRECT("'"&amp;D$1&amp;"'"&amp;"!$B$5:$B$12"),0),MATCH($C67,INDIRECT("'"&amp;D$1&amp;"'"&amp;"!$C$4:$N$4"))),INDEX(INDIRECT("'"&amp;D$1&amp;"'"&amp;"!$C$25:$N$32"),MATCH($A67,INDIRECT("'"&amp;D$1&amp;"'"&amp;"!$B$5:$B$12"),0),MATCH($C67,INDIRECT("'"&amp;D$1&amp;"'"&amp;"!$C$4:$N$4")))))</f>
        <v>12717.38</v>
      </c>
      <c r="E67" s="36" cm="1">
        <f t="array" aca="1" ref="E67" ca="1">IF($B67=INDIRECT("'"&amp;E$1&amp;"'"&amp;"!$B$4"),INDEX(INDIRECT("'"&amp;E$1&amp;"'"&amp;"!$C$5:$N$12"),MATCH($A67,INDIRECT("'"&amp;E$1&amp;"'"&amp;"!$B$5:$B$12"),0),MATCH($C67,INDIRECT("'"&amp;E$1&amp;"'"&amp;"!$C$4:$N$4"))),IF($B67=INDIRECT("'"&amp;E$1&amp;"'"&amp;"!$B$14"),INDEX(INDIRECT("'"&amp;E$1&amp;"'"&amp;"!$C$15:$N$22"),MATCH($A67,INDIRECT("'"&amp;E$1&amp;"'"&amp;"!$B$5:$B$12"),0),MATCH($C67,INDIRECT("'"&amp;E$1&amp;"'"&amp;"!$C$4:$N$4"))),INDEX(INDIRECT("'"&amp;E$1&amp;"'"&amp;"!$C$25:$N$32"),MATCH($A67,INDIRECT("'"&amp;E$1&amp;"'"&amp;"!$B$5:$B$12"),0),MATCH($C67,INDIRECT("'"&amp;E$1&amp;"'"&amp;"!$C$4:$N$4")))))</f>
        <v>237188.25</v>
      </c>
      <c r="F67" s="36" cm="1">
        <f t="array" aca="1" ref="F67" ca="1">IF($B67=INDIRECT("'"&amp;F$1&amp;"'"&amp;"!$B$4"),INDEX(INDIRECT("'"&amp;F$1&amp;"'"&amp;"!$C$5:$N$12"),MATCH($A67,INDIRECT("'"&amp;F$1&amp;"'"&amp;"!$B$5:$B$12"),0),MATCH($C67,INDIRECT("'"&amp;F$1&amp;"'"&amp;"!$C$4:$N$4"))),IF($B67=INDIRECT("'"&amp;F$1&amp;"'"&amp;"!$B$14"),INDEX(INDIRECT("'"&amp;F$1&amp;"'"&amp;"!$C$15:$N$22"),MATCH($A67,INDIRECT("'"&amp;F$1&amp;"'"&amp;"!$B$5:$B$12"),0),MATCH($C67,INDIRECT("'"&amp;F$1&amp;"'"&amp;"!$C$4:$N$4"))),INDEX(INDIRECT("'"&amp;F$1&amp;"'"&amp;"!$C$25:$N$32"),MATCH($A67,INDIRECT("'"&amp;F$1&amp;"'"&amp;"!$B$5:$B$12"),0),MATCH($C67,INDIRECT("'"&amp;F$1&amp;"'"&amp;"!$C$4:$N$4")))))</f>
        <v>12969.939999999999</v>
      </c>
    </row>
    <row r="68" spans="1:6" x14ac:dyDescent="0.3">
      <c r="A68" t="str">
        <f t="shared" si="10"/>
        <v>RGB HF</v>
      </c>
      <c r="B68" t="str">
        <f t="shared" si="11"/>
        <v>South</v>
      </c>
      <c r="C68" t="s">
        <v>22</v>
      </c>
      <c r="D68" s="36" cm="1">
        <f t="array" aca="1" ref="D68" ca="1">IF($B68=INDIRECT("'"&amp;D$1&amp;"'"&amp;"!$B$4"),INDEX(INDIRECT("'"&amp;D$1&amp;"'"&amp;"!$C$5:$N$12"),MATCH($A68,INDIRECT("'"&amp;D$1&amp;"'"&amp;"!$B$5:$B$12"),0),MATCH($C68,INDIRECT("'"&amp;D$1&amp;"'"&amp;"!$C$4:$N$4"))),IF($B68=INDIRECT("'"&amp;D$1&amp;"'"&amp;"!$B$14"),INDEX(INDIRECT("'"&amp;D$1&amp;"'"&amp;"!$C$15:$N$22"),MATCH($A68,INDIRECT("'"&amp;D$1&amp;"'"&amp;"!$B$5:$B$12"),0),MATCH($C68,INDIRECT("'"&amp;D$1&amp;"'"&amp;"!$C$4:$N$4"))),INDEX(INDIRECT("'"&amp;D$1&amp;"'"&amp;"!$C$25:$N$32"),MATCH($A68,INDIRECT("'"&amp;D$1&amp;"'"&amp;"!$B$5:$B$12"),0),MATCH($C68,INDIRECT("'"&amp;D$1&amp;"'"&amp;"!$C$4:$N$4")))))</f>
        <v>12753.46</v>
      </c>
      <c r="E68" s="36" cm="1">
        <f t="array" aca="1" ref="E68" ca="1">IF($B68=INDIRECT("'"&amp;E$1&amp;"'"&amp;"!$B$4"),INDEX(INDIRECT("'"&amp;E$1&amp;"'"&amp;"!$C$5:$N$12"),MATCH($A68,INDIRECT("'"&amp;E$1&amp;"'"&amp;"!$B$5:$B$12"),0),MATCH($C68,INDIRECT("'"&amp;E$1&amp;"'"&amp;"!$C$4:$N$4"))),IF($B68=INDIRECT("'"&amp;E$1&amp;"'"&amp;"!$B$14"),INDEX(INDIRECT("'"&amp;E$1&amp;"'"&amp;"!$C$15:$N$22"),MATCH($A68,INDIRECT("'"&amp;E$1&amp;"'"&amp;"!$B$5:$B$12"),0),MATCH($C68,INDIRECT("'"&amp;E$1&amp;"'"&amp;"!$C$4:$N$4"))),INDEX(INDIRECT("'"&amp;E$1&amp;"'"&amp;"!$C$25:$N$32"),MATCH($A68,INDIRECT("'"&amp;E$1&amp;"'"&amp;"!$B$5:$B$12"),0),MATCH($C68,INDIRECT("'"&amp;E$1&amp;"'"&amp;"!$C$4:$N$4")))))</f>
        <v>237188.25</v>
      </c>
      <c r="F68" s="36" cm="1">
        <f t="array" aca="1" ref="F68" ca="1">IF($B68=INDIRECT("'"&amp;F$1&amp;"'"&amp;"!$B$4"),INDEX(INDIRECT("'"&amp;F$1&amp;"'"&amp;"!$C$5:$N$12"),MATCH($A68,INDIRECT("'"&amp;F$1&amp;"'"&amp;"!$B$5:$B$12"),0),MATCH($C68,INDIRECT("'"&amp;F$1&amp;"'"&amp;"!$C$4:$N$4"))),IF($B68=INDIRECT("'"&amp;F$1&amp;"'"&amp;"!$B$14"),INDEX(INDIRECT("'"&amp;F$1&amp;"'"&amp;"!$C$15:$N$22"),MATCH($A68,INDIRECT("'"&amp;F$1&amp;"'"&amp;"!$B$5:$B$12"),0),MATCH($C68,INDIRECT("'"&amp;F$1&amp;"'"&amp;"!$C$4:$N$4"))),INDEX(INDIRECT("'"&amp;F$1&amp;"'"&amp;"!$C$25:$N$32"),MATCH($A68,INDIRECT("'"&amp;F$1&amp;"'"&amp;"!$B$5:$B$12"),0),MATCH($C68,INDIRECT("'"&amp;F$1&amp;"'"&amp;"!$C$4:$N$4")))))</f>
        <v>18286</v>
      </c>
    </row>
    <row r="69" spans="1:6" x14ac:dyDescent="0.3">
      <c r="A69" t="str">
        <f t="shared" si="10"/>
        <v>RGB HF</v>
      </c>
      <c r="B69" t="str">
        <f t="shared" si="11"/>
        <v>South</v>
      </c>
      <c r="C69" t="s">
        <v>23</v>
      </c>
      <c r="D69" s="36" cm="1">
        <f t="array" aca="1" ref="D69" ca="1">IF($B69=INDIRECT("'"&amp;D$1&amp;"'"&amp;"!$B$4"),INDEX(INDIRECT("'"&amp;D$1&amp;"'"&amp;"!$C$5:$N$12"),MATCH($A69,INDIRECT("'"&amp;D$1&amp;"'"&amp;"!$B$5:$B$12"),0),MATCH($C69,INDIRECT("'"&amp;D$1&amp;"'"&amp;"!$C$4:$N$4"))),IF($B69=INDIRECT("'"&amp;D$1&amp;"'"&amp;"!$B$14"),INDEX(INDIRECT("'"&amp;D$1&amp;"'"&amp;"!$C$15:$N$22"),MATCH($A69,INDIRECT("'"&amp;D$1&amp;"'"&amp;"!$B$5:$B$12"),0),MATCH($C69,INDIRECT("'"&amp;D$1&amp;"'"&amp;"!$C$4:$N$4"))),INDEX(INDIRECT("'"&amp;D$1&amp;"'"&amp;"!$C$25:$N$32"),MATCH($A69,INDIRECT("'"&amp;D$1&amp;"'"&amp;"!$B$5:$B$12"),0),MATCH($C69,INDIRECT("'"&amp;D$1&amp;"'"&amp;"!$C$4:$N$4")))))</f>
        <v>6431.2599999999993</v>
      </c>
      <c r="E69" s="36" cm="1">
        <f t="array" aca="1" ref="E69" ca="1">IF($B69=INDIRECT("'"&amp;E$1&amp;"'"&amp;"!$B$4"),INDEX(INDIRECT("'"&amp;E$1&amp;"'"&amp;"!$C$5:$N$12"),MATCH($A69,INDIRECT("'"&amp;E$1&amp;"'"&amp;"!$B$5:$B$12"),0),MATCH($C69,INDIRECT("'"&amp;E$1&amp;"'"&amp;"!$C$4:$N$4"))),IF($B69=INDIRECT("'"&amp;E$1&amp;"'"&amp;"!$B$14"),INDEX(INDIRECT("'"&amp;E$1&amp;"'"&amp;"!$C$15:$N$22"),MATCH($A69,INDIRECT("'"&amp;E$1&amp;"'"&amp;"!$B$5:$B$12"),0),MATCH($C69,INDIRECT("'"&amp;E$1&amp;"'"&amp;"!$C$4:$N$4"))),INDEX(INDIRECT("'"&amp;E$1&amp;"'"&amp;"!$C$25:$N$32"),MATCH($A69,INDIRECT("'"&amp;E$1&amp;"'"&amp;"!$B$5:$B$12"),0),MATCH($C69,INDIRECT("'"&amp;E$1&amp;"'"&amp;"!$C$4:$N$4")))))</f>
        <v>246138.75</v>
      </c>
      <c r="F69" s="36" cm="1">
        <f t="array" aca="1" ref="F69" ca="1">IF($B69=INDIRECT("'"&amp;F$1&amp;"'"&amp;"!$B$4"),INDEX(INDIRECT("'"&amp;F$1&amp;"'"&amp;"!$C$5:$N$12"),MATCH($A69,INDIRECT("'"&amp;F$1&amp;"'"&amp;"!$B$5:$B$12"),0),MATCH($C69,INDIRECT("'"&amp;F$1&amp;"'"&amp;"!$C$4:$N$4"))),IF($B69=INDIRECT("'"&amp;F$1&amp;"'"&amp;"!$B$14"),INDEX(INDIRECT("'"&amp;F$1&amp;"'"&amp;"!$C$15:$N$22"),MATCH($A69,INDIRECT("'"&amp;F$1&amp;"'"&amp;"!$B$5:$B$12"),0),MATCH($C69,INDIRECT("'"&amp;F$1&amp;"'"&amp;"!$C$4:$N$4"))),INDEX(INDIRECT("'"&amp;F$1&amp;"'"&amp;"!$C$25:$N$32"),MATCH($A69,INDIRECT("'"&amp;F$1&amp;"'"&amp;"!$B$5:$B$12"),0),MATCH($C69,INDIRECT("'"&amp;F$1&amp;"'"&amp;"!$C$4:$N$4")))))</f>
        <v>5770.3399999999992</v>
      </c>
    </row>
    <row r="70" spans="1:6" x14ac:dyDescent="0.3">
      <c r="A70" t="str">
        <f t="shared" si="10"/>
        <v>RGB HF</v>
      </c>
      <c r="B70" t="str">
        <f t="shared" si="11"/>
        <v>South</v>
      </c>
      <c r="C70" t="s">
        <v>24</v>
      </c>
      <c r="D70" s="36" cm="1">
        <f t="array" aca="1" ref="D70" ca="1">IF($B70=INDIRECT("'"&amp;D$1&amp;"'"&amp;"!$B$4"),INDEX(INDIRECT("'"&amp;D$1&amp;"'"&amp;"!$C$5:$N$12"),MATCH($A70,INDIRECT("'"&amp;D$1&amp;"'"&amp;"!$B$5:$B$12"),0),MATCH($C70,INDIRECT("'"&amp;D$1&amp;"'"&amp;"!$C$4:$N$4"))),IF($B70=INDIRECT("'"&amp;D$1&amp;"'"&amp;"!$B$14"),INDEX(INDIRECT("'"&amp;D$1&amp;"'"&amp;"!$C$15:$N$22"),MATCH($A70,INDIRECT("'"&amp;D$1&amp;"'"&amp;"!$B$5:$B$12"),0),MATCH($C70,INDIRECT("'"&amp;D$1&amp;"'"&amp;"!$C$4:$N$4"))),INDEX(INDIRECT("'"&amp;D$1&amp;"'"&amp;"!$C$25:$N$32"),MATCH($A70,INDIRECT("'"&amp;D$1&amp;"'"&amp;"!$B$5:$B$12"),0),MATCH($C70,INDIRECT("'"&amp;D$1&amp;"'"&amp;"!$C$4:$N$4")))))</f>
        <v>11273.359999999999</v>
      </c>
      <c r="E70" s="36" cm="1">
        <f t="array" aca="1" ref="E70" ca="1">IF($B70=INDIRECT("'"&amp;E$1&amp;"'"&amp;"!$B$4"),INDEX(INDIRECT("'"&amp;E$1&amp;"'"&amp;"!$C$5:$N$12"),MATCH($A70,INDIRECT("'"&amp;E$1&amp;"'"&amp;"!$B$5:$B$12"),0),MATCH($C70,INDIRECT("'"&amp;E$1&amp;"'"&amp;"!$C$4:$N$4"))),IF($B70=INDIRECT("'"&amp;E$1&amp;"'"&amp;"!$B$14"),INDEX(INDIRECT("'"&amp;E$1&amp;"'"&amp;"!$C$15:$N$22"),MATCH($A70,INDIRECT("'"&amp;E$1&amp;"'"&amp;"!$B$5:$B$12"),0),MATCH($C70,INDIRECT("'"&amp;E$1&amp;"'"&amp;"!$C$4:$N$4"))),INDEX(INDIRECT("'"&amp;E$1&amp;"'"&amp;"!$C$25:$N$32"),MATCH($A70,INDIRECT("'"&amp;E$1&amp;"'"&amp;"!$B$5:$B$12"),0),MATCH($C70,INDIRECT("'"&amp;E$1&amp;"'"&amp;"!$C$4:$N$4")))))</f>
        <v>192435.75</v>
      </c>
      <c r="F70" s="36" cm="1">
        <f t="array" aca="1" ref="F70" ca="1">IF($B70=INDIRECT("'"&amp;F$1&amp;"'"&amp;"!$B$4"),INDEX(INDIRECT("'"&amp;F$1&amp;"'"&amp;"!$C$5:$N$12"),MATCH($A70,INDIRECT("'"&amp;F$1&amp;"'"&amp;"!$B$5:$B$12"),0),MATCH($C70,INDIRECT("'"&amp;F$1&amp;"'"&amp;"!$C$4:$N$4"))),IF($B70=INDIRECT("'"&amp;F$1&amp;"'"&amp;"!$B$14"),INDEX(INDIRECT("'"&amp;F$1&amp;"'"&amp;"!$C$15:$N$22"),MATCH($A70,INDIRECT("'"&amp;F$1&amp;"'"&amp;"!$B$5:$B$12"),0),MATCH($C70,INDIRECT("'"&amp;F$1&amp;"'"&amp;"!$C$4:$N$4"))),INDEX(INDIRECT("'"&amp;F$1&amp;"'"&amp;"!$C$25:$N$32"),MATCH($A70,INDIRECT("'"&amp;F$1&amp;"'"&amp;"!$B$5:$B$12"),0),MATCH($C70,INDIRECT("'"&amp;F$1&amp;"'"&amp;"!$C$4:$N$4")))))</f>
        <v>5717.86</v>
      </c>
    </row>
    <row r="71" spans="1:6" x14ac:dyDescent="0.3">
      <c r="A71" t="str">
        <f t="shared" si="10"/>
        <v>RGB HF</v>
      </c>
      <c r="B71" t="str">
        <f t="shared" si="11"/>
        <v>South</v>
      </c>
      <c r="C71" t="s">
        <v>25</v>
      </c>
      <c r="D71" s="36" cm="1">
        <f t="array" aca="1" ref="D71" ca="1">IF($B71=INDIRECT("'"&amp;D$1&amp;"'"&amp;"!$B$4"),INDEX(INDIRECT("'"&amp;D$1&amp;"'"&amp;"!$C$5:$N$12"),MATCH($A71,INDIRECT("'"&amp;D$1&amp;"'"&amp;"!$B$5:$B$12"),0),MATCH($C71,INDIRECT("'"&amp;D$1&amp;"'"&amp;"!$C$4:$N$4"))),IF($B71=INDIRECT("'"&amp;D$1&amp;"'"&amp;"!$B$14"),INDEX(INDIRECT("'"&amp;D$1&amp;"'"&amp;"!$C$15:$N$22"),MATCH($A71,INDIRECT("'"&amp;D$1&amp;"'"&amp;"!$B$5:$B$12"),0),MATCH($C71,INDIRECT("'"&amp;D$1&amp;"'"&amp;"!$C$4:$N$4"))),INDEX(INDIRECT("'"&amp;D$1&amp;"'"&amp;"!$C$25:$N$32"),MATCH($A71,INDIRECT("'"&amp;D$1&amp;"'"&amp;"!$B$5:$B$12"),0),MATCH($C71,INDIRECT("'"&amp;D$1&amp;"'"&amp;"!$C$4:$N$4")))))</f>
        <v>15586.56</v>
      </c>
      <c r="E71" s="36" cm="1">
        <f t="array" aca="1" ref="E71" ca="1">IF($B71=INDIRECT("'"&amp;E$1&amp;"'"&amp;"!$B$4"),INDEX(INDIRECT("'"&amp;E$1&amp;"'"&amp;"!$C$5:$N$12"),MATCH($A71,INDIRECT("'"&amp;E$1&amp;"'"&amp;"!$B$5:$B$12"),0),MATCH($C71,INDIRECT("'"&amp;E$1&amp;"'"&amp;"!$C$4:$N$4"))),IF($B71=INDIRECT("'"&amp;E$1&amp;"'"&amp;"!$B$14"),INDEX(INDIRECT("'"&amp;E$1&amp;"'"&amp;"!$C$15:$N$22"),MATCH($A71,INDIRECT("'"&amp;E$1&amp;"'"&amp;"!$B$5:$B$12"),0),MATCH($C71,INDIRECT("'"&amp;E$1&amp;"'"&amp;"!$C$4:$N$4"))),INDEX(INDIRECT("'"&amp;E$1&amp;"'"&amp;"!$C$25:$N$32"),MATCH($A71,INDIRECT("'"&amp;E$1&amp;"'"&amp;"!$B$5:$B$12"),0),MATCH($C71,INDIRECT("'"&amp;E$1&amp;"'"&amp;"!$C$4:$N$4")))))</f>
        <v>246138.75</v>
      </c>
      <c r="F71" s="36" cm="1">
        <f t="array" aca="1" ref="F71" ca="1">IF($B71=INDIRECT("'"&amp;F$1&amp;"'"&amp;"!$B$4"),INDEX(INDIRECT("'"&amp;F$1&amp;"'"&amp;"!$C$5:$N$12"),MATCH($A71,INDIRECT("'"&amp;F$1&amp;"'"&amp;"!$B$5:$B$12"),0),MATCH($C71,INDIRECT("'"&amp;F$1&amp;"'"&amp;"!$C$4:$N$4"))),IF($B71=INDIRECT("'"&amp;F$1&amp;"'"&amp;"!$B$14"),INDEX(INDIRECT("'"&amp;F$1&amp;"'"&amp;"!$C$15:$N$22"),MATCH($A71,INDIRECT("'"&amp;F$1&amp;"'"&amp;"!$B$5:$B$12"),0),MATCH($C71,INDIRECT("'"&amp;F$1&amp;"'"&amp;"!$C$4:$N$4"))),INDEX(INDIRECT("'"&amp;F$1&amp;"'"&amp;"!$C$25:$N$32"),MATCH($A71,INDIRECT("'"&amp;F$1&amp;"'"&amp;"!$B$5:$B$12"),0),MATCH($C71,INDIRECT("'"&amp;F$1&amp;"'"&amp;"!$C$4:$N$4")))))</f>
        <v>20158.879999999997</v>
      </c>
    </row>
    <row r="72" spans="1:6" x14ac:dyDescent="0.3">
      <c r="A72" t="str">
        <f t="shared" si="10"/>
        <v>RGB HF</v>
      </c>
      <c r="B72" t="str">
        <f t="shared" si="11"/>
        <v>South</v>
      </c>
      <c r="C72" t="s">
        <v>26</v>
      </c>
      <c r="D72" s="36" cm="1">
        <f t="array" aca="1" ref="D72" ca="1">IF($B72=INDIRECT("'"&amp;D$1&amp;"'"&amp;"!$B$4"),INDEX(INDIRECT("'"&amp;D$1&amp;"'"&amp;"!$C$5:$N$12"),MATCH($A72,INDIRECT("'"&amp;D$1&amp;"'"&amp;"!$B$5:$B$12"),0),MATCH($C72,INDIRECT("'"&amp;D$1&amp;"'"&amp;"!$C$4:$N$4"))),IF($B72=INDIRECT("'"&amp;D$1&amp;"'"&amp;"!$B$14"),INDEX(INDIRECT("'"&amp;D$1&amp;"'"&amp;"!$C$15:$N$22"),MATCH($A72,INDIRECT("'"&amp;D$1&amp;"'"&amp;"!$B$5:$B$12"),0),MATCH($C72,INDIRECT("'"&amp;D$1&amp;"'"&amp;"!$C$4:$N$4"))),INDEX(INDIRECT("'"&amp;D$1&amp;"'"&amp;"!$C$25:$N$32"),MATCH($A72,INDIRECT("'"&amp;D$1&amp;"'"&amp;"!$B$5:$B$12"),0),MATCH($C72,INDIRECT("'"&amp;D$1&amp;"'"&amp;"!$C$4:$N$4")))))</f>
        <v>13056.859999999999</v>
      </c>
      <c r="E72" s="36" cm="1">
        <f t="array" aca="1" ref="E72" ca="1">IF($B72=INDIRECT("'"&amp;E$1&amp;"'"&amp;"!$B$4"),INDEX(INDIRECT("'"&amp;E$1&amp;"'"&amp;"!$C$5:$N$12"),MATCH($A72,INDIRECT("'"&amp;E$1&amp;"'"&amp;"!$B$5:$B$12"),0),MATCH($C72,INDIRECT("'"&amp;E$1&amp;"'"&amp;"!$C$4:$N$4"))),IF($B72=INDIRECT("'"&amp;E$1&amp;"'"&amp;"!$B$14"),INDEX(INDIRECT("'"&amp;E$1&amp;"'"&amp;"!$C$15:$N$22"),MATCH($A72,INDIRECT("'"&amp;E$1&amp;"'"&amp;"!$B$5:$B$12"),0),MATCH($C72,INDIRECT("'"&amp;E$1&amp;"'"&amp;"!$C$4:$N$4"))),INDEX(INDIRECT("'"&amp;E$1&amp;"'"&amp;"!$C$25:$N$32"),MATCH($A72,INDIRECT("'"&amp;E$1&amp;"'"&amp;"!$B$5:$B$12"),0),MATCH($C72,INDIRECT("'"&amp;E$1&amp;"'"&amp;"!$C$4:$N$4")))))</f>
        <v>237188.25</v>
      </c>
      <c r="F72" s="36" cm="1">
        <f t="array" aca="1" ref="F72" ca="1">IF($B72=INDIRECT("'"&amp;F$1&amp;"'"&amp;"!$B$4"),INDEX(INDIRECT("'"&amp;F$1&amp;"'"&amp;"!$C$5:$N$12"),MATCH($A72,INDIRECT("'"&amp;F$1&amp;"'"&amp;"!$B$5:$B$12"),0),MATCH($C72,INDIRECT("'"&amp;F$1&amp;"'"&amp;"!$C$4:$N$4"))),IF($B72=INDIRECT("'"&amp;F$1&amp;"'"&amp;"!$B$14"),INDEX(INDIRECT("'"&amp;F$1&amp;"'"&amp;"!$C$15:$N$22"),MATCH($A72,INDIRECT("'"&amp;F$1&amp;"'"&amp;"!$B$5:$B$12"),0),MATCH($C72,INDIRECT("'"&amp;F$1&amp;"'"&amp;"!$C$4:$N$4"))),INDEX(INDIRECT("'"&amp;F$1&amp;"'"&amp;"!$C$25:$N$32"),MATCH($A72,INDIRECT("'"&amp;F$1&amp;"'"&amp;"!$B$5:$B$12"),0),MATCH($C72,INDIRECT("'"&amp;F$1&amp;"'"&amp;"!$C$4:$N$4")))))</f>
        <v>14181.9</v>
      </c>
    </row>
    <row r="73" spans="1:6" x14ac:dyDescent="0.3">
      <c r="A73" t="str">
        <f t="shared" si="10"/>
        <v>RGB HF</v>
      </c>
      <c r="B73" t="str">
        <f t="shared" si="11"/>
        <v>South</v>
      </c>
      <c r="C73" t="s">
        <v>27</v>
      </c>
      <c r="D73" s="36" cm="1">
        <f t="array" aca="1" ref="D73" ca="1">IF($B73=INDIRECT("'"&amp;D$1&amp;"'"&amp;"!$B$4"),INDEX(INDIRECT("'"&amp;D$1&amp;"'"&amp;"!$C$5:$N$12"),MATCH($A73,INDIRECT("'"&amp;D$1&amp;"'"&amp;"!$B$5:$B$12"),0),MATCH($C73,INDIRECT("'"&amp;D$1&amp;"'"&amp;"!$C$4:$N$4"))),IF($B73=INDIRECT("'"&amp;D$1&amp;"'"&amp;"!$B$14"),INDEX(INDIRECT("'"&amp;D$1&amp;"'"&amp;"!$C$15:$N$22"),MATCH($A73,INDIRECT("'"&amp;D$1&amp;"'"&amp;"!$B$5:$B$12"),0),MATCH($C73,INDIRECT("'"&amp;D$1&amp;"'"&amp;"!$C$4:$N$4"))),INDEX(INDIRECT("'"&amp;D$1&amp;"'"&amp;"!$C$25:$N$32"),MATCH($A73,INDIRECT("'"&amp;D$1&amp;"'"&amp;"!$B$5:$B$12"),0),MATCH($C73,INDIRECT("'"&amp;D$1&amp;"'"&amp;"!$C$4:$N$4")))))</f>
        <v>15252</v>
      </c>
      <c r="E73" s="36" cm="1">
        <f t="array" aca="1" ref="E73" ca="1">IF($B73=INDIRECT("'"&amp;E$1&amp;"'"&amp;"!$B$4"),INDEX(INDIRECT("'"&amp;E$1&amp;"'"&amp;"!$C$5:$N$12"),MATCH($A73,INDIRECT("'"&amp;E$1&amp;"'"&amp;"!$B$5:$B$12"),0),MATCH($C73,INDIRECT("'"&amp;E$1&amp;"'"&amp;"!$C$4:$N$4"))),IF($B73=INDIRECT("'"&amp;E$1&amp;"'"&amp;"!$B$14"),INDEX(INDIRECT("'"&amp;E$1&amp;"'"&amp;"!$C$15:$N$22"),MATCH($A73,INDIRECT("'"&amp;E$1&amp;"'"&amp;"!$B$5:$B$12"),0),MATCH($C73,INDIRECT("'"&amp;E$1&amp;"'"&amp;"!$C$4:$N$4"))),INDEX(INDIRECT("'"&amp;E$1&amp;"'"&amp;"!$C$25:$N$32"),MATCH($A73,INDIRECT("'"&amp;E$1&amp;"'"&amp;"!$B$5:$B$12"),0),MATCH($C73,INDIRECT("'"&amp;E$1&amp;"'"&amp;"!$C$4:$N$4")))))</f>
        <v>237188.25</v>
      </c>
      <c r="F73" s="36" cm="1">
        <f t="array" aca="1" ref="F73" ca="1">IF($B73=INDIRECT("'"&amp;F$1&amp;"'"&amp;"!$B$4"),INDEX(INDIRECT("'"&amp;F$1&amp;"'"&amp;"!$C$5:$N$12"),MATCH($A73,INDIRECT("'"&amp;F$1&amp;"'"&amp;"!$B$5:$B$12"),0),MATCH($C73,INDIRECT("'"&amp;F$1&amp;"'"&amp;"!$C$4:$N$4"))),IF($B73=INDIRECT("'"&amp;F$1&amp;"'"&amp;"!$B$14"),INDEX(INDIRECT("'"&amp;F$1&amp;"'"&amp;"!$C$15:$N$22"),MATCH($A73,INDIRECT("'"&amp;F$1&amp;"'"&amp;"!$B$5:$B$12"),0),MATCH($C73,INDIRECT("'"&amp;F$1&amp;"'"&amp;"!$C$4:$N$4"))),INDEX(INDIRECT("'"&amp;F$1&amp;"'"&amp;"!$C$25:$N$32"),MATCH($A73,INDIRECT("'"&amp;F$1&amp;"'"&amp;"!$B$5:$B$12"),0),MATCH($C73,INDIRECT("'"&amp;F$1&amp;"'"&amp;"!$C$4:$N$4")))))</f>
        <v>19083.86</v>
      </c>
    </row>
    <row r="74" spans="1:6" x14ac:dyDescent="0.3">
      <c r="A74" t="s">
        <v>30</v>
      </c>
      <c r="B74" t="s">
        <v>11</v>
      </c>
      <c r="C74" t="s">
        <v>16</v>
      </c>
      <c r="D74" s="36" cm="1">
        <f t="array" aca="1" ref="D74" ca="1">IF($B74=INDIRECT("'"&amp;D$1&amp;"'"&amp;"!$B$4"),INDEX(INDIRECT("'"&amp;D$1&amp;"'"&amp;"!$C$5:$N$12"),MATCH($A74,INDIRECT("'"&amp;D$1&amp;"'"&amp;"!$B$5:$B$12"),0),MATCH($C74,INDIRECT("'"&amp;D$1&amp;"'"&amp;"!$C$4:$N$4"))),IF($B74=INDIRECT("'"&amp;D$1&amp;"'"&amp;"!$B$14"),INDEX(INDIRECT("'"&amp;D$1&amp;"'"&amp;"!$C$15:$N$22"),MATCH($A74,INDIRECT("'"&amp;D$1&amp;"'"&amp;"!$B$5:$B$12"),0),MATCH($C74,INDIRECT("'"&amp;D$1&amp;"'"&amp;"!$C$4:$N$4"))),INDEX(INDIRECT("'"&amp;D$1&amp;"'"&amp;"!$C$25:$N$32"),MATCH($A74,INDIRECT("'"&amp;D$1&amp;"'"&amp;"!$B$5:$B$12"),0),MATCH($C74,INDIRECT("'"&amp;D$1&amp;"'"&amp;"!$C$4:$N$4")))))</f>
        <v>256452.53999999998</v>
      </c>
      <c r="E74" s="36" cm="1">
        <f t="array" aca="1" ref="E74" ca="1">IF($B74=INDIRECT("'"&amp;E$1&amp;"'"&amp;"!$B$4"),INDEX(INDIRECT("'"&amp;E$1&amp;"'"&amp;"!$C$5:$N$12"),MATCH($A74,INDIRECT("'"&amp;E$1&amp;"'"&amp;"!$B$5:$B$12"),0),MATCH($C74,INDIRECT("'"&amp;E$1&amp;"'"&amp;"!$C$4:$N$4"))),IF($B74=INDIRECT("'"&amp;E$1&amp;"'"&amp;"!$B$14"),INDEX(INDIRECT("'"&amp;E$1&amp;"'"&amp;"!$C$15:$N$22"),MATCH($A74,INDIRECT("'"&amp;E$1&amp;"'"&amp;"!$B$5:$B$12"),0),MATCH($C74,INDIRECT("'"&amp;E$1&amp;"'"&amp;"!$C$4:$N$4"))),INDEX(INDIRECT("'"&amp;E$1&amp;"'"&amp;"!$C$25:$N$32"),MATCH($A74,INDIRECT("'"&amp;E$1&amp;"'"&amp;"!$B$5:$B$12"),0),MATCH($C74,INDIRECT("'"&amp;E$1&amp;"'"&amp;"!$C$4:$N$4")))))</f>
        <v>1123632</v>
      </c>
      <c r="F74" s="36" cm="1">
        <f t="array" aca="1" ref="F74" ca="1">IF($B74=INDIRECT("'"&amp;F$1&amp;"'"&amp;"!$B$4"),INDEX(INDIRECT("'"&amp;F$1&amp;"'"&amp;"!$C$5:$N$12"),MATCH($A74,INDIRECT("'"&amp;F$1&amp;"'"&amp;"!$B$5:$B$12"),0),MATCH($C74,INDIRECT("'"&amp;F$1&amp;"'"&amp;"!$C$4:$N$4"))),IF($B74=INDIRECT("'"&amp;F$1&amp;"'"&amp;"!$B$14"),INDEX(INDIRECT("'"&amp;F$1&amp;"'"&amp;"!$C$15:$N$22"),MATCH($A74,INDIRECT("'"&amp;F$1&amp;"'"&amp;"!$B$5:$B$12"),0),MATCH($C74,INDIRECT("'"&amp;F$1&amp;"'"&amp;"!$C$4:$N$4"))),INDEX(INDIRECT("'"&amp;F$1&amp;"'"&amp;"!$C$25:$N$32"),MATCH($A74,INDIRECT("'"&amp;F$1&amp;"'"&amp;"!$B$5:$B$12"),0),MATCH($C74,INDIRECT("'"&amp;F$1&amp;"'"&amp;"!$C$4:$N$4")))))</f>
        <v>318078.82</v>
      </c>
    </row>
    <row r="75" spans="1:6" x14ac:dyDescent="0.3">
      <c r="A75" t="str">
        <f t="shared" ref="A75:A85" si="12">A74</f>
        <v>CAN CF</v>
      </c>
      <c r="B75" t="str">
        <f t="shared" ref="B75:B85" si="13">B74</f>
        <v>North</v>
      </c>
      <c r="C75" t="s">
        <v>17</v>
      </c>
      <c r="D75" s="36" cm="1">
        <f t="array" aca="1" ref="D75" ca="1">IF($B75=INDIRECT("'"&amp;D$1&amp;"'"&amp;"!$B$4"),INDEX(INDIRECT("'"&amp;D$1&amp;"'"&amp;"!$C$5:$N$12"),MATCH($A75,INDIRECT("'"&amp;D$1&amp;"'"&amp;"!$B$5:$B$12"),0),MATCH($C75,INDIRECT("'"&amp;D$1&amp;"'"&amp;"!$C$4:$N$4"))),IF($B75=INDIRECT("'"&amp;D$1&amp;"'"&amp;"!$B$14"),INDEX(INDIRECT("'"&amp;D$1&amp;"'"&amp;"!$C$15:$N$22"),MATCH($A75,INDIRECT("'"&amp;D$1&amp;"'"&amp;"!$B$5:$B$12"),0),MATCH($C75,INDIRECT("'"&amp;D$1&amp;"'"&amp;"!$C$4:$N$4"))),INDEX(INDIRECT("'"&amp;D$1&amp;"'"&amp;"!$C$25:$N$32"),MATCH($A75,INDIRECT("'"&amp;D$1&amp;"'"&amp;"!$B$5:$B$12"),0),MATCH($C75,INDIRECT("'"&amp;D$1&amp;"'"&amp;"!$C$4:$N$4")))))</f>
        <v>176565.68</v>
      </c>
      <c r="E75" s="36" cm="1">
        <f t="array" aca="1" ref="E75" ca="1">IF($B75=INDIRECT("'"&amp;E$1&amp;"'"&amp;"!$B$4"),INDEX(INDIRECT("'"&amp;E$1&amp;"'"&amp;"!$C$5:$N$12"),MATCH($A75,INDIRECT("'"&amp;E$1&amp;"'"&amp;"!$B$5:$B$12"),0),MATCH($C75,INDIRECT("'"&amp;E$1&amp;"'"&amp;"!$C$4:$N$4"))),IF($B75=INDIRECT("'"&amp;E$1&amp;"'"&amp;"!$B$14"),INDEX(INDIRECT("'"&amp;E$1&amp;"'"&amp;"!$C$15:$N$22"),MATCH($A75,INDIRECT("'"&amp;E$1&amp;"'"&amp;"!$B$5:$B$12"),0),MATCH($C75,INDIRECT("'"&amp;E$1&amp;"'"&amp;"!$C$4:$N$4"))),INDEX(INDIRECT("'"&amp;E$1&amp;"'"&amp;"!$C$25:$N$32"),MATCH($A75,INDIRECT("'"&amp;E$1&amp;"'"&amp;"!$B$5:$B$12"),0),MATCH($C75,INDIRECT("'"&amp;E$1&amp;"'"&amp;"!$C$4:$N$4")))))</f>
        <v>1123632</v>
      </c>
      <c r="F75" s="36" cm="1">
        <f t="array" aca="1" ref="F75" ca="1">IF($B75=INDIRECT("'"&amp;F$1&amp;"'"&amp;"!$B$4"),INDEX(INDIRECT("'"&amp;F$1&amp;"'"&amp;"!$C$5:$N$12"),MATCH($A75,INDIRECT("'"&amp;F$1&amp;"'"&amp;"!$B$5:$B$12"),0),MATCH($C75,INDIRECT("'"&amp;F$1&amp;"'"&amp;"!$C$4:$N$4"))),IF($B75=INDIRECT("'"&amp;F$1&amp;"'"&amp;"!$B$14"),INDEX(INDIRECT("'"&amp;F$1&amp;"'"&amp;"!$C$15:$N$22"),MATCH($A75,INDIRECT("'"&amp;F$1&amp;"'"&amp;"!$B$5:$B$12"),0),MATCH($C75,INDIRECT("'"&amp;F$1&amp;"'"&amp;"!$C$4:$N$4"))),INDEX(INDIRECT("'"&amp;F$1&amp;"'"&amp;"!$C$25:$N$32"),MATCH($A75,INDIRECT("'"&amp;F$1&amp;"'"&amp;"!$B$5:$B$12"),0),MATCH($C75,INDIRECT("'"&amp;F$1&amp;"'"&amp;"!$C$4:$N$4")))))</f>
        <v>170216.41999999998</v>
      </c>
    </row>
    <row r="76" spans="1:6" x14ac:dyDescent="0.3">
      <c r="A76" t="str">
        <f t="shared" si="12"/>
        <v>CAN CF</v>
      </c>
      <c r="B76" t="str">
        <f t="shared" si="13"/>
        <v>North</v>
      </c>
      <c r="C76" t="s">
        <v>18</v>
      </c>
      <c r="D76" s="36" cm="1">
        <f t="array" aca="1" ref="D76" ca="1">IF($B76=INDIRECT("'"&amp;D$1&amp;"'"&amp;"!$B$4"),INDEX(INDIRECT("'"&amp;D$1&amp;"'"&amp;"!$C$5:$N$12"),MATCH($A76,INDIRECT("'"&amp;D$1&amp;"'"&amp;"!$B$5:$B$12"),0),MATCH($C76,INDIRECT("'"&amp;D$1&amp;"'"&amp;"!$C$4:$N$4"))),IF($B76=INDIRECT("'"&amp;D$1&amp;"'"&amp;"!$B$14"),INDEX(INDIRECT("'"&amp;D$1&amp;"'"&amp;"!$C$15:$N$22"),MATCH($A76,INDIRECT("'"&amp;D$1&amp;"'"&amp;"!$B$5:$B$12"),0),MATCH($C76,INDIRECT("'"&amp;D$1&amp;"'"&amp;"!$C$4:$N$4"))),INDEX(INDIRECT("'"&amp;D$1&amp;"'"&amp;"!$C$25:$N$32"),MATCH($A76,INDIRECT("'"&amp;D$1&amp;"'"&amp;"!$B$5:$B$12"),0),MATCH($C76,INDIRECT("'"&amp;D$1&amp;"'"&amp;"!$C$4:$N$4")))))</f>
        <v>127741.23999999999</v>
      </c>
      <c r="E76" s="36" cm="1">
        <f t="array" aca="1" ref="E76" ca="1">IF($B76=INDIRECT("'"&amp;E$1&amp;"'"&amp;"!$B$4"),INDEX(INDIRECT("'"&amp;E$1&amp;"'"&amp;"!$C$5:$N$12"),MATCH($A76,INDIRECT("'"&amp;E$1&amp;"'"&amp;"!$B$5:$B$12"),0),MATCH($C76,INDIRECT("'"&amp;E$1&amp;"'"&amp;"!$C$4:$N$4"))),IF($B76=INDIRECT("'"&amp;E$1&amp;"'"&amp;"!$B$14"),INDEX(INDIRECT("'"&amp;E$1&amp;"'"&amp;"!$C$15:$N$22"),MATCH($A76,INDIRECT("'"&amp;E$1&amp;"'"&amp;"!$B$5:$B$12"),0),MATCH($C76,INDIRECT("'"&amp;E$1&amp;"'"&amp;"!$C$4:$N$4"))),INDEX(INDIRECT("'"&amp;E$1&amp;"'"&amp;"!$C$25:$N$32"),MATCH($A76,INDIRECT("'"&amp;E$1&amp;"'"&amp;"!$B$5:$B$12"),0),MATCH($C76,INDIRECT("'"&amp;E$1&amp;"'"&amp;"!$C$4:$N$4")))))</f>
        <v>1123632</v>
      </c>
      <c r="F76" s="36" cm="1">
        <f t="array" aca="1" ref="F76" ca="1">IF($B76=INDIRECT("'"&amp;F$1&amp;"'"&amp;"!$B$4"),INDEX(INDIRECT("'"&amp;F$1&amp;"'"&amp;"!$C$5:$N$12"),MATCH($A76,INDIRECT("'"&amp;F$1&amp;"'"&amp;"!$B$5:$B$12"),0),MATCH($C76,INDIRECT("'"&amp;F$1&amp;"'"&amp;"!$C$4:$N$4"))),IF($B76=INDIRECT("'"&amp;F$1&amp;"'"&amp;"!$B$14"),INDEX(INDIRECT("'"&amp;F$1&amp;"'"&amp;"!$C$15:$N$22"),MATCH($A76,INDIRECT("'"&amp;F$1&amp;"'"&amp;"!$B$5:$B$12"),0),MATCH($C76,INDIRECT("'"&amp;F$1&amp;"'"&amp;"!$C$4:$N$4"))),INDEX(INDIRECT("'"&amp;F$1&amp;"'"&amp;"!$C$25:$N$32"),MATCH($A76,INDIRECT("'"&amp;F$1&amp;"'"&amp;"!$B$5:$B$12"),0),MATCH($C76,INDIRECT("'"&amp;F$1&amp;"'"&amp;"!$C$4:$N$4")))))</f>
        <v>87926.14</v>
      </c>
    </row>
    <row r="77" spans="1:6" x14ac:dyDescent="0.3">
      <c r="A77" t="str">
        <f t="shared" si="12"/>
        <v>CAN CF</v>
      </c>
      <c r="B77" t="str">
        <f t="shared" si="13"/>
        <v>North</v>
      </c>
      <c r="C77" t="s">
        <v>19</v>
      </c>
      <c r="D77" s="36" cm="1">
        <f t="array" aca="1" ref="D77" ca="1">IF($B77=INDIRECT("'"&amp;D$1&amp;"'"&amp;"!$B$4"),INDEX(INDIRECT("'"&amp;D$1&amp;"'"&amp;"!$C$5:$N$12"),MATCH($A77,INDIRECT("'"&amp;D$1&amp;"'"&amp;"!$B$5:$B$12"),0),MATCH($C77,INDIRECT("'"&amp;D$1&amp;"'"&amp;"!$C$4:$N$4"))),IF($B77=INDIRECT("'"&amp;D$1&amp;"'"&amp;"!$B$14"),INDEX(INDIRECT("'"&amp;D$1&amp;"'"&amp;"!$C$15:$N$22"),MATCH($A77,INDIRECT("'"&amp;D$1&amp;"'"&amp;"!$B$5:$B$12"),0),MATCH($C77,INDIRECT("'"&amp;D$1&amp;"'"&amp;"!$C$4:$N$4"))),INDEX(INDIRECT("'"&amp;D$1&amp;"'"&amp;"!$C$25:$N$32"),MATCH($A77,INDIRECT("'"&amp;D$1&amp;"'"&amp;"!$B$5:$B$12"),0),MATCH($C77,INDIRECT("'"&amp;D$1&amp;"'"&amp;"!$C$4:$N$4")))))</f>
        <v>63659.06</v>
      </c>
      <c r="E77" s="36" cm="1">
        <f t="array" aca="1" ref="E77" ca="1">IF($B77=INDIRECT("'"&amp;E$1&amp;"'"&amp;"!$B$4"),INDEX(INDIRECT("'"&amp;E$1&amp;"'"&amp;"!$C$5:$N$12"),MATCH($A77,INDIRECT("'"&amp;E$1&amp;"'"&amp;"!$B$5:$B$12"),0),MATCH($C77,INDIRECT("'"&amp;E$1&amp;"'"&amp;"!$C$4:$N$4"))),IF($B77=INDIRECT("'"&amp;E$1&amp;"'"&amp;"!$B$14"),INDEX(INDIRECT("'"&amp;E$1&amp;"'"&amp;"!$C$15:$N$22"),MATCH($A77,INDIRECT("'"&amp;E$1&amp;"'"&amp;"!$B$5:$B$12"),0),MATCH($C77,INDIRECT("'"&amp;E$1&amp;"'"&amp;"!$C$4:$N$4"))),INDEX(INDIRECT("'"&amp;E$1&amp;"'"&amp;"!$C$25:$N$32"),MATCH($A77,INDIRECT("'"&amp;E$1&amp;"'"&amp;"!$B$5:$B$12"),0),MATCH($C77,INDIRECT("'"&amp;E$1&amp;"'"&amp;"!$C$4:$N$4")))))</f>
        <v>1123632</v>
      </c>
      <c r="F77" s="36" cm="1">
        <f t="array" aca="1" ref="F77" ca="1">IF($B77=INDIRECT("'"&amp;F$1&amp;"'"&amp;"!$B$4"),INDEX(INDIRECT("'"&amp;F$1&amp;"'"&amp;"!$C$5:$N$12"),MATCH($A77,INDIRECT("'"&amp;F$1&amp;"'"&amp;"!$B$5:$B$12"),0),MATCH($C77,INDIRECT("'"&amp;F$1&amp;"'"&amp;"!$C$4:$N$4"))),IF($B77=INDIRECT("'"&amp;F$1&amp;"'"&amp;"!$B$14"),INDEX(INDIRECT("'"&amp;F$1&amp;"'"&amp;"!$C$15:$N$22"),MATCH($A77,INDIRECT("'"&amp;F$1&amp;"'"&amp;"!$B$5:$B$12"),0),MATCH($C77,INDIRECT("'"&amp;F$1&amp;"'"&amp;"!$C$4:$N$4"))),INDEX(INDIRECT("'"&amp;F$1&amp;"'"&amp;"!$C$25:$N$32"),MATCH($A77,INDIRECT("'"&amp;F$1&amp;"'"&amp;"!$B$5:$B$12"),0),MATCH($C77,INDIRECT("'"&amp;F$1&amp;"'"&amp;"!$C$4:$N$4")))))</f>
        <v>49502.579999999994</v>
      </c>
    </row>
    <row r="78" spans="1:6" x14ac:dyDescent="0.3">
      <c r="A78" t="str">
        <f t="shared" si="12"/>
        <v>CAN CF</v>
      </c>
      <c r="B78" t="str">
        <f t="shared" si="13"/>
        <v>North</v>
      </c>
      <c r="C78" t="s">
        <v>20</v>
      </c>
      <c r="D78" s="36" cm="1">
        <f t="array" aca="1" ref="D78" ca="1">IF($B78=INDIRECT("'"&amp;D$1&amp;"'"&amp;"!$B$4"),INDEX(INDIRECT("'"&amp;D$1&amp;"'"&amp;"!$C$5:$N$12"),MATCH($A78,INDIRECT("'"&amp;D$1&amp;"'"&amp;"!$B$5:$B$12"),0),MATCH($C78,INDIRECT("'"&amp;D$1&amp;"'"&amp;"!$C$4:$N$4"))),IF($B78=INDIRECT("'"&amp;D$1&amp;"'"&amp;"!$B$14"),INDEX(INDIRECT("'"&amp;D$1&amp;"'"&amp;"!$C$15:$N$22"),MATCH($A78,INDIRECT("'"&amp;D$1&amp;"'"&amp;"!$B$5:$B$12"),0),MATCH($C78,INDIRECT("'"&amp;D$1&amp;"'"&amp;"!$C$4:$N$4"))),INDEX(INDIRECT("'"&amp;D$1&amp;"'"&amp;"!$C$25:$N$32"),MATCH($A78,INDIRECT("'"&amp;D$1&amp;"'"&amp;"!$B$5:$B$12"),0),MATCH($C78,INDIRECT("'"&amp;D$1&amp;"'"&amp;"!$C$4:$N$4")))))</f>
        <v>190711.5</v>
      </c>
      <c r="E78" s="36" cm="1">
        <f t="array" aca="1" ref="E78" ca="1">IF($B78=INDIRECT("'"&amp;E$1&amp;"'"&amp;"!$B$4"),INDEX(INDIRECT("'"&amp;E$1&amp;"'"&amp;"!$C$5:$N$12"),MATCH($A78,INDIRECT("'"&amp;E$1&amp;"'"&amp;"!$B$5:$B$12"),0),MATCH($C78,INDIRECT("'"&amp;E$1&amp;"'"&amp;"!$C$4:$N$4"))),IF($B78=INDIRECT("'"&amp;E$1&amp;"'"&amp;"!$B$14"),INDEX(INDIRECT("'"&amp;E$1&amp;"'"&amp;"!$C$15:$N$22"),MATCH($A78,INDIRECT("'"&amp;E$1&amp;"'"&amp;"!$B$5:$B$12"),0),MATCH($C78,INDIRECT("'"&amp;E$1&amp;"'"&amp;"!$C$4:$N$4"))),INDEX(INDIRECT("'"&amp;E$1&amp;"'"&amp;"!$C$25:$N$32"),MATCH($A78,INDIRECT("'"&amp;E$1&amp;"'"&amp;"!$B$5:$B$12"),0),MATCH($C78,INDIRECT("'"&amp;E$1&amp;"'"&amp;"!$C$4:$N$4")))))</f>
        <v>1123632</v>
      </c>
      <c r="F78" s="36" cm="1">
        <f t="array" aca="1" ref="F78" ca="1">IF($B78=INDIRECT("'"&amp;F$1&amp;"'"&amp;"!$B$4"),INDEX(INDIRECT("'"&amp;F$1&amp;"'"&amp;"!$C$5:$N$12"),MATCH($A78,INDIRECT("'"&amp;F$1&amp;"'"&amp;"!$B$5:$B$12"),0),MATCH($C78,INDIRECT("'"&amp;F$1&amp;"'"&amp;"!$C$4:$N$4"))),IF($B78=INDIRECT("'"&amp;F$1&amp;"'"&amp;"!$B$14"),INDEX(INDIRECT("'"&amp;F$1&amp;"'"&amp;"!$C$15:$N$22"),MATCH($A78,INDIRECT("'"&amp;F$1&amp;"'"&amp;"!$B$5:$B$12"),0),MATCH($C78,INDIRECT("'"&amp;F$1&amp;"'"&amp;"!$C$4:$N$4"))),INDEX(INDIRECT("'"&amp;F$1&amp;"'"&amp;"!$C$25:$N$32"),MATCH($A78,INDIRECT("'"&amp;F$1&amp;"'"&amp;"!$B$5:$B$12"),0),MATCH($C78,INDIRECT("'"&amp;F$1&amp;"'"&amp;"!$C$4:$N$4")))))</f>
        <v>149950.94</v>
      </c>
    </row>
    <row r="79" spans="1:6" x14ac:dyDescent="0.3">
      <c r="A79" t="str">
        <f t="shared" si="12"/>
        <v>CAN CF</v>
      </c>
      <c r="B79" t="str">
        <f t="shared" si="13"/>
        <v>North</v>
      </c>
      <c r="C79" t="s">
        <v>21</v>
      </c>
      <c r="D79" s="36" cm="1">
        <f t="array" aca="1" ref="D79" ca="1">IF($B79=INDIRECT("'"&amp;D$1&amp;"'"&amp;"!$B$4"),INDEX(INDIRECT("'"&amp;D$1&amp;"'"&amp;"!$C$5:$N$12"),MATCH($A79,INDIRECT("'"&amp;D$1&amp;"'"&amp;"!$B$5:$B$12"),0),MATCH($C79,INDIRECT("'"&amp;D$1&amp;"'"&amp;"!$C$4:$N$4"))),IF($B79=INDIRECT("'"&amp;D$1&amp;"'"&amp;"!$B$14"),INDEX(INDIRECT("'"&amp;D$1&amp;"'"&amp;"!$C$15:$N$22"),MATCH($A79,INDIRECT("'"&amp;D$1&amp;"'"&amp;"!$B$5:$B$12"),0),MATCH($C79,INDIRECT("'"&amp;D$1&amp;"'"&amp;"!$C$4:$N$4"))),INDEX(INDIRECT("'"&amp;D$1&amp;"'"&amp;"!$C$25:$N$32"),MATCH($A79,INDIRECT("'"&amp;D$1&amp;"'"&amp;"!$B$5:$B$12"),0),MATCH($C79,INDIRECT("'"&amp;D$1&amp;"'"&amp;"!$C$4:$N$4")))))</f>
        <v>218141.31999999998</v>
      </c>
      <c r="E79" s="36" cm="1">
        <f t="array" aca="1" ref="E79" ca="1">IF($B79=INDIRECT("'"&amp;E$1&amp;"'"&amp;"!$B$4"),INDEX(INDIRECT("'"&amp;E$1&amp;"'"&amp;"!$C$5:$N$12"),MATCH($A79,INDIRECT("'"&amp;E$1&amp;"'"&amp;"!$B$5:$B$12"),0),MATCH($C79,INDIRECT("'"&amp;E$1&amp;"'"&amp;"!$C$4:$N$4"))),IF($B79=INDIRECT("'"&amp;E$1&amp;"'"&amp;"!$B$14"),INDEX(INDIRECT("'"&amp;E$1&amp;"'"&amp;"!$C$15:$N$22"),MATCH($A79,INDIRECT("'"&amp;E$1&amp;"'"&amp;"!$B$5:$B$12"),0),MATCH($C79,INDIRECT("'"&amp;E$1&amp;"'"&amp;"!$C$4:$N$4"))),INDEX(INDIRECT("'"&amp;E$1&amp;"'"&amp;"!$C$25:$N$32"),MATCH($A79,INDIRECT("'"&amp;E$1&amp;"'"&amp;"!$B$5:$B$12"),0),MATCH($C79,INDIRECT("'"&amp;E$1&amp;"'"&amp;"!$C$4:$N$4")))))</f>
        <v>1123632</v>
      </c>
      <c r="F79" s="36" cm="1">
        <f t="array" aca="1" ref="F79" ca="1">IF($B79=INDIRECT("'"&amp;F$1&amp;"'"&amp;"!$B$4"),INDEX(INDIRECT("'"&amp;F$1&amp;"'"&amp;"!$C$5:$N$12"),MATCH($A79,INDIRECT("'"&amp;F$1&amp;"'"&amp;"!$B$5:$B$12"),0),MATCH($C79,INDIRECT("'"&amp;F$1&amp;"'"&amp;"!$C$4:$N$4"))),IF($B79=INDIRECT("'"&amp;F$1&amp;"'"&amp;"!$B$14"),INDEX(INDIRECT("'"&amp;F$1&amp;"'"&amp;"!$C$15:$N$22"),MATCH($A79,INDIRECT("'"&amp;F$1&amp;"'"&amp;"!$B$5:$B$12"),0),MATCH($C79,INDIRECT("'"&amp;F$1&amp;"'"&amp;"!$C$4:$N$4"))),INDEX(INDIRECT("'"&amp;F$1&amp;"'"&amp;"!$C$25:$N$32"),MATCH($A79,INDIRECT("'"&amp;F$1&amp;"'"&amp;"!$B$5:$B$12"),0),MATCH($C79,INDIRECT("'"&amp;F$1&amp;"'"&amp;"!$C$4:$N$4")))))</f>
        <v>245253.8</v>
      </c>
    </row>
    <row r="80" spans="1:6" x14ac:dyDescent="0.3">
      <c r="A80" t="str">
        <f t="shared" si="12"/>
        <v>CAN CF</v>
      </c>
      <c r="B80" t="str">
        <f t="shared" si="13"/>
        <v>North</v>
      </c>
      <c r="C80" t="s">
        <v>22</v>
      </c>
      <c r="D80" s="36" cm="1">
        <f t="array" aca="1" ref="D80" ca="1">IF($B80=INDIRECT("'"&amp;D$1&amp;"'"&amp;"!$B$4"),INDEX(INDIRECT("'"&amp;D$1&amp;"'"&amp;"!$C$5:$N$12"),MATCH($A80,INDIRECT("'"&amp;D$1&amp;"'"&amp;"!$B$5:$B$12"),0),MATCH($C80,INDIRECT("'"&amp;D$1&amp;"'"&amp;"!$C$4:$N$4"))),IF($B80=INDIRECT("'"&amp;D$1&amp;"'"&amp;"!$B$14"),INDEX(INDIRECT("'"&amp;D$1&amp;"'"&amp;"!$C$15:$N$22"),MATCH($A80,INDIRECT("'"&amp;D$1&amp;"'"&amp;"!$B$5:$B$12"),0),MATCH($C80,INDIRECT("'"&amp;D$1&amp;"'"&amp;"!$C$4:$N$4"))),INDEX(INDIRECT("'"&amp;D$1&amp;"'"&amp;"!$C$25:$N$32"),MATCH($A80,INDIRECT("'"&amp;D$1&amp;"'"&amp;"!$B$5:$B$12"),0),MATCH($C80,INDIRECT("'"&amp;D$1&amp;"'"&amp;"!$C$4:$N$4")))))</f>
        <v>301347.53999999998</v>
      </c>
      <c r="E80" s="36" cm="1">
        <f t="array" aca="1" ref="E80" ca="1">IF($B80=INDIRECT("'"&amp;E$1&amp;"'"&amp;"!$B$4"),INDEX(INDIRECT("'"&amp;E$1&amp;"'"&amp;"!$C$5:$N$12"),MATCH($A80,INDIRECT("'"&amp;E$1&amp;"'"&amp;"!$B$5:$B$12"),0),MATCH($C80,INDIRECT("'"&amp;E$1&amp;"'"&amp;"!$C$4:$N$4"))),IF($B80=INDIRECT("'"&amp;E$1&amp;"'"&amp;"!$B$14"),INDEX(INDIRECT("'"&amp;E$1&amp;"'"&amp;"!$C$15:$N$22"),MATCH($A80,INDIRECT("'"&amp;E$1&amp;"'"&amp;"!$B$5:$B$12"),0),MATCH($C80,INDIRECT("'"&amp;E$1&amp;"'"&amp;"!$C$4:$N$4"))),INDEX(INDIRECT("'"&amp;E$1&amp;"'"&amp;"!$C$25:$N$32"),MATCH($A80,INDIRECT("'"&amp;E$1&amp;"'"&amp;"!$B$5:$B$12"),0),MATCH($C80,INDIRECT("'"&amp;E$1&amp;"'"&amp;"!$C$4:$N$4")))))</f>
        <v>1123632</v>
      </c>
      <c r="F80" s="36" cm="1">
        <f t="array" aca="1" ref="F80" ca="1">IF($B80=INDIRECT("'"&amp;F$1&amp;"'"&amp;"!$B$4"),INDEX(INDIRECT("'"&amp;F$1&amp;"'"&amp;"!$C$5:$N$12"),MATCH($A80,INDIRECT("'"&amp;F$1&amp;"'"&amp;"!$B$5:$B$12"),0),MATCH($C80,INDIRECT("'"&amp;F$1&amp;"'"&amp;"!$C$4:$N$4"))),IF($B80=INDIRECT("'"&amp;F$1&amp;"'"&amp;"!$B$14"),INDEX(INDIRECT("'"&amp;F$1&amp;"'"&amp;"!$C$15:$N$22"),MATCH($A80,INDIRECT("'"&amp;F$1&amp;"'"&amp;"!$B$5:$B$12"),0),MATCH($C80,INDIRECT("'"&amp;F$1&amp;"'"&amp;"!$C$4:$N$4"))),INDEX(INDIRECT("'"&amp;F$1&amp;"'"&amp;"!$C$25:$N$32"),MATCH($A80,INDIRECT("'"&amp;F$1&amp;"'"&amp;"!$B$5:$B$12"),0),MATCH($C80,INDIRECT("'"&amp;F$1&amp;"'"&amp;"!$C$4:$N$4")))))</f>
        <v>352910.77999999997</v>
      </c>
    </row>
    <row r="81" spans="1:6" x14ac:dyDescent="0.3">
      <c r="A81" t="str">
        <f t="shared" si="12"/>
        <v>CAN CF</v>
      </c>
      <c r="B81" t="str">
        <f t="shared" si="13"/>
        <v>North</v>
      </c>
      <c r="C81" t="s">
        <v>23</v>
      </c>
      <c r="D81" s="36" cm="1">
        <f t="array" aca="1" ref="D81" ca="1">IF($B81=INDIRECT("'"&amp;D$1&amp;"'"&amp;"!$B$4"),INDEX(INDIRECT("'"&amp;D$1&amp;"'"&amp;"!$C$5:$N$12"),MATCH($A81,INDIRECT("'"&amp;D$1&amp;"'"&amp;"!$B$5:$B$12"),0),MATCH($C81,INDIRECT("'"&amp;D$1&amp;"'"&amp;"!$C$4:$N$4"))),IF($B81=INDIRECT("'"&amp;D$1&amp;"'"&amp;"!$B$14"),INDEX(INDIRECT("'"&amp;D$1&amp;"'"&amp;"!$C$15:$N$22"),MATCH($A81,INDIRECT("'"&amp;D$1&amp;"'"&amp;"!$B$5:$B$12"),0),MATCH($C81,INDIRECT("'"&amp;D$1&amp;"'"&amp;"!$C$4:$N$4"))),INDEX(INDIRECT("'"&amp;D$1&amp;"'"&amp;"!$C$25:$N$32"),MATCH($A81,INDIRECT("'"&amp;D$1&amp;"'"&amp;"!$B$5:$B$12"),0),MATCH($C81,INDIRECT("'"&amp;D$1&amp;"'"&amp;"!$C$4:$N$4")))))</f>
        <v>227136.71999999997</v>
      </c>
      <c r="E81" s="36" cm="1">
        <f t="array" aca="1" ref="E81" ca="1">IF($B81=INDIRECT("'"&amp;E$1&amp;"'"&amp;"!$B$4"),INDEX(INDIRECT("'"&amp;E$1&amp;"'"&amp;"!$C$5:$N$12"),MATCH($A81,INDIRECT("'"&amp;E$1&amp;"'"&amp;"!$B$5:$B$12"),0),MATCH($C81,INDIRECT("'"&amp;E$1&amp;"'"&amp;"!$C$4:$N$4"))),IF($B81=INDIRECT("'"&amp;E$1&amp;"'"&amp;"!$B$14"),INDEX(INDIRECT("'"&amp;E$1&amp;"'"&amp;"!$C$15:$N$22"),MATCH($A81,INDIRECT("'"&amp;E$1&amp;"'"&amp;"!$B$5:$B$12"),0),MATCH($C81,INDIRECT("'"&amp;E$1&amp;"'"&amp;"!$C$4:$N$4"))),INDEX(INDIRECT("'"&amp;E$1&amp;"'"&amp;"!$C$25:$N$32"),MATCH($A81,INDIRECT("'"&amp;E$1&amp;"'"&amp;"!$B$5:$B$12"),0),MATCH($C81,INDIRECT("'"&amp;E$1&amp;"'"&amp;"!$C$4:$N$4")))))</f>
        <v>1123632</v>
      </c>
      <c r="F81" s="36" cm="1">
        <f t="array" aca="1" ref="F81" ca="1">IF($B81=INDIRECT("'"&amp;F$1&amp;"'"&amp;"!$B$4"),INDEX(INDIRECT("'"&amp;F$1&amp;"'"&amp;"!$C$5:$N$12"),MATCH($A81,INDIRECT("'"&amp;F$1&amp;"'"&amp;"!$B$5:$B$12"),0),MATCH($C81,INDIRECT("'"&amp;F$1&amp;"'"&amp;"!$C$4:$N$4"))),IF($B81=INDIRECT("'"&amp;F$1&amp;"'"&amp;"!$B$14"),INDEX(INDIRECT("'"&amp;F$1&amp;"'"&amp;"!$C$15:$N$22"),MATCH($A81,INDIRECT("'"&amp;F$1&amp;"'"&amp;"!$B$5:$B$12"),0),MATCH($C81,INDIRECT("'"&amp;F$1&amp;"'"&amp;"!$C$4:$N$4"))),INDEX(INDIRECT("'"&amp;F$1&amp;"'"&amp;"!$C$25:$N$32"),MATCH($A81,INDIRECT("'"&amp;F$1&amp;"'"&amp;"!$B$5:$B$12"),0),MATCH($C81,INDIRECT("'"&amp;F$1&amp;"'"&amp;"!$C$4:$N$4")))))</f>
        <v>245143.91999999998</v>
      </c>
    </row>
    <row r="82" spans="1:6" x14ac:dyDescent="0.3">
      <c r="A82" t="str">
        <f t="shared" si="12"/>
        <v>CAN CF</v>
      </c>
      <c r="B82" t="str">
        <f t="shared" si="13"/>
        <v>North</v>
      </c>
      <c r="C82" t="s">
        <v>24</v>
      </c>
      <c r="D82" s="36" cm="1">
        <f t="array" aca="1" ref="D82" ca="1">IF($B82=INDIRECT("'"&amp;D$1&amp;"'"&amp;"!$B$4"),INDEX(INDIRECT("'"&amp;D$1&amp;"'"&amp;"!$C$5:$N$12"),MATCH($A82,INDIRECT("'"&amp;D$1&amp;"'"&amp;"!$B$5:$B$12"),0),MATCH($C82,INDIRECT("'"&amp;D$1&amp;"'"&amp;"!$C$4:$N$4"))),IF($B82=INDIRECT("'"&amp;D$1&amp;"'"&amp;"!$B$14"),INDEX(INDIRECT("'"&amp;D$1&amp;"'"&amp;"!$C$15:$N$22"),MATCH($A82,INDIRECT("'"&amp;D$1&amp;"'"&amp;"!$B$5:$B$12"),0),MATCH($C82,INDIRECT("'"&amp;D$1&amp;"'"&amp;"!$C$4:$N$4"))),INDEX(INDIRECT("'"&amp;D$1&amp;"'"&amp;"!$C$25:$N$32"),MATCH($A82,INDIRECT("'"&amp;D$1&amp;"'"&amp;"!$B$5:$B$12"),0),MATCH($C82,INDIRECT("'"&amp;D$1&amp;"'"&amp;"!$C$4:$N$4")))))</f>
        <v>280371.12</v>
      </c>
      <c r="E82" s="36" cm="1">
        <f t="array" aca="1" ref="E82" ca="1">IF($B82=INDIRECT("'"&amp;E$1&amp;"'"&amp;"!$B$4"),INDEX(INDIRECT("'"&amp;E$1&amp;"'"&amp;"!$C$5:$N$12"),MATCH($A82,INDIRECT("'"&amp;E$1&amp;"'"&amp;"!$B$5:$B$12"),0),MATCH($C82,INDIRECT("'"&amp;E$1&amp;"'"&amp;"!$C$4:$N$4"))),IF($B82=INDIRECT("'"&amp;E$1&amp;"'"&amp;"!$B$14"),INDEX(INDIRECT("'"&amp;E$1&amp;"'"&amp;"!$C$15:$N$22"),MATCH($A82,INDIRECT("'"&amp;E$1&amp;"'"&amp;"!$B$5:$B$12"),0),MATCH($C82,INDIRECT("'"&amp;E$1&amp;"'"&amp;"!$C$4:$N$4"))),INDEX(INDIRECT("'"&amp;E$1&amp;"'"&amp;"!$C$25:$N$32"),MATCH($A82,INDIRECT("'"&amp;E$1&amp;"'"&amp;"!$B$5:$B$12"),0),MATCH($C82,INDIRECT("'"&amp;E$1&amp;"'"&amp;"!$C$4:$N$4")))))</f>
        <v>1123632</v>
      </c>
      <c r="F82" s="36" cm="1">
        <f t="array" aca="1" ref="F82" ca="1">IF($B82=INDIRECT("'"&amp;F$1&amp;"'"&amp;"!$B$4"),INDEX(INDIRECT("'"&amp;F$1&amp;"'"&amp;"!$C$5:$N$12"),MATCH($A82,INDIRECT("'"&amp;F$1&amp;"'"&amp;"!$B$5:$B$12"),0),MATCH($C82,INDIRECT("'"&amp;F$1&amp;"'"&amp;"!$C$4:$N$4"))),IF($B82=INDIRECT("'"&amp;F$1&amp;"'"&amp;"!$B$14"),INDEX(INDIRECT("'"&amp;F$1&amp;"'"&amp;"!$C$15:$N$22"),MATCH($A82,INDIRECT("'"&amp;F$1&amp;"'"&amp;"!$B$5:$B$12"),0),MATCH($C82,INDIRECT("'"&amp;F$1&amp;"'"&amp;"!$C$4:$N$4"))),INDEX(INDIRECT("'"&amp;F$1&amp;"'"&amp;"!$C$25:$N$32"),MATCH($A82,INDIRECT("'"&amp;F$1&amp;"'"&amp;"!$B$5:$B$12"),0),MATCH($C82,INDIRECT("'"&amp;F$1&amp;"'"&amp;"!$C$4:$N$4")))))</f>
        <v>257100.34</v>
      </c>
    </row>
    <row r="83" spans="1:6" x14ac:dyDescent="0.3">
      <c r="A83" t="str">
        <f t="shared" si="12"/>
        <v>CAN CF</v>
      </c>
      <c r="B83" t="str">
        <f t="shared" si="13"/>
        <v>North</v>
      </c>
      <c r="C83" t="s">
        <v>25</v>
      </c>
      <c r="D83" s="36" cm="1">
        <f t="array" aca="1" ref="D83" ca="1">IF($B83=INDIRECT("'"&amp;D$1&amp;"'"&amp;"!$B$4"),INDEX(INDIRECT("'"&amp;D$1&amp;"'"&amp;"!$C$5:$N$12"),MATCH($A83,INDIRECT("'"&amp;D$1&amp;"'"&amp;"!$B$5:$B$12"),0),MATCH($C83,INDIRECT("'"&amp;D$1&amp;"'"&amp;"!$C$4:$N$4"))),IF($B83=INDIRECT("'"&amp;D$1&amp;"'"&amp;"!$B$14"),INDEX(INDIRECT("'"&amp;D$1&amp;"'"&amp;"!$C$15:$N$22"),MATCH($A83,INDIRECT("'"&amp;D$1&amp;"'"&amp;"!$B$5:$B$12"),0),MATCH($C83,INDIRECT("'"&amp;D$1&amp;"'"&amp;"!$C$4:$N$4"))),INDEX(INDIRECT("'"&amp;D$1&amp;"'"&amp;"!$C$25:$N$32"),MATCH($A83,INDIRECT("'"&amp;D$1&amp;"'"&amp;"!$B$5:$B$12"),0),MATCH($C83,INDIRECT("'"&amp;D$1&amp;"'"&amp;"!$C$4:$N$4")))))</f>
        <v>330309.94</v>
      </c>
      <c r="E83" s="36" cm="1">
        <f t="array" aca="1" ref="E83" ca="1">IF($B83=INDIRECT("'"&amp;E$1&amp;"'"&amp;"!$B$4"),INDEX(INDIRECT("'"&amp;E$1&amp;"'"&amp;"!$C$5:$N$12"),MATCH($A83,INDIRECT("'"&amp;E$1&amp;"'"&amp;"!$B$5:$B$12"),0),MATCH($C83,INDIRECT("'"&amp;E$1&amp;"'"&amp;"!$C$4:$N$4"))),IF($B83=INDIRECT("'"&amp;E$1&amp;"'"&amp;"!$B$14"),INDEX(INDIRECT("'"&amp;E$1&amp;"'"&amp;"!$C$15:$N$22"),MATCH($A83,INDIRECT("'"&amp;E$1&amp;"'"&amp;"!$B$5:$B$12"),0),MATCH($C83,INDIRECT("'"&amp;E$1&amp;"'"&amp;"!$C$4:$N$4"))),INDEX(INDIRECT("'"&amp;E$1&amp;"'"&amp;"!$C$25:$N$32"),MATCH($A83,INDIRECT("'"&amp;E$1&amp;"'"&amp;"!$B$5:$B$12"),0),MATCH($C83,INDIRECT("'"&amp;E$1&amp;"'"&amp;"!$C$4:$N$4")))))</f>
        <v>1123632</v>
      </c>
      <c r="F83" s="36" cm="1">
        <f t="array" aca="1" ref="F83" ca="1">IF($B83=INDIRECT("'"&amp;F$1&amp;"'"&amp;"!$B$4"),INDEX(INDIRECT("'"&amp;F$1&amp;"'"&amp;"!$C$5:$N$12"),MATCH($A83,INDIRECT("'"&amp;F$1&amp;"'"&amp;"!$B$5:$B$12"),0),MATCH($C83,INDIRECT("'"&amp;F$1&amp;"'"&amp;"!$C$4:$N$4"))),IF($B83=INDIRECT("'"&amp;F$1&amp;"'"&amp;"!$B$14"),INDEX(INDIRECT("'"&amp;F$1&amp;"'"&amp;"!$C$15:$N$22"),MATCH($A83,INDIRECT("'"&amp;F$1&amp;"'"&amp;"!$B$5:$B$12"),0),MATCH($C83,INDIRECT("'"&amp;F$1&amp;"'"&amp;"!$C$4:$N$4"))),INDEX(INDIRECT("'"&amp;F$1&amp;"'"&amp;"!$C$25:$N$32"),MATCH($A83,INDIRECT("'"&amp;F$1&amp;"'"&amp;"!$B$5:$B$12"),0),MATCH($C83,INDIRECT("'"&amp;F$1&amp;"'"&amp;"!$C$4:$N$4")))))</f>
        <v>555802.55999999994</v>
      </c>
    </row>
    <row r="84" spans="1:6" x14ac:dyDescent="0.3">
      <c r="A84" t="str">
        <f t="shared" si="12"/>
        <v>CAN CF</v>
      </c>
      <c r="B84" t="str">
        <f t="shared" si="13"/>
        <v>North</v>
      </c>
      <c r="C84" t="s">
        <v>26</v>
      </c>
      <c r="D84" s="36" cm="1">
        <f t="array" aca="1" ref="D84" ca="1">IF($B84=INDIRECT("'"&amp;D$1&amp;"'"&amp;"!$B$4"),INDEX(INDIRECT("'"&amp;D$1&amp;"'"&amp;"!$C$5:$N$12"),MATCH($A84,INDIRECT("'"&amp;D$1&amp;"'"&amp;"!$B$5:$B$12"),0),MATCH($C84,INDIRECT("'"&amp;D$1&amp;"'"&amp;"!$C$4:$N$4"))),IF($B84=INDIRECT("'"&amp;D$1&amp;"'"&amp;"!$B$14"),INDEX(INDIRECT("'"&amp;D$1&amp;"'"&amp;"!$C$15:$N$22"),MATCH($A84,INDIRECT("'"&amp;D$1&amp;"'"&amp;"!$B$5:$B$12"),0),MATCH($C84,INDIRECT("'"&amp;D$1&amp;"'"&amp;"!$C$4:$N$4"))),INDEX(INDIRECT("'"&amp;D$1&amp;"'"&amp;"!$C$25:$N$32"),MATCH($A84,INDIRECT("'"&amp;D$1&amp;"'"&amp;"!$B$5:$B$12"),0),MATCH($C84,INDIRECT("'"&amp;D$1&amp;"'"&amp;"!$C$4:$N$4")))))</f>
        <v>308325.74</v>
      </c>
      <c r="E84" s="36" cm="1">
        <f t="array" aca="1" ref="E84" ca="1">IF($B84=INDIRECT("'"&amp;E$1&amp;"'"&amp;"!$B$4"),INDEX(INDIRECT("'"&amp;E$1&amp;"'"&amp;"!$C$5:$N$12"),MATCH($A84,INDIRECT("'"&amp;E$1&amp;"'"&amp;"!$B$5:$B$12"),0),MATCH($C84,INDIRECT("'"&amp;E$1&amp;"'"&amp;"!$C$4:$N$4"))),IF($B84=INDIRECT("'"&amp;E$1&amp;"'"&amp;"!$B$14"),INDEX(INDIRECT("'"&amp;E$1&amp;"'"&amp;"!$C$15:$N$22"),MATCH($A84,INDIRECT("'"&amp;E$1&amp;"'"&amp;"!$B$5:$B$12"),0),MATCH($C84,INDIRECT("'"&amp;E$1&amp;"'"&amp;"!$C$4:$N$4"))),INDEX(INDIRECT("'"&amp;E$1&amp;"'"&amp;"!$C$25:$N$32"),MATCH($A84,INDIRECT("'"&amp;E$1&amp;"'"&amp;"!$B$5:$B$12"),0),MATCH($C84,INDIRECT("'"&amp;E$1&amp;"'"&amp;"!$C$4:$N$4")))))</f>
        <v>1123632</v>
      </c>
      <c r="F84" s="36" cm="1">
        <f t="array" aca="1" ref="F84" ca="1">IF($B84=INDIRECT("'"&amp;F$1&amp;"'"&amp;"!$B$4"),INDEX(INDIRECT("'"&amp;F$1&amp;"'"&amp;"!$C$5:$N$12"),MATCH($A84,INDIRECT("'"&amp;F$1&amp;"'"&amp;"!$B$5:$B$12"),0),MATCH($C84,INDIRECT("'"&amp;F$1&amp;"'"&amp;"!$C$4:$N$4"))),IF($B84=INDIRECT("'"&amp;F$1&amp;"'"&amp;"!$B$14"),INDEX(INDIRECT("'"&amp;F$1&amp;"'"&amp;"!$C$15:$N$22"),MATCH($A84,INDIRECT("'"&amp;F$1&amp;"'"&amp;"!$B$5:$B$12"),0),MATCH($C84,INDIRECT("'"&amp;F$1&amp;"'"&amp;"!$C$4:$N$4"))),INDEX(INDIRECT("'"&amp;F$1&amp;"'"&amp;"!$C$25:$N$32"),MATCH($A84,INDIRECT("'"&amp;F$1&amp;"'"&amp;"!$B$5:$B$12"),0),MATCH($C84,INDIRECT("'"&amp;F$1&amp;"'"&amp;"!$C$4:$N$4")))))</f>
        <v>626161.02</v>
      </c>
    </row>
    <row r="85" spans="1:6" x14ac:dyDescent="0.3">
      <c r="A85" t="str">
        <f t="shared" si="12"/>
        <v>CAN CF</v>
      </c>
      <c r="B85" t="str">
        <f t="shared" si="13"/>
        <v>North</v>
      </c>
      <c r="C85" t="s">
        <v>27</v>
      </c>
      <c r="D85" s="36" cm="1">
        <f t="array" aca="1" ref="D85" ca="1">IF($B85=INDIRECT("'"&amp;D$1&amp;"'"&amp;"!$B$4"),INDEX(INDIRECT("'"&amp;D$1&amp;"'"&amp;"!$C$5:$N$12"),MATCH($A85,INDIRECT("'"&amp;D$1&amp;"'"&amp;"!$B$5:$B$12"),0),MATCH($C85,INDIRECT("'"&amp;D$1&amp;"'"&amp;"!$C$4:$N$4"))),IF($B85=INDIRECT("'"&amp;D$1&amp;"'"&amp;"!$B$14"),INDEX(INDIRECT("'"&amp;D$1&amp;"'"&amp;"!$C$15:$N$22"),MATCH($A85,INDIRECT("'"&amp;D$1&amp;"'"&amp;"!$B$5:$B$12"),0),MATCH($C85,INDIRECT("'"&amp;D$1&amp;"'"&amp;"!$C$4:$N$4"))),INDEX(INDIRECT("'"&amp;D$1&amp;"'"&amp;"!$C$25:$N$32"),MATCH($A85,INDIRECT("'"&amp;D$1&amp;"'"&amp;"!$B$5:$B$12"),0),MATCH($C85,INDIRECT("'"&amp;D$1&amp;"'"&amp;"!$C$4:$N$4")))))</f>
        <v>386548.81999999995</v>
      </c>
      <c r="E85" s="36" cm="1">
        <f t="array" aca="1" ref="E85" ca="1">IF($B85=INDIRECT("'"&amp;E$1&amp;"'"&amp;"!$B$4"),INDEX(INDIRECT("'"&amp;E$1&amp;"'"&amp;"!$C$5:$N$12"),MATCH($A85,INDIRECT("'"&amp;E$1&amp;"'"&amp;"!$B$5:$B$12"),0),MATCH($C85,INDIRECT("'"&amp;E$1&amp;"'"&amp;"!$C$4:$N$4"))),IF($B85=INDIRECT("'"&amp;E$1&amp;"'"&amp;"!$B$14"),INDEX(INDIRECT("'"&amp;E$1&amp;"'"&amp;"!$C$15:$N$22"),MATCH($A85,INDIRECT("'"&amp;E$1&amp;"'"&amp;"!$B$5:$B$12"),0),MATCH($C85,INDIRECT("'"&amp;E$1&amp;"'"&amp;"!$C$4:$N$4"))),INDEX(INDIRECT("'"&amp;E$1&amp;"'"&amp;"!$C$25:$N$32"),MATCH($A85,INDIRECT("'"&amp;E$1&amp;"'"&amp;"!$B$5:$B$12"),0),MATCH($C85,INDIRECT("'"&amp;E$1&amp;"'"&amp;"!$C$4:$N$4")))))</f>
        <v>1123632</v>
      </c>
      <c r="F85" s="36" cm="1">
        <f t="array" aca="1" ref="F85" ca="1">IF($B85=INDIRECT("'"&amp;F$1&amp;"'"&amp;"!$B$4"),INDEX(INDIRECT("'"&amp;F$1&amp;"'"&amp;"!$C$5:$N$12"),MATCH($A85,INDIRECT("'"&amp;F$1&amp;"'"&amp;"!$B$5:$B$12"),0),MATCH($C85,INDIRECT("'"&amp;F$1&amp;"'"&amp;"!$C$4:$N$4"))),IF($B85=INDIRECT("'"&amp;F$1&amp;"'"&amp;"!$B$14"),INDEX(INDIRECT("'"&amp;F$1&amp;"'"&amp;"!$C$15:$N$22"),MATCH($A85,INDIRECT("'"&amp;F$1&amp;"'"&amp;"!$B$5:$B$12"),0),MATCH($C85,INDIRECT("'"&amp;F$1&amp;"'"&amp;"!$C$4:$N$4"))),INDEX(INDIRECT("'"&amp;F$1&amp;"'"&amp;"!$C$25:$N$32"),MATCH($A85,INDIRECT("'"&amp;F$1&amp;"'"&amp;"!$B$5:$B$12"),0),MATCH($C85,INDIRECT("'"&amp;F$1&amp;"'"&amp;"!$C$4:$N$4")))))</f>
        <v>973062.84</v>
      </c>
    </row>
    <row r="86" spans="1:6" x14ac:dyDescent="0.3">
      <c r="A86" t="str">
        <f>A74</f>
        <v>CAN CF</v>
      </c>
      <c r="B86" t="s">
        <v>13</v>
      </c>
      <c r="C86" t="s">
        <v>16</v>
      </c>
      <c r="D86" s="36" cm="1">
        <f t="array" aca="1" ref="D86" ca="1">IF($B86=INDIRECT("'"&amp;D$1&amp;"'"&amp;"!$B$4"),INDEX(INDIRECT("'"&amp;D$1&amp;"'"&amp;"!$C$5:$N$12"),MATCH($A86,INDIRECT("'"&amp;D$1&amp;"'"&amp;"!$B$5:$B$12"),0),MATCH($C86,INDIRECT("'"&amp;D$1&amp;"'"&amp;"!$C$4:$N$4"))),IF($B86=INDIRECT("'"&amp;D$1&amp;"'"&amp;"!$B$14"),INDEX(INDIRECT("'"&amp;D$1&amp;"'"&amp;"!$C$15:$N$22"),MATCH($A86,INDIRECT("'"&amp;D$1&amp;"'"&amp;"!$B$5:$B$12"),0),MATCH($C86,INDIRECT("'"&amp;D$1&amp;"'"&amp;"!$C$4:$N$4"))),INDEX(INDIRECT("'"&amp;D$1&amp;"'"&amp;"!$C$25:$N$32"),MATCH($A86,INDIRECT("'"&amp;D$1&amp;"'"&amp;"!$B$5:$B$12"),0),MATCH($C86,INDIRECT("'"&amp;D$1&amp;"'"&amp;"!$C$4:$N$4")))))</f>
        <v>460364.39999999997</v>
      </c>
      <c r="E86" s="36" cm="1">
        <f t="array" aca="1" ref="E86" ca="1">IF($B86=INDIRECT("'"&amp;E$1&amp;"'"&amp;"!$B$4"),INDEX(INDIRECT("'"&amp;E$1&amp;"'"&amp;"!$C$5:$N$12"),MATCH($A86,INDIRECT("'"&amp;E$1&amp;"'"&amp;"!$B$5:$B$12"),0),MATCH($C86,INDIRECT("'"&amp;E$1&amp;"'"&amp;"!$C$4:$N$4"))),IF($B86=INDIRECT("'"&amp;E$1&amp;"'"&amp;"!$B$14"),INDEX(INDIRECT("'"&amp;E$1&amp;"'"&amp;"!$C$15:$N$22"),MATCH($A86,INDIRECT("'"&amp;E$1&amp;"'"&amp;"!$B$5:$B$12"),0),MATCH($C86,INDIRECT("'"&amp;E$1&amp;"'"&amp;"!$C$4:$N$4"))),INDEX(INDIRECT("'"&amp;E$1&amp;"'"&amp;"!$C$25:$N$32"),MATCH($A86,INDIRECT("'"&amp;E$1&amp;"'"&amp;"!$B$5:$B$12"),0),MATCH($C86,INDIRECT("'"&amp;E$1&amp;"'"&amp;"!$C$4:$N$4")))))</f>
        <v>263160</v>
      </c>
      <c r="F86" s="36" cm="1">
        <f t="array" aca="1" ref="F86" ca="1">IF($B86=INDIRECT("'"&amp;F$1&amp;"'"&amp;"!$B$4"),INDEX(INDIRECT("'"&amp;F$1&amp;"'"&amp;"!$C$5:$N$12"),MATCH($A86,INDIRECT("'"&amp;F$1&amp;"'"&amp;"!$B$5:$B$12"),0),MATCH($C86,INDIRECT("'"&amp;F$1&amp;"'"&amp;"!$C$4:$N$4"))),IF($B86=INDIRECT("'"&amp;F$1&amp;"'"&amp;"!$B$14"),INDEX(INDIRECT("'"&amp;F$1&amp;"'"&amp;"!$C$15:$N$22"),MATCH($A86,INDIRECT("'"&amp;F$1&amp;"'"&amp;"!$B$5:$B$12"),0),MATCH($C86,INDIRECT("'"&amp;F$1&amp;"'"&amp;"!$C$4:$N$4"))),INDEX(INDIRECT("'"&amp;F$1&amp;"'"&amp;"!$C$25:$N$32"),MATCH($A86,INDIRECT("'"&amp;F$1&amp;"'"&amp;"!$B$5:$B$12"),0),MATCH($C86,INDIRECT("'"&amp;F$1&amp;"'"&amp;"!$C$4:$N$4")))))</f>
        <v>254368.09999999998</v>
      </c>
    </row>
    <row r="87" spans="1:6" x14ac:dyDescent="0.3">
      <c r="A87" t="str">
        <f t="shared" ref="A87:A97" si="14">A86</f>
        <v>CAN CF</v>
      </c>
      <c r="B87" t="str">
        <f t="shared" ref="B87:B97" si="15">B86</f>
        <v>Central</v>
      </c>
      <c r="C87" t="s">
        <v>17</v>
      </c>
      <c r="D87" s="36" cm="1">
        <f t="array" aca="1" ref="D87" ca="1">IF($B87=INDIRECT("'"&amp;D$1&amp;"'"&amp;"!$B$4"),INDEX(INDIRECT("'"&amp;D$1&amp;"'"&amp;"!$C$5:$N$12"),MATCH($A87,INDIRECT("'"&amp;D$1&amp;"'"&amp;"!$B$5:$B$12"),0),MATCH($C87,INDIRECT("'"&amp;D$1&amp;"'"&amp;"!$C$4:$N$4"))),IF($B87=INDIRECT("'"&amp;D$1&amp;"'"&amp;"!$B$14"),INDEX(INDIRECT("'"&amp;D$1&amp;"'"&amp;"!$C$15:$N$22"),MATCH($A87,INDIRECT("'"&amp;D$1&amp;"'"&amp;"!$B$5:$B$12"),0),MATCH($C87,INDIRECT("'"&amp;D$1&amp;"'"&amp;"!$C$4:$N$4"))),INDEX(INDIRECT("'"&amp;D$1&amp;"'"&amp;"!$C$25:$N$32"),MATCH($A87,INDIRECT("'"&amp;D$1&amp;"'"&amp;"!$B$5:$B$12"),0),MATCH($C87,INDIRECT("'"&amp;D$1&amp;"'"&amp;"!$C$4:$N$4")))))</f>
        <v>344282.74</v>
      </c>
      <c r="E87" s="36" cm="1">
        <f t="array" aca="1" ref="E87" ca="1">IF($B87=INDIRECT("'"&amp;E$1&amp;"'"&amp;"!$B$4"),INDEX(INDIRECT("'"&amp;E$1&amp;"'"&amp;"!$C$5:$N$12"),MATCH($A87,INDIRECT("'"&amp;E$1&amp;"'"&amp;"!$B$5:$B$12"),0),MATCH($C87,INDIRECT("'"&amp;E$1&amp;"'"&amp;"!$C$4:$N$4"))),IF($B87=INDIRECT("'"&amp;E$1&amp;"'"&amp;"!$B$14"),INDEX(INDIRECT("'"&amp;E$1&amp;"'"&amp;"!$C$15:$N$22"),MATCH($A87,INDIRECT("'"&amp;E$1&amp;"'"&amp;"!$B$5:$B$12"),0),MATCH($C87,INDIRECT("'"&amp;E$1&amp;"'"&amp;"!$C$4:$N$4"))),INDEX(INDIRECT("'"&amp;E$1&amp;"'"&amp;"!$C$25:$N$32"),MATCH($A87,INDIRECT("'"&amp;E$1&amp;"'"&amp;"!$B$5:$B$12"),0),MATCH($C87,INDIRECT("'"&amp;E$1&amp;"'"&amp;"!$C$4:$N$4")))))</f>
        <v>263160</v>
      </c>
      <c r="F87" s="36" cm="1">
        <f t="array" aca="1" ref="F87" ca="1">IF($B87=INDIRECT("'"&amp;F$1&amp;"'"&amp;"!$B$4"),INDEX(INDIRECT("'"&amp;F$1&amp;"'"&amp;"!$C$5:$N$12"),MATCH($A87,INDIRECT("'"&amp;F$1&amp;"'"&amp;"!$B$5:$B$12"),0),MATCH($C87,INDIRECT("'"&amp;F$1&amp;"'"&amp;"!$C$4:$N$4"))),IF($B87=INDIRECT("'"&amp;F$1&amp;"'"&amp;"!$B$14"),INDEX(INDIRECT("'"&amp;F$1&amp;"'"&amp;"!$C$15:$N$22"),MATCH($A87,INDIRECT("'"&amp;F$1&amp;"'"&amp;"!$B$5:$B$12"),0),MATCH($C87,INDIRECT("'"&amp;F$1&amp;"'"&amp;"!$C$4:$N$4"))),INDEX(INDIRECT("'"&amp;F$1&amp;"'"&amp;"!$C$25:$N$32"),MATCH($A87,INDIRECT("'"&amp;F$1&amp;"'"&amp;"!$B$5:$B$12"),0),MATCH($C87,INDIRECT("'"&amp;F$1&amp;"'"&amp;"!$C$4:$N$4")))))</f>
        <v>306313.45999999996</v>
      </c>
    </row>
    <row r="88" spans="1:6" x14ac:dyDescent="0.3">
      <c r="A88" t="str">
        <f t="shared" si="14"/>
        <v>CAN CF</v>
      </c>
      <c r="B88" t="str">
        <f t="shared" si="15"/>
        <v>Central</v>
      </c>
      <c r="C88" t="s">
        <v>18</v>
      </c>
      <c r="D88" s="36" cm="1">
        <f t="array" aca="1" ref="D88" ca="1">IF($B88=INDIRECT("'"&amp;D$1&amp;"'"&amp;"!$B$4"),INDEX(INDIRECT("'"&amp;D$1&amp;"'"&amp;"!$C$5:$N$12"),MATCH($A88,INDIRECT("'"&amp;D$1&amp;"'"&amp;"!$B$5:$B$12"),0),MATCH($C88,INDIRECT("'"&amp;D$1&amp;"'"&amp;"!$C$4:$N$4"))),IF($B88=INDIRECT("'"&amp;D$1&amp;"'"&amp;"!$B$14"),INDEX(INDIRECT("'"&amp;D$1&amp;"'"&amp;"!$C$15:$N$22"),MATCH($A88,INDIRECT("'"&amp;D$1&amp;"'"&amp;"!$B$5:$B$12"),0),MATCH($C88,INDIRECT("'"&amp;D$1&amp;"'"&amp;"!$C$4:$N$4"))),INDEX(INDIRECT("'"&amp;D$1&amp;"'"&amp;"!$C$25:$N$32"),MATCH($A88,INDIRECT("'"&amp;D$1&amp;"'"&amp;"!$B$5:$B$12"),0),MATCH($C88,INDIRECT("'"&amp;D$1&amp;"'"&amp;"!$C$4:$N$4")))))</f>
        <v>295797.77999999997</v>
      </c>
      <c r="E88" s="36" cm="1">
        <f t="array" aca="1" ref="E88" ca="1">IF($B88=INDIRECT("'"&amp;E$1&amp;"'"&amp;"!$B$4"),INDEX(INDIRECT("'"&amp;E$1&amp;"'"&amp;"!$C$5:$N$12"),MATCH($A88,INDIRECT("'"&amp;E$1&amp;"'"&amp;"!$B$5:$B$12"),0),MATCH($C88,INDIRECT("'"&amp;E$1&amp;"'"&amp;"!$C$4:$N$4"))),IF($B88=INDIRECT("'"&amp;E$1&amp;"'"&amp;"!$B$14"),INDEX(INDIRECT("'"&amp;E$1&amp;"'"&amp;"!$C$15:$N$22"),MATCH($A88,INDIRECT("'"&amp;E$1&amp;"'"&amp;"!$B$5:$B$12"),0),MATCH($C88,INDIRECT("'"&amp;E$1&amp;"'"&amp;"!$C$4:$N$4"))),INDEX(INDIRECT("'"&amp;E$1&amp;"'"&amp;"!$C$25:$N$32"),MATCH($A88,INDIRECT("'"&amp;E$1&amp;"'"&amp;"!$B$5:$B$12"),0),MATCH($C88,INDIRECT("'"&amp;E$1&amp;"'"&amp;"!$C$4:$N$4")))))</f>
        <v>336600</v>
      </c>
      <c r="F88" s="36" cm="1">
        <f t="array" aca="1" ref="F88" ca="1">IF($B88=INDIRECT("'"&amp;F$1&amp;"'"&amp;"!$B$4"),INDEX(INDIRECT("'"&amp;F$1&amp;"'"&amp;"!$C$5:$N$12"),MATCH($A88,INDIRECT("'"&amp;F$1&amp;"'"&amp;"!$B$5:$B$12"),0),MATCH($C88,INDIRECT("'"&amp;F$1&amp;"'"&amp;"!$C$4:$N$4"))),IF($B88=INDIRECT("'"&amp;F$1&amp;"'"&amp;"!$B$14"),INDEX(INDIRECT("'"&amp;F$1&amp;"'"&amp;"!$C$15:$N$22"),MATCH($A88,INDIRECT("'"&amp;F$1&amp;"'"&amp;"!$B$5:$B$12"),0),MATCH($C88,INDIRECT("'"&amp;F$1&amp;"'"&amp;"!$C$4:$N$4"))),INDEX(INDIRECT("'"&amp;F$1&amp;"'"&amp;"!$C$25:$N$32"),MATCH($A88,INDIRECT("'"&amp;F$1&amp;"'"&amp;"!$B$5:$B$12"),0),MATCH($C88,INDIRECT("'"&amp;F$1&amp;"'"&amp;"!$C$4:$N$4")))))</f>
        <v>264880.5</v>
      </c>
    </row>
    <row r="89" spans="1:6" x14ac:dyDescent="0.3">
      <c r="A89" t="str">
        <f t="shared" si="14"/>
        <v>CAN CF</v>
      </c>
      <c r="B89" t="str">
        <f t="shared" si="15"/>
        <v>Central</v>
      </c>
      <c r="C89" t="s">
        <v>19</v>
      </c>
      <c r="D89" s="36" cm="1">
        <f t="array" aca="1" ref="D89" ca="1">IF($B89=INDIRECT("'"&amp;D$1&amp;"'"&amp;"!$B$4"),INDEX(INDIRECT("'"&amp;D$1&amp;"'"&amp;"!$C$5:$N$12"),MATCH($A89,INDIRECT("'"&amp;D$1&amp;"'"&amp;"!$B$5:$B$12"),0),MATCH($C89,INDIRECT("'"&amp;D$1&amp;"'"&amp;"!$C$4:$N$4"))),IF($B89=INDIRECT("'"&amp;D$1&amp;"'"&amp;"!$B$14"),INDEX(INDIRECT("'"&amp;D$1&amp;"'"&amp;"!$C$15:$N$22"),MATCH($A89,INDIRECT("'"&amp;D$1&amp;"'"&amp;"!$B$5:$B$12"),0),MATCH($C89,INDIRECT("'"&amp;D$1&amp;"'"&amp;"!$C$4:$N$4"))),INDEX(INDIRECT("'"&amp;D$1&amp;"'"&amp;"!$C$25:$N$32"),MATCH($A89,INDIRECT("'"&amp;D$1&amp;"'"&amp;"!$B$5:$B$12"),0),MATCH($C89,INDIRECT("'"&amp;D$1&amp;"'"&amp;"!$C$4:$N$4")))))</f>
        <v>70639.72</v>
      </c>
      <c r="E89" s="36" cm="1">
        <f t="array" aca="1" ref="E89" ca="1">IF($B89=INDIRECT("'"&amp;E$1&amp;"'"&amp;"!$B$4"),INDEX(INDIRECT("'"&amp;E$1&amp;"'"&amp;"!$C$5:$N$12"),MATCH($A89,INDIRECT("'"&amp;E$1&amp;"'"&amp;"!$B$5:$B$12"),0),MATCH($C89,INDIRECT("'"&amp;E$1&amp;"'"&amp;"!$C$4:$N$4"))),IF($B89=INDIRECT("'"&amp;E$1&amp;"'"&amp;"!$B$14"),INDEX(INDIRECT("'"&amp;E$1&amp;"'"&amp;"!$C$15:$N$22"),MATCH($A89,INDIRECT("'"&amp;E$1&amp;"'"&amp;"!$B$5:$B$12"),0),MATCH($C89,INDIRECT("'"&amp;E$1&amp;"'"&amp;"!$C$4:$N$4"))),INDEX(INDIRECT("'"&amp;E$1&amp;"'"&amp;"!$C$25:$N$32"),MATCH($A89,INDIRECT("'"&amp;E$1&amp;"'"&amp;"!$B$5:$B$12"),0),MATCH($C89,INDIRECT("'"&amp;E$1&amp;"'"&amp;"!$C$4:$N$4")))))</f>
        <v>299880</v>
      </c>
      <c r="F89" s="36" cm="1">
        <f t="array" aca="1" ref="F89" ca="1">IF($B89=INDIRECT("'"&amp;F$1&amp;"'"&amp;"!$B$4"),INDEX(INDIRECT("'"&amp;F$1&amp;"'"&amp;"!$C$5:$N$12"),MATCH($A89,INDIRECT("'"&amp;F$1&amp;"'"&amp;"!$B$5:$B$12"),0),MATCH($C89,INDIRECT("'"&amp;F$1&amp;"'"&amp;"!$C$4:$N$4"))),IF($B89=INDIRECT("'"&amp;F$1&amp;"'"&amp;"!$B$14"),INDEX(INDIRECT("'"&amp;F$1&amp;"'"&amp;"!$C$15:$N$22"),MATCH($A89,INDIRECT("'"&amp;F$1&amp;"'"&amp;"!$B$5:$B$12"),0),MATCH($C89,INDIRECT("'"&amp;F$1&amp;"'"&amp;"!$C$4:$N$4"))),INDEX(INDIRECT("'"&amp;F$1&amp;"'"&amp;"!$C$25:$N$32"),MATCH($A89,INDIRECT("'"&amp;F$1&amp;"'"&amp;"!$B$5:$B$12"),0),MATCH($C89,INDIRECT("'"&amp;F$1&amp;"'"&amp;"!$C$4:$N$4")))))</f>
        <v>53686.219999999994</v>
      </c>
    </row>
    <row r="90" spans="1:6" x14ac:dyDescent="0.3">
      <c r="A90" t="str">
        <f t="shared" si="14"/>
        <v>CAN CF</v>
      </c>
      <c r="B90" t="str">
        <f t="shared" si="15"/>
        <v>Central</v>
      </c>
      <c r="C90" t="s">
        <v>20</v>
      </c>
      <c r="D90" s="36" cm="1">
        <f t="array" aca="1" ref="D90" ca="1">IF($B90=INDIRECT("'"&amp;D$1&amp;"'"&amp;"!$B$4"),INDEX(INDIRECT("'"&amp;D$1&amp;"'"&amp;"!$C$5:$N$12"),MATCH($A90,INDIRECT("'"&amp;D$1&amp;"'"&amp;"!$B$5:$B$12"),0),MATCH($C90,INDIRECT("'"&amp;D$1&amp;"'"&amp;"!$C$4:$N$4"))),IF($B90=INDIRECT("'"&amp;D$1&amp;"'"&amp;"!$B$14"),INDEX(INDIRECT("'"&amp;D$1&amp;"'"&amp;"!$C$15:$N$22"),MATCH($A90,INDIRECT("'"&amp;D$1&amp;"'"&amp;"!$B$5:$B$12"),0),MATCH($C90,INDIRECT("'"&amp;D$1&amp;"'"&amp;"!$C$4:$N$4"))),INDEX(INDIRECT("'"&amp;D$1&amp;"'"&amp;"!$C$25:$N$32"),MATCH($A90,INDIRECT("'"&amp;D$1&amp;"'"&amp;"!$B$5:$B$12"),0),MATCH($C90,INDIRECT("'"&amp;D$1&amp;"'"&amp;"!$C$4:$N$4")))))</f>
        <v>308556.15999999997</v>
      </c>
      <c r="E90" s="36" cm="1">
        <f t="array" aca="1" ref="E90" ca="1">IF($B90=INDIRECT("'"&amp;E$1&amp;"'"&amp;"!$B$4"),INDEX(INDIRECT("'"&amp;E$1&amp;"'"&amp;"!$C$5:$N$12"),MATCH($A90,INDIRECT("'"&amp;E$1&amp;"'"&amp;"!$B$5:$B$12"),0),MATCH($C90,INDIRECT("'"&amp;E$1&amp;"'"&amp;"!$C$4:$N$4"))),IF($B90=INDIRECT("'"&amp;E$1&amp;"'"&amp;"!$B$14"),INDEX(INDIRECT("'"&amp;E$1&amp;"'"&amp;"!$C$15:$N$22"),MATCH($A90,INDIRECT("'"&amp;E$1&amp;"'"&amp;"!$B$5:$B$12"),0),MATCH($C90,INDIRECT("'"&amp;E$1&amp;"'"&amp;"!$C$4:$N$4"))),INDEX(INDIRECT("'"&amp;E$1&amp;"'"&amp;"!$C$25:$N$32"),MATCH($A90,INDIRECT("'"&amp;E$1&amp;"'"&amp;"!$B$5:$B$12"),0),MATCH($C90,INDIRECT("'"&amp;E$1&amp;"'"&amp;"!$C$4:$N$4")))))</f>
        <v>324360</v>
      </c>
      <c r="F90" s="36" cm="1">
        <f t="array" aca="1" ref="F90" ca="1">IF($B90=INDIRECT("'"&amp;F$1&amp;"'"&amp;"!$B$4"),INDEX(INDIRECT("'"&amp;F$1&amp;"'"&amp;"!$C$5:$N$12"),MATCH($A90,INDIRECT("'"&amp;F$1&amp;"'"&amp;"!$B$5:$B$12"),0),MATCH($C90,INDIRECT("'"&amp;F$1&amp;"'"&amp;"!$C$4:$N$4"))),IF($B90=INDIRECT("'"&amp;F$1&amp;"'"&amp;"!$B$14"),INDEX(INDIRECT("'"&amp;F$1&amp;"'"&amp;"!$C$15:$N$22"),MATCH($A90,INDIRECT("'"&amp;F$1&amp;"'"&amp;"!$B$5:$B$12"),0),MATCH($C90,INDIRECT("'"&amp;F$1&amp;"'"&amp;"!$C$4:$N$4"))),INDEX(INDIRECT("'"&amp;F$1&amp;"'"&amp;"!$C$25:$N$32"),MATCH($A90,INDIRECT("'"&amp;F$1&amp;"'"&amp;"!$B$5:$B$12"),0),MATCH($C90,INDIRECT("'"&amp;F$1&amp;"'"&amp;"!$C$4:$N$4")))))</f>
        <v>242102.53999999998</v>
      </c>
    </row>
    <row r="91" spans="1:6" x14ac:dyDescent="0.3">
      <c r="A91" t="str">
        <f t="shared" si="14"/>
        <v>CAN CF</v>
      </c>
      <c r="B91" t="str">
        <f t="shared" si="15"/>
        <v>Central</v>
      </c>
      <c r="C91" t="s">
        <v>21</v>
      </c>
      <c r="D91" s="36" cm="1">
        <f t="array" aca="1" ref="D91" ca="1">IF($B91=INDIRECT("'"&amp;D$1&amp;"'"&amp;"!$B$4"),INDEX(INDIRECT("'"&amp;D$1&amp;"'"&amp;"!$C$5:$N$12"),MATCH($A91,INDIRECT("'"&amp;D$1&amp;"'"&amp;"!$B$5:$B$12"),0),MATCH($C91,INDIRECT("'"&amp;D$1&amp;"'"&amp;"!$C$4:$N$4"))),IF($B91=INDIRECT("'"&amp;D$1&amp;"'"&amp;"!$B$14"),INDEX(INDIRECT("'"&amp;D$1&amp;"'"&amp;"!$C$15:$N$22"),MATCH($A91,INDIRECT("'"&amp;D$1&amp;"'"&amp;"!$B$5:$B$12"),0),MATCH($C91,INDIRECT("'"&amp;D$1&amp;"'"&amp;"!$C$4:$N$4"))),INDEX(INDIRECT("'"&amp;D$1&amp;"'"&amp;"!$C$25:$N$32"),MATCH($A91,INDIRECT("'"&amp;D$1&amp;"'"&amp;"!$B$5:$B$12"),0),MATCH($C91,INDIRECT("'"&amp;D$1&amp;"'"&amp;"!$C$4:$N$4")))))</f>
        <v>233677.03999999998</v>
      </c>
      <c r="E91" s="36" cm="1">
        <f t="array" aca="1" ref="E91" ca="1">IF($B91=INDIRECT("'"&amp;E$1&amp;"'"&amp;"!$B$4"),INDEX(INDIRECT("'"&amp;E$1&amp;"'"&amp;"!$C$5:$N$12"),MATCH($A91,INDIRECT("'"&amp;E$1&amp;"'"&amp;"!$B$5:$B$12"),0),MATCH($C91,INDIRECT("'"&amp;E$1&amp;"'"&amp;"!$C$4:$N$4"))),IF($B91=INDIRECT("'"&amp;E$1&amp;"'"&amp;"!$B$14"),INDEX(INDIRECT("'"&amp;E$1&amp;"'"&amp;"!$C$15:$N$22"),MATCH($A91,INDIRECT("'"&amp;E$1&amp;"'"&amp;"!$B$5:$B$12"),0),MATCH($C91,INDIRECT("'"&amp;E$1&amp;"'"&amp;"!$C$4:$N$4"))),INDEX(INDIRECT("'"&amp;E$1&amp;"'"&amp;"!$C$25:$N$32"),MATCH($A91,INDIRECT("'"&amp;E$1&amp;"'"&amp;"!$B$5:$B$12"),0),MATCH($C91,INDIRECT("'"&amp;E$1&amp;"'"&amp;"!$C$4:$N$4")))))</f>
        <v>275400</v>
      </c>
      <c r="F91" s="36" cm="1">
        <f t="array" aca="1" ref="F91" ca="1">IF($B91=INDIRECT("'"&amp;F$1&amp;"'"&amp;"!$B$4"),INDEX(INDIRECT("'"&amp;F$1&amp;"'"&amp;"!$C$5:$N$12"),MATCH($A91,INDIRECT("'"&amp;F$1&amp;"'"&amp;"!$B$5:$B$12"),0),MATCH($C91,INDIRECT("'"&amp;F$1&amp;"'"&amp;"!$C$4:$N$4"))),IF($B91=INDIRECT("'"&amp;F$1&amp;"'"&amp;"!$B$14"),INDEX(INDIRECT("'"&amp;F$1&amp;"'"&amp;"!$C$15:$N$22"),MATCH($A91,INDIRECT("'"&amp;F$1&amp;"'"&amp;"!$B$5:$B$12"),0),MATCH($C91,INDIRECT("'"&amp;F$1&amp;"'"&amp;"!$C$4:$N$4"))),INDEX(INDIRECT("'"&amp;F$1&amp;"'"&amp;"!$C$25:$N$32"),MATCH($A91,INDIRECT("'"&amp;F$1&amp;"'"&amp;"!$B$5:$B$12"),0),MATCH($C91,INDIRECT("'"&amp;F$1&amp;"'"&amp;"!$C$4:$N$4")))))</f>
        <v>288317.74</v>
      </c>
    </row>
    <row r="92" spans="1:6" x14ac:dyDescent="0.3">
      <c r="A92" t="str">
        <f t="shared" si="14"/>
        <v>CAN CF</v>
      </c>
      <c r="B92" t="str">
        <f t="shared" si="15"/>
        <v>Central</v>
      </c>
      <c r="C92" t="s">
        <v>22</v>
      </c>
      <c r="D92" s="36" cm="1">
        <f t="array" aca="1" ref="D92" ca="1">IF($B92=INDIRECT("'"&amp;D$1&amp;"'"&amp;"!$B$4"),INDEX(INDIRECT("'"&amp;D$1&amp;"'"&amp;"!$C$5:$N$12"),MATCH($A92,INDIRECT("'"&amp;D$1&amp;"'"&amp;"!$B$5:$B$12"),0),MATCH($C92,INDIRECT("'"&amp;D$1&amp;"'"&amp;"!$C$4:$N$4"))),IF($B92=INDIRECT("'"&amp;D$1&amp;"'"&amp;"!$B$14"),INDEX(INDIRECT("'"&amp;D$1&amp;"'"&amp;"!$C$15:$N$22"),MATCH($A92,INDIRECT("'"&amp;D$1&amp;"'"&amp;"!$B$5:$B$12"),0),MATCH($C92,INDIRECT("'"&amp;D$1&amp;"'"&amp;"!$C$4:$N$4"))),INDEX(INDIRECT("'"&amp;D$1&amp;"'"&amp;"!$C$25:$N$32"),MATCH($A92,INDIRECT("'"&amp;D$1&amp;"'"&amp;"!$B$5:$B$12"),0),MATCH($C92,INDIRECT("'"&amp;D$1&amp;"'"&amp;"!$C$4:$N$4")))))</f>
        <v>287314.88</v>
      </c>
      <c r="E92" s="36" cm="1">
        <f t="array" aca="1" ref="E92" ca="1">IF($B92=INDIRECT("'"&amp;E$1&amp;"'"&amp;"!$B$4"),INDEX(INDIRECT("'"&amp;E$1&amp;"'"&amp;"!$C$5:$N$12"),MATCH($A92,INDIRECT("'"&amp;E$1&amp;"'"&amp;"!$B$5:$B$12"),0),MATCH($C92,INDIRECT("'"&amp;E$1&amp;"'"&amp;"!$C$4:$N$4"))),IF($B92=INDIRECT("'"&amp;E$1&amp;"'"&amp;"!$B$14"),INDEX(INDIRECT("'"&amp;E$1&amp;"'"&amp;"!$C$15:$N$22"),MATCH($A92,INDIRECT("'"&amp;E$1&amp;"'"&amp;"!$B$5:$B$12"),0),MATCH($C92,INDIRECT("'"&amp;E$1&amp;"'"&amp;"!$C$4:$N$4"))),INDEX(INDIRECT("'"&amp;E$1&amp;"'"&amp;"!$C$25:$N$32"),MATCH($A92,INDIRECT("'"&amp;E$1&amp;"'"&amp;"!$B$5:$B$12"),0),MATCH($C92,INDIRECT("'"&amp;E$1&amp;"'"&amp;"!$C$4:$N$4")))))</f>
        <v>324360</v>
      </c>
      <c r="F92" s="36" cm="1">
        <f t="array" aca="1" ref="F92" ca="1">IF($B92=INDIRECT("'"&amp;F$1&amp;"'"&amp;"!$B$4"),INDEX(INDIRECT("'"&amp;F$1&amp;"'"&amp;"!$C$5:$N$12"),MATCH($A92,INDIRECT("'"&amp;F$1&amp;"'"&amp;"!$B$5:$B$12"),0),MATCH($C92,INDIRECT("'"&amp;F$1&amp;"'"&amp;"!$C$4:$N$4"))),IF($B92=INDIRECT("'"&amp;F$1&amp;"'"&amp;"!$B$14"),INDEX(INDIRECT("'"&amp;F$1&amp;"'"&amp;"!$C$15:$N$22"),MATCH($A92,INDIRECT("'"&amp;F$1&amp;"'"&amp;"!$B$5:$B$12"),0),MATCH($C92,INDIRECT("'"&amp;F$1&amp;"'"&amp;"!$C$4:$N$4"))),INDEX(INDIRECT("'"&amp;F$1&amp;"'"&amp;"!$C$25:$N$32"),MATCH($A92,INDIRECT("'"&amp;F$1&amp;"'"&amp;"!$B$5:$B$12"),0),MATCH($C92,INDIRECT("'"&amp;F$1&amp;"'"&amp;"!$C$4:$N$4")))))</f>
        <v>251474.31999999998</v>
      </c>
    </row>
    <row r="93" spans="1:6" x14ac:dyDescent="0.3">
      <c r="A93" t="str">
        <f t="shared" si="14"/>
        <v>CAN CF</v>
      </c>
      <c r="B93" t="str">
        <f t="shared" si="15"/>
        <v>Central</v>
      </c>
      <c r="C93" t="s">
        <v>23</v>
      </c>
      <c r="D93" s="36" cm="1">
        <f t="array" aca="1" ref="D93" ca="1">IF($B93=INDIRECT("'"&amp;D$1&amp;"'"&amp;"!$B$4"),INDEX(INDIRECT("'"&amp;D$1&amp;"'"&amp;"!$C$5:$N$12"),MATCH($A93,INDIRECT("'"&amp;D$1&amp;"'"&amp;"!$B$5:$B$12"),0),MATCH($C93,INDIRECT("'"&amp;D$1&amp;"'"&amp;"!$C$4:$N$4"))),IF($B93=INDIRECT("'"&amp;D$1&amp;"'"&amp;"!$B$14"),INDEX(INDIRECT("'"&amp;D$1&amp;"'"&amp;"!$C$15:$N$22"),MATCH($A93,INDIRECT("'"&amp;D$1&amp;"'"&amp;"!$B$5:$B$12"),0),MATCH($C93,INDIRECT("'"&amp;D$1&amp;"'"&amp;"!$C$4:$N$4"))),INDEX(INDIRECT("'"&amp;D$1&amp;"'"&amp;"!$C$25:$N$32"),MATCH($A93,INDIRECT("'"&amp;D$1&amp;"'"&amp;"!$B$5:$B$12"),0),MATCH($C93,INDIRECT("'"&amp;D$1&amp;"'"&amp;"!$C$4:$N$4")))))</f>
        <v>141358.16</v>
      </c>
      <c r="E93" s="36" cm="1">
        <f t="array" aca="1" ref="E93" ca="1">IF($B93=INDIRECT("'"&amp;E$1&amp;"'"&amp;"!$B$4"),INDEX(INDIRECT("'"&amp;E$1&amp;"'"&amp;"!$C$5:$N$12"),MATCH($A93,INDIRECT("'"&amp;E$1&amp;"'"&amp;"!$B$5:$B$12"),0),MATCH($C93,INDIRECT("'"&amp;E$1&amp;"'"&amp;"!$C$4:$N$4"))),IF($B93=INDIRECT("'"&amp;E$1&amp;"'"&amp;"!$B$14"),INDEX(INDIRECT("'"&amp;E$1&amp;"'"&amp;"!$C$15:$N$22"),MATCH($A93,INDIRECT("'"&amp;E$1&amp;"'"&amp;"!$B$5:$B$12"),0),MATCH($C93,INDIRECT("'"&amp;E$1&amp;"'"&amp;"!$C$4:$N$4"))),INDEX(INDIRECT("'"&amp;E$1&amp;"'"&amp;"!$C$25:$N$32"),MATCH($A93,INDIRECT("'"&amp;E$1&amp;"'"&amp;"!$B$5:$B$12"),0),MATCH($C93,INDIRECT("'"&amp;E$1&amp;"'"&amp;"!$C$4:$N$4")))))</f>
        <v>336600</v>
      </c>
      <c r="F93" s="36" cm="1">
        <f t="array" aca="1" ref="F93" ca="1">IF($B93=INDIRECT("'"&amp;F$1&amp;"'"&amp;"!$B$4"),INDEX(INDIRECT("'"&amp;F$1&amp;"'"&amp;"!$C$5:$N$12"),MATCH($A93,INDIRECT("'"&amp;F$1&amp;"'"&amp;"!$B$5:$B$12"),0),MATCH($C93,INDIRECT("'"&amp;F$1&amp;"'"&amp;"!$C$4:$N$4"))),IF($B93=INDIRECT("'"&amp;F$1&amp;"'"&amp;"!$B$14"),INDEX(INDIRECT("'"&amp;F$1&amp;"'"&amp;"!$C$15:$N$22"),MATCH($A93,INDIRECT("'"&amp;F$1&amp;"'"&amp;"!$B$5:$B$12"),0),MATCH($C93,INDIRECT("'"&amp;F$1&amp;"'"&amp;"!$C$4:$N$4"))),INDEX(INDIRECT("'"&amp;F$1&amp;"'"&amp;"!$C$25:$N$32"),MATCH($A93,INDIRECT("'"&amp;F$1&amp;"'"&amp;"!$B$5:$B$12"),0),MATCH($C93,INDIRECT("'"&amp;F$1&amp;"'"&amp;"!$C$4:$N$4")))))</f>
        <v>108573.73999999999</v>
      </c>
    </row>
    <row r="94" spans="1:6" x14ac:dyDescent="0.3">
      <c r="A94" t="str">
        <f t="shared" si="14"/>
        <v>CAN CF</v>
      </c>
      <c r="B94" t="str">
        <f t="shared" si="15"/>
        <v>Central</v>
      </c>
      <c r="C94" t="s">
        <v>24</v>
      </c>
      <c r="D94" s="36" cm="1">
        <f t="array" aca="1" ref="D94" ca="1">IF($B94=INDIRECT("'"&amp;D$1&amp;"'"&amp;"!$B$4"),INDEX(INDIRECT("'"&amp;D$1&amp;"'"&amp;"!$C$5:$N$12"),MATCH($A94,INDIRECT("'"&amp;D$1&amp;"'"&amp;"!$B$5:$B$12"),0),MATCH($C94,INDIRECT("'"&amp;D$1&amp;"'"&amp;"!$C$4:$N$4"))),IF($B94=INDIRECT("'"&amp;D$1&amp;"'"&amp;"!$B$14"),INDEX(INDIRECT("'"&amp;D$1&amp;"'"&amp;"!$C$15:$N$22"),MATCH($A94,INDIRECT("'"&amp;D$1&amp;"'"&amp;"!$B$5:$B$12"),0),MATCH($C94,INDIRECT("'"&amp;D$1&amp;"'"&amp;"!$C$4:$N$4"))),INDEX(INDIRECT("'"&amp;D$1&amp;"'"&amp;"!$C$25:$N$32"),MATCH($A94,INDIRECT("'"&amp;D$1&amp;"'"&amp;"!$B$5:$B$12"),0),MATCH($C94,INDIRECT("'"&amp;D$1&amp;"'"&amp;"!$C$4:$N$4")))))</f>
        <v>282708.12</v>
      </c>
      <c r="E94" s="36" cm="1">
        <f t="array" aca="1" ref="E94" ca="1">IF($B94=INDIRECT("'"&amp;E$1&amp;"'"&amp;"!$B$4"),INDEX(INDIRECT("'"&amp;E$1&amp;"'"&amp;"!$C$5:$N$12"),MATCH($A94,INDIRECT("'"&amp;E$1&amp;"'"&amp;"!$B$5:$B$12"),0),MATCH($C94,INDIRECT("'"&amp;E$1&amp;"'"&amp;"!$C$4:$N$4"))),IF($B94=INDIRECT("'"&amp;E$1&amp;"'"&amp;"!$B$14"),INDEX(INDIRECT("'"&amp;E$1&amp;"'"&amp;"!$C$15:$N$22"),MATCH($A94,INDIRECT("'"&amp;E$1&amp;"'"&amp;"!$B$5:$B$12"),0),MATCH($C94,INDIRECT("'"&amp;E$1&amp;"'"&amp;"!$C$4:$N$4"))),INDEX(INDIRECT("'"&amp;E$1&amp;"'"&amp;"!$C$25:$N$32"),MATCH($A94,INDIRECT("'"&amp;E$1&amp;"'"&amp;"!$B$5:$B$12"),0),MATCH($C94,INDIRECT("'"&amp;E$1&amp;"'"&amp;"!$C$4:$N$4")))))</f>
        <v>312120</v>
      </c>
      <c r="F94" s="36" cm="1">
        <f t="array" aca="1" ref="F94" ca="1">IF($B94=INDIRECT("'"&amp;F$1&amp;"'"&amp;"!$B$4"),INDEX(INDIRECT("'"&amp;F$1&amp;"'"&amp;"!$C$5:$N$12"),MATCH($A94,INDIRECT("'"&amp;F$1&amp;"'"&amp;"!$B$5:$B$12"),0),MATCH($C94,INDIRECT("'"&amp;F$1&amp;"'"&amp;"!$C$4:$N$4"))),IF($B94=INDIRECT("'"&amp;F$1&amp;"'"&amp;"!$B$14"),INDEX(INDIRECT("'"&amp;F$1&amp;"'"&amp;"!$C$15:$N$22"),MATCH($A94,INDIRECT("'"&amp;F$1&amp;"'"&amp;"!$B$5:$B$12"),0),MATCH($C94,INDIRECT("'"&amp;F$1&amp;"'"&amp;"!$C$4:$N$4"))),INDEX(INDIRECT("'"&amp;F$1&amp;"'"&amp;"!$C$25:$N$32"),MATCH($A94,INDIRECT("'"&amp;F$1&amp;"'"&amp;"!$B$5:$B$12"),0),MATCH($C94,INDIRECT("'"&amp;F$1&amp;"'"&amp;"!$C$4:$N$4")))))</f>
        <v>272463.86</v>
      </c>
    </row>
    <row r="95" spans="1:6" x14ac:dyDescent="0.3">
      <c r="A95" t="str">
        <f t="shared" si="14"/>
        <v>CAN CF</v>
      </c>
      <c r="B95" t="str">
        <f t="shared" si="15"/>
        <v>Central</v>
      </c>
      <c r="C95" t="s">
        <v>25</v>
      </c>
      <c r="D95" s="36" cm="1">
        <f t="array" aca="1" ref="D95" ca="1">IF($B95=INDIRECT("'"&amp;D$1&amp;"'"&amp;"!$B$4"),INDEX(INDIRECT("'"&amp;D$1&amp;"'"&amp;"!$C$5:$N$12"),MATCH($A95,INDIRECT("'"&amp;D$1&amp;"'"&amp;"!$B$5:$B$12"),0),MATCH($C95,INDIRECT("'"&amp;D$1&amp;"'"&amp;"!$C$4:$N$4"))),IF($B95=INDIRECT("'"&amp;D$1&amp;"'"&amp;"!$B$14"),INDEX(INDIRECT("'"&amp;D$1&amp;"'"&amp;"!$C$15:$N$22"),MATCH($A95,INDIRECT("'"&amp;D$1&amp;"'"&amp;"!$B$5:$B$12"),0),MATCH($C95,INDIRECT("'"&amp;D$1&amp;"'"&amp;"!$C$4:$N$4"))),INDEX(INDIRECT("'"&amp;D$1&amp;"'"&amp;"!$C$25:$N$32"),MATCH($A95,INDIRECT("'"&amp;D$1&amp;"'"&amp;"!$B$5:$B$12"),0),MATCH($C95,INDIRECT("'"&amp;D$1&amp;"'"&amp;"!$C$4:$N$4")))))</f>
        <v>314045.24</v>
      </c>
      <c r="E95" s="36" cm="1">
        <f t="array" aca="1" ref="E95" ca="1">IF($B95=INDIRECT("'"&amp;E$1&amp;"'"&amp;"!$B$4"),INDEX(INDIRECT("'"&amp;E$1&amp;"'"&amp;"!$C$5:$N$12"),MATCH($A95,INDIRECT("'"&amp;E$1&amp;"'"&amp;"!$B$5:$B$12"),0),MATCH($C95,INDIRECT("'"&amp;E$1&amp;"'"&amp;"!$C$4:$N$4"))),IF($B95=INDIRECT("'"&amp;E$1&amp;"'"&amp;"!$B$14"),INDEX(INDIRECT("'"&amp;E$1&amp;"'"&amp;"!$C$15:$N$22"),MATCH($A95,INDIRECT("'"&amp;E$1&amp;"'"&amp;"!$B$5:$B$12"),0),MATCH($C95,INDIRECT("'"&amp;E$1&amp;"'"&amp;"!$C$4:$N$4"))),INDEX(INDIRECT("'"&amp;E$1&amp;"'"&amp;"!$C$25:$N$32"),MATCH($A95,INDIRECT("'"&amp;E$1&amp;"'"&amp;"!$B$5:$B$12"),0),MATCH($C95,INDIRECT("'"&amp;E$1&amp;"'"&amp;"!$C$4:$N$4")))))</f>
        <v>336600</v>
      </c>
      <c r="F95" s="36" cm="1">
        <f t="array" aca="1" ref="F95" ca="1">IF($B95=INDIRECT("'"&amp;F$1&amp;"'"&amp;"!$B$4"),INDEX(INDIRECT("'"&amp;F$1&amp;"'"&amp;"!$C$5:$N$12"),MATCH($A95,INDIRECT("'"&amp;F$1&amp;"'"&amp;"!$B$5:$B$12"),0),MATCH($C95,INDIRECT("'"&amp;F$1&amp;"'"&amp;"!$C$4:$N$4"))),IF($B95=INDIRECT("'"&amp;F$1&amp;"'"&amp;"!$B$14"),INDEX(INDIRECT("'"&amp;F$1&amp;"'"&amp;"!$C$15:$N$22"),MATCH($A95,INDIRECT("'"&amp;F$1&amp;"'"&amp;"!$B$5:$B$12"),0),MATCH($C95,INDIRECT("'"&amp;F$1&amp;"'"&amp;"!$C$4:$N$4"))),INDEX(INDIRECT("'"&amp;F$1&amp;"'"&amp;"!$C$25:$N$32"),MATCH($A95,INDIRECT("'"&amp;F$1&amp;"'"&amp;"!$B$5:$B$12"),0),MATCH($C95,INDIRECT("'"&amp;F$1&amp;"'"&amp;"!$C$4:$N$4")))))</f>
        <v>312355.21999999997</v>
      </c>
    </row>
    <row r="96" spans="1:6" x14ac:dyDescent="0.3">
      <c r="A96" t="str">
        <f t="shared" si="14"/>
        <v>CAN CF</v>
      </c>
      <c r="B96" t="str">
        <f t="shared" si="15"/>
        <v>Central</v>
      </c>
      <c r="C96" t="s">
        <v>26</v>
      </c>
      <c r="D96" s="36" cm="1">
        <f t="array" aca="1" ref="D96" ca="1">IF($B96=INDIRECT("'"&amp;D$1&amp;"'"&amp;"!$B$4"),INDEX(INDIRECT("'"&amp;D$1&amp;"'"&amp;"!$C$5:$N$12"),MATCH($A96,INDIRECT("'"&amp;D$1&amp;"'"&amp;"!$B$5:$B$12"),0),MATCH($C96,INDIRECT("'"&amp;D$1&amp;"'"&amp;"!$C$4:$N$4"))),IF($B96=INDIRECT("'"&amp;D$1&amp;"'"&amp;"!$B$14"),INDEX(INDIRECT("'"&amp;D$1&amp;"'"&amp;"!$C$15:$N$22"),MATCH($A96,INDIRECT("'"&amp;D$1&amp;"'"&amp;"!$B$5:$B$12"),0),MATCH($C96,INDIRECT("'"&amp;D$1&amp;"'"&amp;"!$C$4:$N$4"))),INDEX(INDIRECT("'"&amp;D$1&amp;"'"&amp;"!$C$25:$N$32"),MATCH($A96,INDIRECT("'"&amp;D$1&amp;"'"&amp;"!$B$5:$B$12"),0),MATCH($C96,INDIRECT("'"&amp;D$1&amp;"'"&amp;"!$C$4:$N$4")))))</f>
        <v>295933.89999999997</v>
      </c>
      <c r="E96" s="36" cm="1">
        <f t="array" aca="1" ref="E96" ca="1">IF($B96=INDIRECT("'"&amp;E$1&amp;"'"&amp;"!$B$4"),INDEX(INDIRECT("'"&amp;E$1&amp;"'"&amp;"!$C$5:$N$12"),MATCH($A96,INDIRECT("'"&amp;E$1&amp;"'"&amp;"!$B$5:$B$12"),0),MATCH($C96,INDIRECT("'"&amp;E$1&amp;"'"&amp;"!$C$4:$N$4"))),IF($B96=INDIRECT("'"&amp;E$1&amp;"'"&amp;"!$B$14"),INDEX(INDIRECT("'"&amp;E$1&amp;"'"&amp;"!$C$15:$N$22"),MATCH($A96,INDIRECT("'"&amp;E$1&amp;"'"&amp;"!$B$5:$B$12"),0),MATCH($C96,INDIRECT("'"&amp;E$1&amp;"'"&amp;"!$C$4:$N$4"))),INDEX(INDIRECT("'"&amp;E$1&amp;"'"&amp;"!$C$25:$N$32"),MATCH($A96,INDIRECT("'"&amp;E$1&amp;"'"&amp;"!$B$5:$B$12"),0),MATCH($C96,INDIRECT("'"&amp;E$1&amp;"'"&amp;"!$C$4:$N$4")))))</f>
        <v>324360</v>
      </c>
      <c r="F96" s="36" cm="1">
        <f t="array" aca="1" ref="F96" ca="1">IF($B96=INDIRECT("'"&amp;F$1&amp;"'"&amp;"!$B$4"),INDEX(INDIRECT("'"&amp;F$1&amp;"'"&amp;"!$C$5:$N$12"),MATCH($A96,INDIRECT("'"&amp;F$1&amp;"'"&amp;"!$B$5:$B$12"),0),MATCH($C96,INDIRECT("'"&amp;F$1&amp;"'"&amp;"!$C$4:$N$4"))),IF($B96=INDIRECT("'"&amp;F$1&amp;"'"&amp;"!$B$14"),INDEX(INDIRECT("'"&amp;F$1&amp;"'"&amp;"!$C$15:$N$22"),MATCH($A96,INDIRECT("'"&amp;F$1&amp;"'"&amp;"!$B$5:$B$12"),0),MATCH($C96,INDIRECT("'"&amp;F$1&amp;"'"&amp;"!$C$4:$N$4"))),INDEX(INDIRECT("'"&amp;F$1&amp;"'"&amp;"!$C$25:$N$32"),MATCH($A96,INDIRECT("'"&amp;F$1&amp;"'"&amp;"!$B$5:$B$12"),0),MATCH($C96,INDIRECT("'"&amp;F$1&amp;"'"&amp;"!$C$4:$N$4")))))</f>
        <v>307591.01999999996</v>
      </c>
    </row>
    <row r="97" spans="1:6" x14ac:dyDescent="0.3">
      <c r="A97" t="str">
        <f t="shared" si="14"/>
        <v>CAN CF</v>
      </c>
      <c r="B97" t="str">
        <f t="shared" si="15"/>
        <v>Central</v>
      </c>
      <c r="C97" t="s">
        <v>27</v>
      </c>
      <c r="D97" s="36" cm="1">
        <f t="array" aca="1" ref="D97" ca="1">IF($B97=INDIRECT("'"&amp;D$1&amp;"'"&amp;"!$B$4"),INDEX(INDIRECT("'"&amp;D$1&amp;"'"&amp;"!$C$5:$N$12"),MATCH($A97,INDIRECT("'"&amp;D$1&amp;"'"&amp;"!$B$5:$B$12"),0),MATCH($C97,INDIRECT("'"&amp;D$1&amp;"'"&amp;"!$C$4:$N$4"))),IF($B97=INDIRECT("'"&amp;D$1&amp;"'"&amp;"!$B$14"),INDEX(INDIRECT("'"&amp;D$1&amp;"'"&amp;"!$C$15:$N$22"),MATCH($A97,INDIRECT("'"&amp;D$1&amp;"'"&amp;"!$B$5:$B$12"),0),MATCH($C97,INDIRECT("'"&amp;D$1&amp;"'"&amp;"!$C$4:$N$4"))),INDEX(INDIRECT("'"&amp;D$1&amp;"'"&amp;"!$C$25:$N$32"),MATCH($A97,INDIRECT("'"&amp;D$1&amp;"'"&amp;"!$B$5:$B$12"),0),MATCH($C97,INDIRECT("'"&amp;D$1&amp;"'"&amp;"!$C$4:$N$4")))))</f>
        <v>362028.36</v>
      </c>
      <c r="E97" s="36" cm="1">
        <f t="array" aca="1" ref="E97" ca="1">IF($B97=INDIRECT("'"&amp;E$1&amp;"'"&amp;"!$B$4"),INDEX(INDIRECT("'"&amp;E$1&amp;"'"&amp;"!$C$5:$N$12"),MATCH($A97,INDIRECT("'"&amp;E$1&amp;"'"&amp;"!$B$5:$B$12"),0),MATCH($C97,INDIRECT("'"&amp;E$1&amp;"'"&amp;"!$C$4:$N$4"))),IF($B97=INDIRECT("'"&amp;E$1&amp;"'"&amp;"!$B$14"),INDEX(INDIRECT("'"&amp;E$1&amp;"'"&amp;"!$C$15:$N$22"),MATCH($A97,INDIRECT("'"&amp;E$1&amp;"'"&amp;"!$B$5:$B$12"),0),MATCH($C97,INDIRECT("'"&amp;E$1&amp;"'"&amp;"!$C$4:$N$4"))),INDEX(INDIRECT("'"&amp;E$1&amp;"'"&amp;"!$C$25:$N$32"),MATCH($A97,INDIRECT("'"&amp;E$1&amp;"'"&amp;"!$B$5:$B$12"),0),MATCH($C97,INDIRECT("'"&amp;E$1&amp;"'"&amp;"!$C$4:$N$4")))))</f>
        <v>324360</v>
      </c>
      <c r="F97" s="36" cm="1">
        <f t="array" aca="1" ref="F97" ca="1">IF($B97=INDIRECT("'"&amp;F$1&amp;"'"&amp;"!$B$4"),INDEX(INDIRECT("'"&amp;F$1&amp;"'"&amp;"!$C$5:$N$12"),MATCH($A97,INDIRECT("'"&amp;F$1&amp;"'"&amp;"!$B$5:$B$12"),0),MATCH($C97,INDIRECT("'"&amp;F$1&amp;"'"&amp;"!$C$4:$N$4"))),IF($B97=INDIRECT("'"&amp;F$1&amp;"'"&amp;"!$B$14"),INDEX(INDIRECT("'"&amp;F$1&amp;"'"&amp;"!$C$15:$N$22"),MATCH($A97,INDIRECT("'"&amp;F$1&amp;"'"&amp;"!$B$5:$B$12"),0),MATCH($C97,INDIRECT("'"&amp;F$1&amp;"'"&amp;"!$C$4:$N$4"))),INDEX(INDIRECT("'"&amp;F$1&amp;"'"&amp;"!$C$25:$N$32"),MATCH($A97,INDIRECT("'"&amp;F$1&amp;"'"&amp;"!$B$5:$B$12"),0),MATCH($C97,INDIRECT("'"&amp;F$1&amp;"'"&amp;"!$C$4:$N$4")))))</f>
        <v>338873.19999999995</v>
      </c>
    </row>
    <row r="98" spans="1:6" x14ac:dyDescent="0.3">
      <c r="A98" t="str">
        <f>A86</f>
        <v>CAN CF</v>
      </c>
      <c r="B98" t="s">
        <v>12</v>
      </c>
      <c r="C98" t="s">
        <v>16</v>
      </c>
      <c r="D98" s="36" cm="1">
        <f t="array" aca="1" ref="D98" ca="1">IF($B98=INDIRECT("'"&amp;D$1&amp;"'"&amp;"!$B$4"),INDEX(INDIRECT("'"&amp;D$1&amp;"'"&amp;"!$C$5:$N$12"),MATCH($A98,INDIRECT("'"&amp;D$1&amp;"'"&amp;"!$B$5:$B$12"),0),MATCH($C98,INDIRECT("'"&amp;D$1&amp;"'"&amp;"!$C$4:$N$4"))),IF($B98=INDIRECT("'"&amp;D$1&amp;"'"&amp;"!$B$14"),INDEX(INDIRECT("'"&amp;D$1&amp;"'"&amp;"!$C$15:$N$22"),MATCH($A98,INDIRECT("'"&amp;D$1&amp;"'"&amp;"!$B$5:$B$12"),0),MATCH($C98,INDIRECT("'"&amp;D$1&amp;"'"&amp;"!$C$4:$N$4"))),INDEX(INDIRECT("'"&amp;D$1&amp;"'"&amp;"!$C$25:$N$32"),MATCH($A98,INDIRECT("'"&amp;D$1&amp;"'"&amp;"!$B$5:$B$12"),0),MATCH($C98,INDIRECT("'"&amp;D$1&amp;"'"&amp;"!$C$4:$N$4")))))</f>
        <v>1927936.44</v>
      </c>
      <c r="E98" s="36" cm="1">
        <f t="array" aca="1" ref="E98" ca="1">IF($B98=INDIRECT("'"&amp;E$1&amp;"'"&amp;"!$B$4"),INDEX(INDIRECT("'"&amp;E$1&amp;"'"&amp;"!$C$5:$N$12"),MATCH($A98,INDIRECT("'"&amp;E$1&amp;"'"&amp;"!$B$5:$B$12"),0),MATCH($C98,INDIRECT("'"&amp;E$1&amp;"'"&amp;"!$C$4:$N$4"))),IF($B98=INDIRECT("'"&amp;E$1&amp;"'"&amp;"!$B$14"),INDEX(INDIRECT("'"&amp;E$1&amp;"'"&amp;"!$C$15:$N$22"),MATCH($A98,INDIRECT("'"&amp;E$1&amp;"'"&amp;"!$B$5:$B$12"),0),MATCH($C98,INDIRECT("'"&amp;E$1&amp;"'"&amp;"!$C$4:$N$4"))),INDEX(INDIRECT("'"&amp;E$1&amp;"'"&amp;"!$C$25:$N$32"),MATCH($A98,INDIRECT("'"&amp;E$1&amp;"'"&amp;"!$B$5:$B$12"),0),MATCH($C98,INDIRECT("'"&amp;E$1&amp;"'"&amp;"!$C$4:$N$4")))))</f>
        <v>1987840.26</v>
      </c>
      <c r="F98" s="36" cm="1">
        <f t="array" aca="1" ref="F98" ca="1">IF($B98=INDIRECT("'"&amp;F$1&amp;"'"&amp;"!$B$4"),INDEX(INDIRECT("'"&amp;F$1&amp;"'"&amp;"!$C$5:$N$12"),MATCH($A98,INDIRECT("'"&amp;F$1&amp;"'"&amp;"!$B$5:$B$12"),0),MATCH($C98,INDIRECT("'"&amp;F$1&amp;"'"&amp;"!$C$4:$N$4"))),IF($B98=INDIRECT("'"&amp;F$1&amp;"'"&amp;"!$B$14"),INDEX(INDIRECT("'"&amp;F$1&amp;"'"&amp;"!$C$15:$N$22"),MATCH($A98,INDIRECT("'"&amp;F$1&amp;"'"&amp;"!$B$5:$B$12"),0),MATCH($C98,INDIRECT("'"&amp;F$1&amp;"'"&amp;"!$C$4:$N$4"))),INDEX(INDIRECT("'"&amp;F$1&amp;"'"&amp;"!$C$25:$N$32"),MATCH($A98,INDIRECT("'"&amp;F$1&amp;"'"&amp;"!$B$5:$B$12"),0),MATCH($C98,INDIRECT("'"&amp;F$1&amp;"'"&amp;"!$C$4:$N$4")))))</f>
        <v>1455846.8599999999</v>
      </c>
    </row>
    <row r="99" spans="1:6" x14ac:dyDescent="0.3">
      <c r="A99" t="str">
        <f t="shared" ref="A99:A109" si="16">A98</f>
        <v>CAN CF</v>
      </c>
      <c r="B99" t="str">
        <f t="shared" ref="B99:B109" si="17">B98</f>
        <v>South</v>
      </c>
      <c r="C99" t="s">
        <v>17</v>
      </c>
      <c r="D99" s="36" cm="1">
        <f t="array" aca="1" ref="D99" ca="1">IF($B99=INDIRECT("'"&amp;D$1&amp;"'"&amp;"!$B$4"),INDEX(INDIRECT("'"&amp;D$1&amp;"'"&amp;"!$C$5:$N$12"),MATCH($A99,INDIRECT("'"&amp;D$1&amp;"'"&amp;"!$B$5:$B$12"),0),MATCH($C99,INDIRECT("'"&amp;D$1&amp;"'"&amp;"!$C$4:$N$4"))),IF($B99=INDIRECT("'"&amp;D$1&amp;"'"&amp;"!$B$14"),INDEX(INDIRECT("'"&amp;D$1&amp;"'"&amp;"!$C$15:$N$22"),MATCH($A99,INDIRECT("'"&amp;D$1&amp;"'"&amp;"!$B$5:$B$12"),0),MATCH($C99,INDIRECT("'"&amp;D$1&amp;"'"&amp;"!$C$4:$N$4"))),INDEX(INDIRECT("'"&amp;D$1&amp;"'"&amp;"!$C$25:$N$32"),MATCH($A99,INDIRECT("'"&amp;D$1&amp;"'"&amp;"!$B$5:$B$12"),0),MATCH($C99,INDIRECT("'"&amp;D$1&amp;"'"&amp;"!$C$4:$N$4")))))</f>
        <v>1136587.24</v>
      </c>
      <c r="E99" s="36" cm="1">
        <f t="array" aca="1" ref="E99" ca="1">IF($B99=INDIRECT("'"&amp;E$1&amp;"'"&amp;"!$B$4"),INDEX(INDIRECT("'"&amp;E$1&amp;"'"&amp;"!$C$5:$N$12"),MATCH($A99,INDIRECT("'"&amp;E$1&amp;"'"&amp;"!$B$5:$B$12"),0),MATCH($C99,INDIRECT("'"&amp;E$1&amp;"'"&amp;"!$C$4:$N$4"))),IF($B99=INDIRECT("'"&amp;E$1&amp;"'"&amp;"!$B$14"),INDEX(INDIRECT("'"&amp;E$1&amp;"'"&amp;"!$C$15:$N$22"),MATCH($A99,INDIRECT("'"&amp;E$1&amp;"'"&amp;"!$B$5:$B$12"),0),MATCH($C99,INDIRECT("'"&amp;E$1&amp;"'"&amp;"!$C$4:$N$4"))),INDEX(INDIRECT("'"&amp;E$1&amp;"'"&amp;"!$C$25:$N$32"),MATCH($A99,INDIRECT("'"&amp;E$1&amp;"'"&amp;"!$B$5:$B$12"),0),MATCH($C99,INDIRECT("'"&amp;E$1&amp;"'"&amp;"!$C$4:$N$4")))))</f>
        <v>1987840.26</v>
      </c>
      <c r="F99" s="36" cm="1">
        <f t="array" aca="1" ref="F99" ca="1">IF($B99=INDIRECT("'"&amp;F$1&amp;"'"&amp;"!$B$4"),INDEX(INDIRECT("'"&amp;F$1&amp;"'"&amp;"!$C$5:$N$12"),MATCH($A99,INDIRECT("'"&amp;F$1&amp;"'"&amp;"!$B$5:$B$12"),0),MATCH($C99,INDIRECT("'"&amp;F$1&amp;"'"&amp;"!$C$4:$N$4"))),IF($B99=INDIRECT("'"&amp;F$1&amp;"'"&amp;"!$B$14"),INDEX(INDIRECT("'"&amp;F$1&amp;"'"&amp;"!$C$15:$N$22"),MATCH($A99,INDIRECT("'"&amp;F$1&amp;"'"&amp;"!$B$5:$B$12"),0),MATCH($C99,INDIRECT("'"&amp;F$1&amp;"'"&amp;"!$C$4:$N$4"))),INDEX(INDIRECT("'"&amp;F$1&amp;"'"&amp;"!$C$25:$N$32"),MATCH($A99,INDIRECT("'"&amp;F$1&amp;"'"&amp;"!$B$5:$B$12"),0),MATCH($C99,INDIRECT("'"&amp;F$1&amp;"'"&amp;"!$C$4:$N$4")))))</f>
        <v>1216310.0999999999</v>
      </c>
    </row>
    <row r="100" spans="1:6" x14ac:dyDescent="0.3">
      <c r="A100" t="str">
        <f t="shared" si="16"/>
        <v>CAN CF</v>
      </c>
      <c r="B100" t="str">
        <f t="shared" si="17"/>
        <v>South</v>
      </c>
      <c r="C100" t="s">
        <v>18</v>
      </c>
      <c r="D100" s="36" cm="1">
        <f t="array" aca="1" ref="D100" ca="1">IF($B100=INDIRECT("'"&amp;D$1&amp;"'"&amp;"!$B$4"),INDEX(INDIRECT("'"&amp;D$1&amp;"'"&amp;"!$C$5:$N$12"),MATCH($A100,INDIRECT("'"&amp;D$1&amp;"'"&amp;"!$B$5:$B$12"),0),MATCH($C100,INDIRECT("'"&amp;D$1&amp;"'"&amp;"!$C$4:$N$4"))),IF($B100=INDIRECT("'"&amp;D$1&amp;"'"&amp;"!$B$14"),INDEX(INDIRECT("'"&amp;D$1&amp;"'"&amp;"!$C$15:$N$22"),MATCH($A100,INDIRECT("'"&amp;D$1&amp;"'"&amp;"!$B$5:$B$12"),0),MATCH($C100,INDIRECT("'"&amp;D$1&amp;"'"&amp;"!$C$4:$N$4"))),INDEX(INDIRECT("'"&amp;D$1&amp;"'"&amp;"!$C$25:$N$32"),MATCH($A100,INDIRECT("'"&amp;D$1&amp;"'"&amp;"!$B$5:$B$12"),0),MATCH($C100,INDIRECT("'"&amp;D$1&amp;"'"&amp;"!$C$4:$N$4")))))</f>
        <v>1129915.72</v>
      </c>
      <c r="E100" s="36" cm="1">
        <f t="array" aca="1" ref="E100" ca="1">IF($B100=INDIRECT("'"&amp;E$1&amp;"'"&amp;"!$B$4"),INDEX(INDIRECT("'"&amp;E$1&amp;"'"&amp;"!$C$5:$N$12"),MATCH($A100,INDIRECT("'"&amp;E$1&amp;"'"&amp;"!$B$5:$B$12"),0),MATCH($C100,INDIRECT("'"&amp;E$1&amp;"'"&amp;"!$C$4:$N$4"))),IF($B100=INDIRECT("'"&amp;E$1&amp;"'"&amp;"!$B$14"),INDEX(INDIRECT("'"&amp;E$1&amp;"'"&amp;"!$C$15:$N$22"),MATCH($A100,INDIRECT("'"&amp;E$1&amp;"'"&amp;"!$B$5:$B$12"),0),MATCH($C100,INDIRECT("'"&amp;E$1&amp;"'"&amp;"!$C$4:$N$4"))),INDEX(INDIRECT("'"&amp;E$1&amp;"'"&amp;"!$C$25:$N$32"),MATCH($A100,INDIRECT("'"&amp;E$1&amp;"'"&amp;"!$B$5:$B$12"),0),MATCH($C100,INDIRECT("'"&amp;E$1&amp;"'"&amp;"!$C$4:$N$4")))))</f>
        <v>2143749.2999999998</v>
      </c>
      <c r="F100" s="36" cm="1">
        <f t="array" aca="1" ref="F100" ca="1">IF($B100=INDIRECT("'"&amp;F$1&amp;"'"&amp;"!$B$4"),INDEX(INDIRECT("'"&amp;F$1&amp;"'"&amp;"!$C$5:$N$12"),MATCH($A100,INDIRECT("'"&amp;F$1&amp;"'"&amp;"!$B$5:$B$12"),0),MATCH($C100,INDIRECT("'"&amp;F$1&amp;"'"&amp;"!$C$4:$N$4"))),IF($B100=INDIRECT("'"&amp;F$1&amp;"'"&amp;"!$B$14"),INDEX(INDIRECT("'"&amp;F$1&amp;"'"&amp;"!$C$15:$N$22"),MATCH($A100,INDIRECT("'"&amp;F$1&amp;"'"&amp;"!$B$5:$B$12"),0),MATCH($C100,INDIRECT("'"&amp;F$1&amp;"'"&amp;"!$C$4:$N$4"))),INDEX(INDIRECT("'"&amp;F$1&amp;"'"&amp;"!$C$25:$N$32"),MATCH($A100,INDIRECT("'"&amp;F$1&amp;"'"&amp;"!$B$5:$B$12"),0),MATCH($C100,INDIRECT("'"&amp;F$1&amp;"'"&amp;"!$C$4:$N$4")))))</f>
        <v>1183816.78</v>
      </c>
    </row>
    <row r="101" spans="1:6" x14ac:dyDescent="0.3">
      <c r="A101" t="str">
        <f t="shared" si="16"/>
        <v>CAN CF</v>
      </c>
      <c r="B101" t="str">
        <f t="shared" si="17"/>
        <v>South</v>
      </c>
      <c r="C101" t="s">
        <v>19</v>
      </c>
      <c r="D101" s="36" cm="1">
        <f t="array" aca="1" ref="D101" ca="1">IF($B101=INDIRECT("'"&amp;D$1&amp;"'"&amp;"!$B$4"),INDEX(INDIRECT("'"&amp;D$1&amp;"'"&amp;"!$C$5:$N$12"),MATCH($A101,INDIRECT("'"&amp;D$1&amp;"'"&amp;"!$B$5:$B$12"),0),MATCH($C101,INDIRECT("'"&amp;D$1&amp;"'"&amp;"!$C$4:$N$4"))),IF($B101=INDIRECT("'"&amp;D$1&amp;"'"&amp;"!$B$14"),INDEX(INDIRECT("'"&amp;D$1&amp;"'"&amp;"!$C$15:$N$22"),MATCH($A101,INDIRECT("'"&amp;D$1&amp;"'"&amp;"!$B$5:$B$12"),0),MATCH($C101,INDIRECT("'"&amp;D$1&amp;"'"&amp;"!$C$4:$N$4"))),INDEX(INDIRECT("'"&amp;D$1&amp;"'"&amp;"!$C$25:$N$32"),MATCH($A101,INDIRECT("'"&amp;D$1&amp;"'"&amp;"!$B$5:$B$12"),0),MATCH($C101,INDIRECT("'"&amp;D$1&amp;"'"&amp;"!$C$4:$N$4")))))</f>
        <v>491838.45999999996</v>
      </c>
      <c r="E101" s="36" cm="1">
        <f t="array" aca="1" ref="E101" ca="1">IF($B101=INDIRECT("'"&amp;E$1&amp;"'"&amp;"!$B$4"),INDEX(INDIRECT("'"&amp;E$1&amp;"'"&amp;"!$C$5:$N$12"),MATCH($A101,INDIRECT("'"&amp;E$1&amp;"'"&amp;"!$B$5:$B$12"),0),MATCH($C101,INDIRECT("'"&amp;E$1&amp;"'"&amp;"!$C$4:$N$4"))),IF($B101=INDIRECT("'"&amp;E$1&amp;"'"&amp;"!$B$14"),INDEX(INDIRECT("'"&amp;E$1&amp;"'"&amp;"!$C$15:$N$22"),MATCH($A101,INDIRECT("'"&amp;E$1&amp;"'"&amp;"!$B$5:$B$12"),0),MATCH($C101,INDIRECT("'"&amp;E$1&amp;"'"&amp;"!$C$4:$N$4"))),INDEX(INDIRECT("'"&amp;E$1&amp;"'"&amp;"!$C$25:$N$32"),MATCH($A101,INDIRECT("'"&amp;E$1&amp;"'"&amp;"!$B$5:$B$12"),0),MATCH($C101,INDIRECT("'"&amp;E$1&amp;"'"&amp;"!$C$4:$N$4")))))</f>
        <v>1909885.7399999998</v>
      </c>
      <c r="F101" s="36" cm="1">
        <f t="array" aca="1" ref="F101" ca="1">IF($B101=INDIRECT("'"&amp;F$1&amp;"'"&amp;"!$B$4"),INDEX(INDIRECT("'"&amp;F$1&amp;"'"&amp;"!$C$5:$N$12"),MATCH($A101,INDIRECT("'"&amp;F$1&amp;"'"&amp;"!$B$5:$B$12"),0),MATCH($C101,INDIRECT("'"&amp;F$1&amp;"'"&amp;"!$C$4:$N$4"))),IF($B101=INDIRECT("'"&amp;F$1&amp;"'"&amp;"!$B$14"),INDEX(INDIRECT("'"&amp;F$1&amp;"'"&amp;"!$C$15:$N$22"),MATCH($A101,INDIRECT("'"&amp;F$1&amp;"'"&amp;"!$B$5:$B$12"),0),MATCH($C101,INDIRECT("'"&amp;F$1&amp;"'"&amp;"!$C$4:$N$4"))),INDEX(INDIRECT("'"&amp;F$1&amp;"'"&amp;"!$C$25:$N$32"),MATCH($A101,INDIRECT("'"&amp;F$1&amp;"'"&amp;"!$B$5:$B$12"),0),MATCH($C101,INDIRECT("'"&amp;F$1&amp;"'"&amp;"!$C$4:$N$4")))))</f>
        <v>434313.81999999995</v>
      </c>
    </row>
    <row r="102" spans="1:6" x14ac:dyDescent="0.3">
      <c r="A102" t="str">
        <f t="shared" si="16"/>
        <v>CAN CF</v>
      </c>
      <c r="B102" t="str">
        <f t="shared" si="17"/>
        <v>South</v>
      </c>
      <c r="C102" t="s">
        <v>20</v>
      </c>
      <c r="D102" s="36" cm="1">
        <f t="array" aca="1" ref="D102" ca="1">IF($B102=INDIRECT("'"&amp;D$1&amp;"'"&amp;"!$B$4"),INDEX(INDIRECT("'"&amp;D$1&amp;"'"&amp;"!$C$5:$N$12"),MATCH($A102,INDIRECT("'"&amp;D$1&amp;"'"&amp;"!$B$5:$B$12"),0),MATCH($C102,INDIRECT("'"&amp;D$1&amp;"'"&amp;"!$C$4:$N$4"))),IF($B102=INDIRECT("'"&amp;D$1&amp;"'"&amp;"!$B$14"),INDEX(INDIRECT("'"&amp;D$1&amp;"'"&amp;"!$C$15:$N$22"),MATCH($A102,INDIRECT("'"&amp;D$1&amp;"'"&amp;"!$B$5:$B$12"),0),MATCH($C102,INDIRECT("'"&amp;D$1&amp;"'"&amp;"!$C$4:$N$4"))),INDEX(INDIRECT("'"&amp;D$1&amp;"'"&amp;"!$C$25:$N$32"),MATCH($A102,INDIRECT("'"&amp;D$1&amp;"'"&amp;"!$B$5:$B$12"),0),MATCH($C102,INDIRECT("'"&amp;D$1&amp;"'"&amp;"!$C$4:$N$4")))))</f>
        <v>1318603.46</v>
      </c>
      <c r="E102" s="36" cm="1">
        <f t="array" aca="1" ref="E102" ca="1">IF($B102=INDIRECT("'"&amp;E$1&amp;"'"&amp;"!$B$4"),INDEX(INDIRECT("'"&amp;E$1&amp;"'"&amp;"!$C$5:$N$12"),MATCH($A102,INDIRECT("'"&amp;E$1&amp;"'"&amp;"!$B$5:$B$12"),0),MATCH($C102,INDIRECT("'"&amp;E$1&amp;"'"&amp;"!$C$4:$N$4"))),IF($B102=INDIRECT("'"&amp;E$1&amp;"'"&amp;"!$B$14"),INDEX(INDIRECT("'"&amp;E$1&amp;"'"&amp;"!$C$15:$N$22"),MATCH($A102,INDIRECT("'"&amp;E$1&amp;"'"&amp;"!$B$5:$B$12"),0),MATCH($C102,INDIRECT("'"&amp;E$1&amp;"'"&amp;"!$C$4:$N$4"))),INDEX(INDIRECT("'"&amp;E$1&amp;"'"&amp;"!$C$25:$N$32"),MATCH($A102,INDIRECT("'"&amp;E$1&amp;"'"&amp;"!$B$5:$B$12"),0),MATCH($C102,INDIRECT("'"&amp;E$1&amp;"'"&amp;"!$C$4:$N$4")))))</f>
        <v>1967972.7</v>
      </c>
      <c r="F102" s="36" cm="1">
        <f t="array" aca="1" ref="F102" ca="1">IF($B102=INDIRECT("'"&amp;F$1&amp;"'"&amp;"!$B$4"),INDEX(INDIRECT("'"&amp;F$1&amp;"'"&amp;"!$C$5:$N$12"),MATCH($A102,INDIRECT("'"&amp;F$1&amp;"'"&amp;"!$B$5:$B$12"),0),MATCH($C102,INDIRECT("'"&amp;F$1&amp;"'"&amp;"!$C$4:$N$4"))),IF($B102=INDIRECT("'"&amp;F$1&amp;"'"&amp;"!$B$14"),INDEX(INDIRECT("'"&amp;F$1&amp;"'"&amp;"!$C$15:$N$22"),MATCH($A102,INDIRECT("'"&amp;F$1&amp;"'"&amp;"!$B$5:$B$12"),0),MATCH($C102,INDIRECT("'"&amp;F$1&amp;"'"&amp;"!$C$4:$N$4"))),INDEX(INDIRECT("'"&amp;F$1&amp;"'"&amp;"!$C$25:$N$32"),MATCH($A102,INDIRECT("'"&amp;F$1&amp;"'"&amp;"!$B$5:$B$12"),0),MATCH($C102,INDIRECT("'"&amp;F$1&amp;"'"&amp;"!$C$4:$N$4")))))</f>
        <v>1121114.6599999999</v>
      </c>
    </row>
    <row r="103" spans="1:6" x14ac:dyDescent="0.3">
      <c r="A103" t="str">
        <f t="shared" si="16"/>
        <v>CAN CF</v>
      </c>
      <c r="B103" t="str">
        <f t="shared" si="17"/>
        <v>South</v>
      </c>
      <c r="C103" t="s">
        <v>21</v>
      </c>
      <c r="D103" s="36" cm="1">
        <f t="array" aca="1" ref="D103" ca="1">IF($B103=INDIRECT("'"&amp;D$1&amp;"'"&amp;"!$B$4"),INDEX(INDIRECT("'"&amp;D$1&amp;"'"&amp;"!$C$5:$N$12"),MATCH($A103,INDIRECT("'"&amp;D$1&amp;"'"&amp;"!$B$5:$B$12"),0),MATCH($C103,INDIRECT("'"&amp;D$1&amp;"'"&amp;"!$C$4:$N$4"))),IF($B103=INDIRECT("'"&amp;D$1&amp;"'"&amp;"!$B$14"),INDEX(INDIRECT("'"&amp;D$1&amp;"'"&amp;"!$C$15:$N$22"),MATCH($A103,INDIRECT("'"&amp;D$1&amp;"'"&amp;"!$B$5:$B$12"),0),MATCH($C103,INDIRECT("'"&amp;D$1&amp;"'"&amp;"!$C$4:$N$4"))),INDEX(INDIRECT("'"&amp;D$1&amp;"'"&amp;"!$C$25:$N$32"),MATCH($A103,INDIRECT("'"&amp;D$1&amp;"'"&amp;"!$B$5:$B$12"),0),MATCH($C103,INDIRECT("'"&amp;D$1&amp;"'"&amp;"!$C$4:$N$4")))))</f>
        <v>1209692.7</v>
      </c>
      <c r="E103" s="36" cm="1">
        <f t="array" aca="1" ref="E103" ca="1">IF($B103=INDIRECT("'"&amp;E$1&amp;"'"&amp;"!$B$4"),INDEX(INDIRECT("'"&amp;E$1&amp;"'"&amp;"!$C$5:$N$12"),MATCH($A103,INDIRECT("'"&amp;E$1&amp;"'"&amp;"!$B$5:$B$12"),0),MATCH($C103,INDIRECT("'"&amp;E$1&amp;"'"&amp;"!$C$4:$N$4"))),IF($B103=INDIRECT("'"&amp;E$1&amp;"'"&amp;"!$B$14"),INDEX(INDIRECT("'"&amp;E$1&amp;"'"&amp;"!$C$15:$N$22"),MATCH($A103,INDIRECT("'"&amp;E$1&amp;"'"&amp;"!$B$5:$B$12"),0),MATCH($C103,INDIRECT("'"&amp;E$1&amp;"'"&amp;"!$C$4:$N$4"))),INDEX(INDIRECT("'"&amp;E$1&amp;"'"&amp;"!$C$25:$N$32"),MATCH($A103,INDIRECT("'"&amp;E$1&amp;"'"&amp;"!$B$5:$B$12"),0),MATCH($C103,INDIRECT("'"&amp;E$1&amp;"'"&amp;"!$C$4:$N$4")))))</f>
        <v>2065470.4200000002</v>
      </c>
      <c r="F103" s="36" cm="1">
        <f t="array" aca="1" ref="F103" ca="1">IF($B103=INDIRECT("'"&amp;F$1&amp;"'"&amp;"!$B$4"),INDEX(INDIRECT("'"&amp;F$1&amp;"'"&amp;"!$C$5:$N$12"),MATCH($A103,INDIRECT("'"&amp;F$1&amp;"'"&amp;"!$B$5:$B$12"),0),MATCH($C103,INDIRECT("'"&amp;F$1&amp;"'"&amp;"!$C$4:$N$4"))),IF($B103=INDIRECT("'"&amp;F$1&amp;"'"&amp;"!$B$14"),INDEX(INDIRECT("'"&amp;F$1&amp;"'"&amp;"!$C$15:$N$22"),MATCH($A103,INDIRECT("'"&amp;F$1&amp;"'"&amp;"!$B$5:$B$12"),0),MATCH($C103,INDIRECT("'"&amp;F$1&amp;"'"&amp;"!$C$4:$N$4"))),INDEX(INDIRECT("'"&amp;F$1&amp;"'"&amp;"!$C$25:$N$32"),MATCH($A103,INDIRECT("'"&amp;F$1&amp;"'"&amp;"!$B$5:$B$12"),0),MATCH($C103,INDIRECT("'"&amp;F$1&amp;"'"&amp;"!$C$4:$N$4")))))</f>
        <v>1386209.18</v>
      </c>
    </row>
    <row r="104" spans="1:6" x14ac:dyDescent="0.3">
      <c r="A104" t="str">
        <f t="shared" si="16"/>
        <v>CAN CF</v>
      </c>
      <c r="B104" t="str">
        <f t="shared" si="17"/>
        <v>South</v>
      </c>
      <c r="C104" t="s">
        <v>22</v>
      </c>
      <c r="D104" s="36" cm="1">
        <f t="array" aca="1" ref="D104" ca="1">IF($B104=INDIRECT("'"&amp;D$1&amp;"'"&amp;"!$B$4"),INDEX(INDIRECT("'"&amp;D$1&amp;"'"&amp;"!$C$5:$N$12"),MATCH($A104,INDIRECT("'"&amp;D$1&amp;"'"&amp;"!$B$5:$B$12"),0),MATCH($C104,INDIRECT("'"&amp;D$1&amp;"'"&amp;"!$C$4:$N$4"))),IF($B104=INDIRECT("'"&amp;D$1&amp;"'"&amp;"!$B$14"),INDEX(INDIRECT("'"&amp;D$1&amp;"'"&amp;"!$C$15:$N$22"),MATCH($A104,INDIRECT("'"&amp;D$1&amp;"'"&amp;"!$B$5:$B$12"),0),MATCH($C104,INDIRECT("'"&amp;D$1&amp;"'"&amp;"!$C$4:$N$4"))),INDEX(INDIRECT("'"&amp;D$1&amp;"'"&amp;"!$C$25:$N$32"),MATCH($A104,INDIRECT("'"&amp;D$1&amp;"'"&amp;"!$B$5:$B$12"),0),MATCH($C104,INDIRECT("'"&amp;D$1&amp;"'"&amp;"!$C$4:$N$4")))))</f>
        <v>1169128.94</v>
      </c>
      <c r="E104" s="36" cm="1">
        <f t="array" aca="1" ref="E104" ca="1">IF($B104=INDIRECT("'"&amp;E$1&amp;"'"&amp;"!$B$4"),INDEX(INDIRECT("'"&amp;E$1&amp;"'"&amp;"!$C$5:$N$12"),MATCH($A104,INDIRECT("'"&amp;E$1&amp;"'"&amp;"!$B$5:$B$12"),0),MATCH($C104,INDIRECT("'"&amp;E$1&amp;"'"&amp;"!$C$4:$N$4"))),IF($B104=INDIRECT("'"&amp;E$1&amp;"'"&amp;"!$B$14"),INDEX(INDIRECT("'"&amp;E$1&amp;"'"&amp;"!$C$15:$N$22"),MATCH($A104,INDIRECT("'"&amp;E$1&amp;"'"&amp;"!$B$5:$B$12"),0),MATCH($C104,INDIRECT("'"&amp;E$1&amp;"'"&amp;"!$C$4:$N$4"))),INDEX(INDIRECT("'"&amp;E$1&amp;"'"&amp;"!$C$25:$N$32"),MATCH($A104,INDIRECT("'"&amp;E$1&amp;"'"&amp;"!$B$5:$B$12"),0),MATCH($C104,INDIRECT("'"&amp;E$1&amp;"'"&amp;"!$C$4:$N$4")))))</f>
        <v>1937595.06</v>
      </c>
      <c r="F104" s="36" cm="1">
        <f t="array" aca="1" ref="F104" ca="1">IF($B104=INDIRECT("'"&amp;F$1&amp;"'"&amp;"!$B$4"),INDEX(INDIRECT("'"&amp;F$1&amp;"'"&amp;"!$C$5:$N$12"),MATCH($A104,INDIRECT("'"&amp;F$1&amp;"'"&amp;"!$B$5:$B$12"),0),MATCH($C104,INDIRECT("'"&amp;F$1&amp;"'"&amp;"!$C$4:$N$4"))),IF($B104=INDIRECT("'"&amp;F$1&amp;"'"&amp;"!$B$14"),INDEX(INDIRECT("'"&amp;F$1&amp;"'"&amp;"!$C$15:$N$22"),MATCH($A104,INDIRECT("'"&amp;F$1&amp;"'"&amp;"!$B$5:$B$12"),0),MATCH($C104,INDIRECT("'"&amp;F$1&amp;"'"&amp;"!$C$4:$N$4"))),INDEX(INDIRECT("'"&amp;F$1&amp;"'"&amp;"!$C$25:$N$32"),MATCH($A104,INDIRECT("'"&amp;F$1&amp;"'"&amp;"!$B$5:$B$12"),0),MATCH($C104,INDIRECT("'"&amp;F$1&amp;"'"&amp;"!$C$4:$N$4")))))</f>
        <v>1145845.04</v>
      </c>
    </row>
    <row r="105" spans="1:6" x14ac:dyDescent="0.3">
      <c r="A105" t="str">
        <f t="shared" si="16"/>
        <v>CAN CF</v>
      </c>
      <c r="B105" t="str">
        <f t="shared" si="17"/>
        <v>South</v>
      </c>
      <c r="C105" t="s">
        <v>23</v>
      </c>
      <c r="D105" s="36" cm="1">
        <f t="array" aca="1" ref="D105" ca="1">IF($B105=INDIRECT("'"&amp;D$1&amp;"'"&amp;"!$B$4"),INDEX(INDIRECT("'"&amp;D$1&amp;"'"&amp;"!$C$5:$N$12"),MATCH($A105,INDIRECT("'"&amp;D$1&amp;"'"&amp;"!$B$5:$B$12"),0),MATCH($C105,INDIRECT("'"&amp;D$1&amp;"'"&amp;"!$C$4:$N$4"))),IF($B105=INDIRECT("'"&amp;D$1&amp;"'"&amp;"!$B$14"),INDEX(INDIRECT("'"&amp;D$1&amp;"'"&amp;"!$C$15:$N$22"),MATCH($A105,INDIRECT("'"&amp;D$1&amp;"'"&amp;"!$B$5:$B$12"),0),MATCH($C105,INDIRECT("'"&amp;D$1&amp;"'"&amp;"!$C$4:$N$4"))),INDEX(INDIRECT("'"&amp;D$1&amp;"'"&amp;"!$C$25:$N$32"),MATCH($A105,INDIRECT("'"&amp;D$1&amp;"'"&amp;"!$B$5:$B$12"),0),MATCH($C105,INDIRECT("'"&amp;D$1&amp;"'"&amp;"!$C$4:$N$4")))))</f>
        <v>880961.25999999989</v>
      </c>
      <c r="E105" s="36" cm="1">
        <f t="array" aca="1" ref="E105" ca="1">IF($B105=INDIRECT("'"&amp;E$1&amp;"'"&amp;"!$B$4"),INDEX(INDIRECT("'"&amp;E$1&amp;"'"&amp;"!$C$5:$N$12"),MATCH($A105,INDIRECT("'"&amp;E$1&amp;"'"&amp;"!$B$5:$B$12"),0),MATCH($C105,INDIRECT("'"&amp;E$1&amp;"'"&amp;"!$C$4:$N$4"))),IF($B105=INDIRECT("'"&amp;E$1&amp;"'"&amp;"!$B$14"),INDEX(INDIRECT("'"&amp;E$1&amp;"'"&amp;"!$C$15:$N$22"),MATCH($A105,INDIRECT("'"&amp;E$1&amp;"'"&amp;"!$B$5:$B$12"),0),MATCH($C105,INDIRECT("'"&amp;E$1&amp;"'"&amp;"!$C$4:$N$4"))),INDEX(INDIRECT("'"&amp;E$1&amp;"'"&amp;"!$C$25:$N$32"),MATCH($A105,INDIRECT("'"&amp;E$1&amp;"'"&amp;"!$B$5:$B$12"),0),MATCH($C105,INDIRECT("'"&amp;E$1&amp;"'"&amp;"!$C$4:$N$4")))))</f>
        <v>2143749.2999999998</v>
      </c>
      <c r="F105" s="36" cm="1">
        <f t="array" aca="1" ref="F105" ca="1">IF($B105=INDIRECT("'"&amp;F$1&amp;"'"&amp;"!$B$4"),INDEX(INDIRECT("'"&amp;F$1&amp;"'"&amp;"!$C$5:$N$12"),MATCH($A105,INDIRECT("'"&amp;F$1&amp;"'"&amp;"!$B$5:$B$12"),0),MATCH($C105,INDIRECT("'"&amp;F$1&amp;"'"&amp;"!$C$4:$N$4"))),IF($B105=INDIRECT("'"&amp;F$1&amp;"'"&amp;"!$B$14"),INDEX(INDIRECT("'"&amp;F$1&amp;"'"&amp;"!$C$15:$N$22"),MATCH($A105,INDIRECT("'"&amp;F$1&amp;"'"&amp;"!$B$5:$B$12"),0),MATCH($C105,INDIRECT("'"&amp;F$1&amp;"'"&amp;"!$C$4:$N$4"))),INDEX(INDIRECT("'"&amp;F$1&amp;"'"&amp;"!$C$25:$N$32"),MATCH($A105,INDIRECT("'"&amp;F$1&amp;"'"&amp;"!$B$5:$B$12"),0),MATCH($C105,INDIRECT("'"&amp;F$1&amp;"'"&amp;"!$C$4:$N$4")))))</f>
        <v>893059.53999999992</v>
      </c>
    </row>
    <row r="106" spans="1:6" x14ac:dyDescent="0.3">
      <c r="A106" t="str">
        <f t="shared" si="16"/>
        <v>CAN CF</v>
      </c>
      <c r="B106" t="str">
        <f t="shared" si="17"/>
        <v>South</v>
      </c>
      <c r="C106" t="s">
        <v>24</v>
      </c>
      <c r="D106" s="36" cm="1">
        <f t="array" aca="1" ref="D106" ca="1">IF($B106=INDIRECT("'"&amp;D$1&amp;"'"&amp;"!$B$4"),INDEX(INDIRECT("'"&amp;D$1&amp;"'"&amp;"!$C$5:$N$12"),MATCH($A106,INDIRECT("'"&amp;D$1&amp;"'"&amp;"!$B$5:$B$12"),0),MATCH($C106,INDIRECT("'"&amp;D$1&amp;"'"&amp;"!$C$4:$N$4"))),IF($B106=INDIRECT("'"&amp;D$1&amp;"'"&amp;"!$B$14"),INDEX(INDIRECT("'"&amp;D$1&amp;"'"&amp;"!$C$15:$N$22"),MATCH($A106,INDIRECT("'"&amp;D$1&amp;"'"&amp;"!$B$5:$B$12"),0),MATCH($C106,INDIRECT("'"&amp;D$1&amp;"'"&amp;"!$C$4:$N$4"))),INDEX(INDIRECT("'"&amp;D$1&amp;"'"&amp;"!$C$25:$N$32"),MATCH($A106,INDIRECT("'"&amp;D$1&amp;"'"&amp;"!$B$5:$B$12"),0),MATCH($C106,INDIRECT("'"&amp;D$1&amp;"'"&amp;"!$C$4:$N$4")))))</f>
        <v>1228039.3799999999</v>
      </c>
      <c r="E106" s="36" cm="1">
        <f t="array" aca="1" ref="E106" ca="1">IF($B106=INDIRECT("'"&amp;E$1&amp;"'"&amp;"!$B$4"),INDEX(INDIRECT("'"&amp;E$1&amp;"'"&amp;"!$C$5:$N$12"),MATCH($A106,INDIRECT("'"&amp;E$1&amp;"'"&amp;"!$B$5:$B$12"),0),MATCH($C106,INDIRECT("'"&amp;E$1&amp;"'"&amp;"!$C$4:$N$4"))),IF($B106=INDIRECT("'"&amp;E$1&amp;"'"&amp;"!$B$14"),INDEX(INDIRECT("'"&amp;E$1&amp;"'"&amp;"!$C$15:$N$22"),MATCH($A106,INDIRECT("'"&amp;E$1&amp;"'"&amp;"!$B$5:$B$12"),0),MATCH($C106,INDIRECT("'"&amp;E$1&amp;"'"&amp;"!$C$4:$N$4"))),INDEX(INDIRECT("'"&amp;E$1&amp;"'"&amp;"!$C$25:$N$32"),MATCH($A106,INDIRECT("'"&amp;E$1&amp;"'"&amp;"!$B$5:$B$12"),0),MATCH($C106,INDIRECT("'"&amp;E$1&amp;"'"&amp;"!$C$4:$N$4")))))</f>
        <v>1987840.26</v>
      </c>
      <c r="F106" s="36" cm="1">
        <f t="array" aca="1" ref="F106" ca="1">IF($B106=INDIRECT("'"&amp;F$1&amp;"'"&amp;"!$B$4"),INDEX(INDIRECT("'"&amp;F$1&amp;"'"&amp;"!$C$5:$N$12"),MATCH($A106,INDIRECT("'"&amp;F$1&amp;"'"&amp;"!$B$5:$B$12"),0),MATCH($C106,INDIRECT("'"&amp;F$1&amp;"'"&amp;"!$C$4:$N$4"))),IF($B106=INDIRECT("'"&amp;F$1&amp;"'"&amp;"!$B$14"),INDEX(INDIRECT("'"&amp;F$1&amp;"'"&amp;"!$C$15:$N$22"),MATCH($A106,INDIRECT("'"&amp;F$1&amp;"'"&amp;"!$B$5:$B$12"),0),MATCH($C106,INDIRECT("'"&amp;F$1&amp;"'"&amp;"!$C$4:$N$4"))),INDEX(INDIRECT("'"&amp;F$1&amp;"'"&amp;"!$C$25:$N$32"),MATCH($A106,INDIRECT("'"&amp;F$1&amp;"'"&amp;"!$B$5:$B$12"),0),MATCH($C106,INDIRECT("'"&amp;F$1&amp;"'"&amp;"!$C$4:$N$4")))))</f>
        <v>1232592.8399999999</v>
      </c>
    </row>
    <row r="107" spans="1:6" x14ac:dyDescent="0.3">
      <c r="A107" t="str">
        <f t="shared" si="16"/>
        <v>CAN CF</v>
      </c>
      <c r="B107" t="str">
        <f t="shared" si="17"/>
        <v>South</v>
      </c>
      <c r="C107" t="s">
        <v>25</v>
      </c>
      <c r="D107" s="36" cm="1">
        <f t="array" aca="1" ref="D107" ca="1">IF($B107=INDIRECT("'"&amp;D$1&amp;"'"&amp;"!$B$4"),INDEX(INDIRECT("'"&amp;D$1&amp;"'"&amp;"!$C$5:$N$12"),MATCH($A107,INDIRECT("'"&amp;D$1&amp;"'"&amp;"!$B$5:$B$12"),0),MATCH($C107,INDIRECT("'"&amp;D$1&amp;"'"&amp;"!$C$4:$N$4"))),IF($B107=INDIRECT("'"&amp;D$1&amp;"'"&amp;"!$B$14"),INDEX(INDIRECT("'"&amp;D$1&amp;"'"&amp;"!$C$15:$N$22"),MATCH($A107,INDIRECT("'"&amp;D$1&amp;"'"&amp;"!$B$5:$B$12"),0),MATCH($C107,INDIRECT("'"&amp;D$1&amp;"'"&amp;"!$C$4:$N$4"))),INDEX(INDIRECT("'"&amp;D$1&amp;"'"&amp;"!$C$25:$N$32"),MATCH($A107,INDIRECT("'"&amp;D$1&amp;"'"&amp;"!$B$5:$B$12"),0),MATCH($C107,INDIRECT("'"&amp;D$1&amp;"'"&amp;"!$C$4:$N$4")))))</f>
        <v>1640965.96</v>
      </c>
      <c r="E107" s="36" cm="1">
        <f t="array" aca="1" ref="E107" ca="1">IF($B107=INDIRECT("'"&amp;E$1&amp;"'"&amp;"!$B$4"),INDEX(INDIRECT("'"&amp;E$1&amp;"'"&amp;"!$C$5:$N$12"),MATCH($A107,INDIRECT("'"&amp;E$1&amp;"'"&amp;"!$B$5:$B$12"),0),MATCH($C107,INDIRECT("'"&amp;E$1&amp;"'"&amp;"!$C$4:$N$4"))),IF($B107=INDIRECT("'"&amp;E$1&amp;"'"&amp;"!$B$14"),INDEX(INDIRECT("'"&amp;E$1&amp;"'"&amp;"!$C$15:$N$22"),MATCH($A107,INDIRECT("'"&amp;E$1&amp;"'"&amp;"!$B$5:$B$12"),0),MATCH($C107,INDIRECT("'"&amp;E$1&amp;"'"&amp;"!$C$4:$N$4"))),INDEX(INDIRECT("'"&amp;E$1&amp;"'"&amp;"!$C$25:$N$32"),MATCH($A107,INDIRECT("'"&amp;E$1&amp;"'"&amp;"!$B$5:$B$12"),0),MATCH($C107,INDIRECT("'"&amp;E$1&amp;"'"&amp;"!$C$4:$N$4")))))</f>
        <v>2143412.6999999997</v>
      </c>
      <c r="F107" s="36" cm="1">
        <f t="array" aca="1" ref="F107" ca="1">IF($B107=INDIRECT("'"&amp;F$1&amp;"'"&amp;"!$B$4"),INDEX(INDIRECT("'"&amp;F$1&amp;"'"&amp;"!$C$5:$N$12"),MATCH($A107,INDIRECT("'"&amp;F$1&amp;"'"&amp;"!$B$5:$B$12"),0),MATCH($C107,INDIRECT("'"&amp;F$1&amp;"'"&amp;"!$C$4:$N$4"))),IF($B107=INDIRECT("'"&amp;F$1&amp;"'"&amp;"!$B$14"),INDEX(INDIRECT("'"&amp;F$1&amp;"'"&amp;"!$C$15:$N$22"),MATCH($A107,INDIRECT("'"&amp;F$1&amp;"'"&amp;"!$B$5:$B$12"),0),MATCH($C107,INDIRECT("'"&amp;F$1&amp;"'"&amp;"!$C$4:$N$4"))),INDEX(INDIRECT("'"&amp;F$1&amp;"'"&amp;"!$C$25:$N$32"),MATCH($A107,INDIRECT("'"&amp;F$1&amp;"'"&amp;"!$B$5:$B$12"),0),MATCH($C107,INDIRECT("'"&amp;F$1&amp;"'"&amp;"!$C$4:$N$4")))))</f>
        <v>1974103.2599999998</v>
      </c>
    </row>
    <row r="108" spans="1:6" x14ac:dyDescent="0.3">
      <c r="A108" t="str">
        <f t="shared" si="16"/>
        <v>CAN CF</v>
      </c>
      <c r="B108" t="str">
        <f t="shared" si="17"/>
        <v>South</v>
      </c>
      <c r="C108" t="s">
        <v>26</v>
      </c>
      <c r="D108" s="36" cm="1">
        <f t="array" aca="1" ref="D108" ca="1">IF($B108=INDIRECT("'"&amp;D$1&amp;"'"&amp;"!$B$4"),INDEX(INDIRECT("'"&amp;D$1&amp;"'"&amp;"!$C$5:$N$12"),MATCH($A108,INDIRECT("'"&amp;D$1&amp;"'"&amp;"!$B$5:$B$12"),0),MATCH($C108,INDIRECT("'"&amp;D$1&amp;"'"&amp;"!$C$4:$N$4"))),IF($B108=INDIRECT("'"&amp;D$1&amp;"'"&amp;"!$B$14"),INDEX(INDIRECT("'"&amp;D$1&amp;"'"&amp;"!$C$15:$N$22"),MATCH($A108,INDIRECT("'"&amp;D$1&amp;"'"&amp;"!$B$5:$B$12"),0),MATCH($C108,INDIRECT("'"&amp;D$1&amp;"'"&amp;"!$C$4:$N$4"))),INDEX(INDIRECT("'"&amp;D$1&amp;"'"&amp;"!$C$25:$N$32"),MATCH($A108,INDIRECT("'"&amp;D$1&amp;"'"&amp;"!$B$5:$B$12"),0),MATCH($C108,INDIRECT("'"&amp;D$1&amp;"'"&amp;"!$C$4:$N$4")))))</f>
        <v>2006963.94</v>
      </c>
      <c r="E108" s="36" cm="1">
        <f t="array" aca="1" ref="E108" ca="1">IF($B108=INDIRECT("'"&amp;E$1&amp;"'"&amp;"!$B$4"),INDEX(INDIRECT("'"&amp;E$1&amp;"'"&amp;"!$C$5:$N$12"),MATCH($A108,INDIRECT("'"&amp;E$1&amp;"'"&amp;"!$B$5:$B$12"),0),MATCH($C108,INDIRECT("'"&amp;E$1&amp;"'"&amp;"!$C$4:$N$4"))),IF($B108=INDIRECT("'"&amp;E$1&amp;"'"&amp;"!$B$14"),INDEX(INDIRECT("'"&amp;E$1&amp;"'"&amp;"!$C$15:$N$22"),MATCH($A108,INDIRECT("'"&amp;E$1&amp;"'"&amp;"!$B$5:$B$12"),0),MATCH($C108,INDIRECT("'"&amp;E$1&amp;"'"&amp;"!$C$4:$N$4"))),INDEX(INDIRECT("'"&amp;E$1&amp;"'"&amp;"!$C$25:$N$32"),MATCH($A108,INDIRECT("'"&amp;E$1&amp;"'"&amp;"!$B$5:$B$12"),0),MATCH($C108,INDIRECT("'"&amp;E$1&amp;"'"&amp;"!$C$4:$N$4")))))</f>
        <v>2065470.4200000002</v>
      </c>
      <c r="F108" s="36" cm="1">
        <f t="array" aca="1" ref="F108" ca="1">IF($B108=INDIRECT("'"&amp;F$1&amp;"'"&amp;"!$B$4"),INDEX(INDIRECT("'"&amp;F$1&amp;"'"&amp;"!$C$5:$N$12"),MATCH($A108,INDIRECT("'"&amp;F$1&amp;"'"&amp;"!$B$5:$B$12"),0),MATCH($C108,INDIRECT("'"&amp;F$1&amp;"'"&amp;"!$C$4:$N$4"))),IF($B108=INDIRECT("'"&amp;F$1&amp;"'"&amp;"!$B$14"),INDEX(INDIRECT("'"&amp;F$1&amp;"'"&amp;"!$C$15:$N$22"),MATCH($A108,INDIRECT("'"&amp;F$1&amp;"'"&amp;"!$B$5:$B$12"),0),MATCH($C108,INDIRECT("'"&amp;F$1&amp;"'"&amp;"!$C$4:$N$4"))),INDEX(INDIRECT("'"&amp;F$1&amp;"'"&amp;"!$C$25:$N$32"),MATCH($A108,INDIRECT("'"&amp;F$1&amp;"'"&amp;"!$B$5:$B$12"),0),MATCH($C108,INDIRECT("'"&amp;F$1&amp;"'"&amp;"!$C$4:$N$4")))))</f>
        <v>1782204.4</v>
      </c>
    </row>
    <row r="109" spans="1:6" x14ac:dyDescent="0.3">
      <c r="A109" t="str">
        <f t="shared" si="16"/>
        <v>CAN CF</v>
      </c>
      <c r="B109" t="str">
        <f t="shared" si="17"/>
        <v>South</v>
      </c>
      <c r="C109" t="s">
        <v>27</v>
      </c>
      <c r="D109" s="36" cm="1">
        <f t="array" aca="1" ref="D109" ca="1">IF($B109=INDIRECT("'"&amp;D$1&amp;"'"&amp;"!$B$4"),INDEX(INDIRECT("'"&amp;D$1&amp;"'"&amp;"!$C$5:$N$12"),MATCH($A109,INDIRECT("'"&amp;D$1&amp;"'"&amp;"!$B$5:$B$12"),0),MATCH($C109,INDIRECT("'"&amp;D$1&amp;"'"&amp;"!$C$4:$N$4"))),IF($B109=INDIRECT("'"&amp;D$1&amp;"'"&amp;"!$B$14"),INDEX(INDIRECT("'"&amp;D$1&amp;"'"&amp;"!$C$15:$N$22"),MATCH($A109,INDIRECT("'"&amp;D$1&amp;"'"&amp;"!$B$5:$B$12"),0),MATCH($C109,INDIRECT("'"&amp;D$1&amp;"'"&amp;"!$C$4:$N$4"))),INDEX(INDIRECT("'"&amp;D$1&amp;"'"&amp;"!$C$25:$N$32"),MATCH($A109,INDIRECT("'"&amp;D$1&amp;"'"&amp;"!$B$5:$B$12"),0),MATCH($C109,INDIRECT("'"&amp;D$1&amp;"'"&amp;"!$C$4:$N$4")))))</f>
        <v>2094563.72</v>
      </c>
      <c r="E109" s="36" cm="1">
        <f t="array" aca="1" ref="E109" ca="1">IF($B109=INDIRECT("'"&amp;E$1&amp;"'"&amp;"!$B$4"),INDEX(INDIRECT("'"&amp;E$1&amp;"'"&amp;"!$C$5:$N$12"),MATCH($A109,INDIRECT("'"&amp;E$1&amp;"'"&amp;"!$B$5:$B$12"),0),MATCH($C109,INDIRECT("'"&amp;E$1&amp;"'"&amp;"!$C$4:$N$4"))),IF($B109=INDIRECT("'"&amp;E$1&amp;"'"&amp;"!$B$14"),INDEX(INDIRECT("'"&amp;E$1&amp;"'"&amp;"!$C$15:$N$22"),MATCH($A109,INDIRECT("'"&amp;E$1&amp;"'"&amp;"!$B$5:$B$12"),0),MATCH($C109,INDIRECT("'"&amp;E$1&amp;"'"&amp;"!$C$4:$N$4"))),INDEX(INDIRECT("'"&amp;E$1&amp;"'"&amp;"!$C$25:$N$32"),MATCH($A109,INDIRECT("'"&amp;E$1&amp;"'"&amp;"!$B$5:$B$12"),0),MATCH($C109,INDIRECT("'"&amp;E$1&amp;"'"&amp;"!$C$4:$N$4")))))</f>
        <v>2064821.7</v>
      </c>
      <c r="F109" s="36" cm="1">
        <f t="array" aca="1" ref="F109" ca="1">IF($B109=INDIRECT("'"&amp;F$1&amp;"'"&amp;"!$B$4"),INDEX(INDIRECT("'"&amp;F$1&amp;"'"&amp;"!$C$5:$N$12"),MATCH($A109,INDIRECT("'"&amp;F$1&amp;"'"&amp;"!$B$5:$B$12"),0),MATCH($C109,INDIRECT("'"&amp;F$1&amp;"'"&amp;"!$C$4:$N$4"))),IF($B109=INDIRECT("'"&amp;F$1&amp;"'"&amp;"!$B$14"),INDEX(INDIRECT("'"&amp;F$1&amp;"'"&amp;"!$C$15:$N$22"),MATCH($A109,INDIRECT("'"&amp;F$1&amp;"'"&amp;"!$B$5:$B$12"),0),MATCH($C109,INDIRECT("'"&amp;F$1&amp;"'"&amp;"!$C$4:$N$4"))),INDEX(INDIRECT("'"&amp;F$1&amp;"'"&amp;"!$C$25:$N$32"),MATCH($A109,INDIRECT("'"&amp;F$1&amp;"'"&amp;"!$B$5:$B$12"),0),MATCH($C109,INDIRECT("'"&amp;F$1&amp;"'"&amp;"!$C$4:$N$4")))))</f>
        <v>1632346.94</v>
      </c>
    </row>
    <row r="110" spans="1:6" x14ac:dyDescent="0.3">
      <c r="A110" s="76" t="s">
        <v>31</v>
      </c>
      <c r="B110" s="76" t="s">
        <v>11</v>
      </c>
      <c r="C110" s="76" t="s">
        <v>16</v>
      </c>
      <c r="D110" s="190" cm="1">
        <f t="array" aca="1" ref="D110" ca="1">IF($B110=INDIRECT("'"&amp;D$1&amp;"'"&amp;"!$B$4"),INDEX(INDIRECT("'"&amp;D$1&amp;"'"&amp;"!$C$5:$N$12"),MATCH($A110,INDIRECT("'"&amp;D$1&amp;"'"&amp;"!$B$5:$B$12"),0),MATCH($C110,INDIRECT("'"&amp;D$1&amp;"'"&amp;"!$C$4:$N$4"))),IF($B110=INDIRECT("'"&amp;D$1&amp;"'"&amp;"!$B$14"),INDEX(INDIRECT("'"&amp;D$1&amp;"'"&amp;"!$C$15:$N$22"),MATCH($A110,INDIRECT("'"&amp;D$1&amp;"'"&amp;"!$B$5:$B$12"),0),MATCH($C110,INDIRECT("'"&amp;D$1&amp;"'"&amp;"!$C$4:$N$4"))),INDEX(INDIRECT("'"&amp;D$1&amp;"'"&amp;"!$C$25:$N$32"),MATCH($A110,INDIRECT("'"&amp;D$1&amp;"'"&amp;"!$B$5:$B$12"),0),MATCH($C110,INDIRECT("'"&amp;D$1&amp;"'"&amp;"!$C$4:$N$4")))))</f>
        <v>451653.54</v>
      </c>
      <c r="E110" s="190" cm="1">
        <f t="array" aca="1" ref="E110" ca="1">IF($B110=INDIRECT("'"&amp;E$1&amp;"'"&amp;"!$B$4"),INDEX(INDIRECT("'"&amp;E$1&amp;"'"&amp;"!$C$5:$N$12"),MATCH($A110,INDIRECT("'"&amp;E$1&amp;"'"&amp;"!$B$5:$B$12"),0),MATCH($C110,INDIRECT("'"&amp;E$1&amp;"'"&amp;"!$C$4:$N$4"))),IF($B110=INDIRECT("'"&amp;E$1&amp;"'"&amp;"!$B$14"),INDEX(INDIRECT("'"&amp;E$1&amp;"'"&amp;"!$C$15:$N$22"),MATCH($A110,INDIRECT("'"&amp;E$1&amp;"'"&amp;"!$B$5:$B$12"),0),MATCH($C110,INDIRECT("'"&amp;E$1&amp;"'"&amp;"!$C$4:$N$4"))),INDEX(INDIRECT("'"&amp;E$1&amp;"'"&amp;"!$C$25:$N$32"),MATCH($A110,INDIRECT("'"&amp;E$1&amp;"'"&amp;"!$B$5:$B$12"),0),MATCH($C110,INDIRECT("'"&amp;E$1&amp;"'"&amp;"!$C$4:$N$4")))))</f>
        <v>312120</v>
      </c>
      <c r="F110" s="190" cm="1">
        <f t="array" aca="1" ref="F110" ca="1">IF($B110=INDIRECT("'"&amp;F$1&amp;"'"&amp;"!$B$4"),INDEX(INDIRECT("'"&amp;F$1&amp;"'"&amp;"!$C$5:$N$12"),MATCH($A110,INDIRECT("'"&amp;F$1&amp;"'"&amp;"!$B$5:$B$12"),0),MATCH($C110,INDIRECT("'"&amp;F$1&amp;"'"&amp;"!$C$4:$N$4"))),IF($B110=INDIRECT("'"&amp;F$1&amp;"'"&amp;"!$B$14"),INDEX(INDIRECT("'"&amp;F$1&amp;"'"&amp;"!$C$15:$N$22"),MATCH($A110,INDIRECT("'"&amp;F$1&amp;"'"&amp;"!$B$5:$B$12"),0),MATCH($C110,INDIRECT("'"&amp;F$1&amp;"'"&amp;"!$C$4:$N$4"))),INDEX(INDIRECT("'"&amp;F$1&amp;"'"&amp;"!$C$25:$N$32"),MATCH($A110,INDIRECT("'"&amp;F$1&amp;"'"&amp;"!$B$5:$B$12"),0),MATCH($C110,INDIRECT("'"&amp;F$1&amp;"'"&amp;"!$C$4:$N$4")))))</f>
        <v>240203.41999999998</v>
      </c>
    </row>
    <row r="111" spans="1:6" x14ac:dyDescent="0.3">
      <c r="A111" s="76" t="str">
        <f t="shared" ref="A111:A121" si="18">A110</f>
        <v>CAN HF</v>
      </c>
      <c r="B111" s="76" t="str">
        <f t="shared" ref="B111:B121" si="19">B110</f>
        <v>North</v>
      </c>
      <c r="C111" s="76" t="s">
        <v>17</v>
      </c>
      <c r="D111" s="190" cm="1">
        <f t="array" aca="1" ref="D111" ca="1">IF($B111=INDIRECT("'"&amp;D$1&amp;"'"&amp;"!$B$4"),INDEX(INDIRECT("'"&amp;D$1&amp;"'"&amp;"!$C$5:$N$12"),MATCH($A111,INDIRECT("'"&amp;D$1&amp;"'"&amp;"!$B$5:$B$12"),0),MATCH($C111,INDIRECT("'"&amp;D$1&amp;"'"&amp;"!$C$4:$N$4"))),IF($B111=INDIRECT("'"&amp;D$1&amp;"'"&amp;"!$B$14"),INDEX(INDIRECT("'"&amp;D$1&amp;"'"&amp;"!$C$15:$N$22"),MATCH($A111,INDIRECT("'"&amp;D$1&amp;"'"&amp;"!$B$5:$B$12"),0),MATCH($C111,INDIRECT("'"&amp;D$1&amp;"'"&amp;"!$C$4:$N$4"))),INDEX(INDIRECT("'"&amp;D$1&amp;"'"&amp;"!$C$25:$N$32"),MATCH($A111,INDIRECT("'"&amp;D$1&amp;"'"&amp;"!$B$5:$B$12"),0),MATCH($C111,INDIRECT("'"&amp;D$1&amp;"'"&amp;"!$C$4:$N$4")))))</f>
        <v>198618.75999999998</v>
      </c>
      <c r="E111" s="190" cm="1">
        <f t="array" aca="1" ref="E111" ca="1">IF($B111=INDIRECT("'"&amp;E$1&amp;"'"&amp;"!$B$4"),INDEX(INDIRECT("'"&amp;E$1&amp;"'"&amp;"!$C$5:$N$12"),MATCH($A111,INDIRECT("'"&amp;E$1&amp;"'"&amp;"!$B$5:$B$12"),0),MATCH($C111,INDIRECT("'"&amp;E$1&amp;"'"&amp;"!$C$4:$N$4"))),IF($B111=INDIRECT("'"&amp;E$1&amp;"'"&amp;"!$B$14"),INDEX(INDIRECT("'"&amp;E$1&amp;"'"&amp;"!$C$15:$N$22"),MATCH($A111,INDIRECT("'"&amp;E$1&amp;"'"&amp;"!$B$5:$B$12"),0),MATCH($C111,INDIRECT("'"&amp;E$1&amp;"'"&amp;"!$C$4:$N$4"))),INDEX(INDIRECT("'"&amp;E$1&amp;"'"&amp;"!$C$25:$N$32"),MATCH($A111,INDIRECT("'"&amp;E$1&amp;"'"&amp;"!$B$5:$B$12"),0),MATCH($C111,INDIRECT("'"&amp;E$1&amp;"'"&amp;"!$C$4:$N$4")))))</f>
        <v>312120</v>
      </c>
      <c r="F111" s="190" cm="1">
        <f t="array" aca="1" ref="F111" ca="1">IF($B111=INDIRECT("'"&amp;F$1&amp;"'"&amp;"!$B$4"),INDEX(INDIRECT("'"&amp;F$1&amp;"'"&amp;"!$C$5:$N$12"),MATCH($A111,INDIRECT("'"&amp;F$1&amp;"'"&amp;"!$B$5:$B$12"),0),MATCH($C111,INDIRECT("'"&amp;F$1&amp;"'"&amp;"!$C$4:$N$4"))),IF($B111=INDIRECT("'"&amp;F$1&amp;"'"&amp;"!$B$14"),INDEX(INDIRECT("'"&amp;F$1&amp;"'"&amp;"!$C$15:$N$22"),MATCH($A111,INDIRECT("'"&amp;F$1&amp;"'"&amp;"!$B$5:$B$12"),0),MATCH($C111,INDIRECT("'"&amp;F$1&amp;"'"&amp;"!$C$4:$N$4"))),INDEX(INDIRECT("'"&amp;F$1&amp;"'"&amp;"!$C$25:$N$32"),MATCH($A111,INDIRECT("'"&amp;F$1&amp;"'"&amp;"!$B$5:$B$12"),0),MATCH($C111,INDIRECT("'"&amp;F$1&amp;"'"&amp;"!$C$4:$N$4")))))</f>
        <v>289907.71999999997</v>
      </c>
    </row>
    <row r="112" spans="1:6" x14ac:dyDescent="0.3">
      <c r="A112" s="76" t="str">
        <f t="shared" si="18"/>
        <v>CAN HF</v>
      </c>
      <c r="B112" s="76" t="str">
        <f t="shared" si="19"/>
        <v>North</v>
      </c>
      <c r="C112" s="76" t="s">
        <v>18</v>
      </c>
      <c r="D112" s="190" cm="1">
        <f t="array" aca="1" ref="D112" ca="1">IF($B112=INDIRECT("'"&amp;D$1&amp;"'"&amp;"!$B$4"),INDEX(INDIRECT("'"&amp;D$1&amp;"'"&amp;"!$C$5:$N$12"),MATCH($A112,INDIRECT("'"&amp;D$1&amp;"'"&amp;"!$B$5:$B$12"),0),MATCH($C112,INDIRECT("'"&amp;D$1&amp;"'"&amp;"!$C$4:$N$4"))),IF($B112=INDIRECT("'"&amp;D$1&amp;"'"&amp;"!$B$14"),INDEX(INDIRECT("'"&amp;D$1&amp;"'"&amp;"!$C$15:$N$22"),MATCH($A112,INDIRECT("'"&amp;D$1&amp;"'"&amp;"!$B$5:$B$12"),0),MATCH($C112,INDIRECT("'"&amp;D$1&amp;"'"&amp;"!$C$4:$N$4"))),INDEX(INDIRECT("'"&amp;D$1&amp;"'"&amp;"!$C$25:$N$32"),MATCH($A112,INDIRECT("'"&amp;D$1&amp;"'"&amp;"!$B$5:$B$12"),0),MATCH($C112,INDIRECT("'"&amp;D$1&amp;"'"&amp;"!$C$4:$N$4")))))</f>
        <v>153523.68</v>
      </c>
      <c r="E112" s="190" cm="1">
        <f t="array" aca="1" ref="E112" ca="1">IF($B112=INDIRECT("'"&amp;E$1&amp;"'"&amp;"!$B$4"),INDEX(INDIRECT("'"&amp;E$1&amp;"'"&amp;"!$C$5:$N$12"),MATCH($A112,INDIRECT("'"&amp;E$1&amp;"'"&amp;"!$B$5:$B$12"),0),MATCH($C112,INDIRECT("'"&amp;E$1&amp;"'"&amp;"!$C$4:$N$4"))),IF($B112=INDIRECT("'"&amp;E$1&amp;"'"&amp;"!$B$14"),INDEX(INDIRECT("'"&amp;E$1&amp;"'"&amp;"!$C$15:$N$22"),MATCH($A112,INDIRECT("'"&amp;E$1&amp;"'"&amp;"!$B$5:$B$12"),0),MATCH($C112,INDIRECT("'"&amp;E$1&amp;"'"&amp;"!$C$4:$N$4"))),INDEX(INDIRECT("'"&amp;E$1&amp;"'"&amp;"!$C$25:$N$32"),MATCH($A112,INDIRECT("'"&amp;E$1&amp;"'"&amp;"!$B$5:$B$12"),0),MATCH($C112,INDIRECT("'"&amp;E$1&amp;"'"&amp;"!$C$4:$N$4")))))</f>
        <v>312120</v>
      </c>
      <c r="F112" s="190" cm="1">
        <f t="array" aca="1" ref="F112" ca="1">IF($B112=INDIRECT("'"&amp;F$1&amp;"'"&amp;"!$B$4"),INDEX(INDIRECT("'"&amp;F$1&amp;"'"&amp;"!$C$5:$N$12"),MATCH($A112,INDIRECT("'"&amp;F$1&amp;"'"&amp;"!$B$5:$B$12"),0),MATCH($C112,INDIRECT("'"&amp;F$1&amp;"'"&amp;"!$C$4:$N$4"))),IF($B112=INDIRECT("'"&amp;F$1&amp;"'"&amp;"!$B$14"),INDEX(INDIRECT("'"&amp;F$1&amp;"'"&amp;"!$C$15:$N$22"),MATCH($A112,INDIRECT("'"&amp;F$1&amp;"'"&amp;"!$B$5:$B$12"),0),MATCH($C112,INDIRECT("'"&amp;F$1&amp;"'"&amp;"!$C$4:$N$4"))),INDEX(INDIRECT("'"&amp;F$1&amp;"'"&amp;"!$C$25:$N$32"),MATCH($A112,INDIRECT("'"&amp;F$1&amp;"'"&amp;"!$B$5:$B$12"),0),MATCH($C112,INDIRECT("'"&amp;F$1&amp;"'"&amp;"!$C$4:$N$4")))))</f>
        <v>169222.58</v>
      </c>
    </row>
    <row r="113" spans="1:6" x14ac:dyDescent="0.3">
      <c r="A113" s="76" t="str">
        <f t="shared" si="18"/>
        <v>CAN HF</v>
      </c>
      <c r="B113" s="76" t="str">
        <f t="shared" si="19"/>
        <v>North</v>
      </c>
      <c r="C113" s="76" t="s">
        <v>19</v>
      </c>
      <c r="D113" s="190" cm="1">
        <f t="array" aca="1" ref="D113" ca="1">IF($B113=INDIRECT("'"&amp;D$1&amp;"'"&amp;"!$B$4"),INDEX(INDIRECT("'"&amp;D$1&amp;"'"&amp;"!$C$5:$N$12"),MATCH($A113,INDIRECT("'"&amp;D$1&amp;"'"&amp;"!$B$5:$B$12"),0),MATCH($C113,INDIRECT("'"&amp;D$1&amp;"'"&amp;"!$C$4:$N$4"))),IF($B113=INDIRECT("'"&amp;D$1&amp;"'"&amp;"!$B$14"),INDEX(INDIRECT("'"&amp;D$1&amp;"'"&amp;"!$C$15:$N$22"),MATCH($A113,INDIRECT("'"&amp;D$1&amp;"'"&amp;"!$B$5:$B$12"),0),MATCH($C113,INDIRECT("'"&amp;D$1&amp;"'"&amp;"!$C$4:$N$4"))),INDEX(INDIRECT("'"&amp;D$1&amp;"'"&amp;"!$C$25:$N$32"),MATCH($A113,INDIRECT("'"&amp;D$1&amp;"'"&amp;"!$B$5:$B$12"),0),MATCH($C113,INDIRECT("'"&amp;D$1&amp;"'"&amp;"!$C$4:$N$4")))))</f>
        <v>20873.099999999999</v>
      </c>
      <c r="E113" s="190" cm="1">
        <f t="array" aca="1" ref="E113" ca="1">IF($B113=INDIRECT("'"&amp;E$1&amp;"'"&amp;"!$B$4"),INDEX(INDIRECT("'"&amp;E$1&amp;"'"&amp;"!$C$5:$N$12"),MATCH($A113,INDIRECT("'"&amp;E$1&amp;"'"&amp;"!$B$5:$B$12"),0),MATCH($C113,INDIRECT("'"&amp;E$1&amp;"'"&amp;"!$C$4:$N$4"))),IF($B113=INDIRECT("'"&amp;E$1&amp;"'"&amp;"!$B$14"),INDEX(INDIRECT("'"&amp;E$1&amp;"'"&amp;"!$C$15:$N$22"),MATCH($A113,INDIRECT("'"&amp;E$1&amp;"'"&amp;"!$B$5:$B$12"),0),MATCH($C113,INDIRECT("'"&amp;E$1&amp;"'"&amp;"!$C$4:$N$4"))),INDEX(INDIRECT("'"&amp;E$1&amp;"'"&amp;"!$C$25:$N$32"),MATCH($A113,INDIRECT("'"&amp;E$1&amp;"'"&amp;"!$B$5:$B$12"),0),MATCH($C113,INDIRECT("'"&amp;E$1&amp;"'"&amp;"!$C$4:$N$4")))))</f>
        <v>312120</v>
      </c>
      <c r="F113" s="190" cm="1">
        <f t="array" aca="1" ref="F113" ca="1">IF($B113=INDIRECT("'"&amp;F$1&amp;"'"&amp;"!$B$4"),INDEX(INDIRECT("'"&amp;F$1&amp;"'"&amp;"!$C$5:$N$12"),MATCH($A113,INDIRECT("'"&amp;F$1&amp;"'"&amp;"!$B$5:$B$12"),0),MATCH($C113,INDIRECT("'"&amp;F$1&amp;"'"&amp;"!$C$4:$N$4"))),IF($B113=INDIRECT("'"&amp;F$1&amp;"'"&amp;"!$B$14"),INDEX(INDIRECT("'"&amp;F$1&amp;"'"&amp;"!$C$15:$N$22"),MATCH($A113,INDIRECT("'"&amp;F$1&amp;"'"&amp;"!$B$5:$B$12"),0),MATCH($C113,INDIRECT("'"&amp;F$1&amp;"'"&amp;"!$C$4:$N$4"))),INDEX(INDIRECT("'"&amp;F$1&amp;"'"&amp;"!$C$25:$N$32"),MATCH($A113,INDIRECT("'"&amp;F$1&amp;"'"&amp;"!$B$5:$B$12"),0),MATCH($C113,INDIRECT("'"&amp;F$1&amp;"'"&amp;"!$C$4:$N$4")))))</f>
        <v>0</v>
      </c>
    </row>
    <row r="114" spans="1:6" x14ac:dyDescent="0.3">
      <c r="A114" s="76" t="str">
        <f t="shared" si="18"/>
        <v>CAN HF</v>
      </c>
      <c r="B114" s="76" t="str">
        <f t="shared" si="19"/>
        <v>North</v>
      </c>
      <c r="C114" s="76" t="s">
        <v>20</v>
      </c>
      <c r="D114" s="190" cm="1">
        <f t="array" aca="1" ref="D114" ca="1">IF($B114=INDIRECT("'"&amp;D$1&amp;"'"&amp;"!$B$4"),INDEX(INDIRECT("'"&amp;D$1&amp;"'"&amp;"!$C$5:$N$12"),MATCH($A114,INDIRECT("'"&amp;D$1&amp;"'"&amp;"!$B$5:$B$12"),0),MATCH($C114,INDIRECT("'"&amp;D$1&amp;"'"&amp;"!$C$4:$N$4"))),IF($B114=INDIRECT("'"&amp;D$1&amp;"'"&amp;"!$B$14"),INDEX(INDIRECT("'"&amp;D$1&amp;"'"&amp;"!$C$15:$N$22"),MATCH($A114,INDIRECT("'"&amp;D$1&amp;"'"&amp;"!$B$5:$B$12"),0),MATCH($C114,INDIRECT("'"&amp;D$1&amp;"'"&amp;"!$C$4:$N$4"))),INDEX(INDIRECT("'"&amp;D$1&amp;"'"&amp;"!$C$25:$N$32"),MATCH($A114,INDIRECT("'"&amp;D$1&amp;"'"&amp;"!$B$5:$B$12"),0),MATCH($C114,INDIRECT("'"&amp;D$1&amp;"'"&amp;"!$C$4:$N$4")))))</f>
        <v>161576.07999999999</v>
      </c>
      <c r="E114" s="190" cm="1">
        <f t="array" aca="1" ref="E114" ca="1">IF($B114=INDIRECT("'"&amp;E$1&amp;"'"&amp;"!$B$4"),INDEX(INDIRECT("'"&amp;E$1&amp;"'"&amp;"!$C$5:$N$12"),MATCH($A114,INDIRECT("'"&amp;E$1&amp;"'"&amp;"!$B$5:$B$12"),0),MATCH($C114,INDIRECT("'"&amp;E$1&amp;"'"&amp;"!$C$4:$N$4"))),IF($B114=INDIRECT("'"&amp;E$1&amp;"'"&amp;"!$B$14"),INDEX(INDIRECT("'"&amp;E$1&amp;"'"&amp;"!$C$15:$N$22"),MATCH($A114,INDIRECT("'"&amp;E$1&amp;"'"&amp;"!$B$5:$B$12"),0),MATCH($C114,INDIRECT("'"&amp;E$1&amp;"'"&amp;"!$C$4:$N$4"))),INDEX(INDIRECT("'"&amp;E$1&amp;"'"&amp;"!$C$25:$N$32"),MATCH($A114,INDIRECT("'"&amp;E$1&amp;"'"&amp;"!$B$5:$B$12"),0),MATCH($C114,INDIRECT("'"&amp;E$1&amp;"'"&amp;"!$C$4:$N$4")))))</f>
        <v>312120</v>
      </c>
      <c r="F114" s="190" cm="1">
        <f t="array" aca="1" ref="F114" ca="1">IF($B114=INDIRECT("'"&amp;F$1&amp;"'"&amp;"!$B$4"),INDEX(INDIRECT("'"&amp;F$1&amp;"'"&amp;"!$C$5:$N$12"),MATCH($A114,INDIRECT("'"&amp;F$1&amp;"'"&amp;"!$B$5:$B$12"),0),MATCH($C114,INDIRECT("'"&amp;F$1&amp;"'"&amp;"!$C$4:$N$4"))),IF($B114=INDIRECT("'"&amp;F$1&amp;"'"&amp;"!$B$14"),INDEX(INDIRECT("'"&amp;F$1&amp;"'"&amp;"!$C$15:$N$22"),MATCH($A114,INDIRECT("'"&amp;F$1&amp;"'"&amp;"!$B$5:$B$12"),0),MATCH($C114,INDIRECT("'"&amp;F$1&amp;"'"&amp;"!$C$4:$N$4"))),INDEX(INDIRECT("'"&amp;F$1&amp;"'"&amp;"!$C$25:$N$32"),MATCH($A114,INDIRECT("'"&amp;F$1&amp;"'"&amp;"!$B$5:$B$12"),0),MATCH($C114,INDIRECT("'"&amp;F$1&amp;"'"&amp;"!$C$4:$N$4")))))</f>
        <v>128115.15999999999</v>
      </c>
    </row>
    <row r="115" spans="1:6" x14ac:dyDescent="0.3">
      <c r="A115" s="76" t="str">
        <f t="shared" si="18"/>
        <v>CAN HF</v>
      </c>
      <c r="B115" s="76" t="str">
        <f t="shared" si="19"/>
        <v>North</v>
      </c>
      <c r="C115" s="76" t="s">
        <v>21</v>
      </c>
      <c r="D115" s="190" cm="1">
        <f t="array" aca="1" ref="D115" ca="1">IF($B115=INDIRECT("'"&amp;D$1&amp;"'"&amp;"!$B$4"),INDEX(INDIRECT("'"&amp;D$1&amp;"'"&amp;"!$C$5:$N$12"),MATCH($A115,INDIRECT("'"&amp;D$1&amp;"'"&amp;"!$B$5:$B$12"),0),MATCH($C115,INDIRECT("'"&amp;D$1&amp;"'"&amp;"!$C$4:$N$4"))),IF($B115=INDIRECT("'"&amp;D$1&amp;"'"&amp;"!$B$14"),INDEX(INDIRECT("'"&amp;D$1&amp;"'"&amp;"!$C$15:$N$22"),MATCH($A115,INDIRECT("'"&amp;D$1&amp;"'"&amp;"!$B$5:$B$12"),0),MATCH($C115,INDIRECT("'"&amp;D$1&amp;"'"&amp;"!$C$4:$N$4"))),INDEX(INDIRECT("'"&amp;D$1&amp;"'"&amp;"!$C$25:$N$32"),MATCH($A115,INDIRECT("'"&amp;D$1&amp;"'"&amp;"!$B$5:$B$12"),0),MATCH($C115,INDIRECT("'"&amp;D$1&amp;"'"&amp;"!$C$4:$N$4")))))</f>
        <v>216442.28</v>
      </c>
      <c r="E115" s="190" cm="1">
        <f t="array" aca="1" ref="E115" ca="1">IF($B115=INDIRECT("'"&amp;E$1&amp;"'"&amp;"!$B$4"),INDEX(INDIRECT("'"&amp;E$1&amp;"'"&amp;"!$C$5:$N$12"),MATCH($A115,INDIRECT("'"&amp;E$1&amp;"'"&amp;"!$B$5:$B$12"),0),MATCH($C115,INDIRECT("'"&amp;E$1&amp;"'"&amp;"!$C$4:$N$4"))),IF($B115=INDIRECT("'"&amp;E$1&amp;"'"&amp;"!$B$14"),INDEX(INDIRECT("'"&amp;E$1&amp;"'"&amp;"!$C$15:$N$22"),MATCH($A115,INDIRECT("'"&amp;E$1&amp;"'"&amp;"!$B$5:$B$12"),0),MATCH($C115,INDIRECT("'"&amp;E$1&amp;"'"&amp;"!$C$4:$N$4"))),INDEX(INDIRECT("'"&amp;E$1&amp;"'"&amp;"!$C$25:$N$32"),MATCH($A115,INDIRECT("'"&amp;E$1&amp;"'"&amp;"!$B$5:$B$12"),0),MATCH($C115,INDIRECT("'"&amp;E$1&amp;"'"&amp;"!$C$4:$N$4")))))</f>
        <v>312120</v>
      </c>
      <c r="F115" s="190" cm="1">
        <f t="array" aca="1" ref="F115" ca="1">IF($B115=INDIRECT("'"&amp;F$1&amp;"'"&amp;"!$B$4"),INDEX(INDIRECT("'"&amp;F$1&amp;"'"&amp;"!$C$5:$N$12"),MATCH($A115,INDIRECT("'"&amp;F$1&amp;"'"&amp;"!$B$5:$B$12"),0),MATCH($C115,INDIRECT("'"&amp;F$1&amp;"'"&amp;"!$C$4:$N$4"))),IF($B115=INDIRECT("'"&amp;F$1&amp;"'"&amp;"!$B$14"),INDEX(INDIRECT("'"&amp;F$1&amp;"'"&amp;"!$C$15:$N$22"),MATCH($A115,INDIRECT("'"&amp;F$1&amp;"'"&amp;"!$B$5:$B$12"),0),MATCH($C115,INDIRECT("'"&amp;F$1&amp;"'"&amp;"!$C$4:$N$4"))),INDEX(INDIRECT("'"&amp;F$1&amp;"'"&amp;"!$C$25:$N$32"),MATCH($A115,INDIRECT("'"&amp;F$1&amp;"'"&amp;"!$B$5:$B$12"),0),MATCH($C115,INDIRECT("'"&amp;F$1&amp;"'"&amp;"!$C$4:$N$4")))))</f>
        <v>221952.68</v>
      </c>
    </row>
    <row r="116" spans="1:6" x14ac:dyDescent="0.3">
      <c r="A116" s="76" t="str">
        <f t="shared" si="18"/>
        <v>CAN HF</v>
      </c>
      <c r="B116" s="76" t="str">
        <f t="shared" si="19"/>
        <v>North</v>
      </c>
      <c r="C116" s="76" t="s">
        <v>22</v>
      </c>
      <c r="D116" s="190" cm="1">
        <f t="array" aca="1" ref="D116" ca="1">IF($B116=INDIRECT("'"&amp;D$1&amp;"'"&amp;"!$B$4"),INDEX(INDIRECT("'"&amp;D$1&amp;"'"&amp;"!$C$5:$N$12"),MATCH($A116,INDIRECT("'"&amp;D$1&amp;"'"&amp;"!$B$5:$B$12"),0),MATCH($C116,INDIRECT("'"&amp;D$1&amp;"'"&amp;"!$C$4:$N$4"))),IF($B116=INDIRECT("'"&amp;D$1&amp;"'"&amp;"!$B$14"),INDEX(INDIRECT("'"&amp;D$1&amp;"'"&amp;"!$C$15:$N$22"),MATCH($A116,INDIRECT("'"&amp;D$1&amp;"'"&amp;"!$B$5:$B$12"),0),MATCH($C116,INDIRECT("'"&amp;D$1&amp;"'"&amp;"!$C$4:$N$4"))),INDEX(INDIRECT("'"&amp;D$1&amp;"'"&amp;"!$C$25:$N$32"),MATCH($A116,INDIRECT("'"&amp;D$1&amp;"'"&amp;"!$B$5:$B$12"),0),MATCH($C116,INDIRECT("'"&amp;D$1&amp;"'"&amp;"!$C$4:$N$4")))))</f>
        <v>242440.37999999998</v>
      </c>
      <c r="E116" s="190" cm="1">
        <f t="array" aca="1" ref="E116" ca="1">IF($B116=INDIRECT("'"&amp;E$1&amp;"'"&amp;"!$B$4"),INDEX(INDIRECT("'"&amp;E$1&amp;"'"&amp;"!$C$5:$N$12"),MATCH($A116,INDIRECT("'"&amp;E$1&amp;"'"&amp;"!$B$5:$B$12"),0),MATCH($C116,INDIRECT("'"&amp;E$1&amp;"'"&amp;"!$C$4:$N$4"))),IF($B116=INDIRECT("'"&amp;E$1&amp;"'"&amp;"!$B$14"),INDEX(INDIRECT("'"&amp;E$1&amp;"'"&amp;"!$C$15:$N$22"),MATCH($A116,INDIRECT("'"&amp;E$1&amp;"'"&amp;"!$B$5:$B$12"),0),MATCH($C116,INDIRECT("'"&amp;E$1&amp;"'"&amp;"!$C$4:$N$4"))),INDEX(INDIRECT("'"&amp;E$1&amp;"'"&amp;"!$C$25:$N$32"),MATCH($A116,INDIRECT("'"&amp;E$1&amp;"'"&amp;"!$B$5:$B$12"),0),MATCH($C116,INDIRECT("'"&amp;E$1&amp;"'"&amp;"!$C$4:$N$4")))))</f>
        <v>312120</v>
      </c>
      <c r="F116" s="190" cm="1">
        <f t="array" aca="1" ref="F116" ca="1">IF($B116=INDIRECT("'"&amp;F$1&amp;"'"&amp;"!$B$4"),INDEX(INDIRECT("'"&amp;F$1&amp;"'"&amp;"!$C$5:$N$12"),MATCH($A116,INDIRECT("'"&amp;F$1&amp;"'"&amp;"!$B$5:$B$12"),0),MATCH($C116,INDIRECT("'"&amp;F$1&amp;"'"&amp;"!$C$4:$N$4"))),IF($B116=INDIRECT("'"&amp;F$1&amp;"'"&amp;"!$B$14"),INDEX(INDIRECT("'"&amp;F$1&amp;"'"&amp;"!$C$15:$N$22"),MATCH($A116,INDIRECT("'"&amp;F$1&amp;"'"&amp;"!$B$5:$B$12"),0),MATCH($C116,INDIRECT("'"&amp;F$1&amp;"'"&amp;"!$C$4:$N$4"))),INDEX(INDIRECT("'"&amp;F$1&amp;"'"&amp;"!$C$25:$N$32"),MATCH($A116,INDIRECT("'"&amp;F$1&amp;"'"&amp;"!$B$5:$B$12"),0),MATCH($C116,INDIRECT("'"&amp;F$1&amp;"'"&amp;"!$C$4:$N$4")))))</f>
        <v>231033.36</v>
      </c>
    </row>
    <row r="117" spans="1:6" x14ac:dyDescent="0.3">
      <c r="A117" s="76" t="str">
        <f t="shared" si="18"/>
        <v>CAN HF</v>
      </c>
      <c r="B117" s="76" t="str">
        <f t="shared" si="19"/>
        <v>North</v>
      </c>
      <c r="C117" s="76" t="s">
        <v>23</v>
      </c>
      <c r="D117" s="190" cm="1">
        <f t="array" aca="1" ref="D117" ca="1">IF($B117=INDIRECT("'"&amp;D$1&amp;"'"&amp;"!$B$4"),INDEX(INDIRECT("'"&amp;D$1&amp;"'"&amp;"!$C$5:$N$12"),MATCH($A117,INDIRECT("'"&amp;D$1&amp;"'"&amp;"!$B$5:$B$12"),0),MATCH($C117,INDIRECT("'"&amp;D$1&amp;"'"&amp;"!$C$4:$N$4"))),IF($B117=INDIRECT("'"&amp;D$1&amp;"'"&amp;"!$B$14"),INDEX(INDIRECT("'"&amp;D$1&amp;"'"&amp;"!$C$15:$N$22"),MATCH($A117,INDIRECT("'"&amp;D$1&amp;"'"&amp;"!$B$5:$B$12"),0),MATCH($C117,INDIRECT("'"&amp;D$1&amp;"'"&amp;"!$C$4:$N$4"))),INDEX(INDIRECT("'"&amp;D$1&amp;"'"&amp;"!$C$25:$N$32"),MATCH($A117,INDIRECT("'"&amp;D$1&amp;"'"&amp;"!$B$5:$B$12"),0),MATCH($C117,INDIRECT("'"&amp;D$1&amp;"'"&amp;"!$C$4:$N$4")))))</f>
        <v>178919.9</v>
      </c>
      <c r="E117" s="190" cm="1">
        <f t="array" aca="1" ref="E117" ca="1">IF($B117=INDIRECT("'"&amp;E$1&amp;"'"&amp;"!$B$4"),INDEX(INDIRECT("'"&amp;E$1&amp;"'"&amp;"!$C$5:$N$12"),MATCH($A117,INDIRECT("'"&amp;E$1&amp;"'"&amp;"!$B$5:$B$12"),0),MATCH($C117,INDIRECT("'"&amp;E$1&amp;"'"&amp;"!$C$4:$N$4"))),IF($B117=INDIRECT("'"&amp;E$1&amp;"'"&amp;"!$B$14"),INDEX(INDIRECT("'"&amp;E$1&amp;"'"&amp;"!$C$15:$N$22"),MATCH($A117,INDIRECT("'"&amp;E$1&amp;"'"&amp;"!$B$5:$B$12"),0),MATCH($C117,INDIRECT("'"&amp;E$1&amp;"'"&amp;"!$C$4:$N$4"))),INDEX(INDIRECT("'"&amp;E$1&amp;"'"&amp;"!$C$25:$N$32"),MATCH($A117,INDIRECT("'"&amp;E$1&amp;"'"&amp;"!$B$5:$B$12"),0),MATCH($C117,INDIRECT("'"&amp;E$1&amp;"'"&amp;"!$C$4:$N$4")))))</f>
        <v>312120</v>
      </c>
      <c r="F117" s="190" cm="1">
        <f t="array" aca="1" ref="F117" ca="1">IF($B117=INDIRECT("'"&amp;F$1&amp;"'"&amp;"!$B$4"),INDEX(INDIRECT("'"&amp;F$1&amp;"'"&amp;"!$C$5:$N$12"),MATCH($A117,INDIRECT("'"&amp;F$1&amp;"'"&amp;"!$B$5:$B$12"),0),MATCH($C117,INDIRECT("'"&amp;F$1&amp;"'"&amp;"!$C$4:$N$4"))),IF($B117=INDIRECT("'"&amp;F$1&amp;"'"&amp;"!$B$14"),INDEX(INDIRECT("'"&amp;F$1&amp;"'"&amp;"!$C$15:$N$22"),MATCH($A117,INDIRECT("'"&amp;F$1&amp;"'"&amp;"!$B$5:$B$12"),0),MATCH($C117,INDIRECT("'"&amp;F$1&amp;"'"&amp;"!$C$4:$N$4"))),INDEX(INDIRECT("'"&amp;F$1&amp;"'"&amp;"!$C$25:$N$32"),MATCH($A117,INDIRECT("'"&amp;F$1&amp;"'"&amp;"!$B$5:$B$12"),0),MATCH($C117,INDIRECT("'"&amp;F$1&amp;"'"&amp;"!$C$4:$N$4")))))</f>
        <v>220104.4</v>
      </c>
    </row>
    <row r="118" spans="1:6" x14ac:dyDescent="0.3">
      <c r="A118" s="76" t="str">
        <f t="shared" si="18"/>
        <v>CAN HF</v>
      </c>
      <c r="B118" s="76" t="str">
        <f t="shared" si="19"/>
        <v>North</v>
      </c>
      <c r="C118" s="76" t="s">
        <v>24</v>
      </c>
      <c r="D118" s="190" cm="1">
        <f t="array" aca="1" ref="D118" ca="1">IF($B118=INDIRECT("'"&amp;D$1&amp;"'"&amp;"!$B$4"),INDEX(INDIRECT("'"&amp;D$1&amp;"'"&amp;"!$C$5:$N$12"),MATCH($A118,INDIRECT("'"&amp;D$1&amp;"'"&amp;"!$B$5:$B$12"),0),MATCH($C118,INDIRECT("'"&amp;D$1&amp;"'"&amp;"!$C$4:$N$4"))),IF($B118=INDIRECT("'"&amp;D$1&amp;"'"&amp;"!$B$14"),INDEX(INDIRECT("'"&amp;D$1&amp;"'"&amp;"!$C$15:$N$22"),MATCH($A118,INDIRECT("'"&amp;D$1&amp;"'"&amp;"!$B$5:$B$12"),0),MATCH($C118,INDIRECT("'"&amp;D$1&amp;"'"&amp;"!$C$4:$N$4"))),INDEX(INDIRECT("'"&amp;D$1&amp;"'"&amp;"!$C$25:$N$32"),MATCH($A118,INDIRECT("'"&amp;D$1&amp;"'"&amp;"!$B$5:$B$12"),0),MATCH($C118,INDIRECT("'"&amp;D$1&amp;"'"&amp;"!$C$4:$N$4")))))</f>
        <v>242419.87999999998</v>
      </c>
      <c r="E118" s="190" cm="1">
        <f t="array" aca="1" ref="E118" ca="1">IF($B118=INDIRECT("'"&amp;E$1&amp;"'"&amp;"!$B$4"),INDEX(INDIRECT("'"&amp;E$1&amp;"'"&amp;"!$C$5:$N$12"),MATCH($A118,INDIRECT("'"&amp;E$1&amp;"'"&amp;"!$B$5:$B$12"),0),MATCH($C118,INDIRECT("'"&amp;E$1&amp;"'"&amp;"!$C$4:$N$4"))),IF($B118=INDIRECT("'"&amp;E$1&amp;"'"&amp;"!$B$14"),INDEX(INDIRECT("'"&amp;E$1&amp;"'"&amp;"!$C$15:$N$22"),MATCH($A118,INDIRECT("'"&amp;E$1&amp;"'"&amp;"!$B$5:$B$12"),0),MATCH($C118,INDIRECT("'"&amp;E$1&amp;"'"&amp;"!$C$4:$N$4"))),INDEX(INDIRECT("'"&amp;E$1&amp;"'"&amp;"!$C$25:$N$32"),MATCH($A118,INDIRECT("'"&amp;E$1&amp;"'"&amp;"!$B$5:$B$12"),0),MATCH($C118,INDIRECT("'"&amp;E$1&amp;"'"&amp;"!$C$4:$N$4")))))</f>
        <v>312120</v>
      </c>
      <c r="F118" s="190" cm="1">
        <f t="array" aca="1" ref="F118" ca="1">IF($B118=INDIRECT("'"&amp;F$1&amp;"'"&amp;"!$B$4"),INDEX(INDIRECT("'"&amp;F$1&amp;"'"&amp;"!$C$5:$N$12"),MATCH($A118,INDIRECT("'"&amp;F$1&amp;"'"&amp;"!$B$5:$B$12"),0),MATCH($C118,INDIRECT("'"&amp;F$1&amp;"'"&amp;"!$C$4:$N$4"))),IF($B118=INDIRECT("'"&amp;F$1&amp;"'"&amp;"!$B$14"),INDEX(INDIRECT("'"&amp;F$1&amp;"'"&amp;"!$C$15:$N$22"),MATCH($A118,INDIRECT("'"&amp;F$1&amp;"'"&amp;"!$B$5:$B$12"),0),MATCH($C118,INDIRECT("'"&amp;F$1&amp;"'"&amp;"!$C$4:$N$4"))),INDEX(INDIRECT("'"&amp;F$1&amp;"'"&amp;"!$C$25:$N$32"),MATCH($A118,INDIRECT("'"&amp;F$1&amp;"'"&amp;"!$B$5:$B$12"),0),MATCH($C118,INDIRECT("'"&amp;F$1&amp;"'"&amp;"!$C$4:$N$4")))))</f>
        <v>218248.74</v>
      </c>
    </row>
    <row r="119" spans="1:6" x14ac:dyDescent="0.3">
      <c r="A119" s="76" t="str">
        <f t="shared" si="18"/>
        <v>CAN HF</v>
      </c>
      <c r="B119" s="76" t="str">
        <f t="shared" si="19"/>
        <v>North</v>
      </c>
      <c r="C119" s="76" t="s">
        <v>25</v>
      </c>
      <c r="D119" s="190" cm="1">
        <f t="array" aca="1" ref="D119" ca="1">IF($B119=INDIRECT("'"&amp;D$1&amp;"'"&amp;"!$B$4"),INDEX(INDIRECT("'"&amp;D$1&amp;"'"&amp;"!$C$5:$N$12"),MATCH($A119,INDIRECT("'"&amp;D$1&amp;"'"&amp;"!$B$5:$B$12"),0),MATCH($C119,INDIRECT("'"&amp;D$1&amp;"'"&amp;"!$C$4:$N$4"))),IF($B119=INDIRECT("'"&amp;D$1&amp;"'"&amp;"!$B$14"),INDEX(INDIRECT("'"&amp;D$1&amp;"'"&amp;"!$C$15:$N$22"),MATCH($A119,INDIRECT("'"&amp;D$1&amp;"'"&amp;"!$B$5:$B$12"),0),MATCH($C119,INDIRECT("'"&amp;D$1&amp;"'"&amp;"!$C$4:$N$4"))),INDEX(INDIRECT("'"&amp;D$1&amp;"'"&amp;"!$C$25:$N$32"),MATCH($A119,INDIRECT("'"&amp;D$1&amp;"'"&amp;"!$B$5:$B$12"),0),MATCH($C119,INDIRECT("'"&amp;D$1&amp;"'"&amp;"!$C$4:$N$4")))))</f>
        <v>264299.12</v>
      </c>
      <c r="E119" s="190" cm="1">
        <f t="array" aca="1" ref="E119" ca="1">IF($B119=INDIRECT("'"&amp;E$1&amp;"'"&amp;"!$B$4"),INDEX(INDIRECT("'"&amp;E$1&amp;"'"&amp;"!$C$5:$N$12"),MATCH($A119,INDIRECT("'"&amp;E$1&amp;"'"&amp;"!$B$5:$B$12"),0),MATCH($C119,INDIRECT("'"&amp;E$1&amp;"'"&amp;"!$C$4:$N$4"))),IF($B119=INDIRECT("'"&amp;E$1&amp;"'"&amp;"!$B$14"),INDEX(INDIRECT("'"&amp;E$1&amp;"'"&amp;"!$C$15:$N$22"),MATCH($A119,INDIRECT("'"&amp;E$1&amp;"'"&amp;"!$B$5:$B$12"),0),MATCH($C119,INDIRECT("'"&amp;E$1&amp;"'"&amp;"!$C$4:$N$4"))),INDEX(INDIRECT("'"&amp;E$1&amp;"'"&amp;"!$C$25:$N$32"),MATCH($A119,INDIRECT("'"&amp;E$1&amp;"'"&amp;"!$B$5:$B$12"),0),MATCH($C119,INDIRECT("'"&amp;E$1&amp;"'"&amp;"!$C$4:$N$4")))))</f>
        <v>312120</v>
      </c>
      <c r="F119" s="190" cm="1">
        <f t="array" aca="1" ref="F119" ca="1">IF($B119=INDIRECT("'"&amp;F$1&amp;"'"&amp;"!$B$4"),INDEX(INDIRECT("'"&amp;F$1&amp;"'"&amp;"!$C$5:$N$12"),MATCH($A119,INDIRECT("'"&amp;F$1&amp;"'"&amp;"!$B$5:$B$12"),0),MATCH($C119,INDIRECT("'"&amp;F$1&amp;"'"&amp;"!$C$4:$N$4"))),IF($B119=INDIRECT("'"&amp;F$1&amp;"'"&amp;"!$B$14"),INDEX(INDIRECT("'"&amp;F$1&amp;"'"&amp;"!$C$15:$N$22"),MATCH($A119,INDIRECT("'"&amp;F$1&amp;"'"&amp;"!$B$5:$B$12"),0),MATCH($C119,INDIRECT("'"&amp;F$1&amp;"'"&amp;"!$C$4:$N$4"))),INDEX(INDIRECT("'"&amp;F$1&amp;"'"&amp;"!$C$25:$N$32"),MATCH($A119,INDIRECT("'"&amp;F$1&amp;"'"&amp;"!$B$5:$B$12"),0),MATCH($C119,INDIRECT("'"&amp;F$1&amp;"'"&amp;"!$C$4:$N$4")))))</f>
        <v>311309.71999999997</v>
      </c>
    </row>
    <row r="120" spans="1:6" x14ac:dyDescent="0.3">
      <c r="A120" s="76" t="str">
        <f t="shared" si="18"/>
        <v>CAN HF</v>
      </c>
      <c r="B120" s="76" t="str">
        <f t="shared" si="19"/>
        <v>North</v>
      </c>
      <c r="C120" s="76" t="s">
        <v>26</v>
      </c>
      <c r="D120" s="190" cm="1">
        <f t="array" aca="1" ref="D120" ca="1">IF($B120=INDIRECT("'"&amp;D$1&amp;"'"&amp;"!$B$4"),INDEX(INDIRECT("'"&amp;D$1&amp;"'"&amp;"!$C$5:$N$12"),MATCH($A120,INDIRECT("'"&amp;D$1&amp;"'"&amp;"!$B$5:$B$12"),0),MATCH($C120,INDIRECT("'"&amp;D$1&amp;"'"&amp;"!$C$4:$N$4"))),IF($B120=INDIRECT("'"&amp;D$1&amp;"'"&amp;"!$B$14"),INDEX(INDIRECT("'"&amp;D$1&amp;"'"&amp;"!$C$15:$N$22"),MATCH($A120,INDIRECT("'"&amp;D$1&amp;"'"&amp;"!$B$5:$B$12"),0),MATCH($C120,INDIRECT("'"&amp;D$1&amp;"'"&amp;"!$C$4:$N$4"))),INDEX(INDIRECT("'"&amp;D$1&amp;"'"&amp;"!$C$25:$N$32"),MATCH($A120,INDIRECT("'"&amp;D$1&amp;"'"&amp;"!$B$5:$B$12"),0),MATCH($C120,INDIRECT("'"&amp;D$1&amp;"'"&amp;"!$C$4:$N$4")))))</f>
        <v>298102.8</v>
      </c>
      <c r="E120" s="190" cm="1">
        <f t="array" aca="1" ref="E120" ca="1">IF($B120=INDIRECT("'"&amp;E$1&amp;"'"&amp;"!$B$4"),INDEX(INDIRECT("'"&amp;E$1&amp;"'"&amp;"!$C$5:$N$12"),MATCH($A120,INDIRECT("'"&amp;E$1&amp;"'"&amp;"!$B$5:$B$12"),0),MATCH($C120,INDIRECT("'"&amp;E$1&amp;"'"&amp;"!$C$4:$N$4"))),IF($B120=INDIRECT("'"&amp;E$1&amp;"'"&amp;"!$B$14"),INDEX(INDIRECT("'"&amp;E$1&amp;"'"&amp;"!$C$15:$N$22"),MATCH($A120,INDIRECT("'"&amp;E$1&amp;"'"&amp;"!$B$5:$B$12"),0),MATCH($C120,INDIRECT("'"&amp;E$1&amp;"'"&amp;"!$C$4:$N$4"))),INDEX(INDIRECT("'"&amp;E$1&amp;"'"&amp;"!$C$25:$N$32"),MATCH($A120,INDIRECT("'"&amp;E$1&amp;"'"&amp;"!$B$5:$B$12"),0),MATCH($C120,INDIRECT("'"&amp;E$1&amp;"'"&amp;"!$C$4:$N$4")))))</f>
        <v>312120</v>
      </c>
      <c r="F120" s="190" cm="1">
        <f t="array" aca="1" ref="F120" ca="1">IF($B120=INDIRECT("'"&amp;F$1&amp;"'"&amp;"!$B$4"),INDEX(INDIRECT("'"&amp;F$1&amp;"'"&amp;"!$C$5:$N$12"),MATCH($A120,INDIRECT("'"&amp;F$1&amp;"'"&amp;"!$B$5:$B$12"),0),MATCH($C120,INDIRECT("'"&amp;F$1&amp;"'"&amp;"!$C$4:$N$4"))),IF($B120=INDIRECT("'"&amp;F$1&amp;"'"&amp;"!$B$14"),INDEX(INDIRECT("'"&amp;F$1&amp;"'"&amp;"!$C$15:$N$22"),MATCH($A120,INDIRECT("'"&amp;F$1&amp;"'"&amp;"!$B$5:$B$12"),0),MATCH($C120,INDIRECT("'"&amp;F$1&amp;"'"&amp;"!$C$4:$N$4"))),INDEX(INDIRECT("'"&amp;F$1&amp;"'"&amp;"!$C$25:$N$32"),MATCH($A120,INDIRECT("'"&amp;F$1&amp;"'"&amp;"!$B$5:$B$12"),0),MATCH($C120,INDIRECT("'"&amp;F$1&amp;"'"&amp;"!$C$4:$N$4")))))</f>
        <v>301268</v>
      </c>
    </row>
    <row r="121" spans="1:6" x14ac:dyDescent="0.3">
      <c r="A121" s="76" t="str">
        <f t="shared" si="18"/>
        <v>CAN HF</v>
      </c>
      <c r="B121" s="76" t="str">
        <f t="shared" si="19"/>
        <v>North</v>
      </c>
      <c r="C121" s="76" t="s">
        <v>27</v>
      </c>
      <c r="D121" s="190" cm="1">
        <f t="array" aca="1" ref="D121" ca="1">IF($B121=INDIRECT("'"&amp;D$1&amp;"'"&amp;"!$B$4"),INDEX(INDIRECT("'"&amp;D$1&amp;"'"&amp;"!$C$5:$N$12"),MATCH($A121,INDIRECT("'"&amp;D$1&amp;"'"&amp;"!$B$5:$B$12"),0),MATCH($C121,INDIRECT("'"&amp;D$1&amp;"'"&amp;"!$C$4:$N$4"))),IF($B121=INDIRECT("'"&amp;D$1&amp;"'"&amp;"!$B$14"),INDEX(INDIRECT("'"&amp;D$1&amp;"'"&amp;"!$C$15:$N$22"),MATCH($A121,INDIRECT("'"&amp;D$1&amp;"'"&amp;"!$B$5:$B$12"),0),MATCH($C121,INDIRECT("'"&amp;D$1&amp;"'"&amp;"!$C$4:$N$4"))),INDEX(INDIRECT("'"&amp;D$1&amp;"'"&amp;"!$C$25:$N$32"),MATCH($A121,INDIRECT("'"&amp;D$1&amp;"'"&amp;"!$B$5:$B$12"),0),MATCH($C121,INDIRECT("'"&amp;D$1&amp;"'"&amp;"!$C$4:$N$4")))))</f>
        <v>514628.72</v>
      </c>
      <c r="E121" s="190" cm="1">
        <f t="array" aca="1" ref="E121" ca="1">IF($B121=INDIRECT("'"&amp;E$1&amp;"'"&amp;"!$B$4"),INDEX(INDIRECT("'"&amp;E$1&amp;"'"&amp;"!$C$5:$N$12"),MATCH($A121,INDIRECT("'"&amp;E$1&amp;"'"&amp;"!$B$5:$B$12"),0),MATCH($C121,INDIRECT("'"&amp;E$1&amp;"'"&amp;"!$C$4:$N$4"))),IF($B121=INDIRECT("'"&amp;E$1&amp;"'"&amp;"!$B$14"),INDEX(INDIRECT("'"&amp;E$1&amp;"'"&amp;"!$C$15:$N$22"),MATCH($A121,INDIRECT("'"&amp;E$1&amp;"'"&amp;"!$B$5:$B$12"),0),MATCH($C121,INDIRECT("'"&amp;E$1&amp;"'"&amp;"!$C$4:$N$4"))),INDEX(INDIRECT("'"&amp;E$1&amp;"'"&amp;"!$C$25:$N$32"),MATCH($A121,INDIRECT("'"&amp;E$1&amp;"'"&amp;"!$B$5:$B$12"),0),MATCH($C121,INDIRECT("'"&amp;E$1&amp;"'"&amp;"!$C$4:$N$4")))))</f>
        <v>312120</v>
      </c>
      <c r="F121" s="190" cm="1">
        <f t="array" aca="1" ref="F121" ca="1">IF($B121=INDIRECT("'"&amp;F$1&amp;"'"&amp;"!$B$4"),INDEX(INDIRECT("'"&amp;F$1&amp;"'"&amp;"!$C$5:$N$12"),MATCH($A121,INDIRECT("'"&amp;F$1&amp;"'"&amp;"!$B$5:$B$12"),0),MATCH($C121,INDIRECT("'"&amp;F$1&amp;"'"&amp;"!$C$4:$N$4"))),IF($B121=INDIRECT("'"&amp;F$1&amp;"'"&amp;"!$B$14"),INDEX(INDIRECT("'"&amp;F$1&amp;"'"&amp;"!$C$15:$N$22"),MATCH($A121,INDIRECT("'"&amp;F$1&amp;"'"&amp;"!$B$5:$B$12"),0),MATCH($C121,INDIRECT("'"&amp;F$1&amp;"'"&amp;"!$C$4:$N$4"))),INDEX(INDIRECT("'"&amp;F$1&amp;"'"&amp;"!$C$25:$N$32"),MATCH($A121,INDIRECT("'"&amp;F$1&amp;"'"&amp;"!$B$5:$B$12"),0),MATCH($C121,INDIRECT("'"&amp;F$1&amp;"'"&amp;"!$C$4:$N$4")))))</f>
        <v>351319.16</v>
      </c>
    </row>
    <row r="122" spans="1:6" x14ac:dyDescent="0.3">
      <c r="A122" s="76" t="str">
        <f>A110</f>
        <v>CAN HF</v>
      </c>
      <c r="B122" s="76" t="s">
        <v>13</v>
      </c>
      <c r="C122" s="76" t="s">
        <v>16</v>
      </c>
      <c r="D122" s="190" cm="1">
        <f t="array" aca="1" ref="D122" ca="1">IF($B122=INDIRECT("'"&amp;D$1&amp;"'"&amp;"!$B$4"),INDEX(INDIRECT("'"&amp;D$1&amp;"'"&amp;"!$C$5:$N$12"),MATCH($A122,INDIRECT("'"&amp;D$1&amp;"'"&amp;"!$B$5:$B$12"),0),MATCH($C122,INDIRECT("'"&amp;D$1&amp;"'"&amp;"!$C$4:$N$4"))),IF($B122=INDIRECT("'"&amp;D$1&amp;"'"&amp;"!$B$14"),INDEX(INDIRECT("'"&amp;D$1&amp;"'"&amp;"!$C$15:$N$22"),MATCH($A122,INDIRECT("'"&amp;D$1&amp;"'"&amp;"!$B$5:$B$12"),0),MATCH($C122,INDIRECT("'"&amp;D$1&amp;"'"&amp;"!$C$4:$N$4"))),INDEX(INDIRECT("'"&amp;D$1&amp;"'"&amp;"!$C$25:$N$32"),MATCH($A122,INDIRECT("'"&amp;D$1&amp;"'"&amp;"!$B$5:$B$12"),0),MATCH($C122,INDIRECT("'"&amp;D$1&amp;"'"&amp;"!$C$4:$N$4")))))</f>
        <v>43864.259999999995</v>
      </c>
      <c r="E122" s="190" cm="1">
        <f t="array" aca="1" ref="E122" ca="1">IF($B122=INDIRECT("'"&amp;E$1&amp;"'"&amp;"!$B$4"),INDEX(INDIRECT("'"&amp;E$1&amp;"'"&amp;"!$C$5:$N$12"),MATCH($A122,INDIRECT("'"&amp;E$1&amp;"'"&amp;"!$B$5:$B$12"),0),MATCH($C122,INDIRECT("'"&amp;E$1&amp;"'"&amp;"!$C$4:$N$4"))),IF($B122=INDIRECT("'"&amp;E$1&amp;"'"&amp;"!$B$14"),INDEX(INDIRECT("'"&amp;E$1&amp;"'"&amp;"!$C$15:$N$22"),MATCH($A122,INDIRECT("'"&amp;E$1&amp;"'"&amp;"!$B$5:$B$12"),0),MATCH($C122,INDIRECT("'"&amp;E$1&amp;"'"&amp;"!$C$4:$N$4"))),INDEX(INDIRECT("'"&amp;E$1&amp;"'"&amp;"!$C$25:$N$32"),MATCH($A122,INDIRECT("'"&amp;E$1&amp;"'"&amp;"!$B$5:$B$12"),0),MATCH($C122,INDIRECT("'"&amp;E$1&amp;"'"&amp;"!$C$4:$N$4")))))</f>
        <v>0</v>
      </c>
      <c r="F122" s="190" cm="1">
        <f t="array" aca="1" ref="F122" ca="1">IF($B122=INDIRECT("'"&amp;F$1&amp;"'"&amp;"!$B$4"),INDEX(INDIRECT("'"&amp;F$1&amp;"'"&amp;"!$C$5:$N$12"),MATCH($A122,INDIRECT("'"&amp;F$1&amp;"'"&amp;"!$B$5:$B$12"),0),MATCH($C122,INDIRECT("'"&amp;F$1&amp;"'"&amp;"!$C$4:$N$4"))),IF($B122=INDIRECT("'"&amp;F$1&amp;"'"&amp;"!$B$14"),INDEX(INDIRECT("'"&amp;F$1&amp;"'"&amp;"!$C$15:$N$22"),MATCH($A122,INDIRECT("'"&amp;F$1&amp;"'"&amp;"!$B$5:$B$12"),0),MATCH($C122,INDIRECT("'"&amp;F$1&amp;"'"&amp;"!$C$4:$N$4"))),INDEX(INDIRECT("'"&amp;F$1&amp;"'"&amp;"!$C$25:$N$32"),MATCH($A122,INDIRECT("'"&amp;F$1&amp;"'"&amp;"!$B$5:$B$12"),0),MATCH($C122,INDIRECT("'"&amp;F$1&amp;"'"&amp;"!$C$4:$N$4")))))</f>
        <v>0</v>
      </c>
    </row>
    <row r="123" spans="1:6" x14ac:dyDescent="0.3">
      <c r="A123" s="76" t="str">
        <f t="shared" ref="A123:A133" si="20">A122</f>
        <v>CAN HF</v>
      </c>
      <c r="B123" s="76" t="str">
        <f t="shared" ref="B123:B133" si="21">B122</f>
        <v>Central</v>
      </c>
      <c r="C123" s="76" t="s">
        <v>17</v>
      </c>
      <c r="D123" s="190" cm="1">
        <f t="array" aca="1" ref="D123" ca="1">IF($B123=INDIRECT("'"&amp;D$1&amp;"'"&amp;"!$B$4"),INDEX(INDIRECT("'"&amp;D$1&amp;"'"&amp;"!$C$5:$N$12"),MATCH($A123,INDIRECT("'"&amp;D$1&amp;"'"&amp;"!$B$5:$B$12"),0),MATCH($C123,INDIRECT("'"&amp;D$1&amp;"'"&amp;"!$C$4:$N$4"))),IF($B123=INDIRECT("'"&amp;D$1&amp;"'"&amp;"!$B$14"),INDEX(INDIRECT("'"&amp;D$1&amp;"'"&amp;"!$C$15:$N$22"),MATCH($A123,INDIRECT("'"&amp;D$1&amp;"'"&amp;"!$B$5:$B$12"),0),MATCH($C123,INDIRECT("'"&amp;D$1&amp;"'"&amp;"!$C$4:$N$4"))),INDEX(INDIRECT("'"&amp;D$1&amp;"'"&amp;"!$C$25:$N$32"),MATCH($A123,INDIRECT("'"&amp;D$1&amp;"'"&amp;"!$B$5:$B$12"),0),MATCH($C123,INDIRECT("'"&amp;D$1&amp;"'"&amp;"!$C$4:$N$4")))))</f>
        <v>18014.579999999998</v>
      </c>
      <c r="E123" s="190" cm="1">
        <f t="array" aca="1" ref="E123" ca="1">IF($B123=INDIRECT("'"&amp;E$1&amp;"'"&amp;"!$B$4"),INDEX(INDIRECT("'"&amp;E$1&amp;"'"&amp;"!$C$5:$N$12"),MATCH($A123,INDIRECT("'"&amp;E$1&amp;"'"&amp;"!$B$5:$B$12"),0),MATCH($C123,INDIRECT("'"&amp;E$1&amp;"'"&amp;"!$C$4:$N$4"))),IF($B123=INDIRECT("'"&amp;E$1&amp;"'"&amp;"!$B$14"),INDEX(INDIRECT("'"&amp;E$1&amp;"'"&amp;"!$C$15:$N$22"),MATCH($A123,INDIRECT("'"&amp;E$1&amp;"'"&amp;"!$B$5:$B$12"),0),MATCH($C123,INDIRECT("'"&amp;E$1&amp;"'"&amp;"!$C$4:$N$4"))),INDEX(INDIRECT("'"&amp;E$1&amp;"'"&amp;"!$C$25:$N$32"),MATCH($A123,INDIRECT("'"&amp;E$1&amp;"'"&amp;"!$B$5:$B$12"),0),MATCH($C123,INDIRECT("'"&amp;E$1&amp;"'"&amp;"!$C$4:$N$4")))))</f>
        <v>0</v>
      </c>
      <c r="F123" s="190" cm="1">
        <f t="array" aca="1" ref="F123" ca="1">IF($B123=INDIRECT("'"&amp;F$1&amp;"'"&amp;"!$B$4"),INDEX(INDIRECT("'"&amp;F$1&amp;"'"&amp;"!$C$5:$N$12"),MATCH($A123,INDIRECT("'"&amp;F$1&amp;"'"&amp;"!$B$5:$B$12"),0),MATCH($C123,INDIRECT("'"&amp;F$1&amp;"'"&amp;"!$C$4:$N$4"))),IF($B123=INDIRECT("'"&amp;F$1&amp;"'"&amp;"!$B$14"),INDEX(INDIRECT("'"&amp;F$1&amp;"'"&amp;"!$C$15:$N$22"),MATCH($A123,INDIRECT("'"&amp;F$1&amp;"'"&amp;"!$B$5:$B$12"),0),MATCH($C123,INDIRECT("'"&amp;F$1&amp;"'"&amp;"!$C$4:$N$4"))),INDEX(INDIRECT("'"&amp;F$1&amp;"'"&amp;"!$C$25:$N$32"),MATCH($A123,INDIRECT("'"&amp;F$1&amp;"'"&amp;"!$B$5:$B$12"),0),MATCH($C123,INDIRECT("'"&amp;F$1&amp;"'"&amp;"!$C$4:$N$4")))))</f>
        <v>0</v>
      </c>
    </row>
    <row r="124" spans="1:6" x14ac:dyDescent="0.3">
      <c r="A124" s="76" t="str">
        <f t="shared" si="20"/>
        <v>CAN HF</v>
      </c>
      <c r="B124" s="76" t="str">
        <f t="shared" si="21"/>
        <v>Central</v>
      </c>
      <c r="C124" s="76" t="s">
        <v>18</v>
      </c>
      <c r="D124" s="190" cm="1">
        <f t="array" aca="1" ref="D124" ca="1">IF($B124=INDIRECT("'"&amp;D$1&amp;"'"&amp;"!$B$4"),INDEX(INDIRECT("'"&amp;D$1&amp;"'"&amp;"!$C$5:$N$12"),MATCH($A124,INDIRECT("'"&amp;D$1&amp;"'"&amp;"!$B$5:$B$12"),0),MATCH($C124,INDIRECT("'"&amp;D$1&amp;"'"&amp;"!$C$4:$N$4"))),IF($B124=INDIRECT("'"&amp;D$1&amp;"'"&amp;"!$B$14"),INDEX(INDIRECT("'"&amp;D$1&amp;"'"&amp;"!$C$15:$N$22"),MATCH($A124,INDIRECT("'"&amp;D$1&amp;"'"&amp;"!$B$5:$B$12"),0),MATCH($C124,INDIRECT("'"&amp;D$1&amp;"'"&amp;"!$C$4:$N$4"))),INDEX(INDIRECT("'"&amp;D$1&amp;"'"&amp;"!$C$25:$N$32"),MATCH($A124,INDIRECT("'"&amp;D$1&amp;"'"&amp;"!$B$5:$B$12"),0),MATCH($C124,INDIRECT("'"&amp;D$1&amp;"'"&amp;"!$C$4:$N$4")))))</f>
        <v>10122.08</v>
      </c>
      <c r="E124" s="190" cm="1">
        <f t="array" aca="1" ref="E124" ca="1">IF($B124=INDIRECT("'"&amp;E$1&amp;"'"&amp;"!$B$4"),INDEX(INDIRECT("'"&amp;E$1&amp;"'"&amp;"!$C$5:$N$12"),MATCH($A124,INDIRECT("'"&amp;E$1&amp;"'"&amp;"!$B$5:$B$12"),0),MATCH($C124,INDIRECT("'"&amp;E$1&amp;"'"&amp;"!$C$4:$N$4"))),IF($B124=INDIRECT("'"&amp;E$1&amp;"'"&amp;"!$B$14"),INDEX(INDIRECT("'"&amp;E$1&amp;"'"&amp;"!$C$15:$N$22"),MATCH($A124,INDIRECT("'"&amp;E$1&amp;"'"&amp;"!$B$5:$B$12"),0),MATCH($C124,INDIRECT("'"&amp;E$1&amp;"'"&amp;"!$C$4:$N$4"))),INDEX(INDIRECT("'"&amp;E$1&amp;"'"&amp;"!$C$25:$N$32"),MATCH($A124,INDIRECT("'"&amp;E$1&amp;"'"&amp;"!$B$5:$B$12"),0),MATCH($C124,INDIRECT("'"&amp;E$1&amp;"'"&amp;"!$C$4:$N$4")))))</f>
        <v>0</v>
      </c>
      <c r="F124" s="190" cm="1">
        <f t="array" aca="1" ref="F124" ca="1">IF($B124=INDIRECT("'"&amp;F$1&amp;"'"&amp;"!$B$4"),INDEX(INDIRECT("'"&amp;F$1&amp;"'"&amp;"!$C$5:$N$12"),MATCH($A124,INDIRECT("'"&amp;F$1&amp;"'"&amp;"!$B$5:$B$12"),0),MATCH($C124,INDIRECT("'"&amp;F$1&amp;"'"&amp;"!$C$4:$N$4"))),IF($B124=INDIRECT("'"&amp;F$1&amp;"'"&amp;"!$B$14"),INDEX(INDIRECT("'"&amp;F$1&amp;"'"&amp;"!$C$15:$N$22"),MATCH($A124,INDIRECT("'"&amp;F$1&amp;"'"&amp;"!$B$5:$B$12"),0),MATCH($C124,INDIRECT("'"&amp;F$1&amp;"'"&amp;"!$C$4:$N$4"))),INDEX(INDIRECT("'"&amp;F$1&amp;"'"&amp;"!$C$25:$N$32"),MATCH($A124,INDIRECT("'"&amp;F$1&amp;"'"&amp;"!$B$5:$B$12"),0),MATCH($C124,INDIRECT("'"&amp;F$1&amp;"'"&amp;"!$C$4:$N$4")))))</f>
        <v>0</v>
      </c>
    </row>
    <row r="125" spans="1:6" x14ac:dyDescent="0.3">
      <c r="A125" s="76" t="str">
        <f t="shared" si="20"/>
        <v>CAN HF</v>
      </c>
      <c r="B125" s="76" t="str">
        <f t="shared" si="21"/>
        <v>Central</v>
      </c>
      <c r="C125" s="76" t="s">
        <v>19</v>
      </c>
      <c r="D125" s="190" cm="1">
        <f t="array" aca="1" ref="D125" ca="1">IF($B125=INDIRECT("'"&amp;D$1&amp;"'"&amp;"!$B$4"),INDEX(INDIRECT("'"&amp;D$1&amp;"'"&amp;"!$C$5:$N$12"),MATCH($A125,INDIRECT("'"&amp;D$1&amp;"'"&amp;"!$B$5:$B$12"),0),MATCH($C125,INDIRECT("'"&amp;D$1&amp;"'"&amp;"!$C$4:$N$4"))),IF($B125=INDIRECT("'"&amp;D$1&amp;"'"&amp;"!$B$14"),INDEX(INDIRECT("'"&amp;D$1&amp;"'"&amp;"!$C$15:$N$22"),MATCH($A125,INDIRECT("'"&amp;D$1&amp;"'"&amp;"!$B$5:$B$12"),0),MATCH($C125,INDIRECT("'"&amp;D$1&amp;"'"&amp;"!$C$4:$N$4"))),INDEX(INDIRECT("'"&amp;D$1&amp;"'"&amp;"!$C$25:$N$32"),MATCH($A125,INDIRECT("'"&amp;D$1&amp;"'"&amp;"!$B$5:$B$12"),0),MATCH($C125,INDIRECT("'"&amp;D$1&amp;"'"&amp;"!$C$4:$N$4")))))</f>
        <v>3875.3199999999997</v>
      </c>
      <c r="E125" s="190" cm="1">
        <f t="array" aca="1" ref="E125" ca="1">IF($B125=INDIRECT("'"&amp;E$1&amp;"'"&amp;"!$B$4"),INDEX(INDIRECT("'"&amp;E$1&amp;"'"&amp;"!$C$5:$N$12"),MATCH($A125,INDIRECT("'"&amp;E$1&amp;"'"&amp;"!$B$5:$B$12"),0),MATCH($C125,INDIRECT("'"&amp;E$1&amp;"'"&amp;"!$C$4:$N$4"))),IF($B125=INDIRECT("'"&amp;E$1&amp;"'"&amp;"!$B$14"),INDEX(INDIRECT("'"&amp;E$1&amp;"'"&amp;"!$C$15:$N$22"),MATCH($A125,INDIRECT("'"&amp;E$1&amp;"'"&amp;"!$B$5:$B$12"),0),MATCH($C125,INDIRECT("'"&amp;E$1&amp;"'"&amp;"!$C$4:$N$4"))),INDEX(INDIRECT("'"&amp;E$1&amp;"'"&amp;"!$C$25:$N$32"),MATCH($A125,INDIRECT("'"&amp;E$1&amp;"'"&amp;"!$B$5:$B$12"),0),MATCH($C125,INDIRECT("'"&amp;E$1&amp;"'"&amp;"!$C$4:$N$4")))))</f>
        <v>0</v>
      </c>
      <c r="F125" s="190" cm="1">
        <f t="array" aca="1" ref="F125" ca="1">IF($B125=INDIRECT("'"&amp;F$1&amp;"'"&amp;"!$B$4"),INDEX(INDIRECT("'"&amp;F$1&amp;"'"&amp;"!$C$5:$N$12"),MATCH($A125,INDIRECT("'"&amp;F$1&amp;"'"&amp;"!$B$5:$B$12"),0),MATCH($C125,INDIRECT("'"&amp;F$1&amp;"'"&amp;"!$C$4:$N$4"))),IF($B125=INDIRECT("'"&amp;F$1&amp;"'"&amp;"!$B$14"),INDEX(INDIRECT("'"&amp;F$1&amp;"'"&amp;"!$C$15:$N$22"),MATCH($A125,INDIRECT("'"&amp;F$1&amp;"'"&amp;"!$B$5:$B$12"),0),MATCH($C125,INDIRECT("'"&amp;F$1&amp;"'"&amp;"!$C$4:$N$4"))),INDEX(INDIRECT("'"&amp;F$1&amp;"'"&amp;"!$C$25:$N$32"),MATCH($A125,INDIRECT("'"&amp;F$1&amp;"'"&amp;"!$B$5:$B$12"),0),MATCH($C125,INDIRECT("'"&amp;F$1&amp;"'"&amp;"!$C$4:$N$4")))))</f>
        <v>0</v>
      </c>
    </row>
    <row r="126" spans="1:6" x14ac:dyDescent="0.3">
      <c r="A126" s="76" t="str">
        <f t="shared" si="20"/>
        <v>CAN HF</v>
      </c>
      <c r="B126" s="76" t="str">
        <f t="shared" si="21"/>
        <v>Central</v>
      </c>
      <c r="C126" s="76" t="s">
        <v>20</v>
      </c>
      <c r="D126" s="190" cm="1">
        <f t="array" aca="1" ref="D126" ca="1">IF($B126=INDIRECT("'"&amp;D$1&amp;"'"&amp;"!$B$4"),INDEX(INDIRECT("'"&amp;D$1&amp;"'"&amp;"!$C$5:$N$12"),MATCH($A126,INDIRECT("'"&amp;D$1&amp;"'"&amp;"!$B$5:$B$12"),0),MATCH($C126,INDIRECT("'"&amp;D$1&amp;"'"&amp;"!$C$4:$N$4"))),IF($B126=INDIRECT("'"&amp;D$1&amp;"'"&amp;"!$B$14"),INDEX(INDIRECT("'"&amp;D$1&amp;"'"&amp;"!$C$15:$N$22"),MATCH($A126,INDIRECT("'"&amp;D$1&amp;"'"&amp;"!$B$5:$B$12"),0),MATCH($C126,INDIRECT("'"&amp;D$1&amp;"'"&amp;"!$C$4:$N$4"))),INDEX(INDIRECT("'"&amp;D$1&amp;"'"&amp;"!$C$25:$N$32"),MATCH($A126,INDIRECT("'"&amp;D$1&amp;"'"&amp;"!$B$5:$B$12"),0),MATCH($C126,INDIRECT("'"&amp;D$1&amp;"'"&amp;"!$C$4:$N$4")))))</f>
        <v>17740.7</v>
      </c>
      <c r="E126" s="190" cm="1">
        <f t="array" aca="1" ref="E126" ca="1">IF($B126=INDIRECT("'"&amp;E$1&amp;"'"&amp;"!$B$4"),INDEX(INDIRECT("'"&amp;E$1&amp;"'"&amp;"!$C$5:$N$12"),MATCH($A126,INDIRECT("'"&amp;E$1&amp;"'"&amp;"!$B$5:$B$12"),0),MATCH($C126,INDIRECT("'"&amp;E$1&amp;"'"&amp;"!$C$4:$N$4"))),IF($B126=INDIRECT("'"&amp;E$1&amp;"'"&amp;"!$B$14"),INDEX(INDIRECT("'"&amp;E$1&amp;"'"&amp;"!$C$15:$N$22"),MATCH($A126,INDIRECT("'"&amp;E$1&amp;"'"&amp;"!$B$5:$B$12"),0),MATCH($C126,INDIRECT("'"&amp;E$1&amp;"'"&amp;"!$C$4:$N$4"))),INDEX(INDIRECT("'"&amp;E$1&amp;"'"&amp;"!$C$25:$N$32"),MATCH($A126,INDIRECT("'"&amp;E$1&amp;"'"&amp;"!$B$5:$B$12"),0),MATCH($C126,INDIRECT("'"&amp;E$1&amp;"'"&amp;"!$C$4:$N$4")))))</f>
        <v>0</v>
      </c>
      <c r="F126" s="190" cm="1">
        <f t="array" aca="1" ref="F126" ca="1">IF($B126=INDIRECT("'"&amp;F$1&amp;"'"&amp;"!$B$4"),INDEX(INDIRECT("'"&amp;F$1&amp;"'"&amp;"!$C$5:$N$12"),MATCH($A126,INDIRECT("'"&amp;F$1&amp;"'"&amp;"!$B$5:$B$12"),0),MATCH($C126,INDIRECT("'"&amp;F$1&amp;"'"&amp;"!$C$4:$N$4"))),IF($B126=INDIRECT("'"&amp;F$1&amp;"'"&amp;"!$B$14"),INDEX(INDIRECT("'"&amp;F$1&amp;"'"&amp;"!$C$15:$N$22"),MATCH($A126,INDIRECT("'"&amp;F$1&amp;"'"&amp;"!$B$5:$B$12"),0),MATCH($C126,INDIRECT("'"&amp;F$1&amp;"'"&amp;"!$C$4:$N$4"))),INDEX(INDIRECT("'"&amp;F$1&amp;"'"&amp;"!$C$25:$N$32"),MATCH($A126,INDIRECT("'"&amp;F$1&amp;"'"&amp;"!$B$5:$B$12"),0),MATCH($C126,INDIRECT("'"&amp;F$1&amp;"'"&amp;"!$C$4:$N$4")))))</f>
        <v>0</v>
      </c>
    </row>
    <row r="127" spans="1:6" x14ac:dyDescent="0.3">
      <c r="A127" s="76" t="str">
        <f t="shared" si="20"/>
        <v>CAN HF</v>
      </c>
      <c r="B127" s="76" t="str">
        <f t="shared" si="21"/>
        <v>Central</v>
      </c>
      <c r="C127" s="76" t="s">
        <v>21</v>
      </c>
      <c r="D127" s="190" cm="1">
        <f t="array" aca="1" ref="D127" ca="1">IF($B127=INDIRECT("'"&amp;D$1&amp;"'"&amp;"!$B$4"),INDEX(INDIRECT("'"&amp;D$1&amp;"'"&amp;"!$C$5:$N$12"),MATCH($A127,INDIRECT("'"&amp;D$1&amp;"'"&amp;"!$B$5:$B$12"),0),MATCH($C127,INDIRECT("'"&amp;D$1&amp;"'"&amp;"!$C$4:$N$4"))),IF($B127=INDIRECT("'"&amp;D$1&amp;"'"&amp;"!$B$14"),INDEX(INDIRECT("'"&amp;D$1&amp;"'"&amp;"!$C$15:$N$22"),MATCH($A127,INDIRECT("'"&amp;D$1&amp;"'"&amp;"!$B$5:$B$12"),0),MATCH($C127,INDIRECT("'"&amp;D$1&amp;"'"&amp;"!$C$4:$N$4"))),INDEX(INDIRECT("'"&amp;D$1&amp;"'"&amp;"!$C$25:$N$32"),MATCH($A127,INDIRECT("'"&amp;D$1&amp;"'"&amp;"!$B$5:$B$12"),0),MATCH($C127,INDIRECT("'"&amp;D$1&amp;"'"&amp;"!$C$4:$N$4")))))</f>
        <v>12395.119999999999</v>
      </c>
      <c r="E127" s="190" cm="1">
        <f t="array" aca="1" ref="E127" ca="1">IF($B127=INDIRECT("'"&amp;E$1&amp;"'"&amp;"!$B$4"),INDEX(INDIRECT("'"&amp;E$1&amp;"'"&amp;"!$C$5:$N$12"),MATCH($A127,INDIRECT("'"&amp;E$1&amp;"'"&amp;"!$B$5:$B$12"),0),MATCH($C127,INDIRECT("'"&amp;E$1&amp;"'"&amp;"!$C$4:$N$4"))),IF($B127=INDIRECT("'"&amp;E$1&amp;"'"&amp;"!$B$14"),INDEX(INDIRECT("'"&amp;E$1&amp;"'"&amp;"!$C$15:$N$22"),MATCH($A127,INDIRECT("'"&amp;E$1&amp;"'"&amp;"!$B$5:$B$12"),0),MATCH($C127,INDIRECT("'"&amp;E$1&amp;"'"&amp;"!$C$4:$N$4"))),INDEX(INDIRECT("'"&amp;E$1&amp;"'"&amp;"!$C$25:$N$32"),MATCH($A127,INDIRECT("'"&amp;E$1&amp;"'"&amp;"!$B$5:$B$12"),0),MATCH($C127,INDIRECT("'"&amp;E$1&amp;"'"&amp;"!$C$4:$N$4")))))</f>
        <v>0</v>
      </c>
      <c r="F127" s="190" cm="1">
        <f t="array" aca="1" ref="F127" ca="1">IF($B127=INDIRECT("'"&amp;F$1&amp;"'"&amp;"!$B$4"),INDEX(INDIRECT("'"&amp;F$1&amp;"'"&amp;"!$C$5:$N$12"),MATCH($A127,INDIRECT("'"&amp;F$1&amp;"'"&amp;"!$B$5:$B$12"),0),MATCH($C127,INDIRECT("'"&amp;F$1&amp;"'"&amp;"!$C$4:$N$4"))),IF($B127=INDIRECT("'"&amp;F$1&amp;"'"&amp;"!$B$14"),INDEX(INDIRECT("'"&amp;F$1&amp;"'"&amp;"!$C$15:$N$22"),MATCH($A127,INDIRECT("'"&amp;F$1&amp;"'"&amp;"!$B$5:$B$12"),0),MATCH($C127,INDIRECT("'"&amp;F$1&amp;"'"&amp;"!$C$4:$N$4"))),INDEX(INDIRECT("'"&amp;F$1&amp;"'"&amp;"!$C$25:$N$32"),MATCH($A127,INDIRECT("'"&amp;F$1&amp;"'"&amp;"!$B$5:$B$12"),0),MATCH($C127,INDIRECT("'"&amp;F$1&amp;"'"&amp;"!$C$4:$N$4")))))</f>
        <v>0</v>
      </c>
    </row>
    <row r="128" spans="1:6" x14ac:dyDescent="0.3">
      <c r="A128" s="76" t="str">
        <f t="shared" si="20"/>
        <v>CAN HF</v>
      </c>
      <c r="B128" s="76" t="str">
        <f t="shared" si="21"/>
        <v>Central</v>
      </c>
      <c r="C128" s="76" t="s">
        <v>22</v>
      </c>
      <c r="D128" s="190" cm="1">
        <f t="array" aca="1" ref="D128" ca="1">IF($B128=INDIRECT("'"&amp;D$1&amp;"'"&amp;"!$B$4"),INDEX(INDIRECT("'"&amp;D$1&amp;"'"&amp;"!$C$5:$N$12"),MATCH($A128,INDIRECT("'"&amp;D$1&amp;"'"&amp;"!$B$5:$B$12"),0),MATCH($C128,INDIRECT("'"&amp;D$1&amp;"'"&amp;"!$C$4:$N$4"))),IF($B128=INDIRECT("'"&amp;D$1&amp;"'"&amp;"!$B$14"),INDEX(INDIRECT("'"&amp;D$1&amp;"'"&amp;"!$C$15:$N$22"),MATCH($A128,INDIRECT("'"&amp;D$1&amp;"'"&amp;"!$B$5:$B$12"),0),MATCH($C128,INDIRECT("'"&amp;D$1&amp;"'"&amp;"!$C$4:$N$4"))),INDEX(INDIRECT("'"&amp;D$1&amp;"'"&amp;"!$C$25:$N$32"),MATCH($A128,INDIRECT("'"&amp;D$1&amp;"'"&amp;"!$B$5:$B$12"),0),MATCH($C128,INDIRECT("'"&amp;D$1&amp;"'"&amp;"!$C$4:$N$4")))))</f>
        <v>21726.719999999998</v>
      </c>
      <c r="E128" s="190" cm="1">
        <f t="array" aca="1" ref="E128" ca="1">IF($B128=INDIRECT("'"&amp;E$1&amp;"'"&amp;"!$B$4"),INDEX(INDIRECT("'"&amp;E$1&amp;"'"&amp;"!$C$5:$N$12"),MATCH($A128,INDIRECT("'"&amp;E$1&amp;"'"&amp;"!$B$5:$B$12"),0),MATCH($C128,INDIRECT("'"&amp;E$1&amp;"'"&amp;"!$C$4:$N$4"))),IF($B128=INDIRECT("'"&amp;E$1&amp;"'"&amp;"!$B$14"),INDEX(INDIRECT("'"&amp;E$1&amp;"'"&amp;"!$C$15:$N$22"),MATCH($A128,INDIRECT("'"&amp;E$1&amp;"'"&amp;"!$B$5:$B$12"),0),MATCH($C128,INDIRECT("'"&amp;E$1&amp;"'"&amp;"!$C$4:$N$4"))),INDEX(INDIRECT("'"&amp;E$1&amp;"'"&amp;"!$C$25:$N$32"),MATCH($A128,INDIRECT("'"&amp;E$1&amp;"'"&amp;"!$B$5:$B$12"),0),MATCH($C128,INDIRECT("'"&amp;E$1&amp;"'"&amp;"!$C$4:$N$4")))))</f>
        <v>0</v>
      </c>
      <c r="F128" s="190" cm="1">
        <f t="array" aca="1" ref="F128" ca="1">IF($B128=INDIRECT("'"&amp;F$1&amp;"'"&amp;"!$B$4"),INDEX(INDIRECT("'"&amp;F$1&amp;"'"&amp;"!$C$5:$N$12"),MATCH($A128,INDIRECT("'"&amp;F$1&amp;"'"&amp;"!$B$5:$B$12"),0),MATCH($C128,INDIRECT("'"&amp;F$1&amp;"'"&amp;"!$C$4:$N$4"))),IF($B128=INDIRECT("'"&amp;F$1&amp;"'"&amp;"!$B$14"),INDEX(INDIRECT("'"&amp;F$1&amp;"'"&amp;"!$C$15:$N$22"),MATCH($A128,INDIRECT("'"&amp;F$1&amp;"'"&amp;"!$B$5:$B$12"),0),MATCH($C128,INDIRECT("'"&amp;F$1&amp;"'"&amp;"!$C$4:$N$4"))),INDEX(INDIRECT("'"&amp;F$1&amp;"'"&amp;"!$C$25:$N$32"),MATCH($A128,INDIRECT("'"&amp;F$1&amp;"'"&amp;"!$B$5:$B$12"),0),MATCH($C128,INDIRECT("'"&amp;F$1&amp;"'"&amp;"!$C$4:$N$4")))))</f>
        <v>0</v>
      </c>
    </row>
    <row r="129" spans="1:6" x14ac:dyDescent="0.3">
      <c r="A129" s="76" t="str">
        <f t="shared" si="20"/>
        <v>CAN HF</v>
      </c>
      <c r="B129" s="76" t="str">
        <f t="shared" si="21"/>
        <v>Central</v>
      </c>
      <c r="C129" s="76" t="s">
        <v>23</v>
      </c>
      <c r="D129" s="190" cm="1">
        <f t="array" aca="1" ref="D129" ca="1">IF($B129=INDIRECT("'"&amp;D$1&amp;"'"&amp;"!$B$4"),INDEX(INDIRECT("'"&amp;D$1&amp;"'"&amp;"!$C$5:$N$12"),MATCH($A129,INDIRECT("'"&amp;D$1&amp;"'"&amp;"!$B$5:$B$12"),0),MATCH($C129,INDIRECT("'"&amp;D$1&amp;"'"&amp;"!$C$4:$N$4"))),IF($B129=INDIRECT("'"&amp;D$1&amp;"'"&amp;"!$B$14"),INDEX(INDIRECT("'"&amp;D$1&amp;"'"&amp;"!$C$15:$N$22"),MATCH($A129,INDIRECT("'"&amp;D$1&amp;"'"&amp;"!$B$5:$B$12"),0),MATCH($C129,INDIRECT("'"&amp;D$1&amp;"'"&amp;"!$C$4:$N$4"))),INDEX(INDIRECT("'"&amp;D$1&amp;"'"&amp;"!$C$25:$N$32"),MATCH($A129,INDIRECT("'"&amp;D$1&amp;"'"&amp;"!$B$5:$B$12"),0),MATCH($C129,INDIRECT("'"&amp;D$1&amp;"'"&amp;"!$C$4:$N$4")))))</f>
        <v>4849.4799999999996</v>
      </c>
      <c r="E129" s="190" cm="1">
        <f t="array" aca="1" ref="E129" ca="1">IF($B129=INDIRECT("'"&amp;E$1&amp;"'"&amp;"!$B$4"),INDEX(INDIRECT("'"&amp;E$1&amp;"'"&amp;"!$C$5:$N$12"),MATCH($A129,INDIRECT("'"&amp;E$1&amp;"'"&amp;"!$B$5:$B$12"),0),MATCH($C129,INDIRECT("'"&amp;E$1&amp;"'"&amp;"!$C$4:$N$4"))),IF($B129=INDIRECT("'"&amp;E$1&amp;"'"&amp;"!$B$14"),INDEX(INDIRECT("'"&amp;E$1&amp;"'"&amp;"!$C$15:$N$22"),MATCH($A129,INDIRECT("'"&amp;E$1&amp;"'"&amp;"!$B$5:$B$12"),0),MATCH($C129,INDIRECT("'"&amp;E$1&amp;"'"&amp;"!$C$4:$N$4"))),INDEX(INDIRECT("'"&amp;E$1&amp;"'"&amp;"!$C$25:$N$32"),MATCH($A129,INDIRECT("'"&amp;E$1&amp;"'"&amp;"!$B$5:$B$12"),0),MATCH($C129,INDIRECT("'"&amp;E$1&amp;"'"&amp;"!$C$4:$N$4")))))</f>
        <v>0</v>
      </c>
      <c r="F129" s="190" cm="1">
        <f t="array" aca="1" ref="F129" ca="1">IF($B129=INDIRECT("'"&amp;F$1&amp;"'"&amp;"!$B$4"),INDEX(INDIRECT("'"&amp;F$1&amp;"'"&amp;"!$C$5:$N$12"),MATCH($A129,INDIRECT("'"&amp;F$1&amp;"'"&amp;"!$B$5:$B$12"),0),MATCH($C129,INDIRECT("'"&amp;F$1&amp;"'"&amp;"!$C$4:$N$4"))),IF($B129=INDIRECT("'"&amp;F$1&amp;"'"&amp;"!$B$14"),INDEX(INDIRECT("'"&amp;F$1&amp;"'"&amp;"!$C$15:$N$22"),MATCH($A129,INDIRECT("'"&amp;F$1&amp;"'"&amp;"!$B$5:$B$12"),0),MATCH($C129,INDIRECT("'"&amp;F$1&amp;"'"&amp;"!$C$4:$N$4"))),INDEX(INDIRECT("'"&amp;F$1&amp;"'"&amp;"!$C$25:$N$32"),MATCH($A129,INDIRECT("'"&amp;F$1&amp;"'"&amp;"!$B$5:$B$12"),0),MATCH($C129,INDIRECT("'"&amp;F$1&amp;"'"&amp;"!$C$4:$N$4")))))</f>
        <v>0</v>
      </c>
    </row>
    <row r="130" spans="1:6" x14ac:dyDescent="0.3">
      <c r="A130" s="76" t="str">
        <f t="shared" si="20"/>
        <v>CAN HF</v>
      </c>
      <c r="B130" s="76" t="str">
        <f t="shared" si="21"/>
        <v>Central</v>
      </c>
      <c r="C130" s="76" t="s">
        <v>24</v>
      </c>
      <c r="D130" s="190" cm="1">
        <f t="array" aca="1" ref="D130" ca="1">IF($B130=INDIRECT("'"&amp;D$1&amp;"'"&amp;"!$B$4"),INDEX(INDIRECT("'"&amp;D$1&amp;"'"&amp;"!$C$5:$N$12"),MATCH($A130,INDIRECT("'"&amp;D$1&amp;"'"&amp;"!$B$5:$B$12"),0),MATCH($C130,INDIRECT("'"&amp;D$1&amp;"'"&amp;"!$C$4:$N$4"))),IF($B130=INDIRECT("'"&amp;D$1&amp;"'"&amp;"!$B$14"),INDEX(INDIRECT("'"&amp;D$1&amp;"'"&amp;"!$C$15:$N$22"),MATCH($A130,INDIRECT("'"&amp;D$1&amp;"'"&amp;"!$B$5:$B$12"),0),MATCH($C130,INDIRECT("'"&amp;D$1&amp;"'"&amp;"!$C$4:$N$4"))),INDEX(INDIRECT("'"&amp;D$1&amp;"'"&amp;"!$C$25:$N$32"),MATCH($A130,INDIRECT("'"&amp;D$1&amp;"'"&amp;"!$B$5:$B$12"),0),MATCH($C130,INDIRECT("'"&amp;D$1&amp;"'"&amp;"!$C$4:$N$4")))))</f>
        <v>13174.939999999999</v>
      </c>
      <c r="E130" s="190" cm="1">
        <f t="array" aca="1" ref="E130" ca="1">IF($B130=INDIRECT("'"&amp;E$1&amp;"'"&amp;"!$B$4"),INDEX(INDIRECT("'"&amp;E$1&amp;"'"&amp;"!$C$5:$N$12"),MATCH($A130,INDIRECT("'"&amp;E$1&amp;"'"&amp;"!$B$5:$B$12"),0),MATCH($C130,INDIRECT("'"&amp;E$1&amp;"'"&amp;"!$C$4:$N$4"))),IF($B130=INDIRECT("'"&amp;E$1&amp;"'"&amp;"!$B$14"),INDEX(INDIRECT("'"&amp;E$1&amp;"'"&amp;"!$C$15:$N$22"),MATCH($A130,INDIRECT("'"&amp;E$1&amp;"'"&amp;"!$B$5:$B$12"),0),MATCH($C130,INDIRECT("'"&amp;E$1&amp;"'"&amp;"!$C$4:$N$4"))),INDEX(INDIRECT("'"&amp;E$1&amp;"'"&amp;"!$C$25:$N$32"),MATCH($A130,INDIRECT("'"&amp;E$1&amp;"'"&amp;"!$B$5:$B$12"),0),MATCH($C130,INDIRECT("'"&amp;E$1&amp;"'"&amp;"!$C$4:$N$4")))))</f>
        <v>0</v>
      </c>
      <c r="F130" s="190" cm="1">
        <f t="array" aca="1" ref="F130" ca="1">IF($B130=INDIRECT("'"&amp;F$1&amp;"'"&amp;"!$B$4"),INDEX(INDIRECT("'"&amp;F$1&amp;"'"&amp;"!$C$5:$N$12"),MATCH($A130,INDIRECT("'"&amp;F$1&amp;"'"&amp;"!$B$5:$B$12"),0),MATCH($C130,INDIRECT("'"&amp;F$1&amp;"'"&amp;"!$C$4:$N$4"))),IF($B130=INDIRECT("'"&amp;F$1&amp;"'"&amp;"!$B$14"),INDEX(INDIRECT("'"&amp;F$1&amp;"'"&amp;"!$C$15:$N$22"),MATCH($A130,INDIRECT("'"&amp;F$1&amp;"'"&amp;"!$B$5:$B$12"),0),MATCH($C130,INDIRECT("'"&amp;F$1&amp;"'"&amp;"!$C$4:$N$4"))),INDEX(INDIRECT("'"&amp;F$1&amp;"'"&amp;"!$C$25:$N$32"),MATCH($A130,INDIRECT("'"&amp;F$1&amp;"'"&amp;"!$B$5:$B$12"),0),MATCH($C130,INDIRECT("'"&amp;F$1&amp;"'"&amp;"!$C$4:$N$4")))))</f>
        <v>0</v>
      </c>
    </row>
    <row r="131" spans="1:6" x14ac:dyDescent="0.3">
      <c r="A131" s="76" t="str">
        <f t="shared" si="20"/>
        <v>CAN HF</v>
      </c>
      <c r="B131" s="76" t="str">
        <f t="shared" si="21"/>
        <v>Central</v>
      </c>
      <c r="C131" s="76" t="s">
        <v>25</v>
      </c>
      <c r="D131" s="190" cm="1">
        <f t="array" aca="1" ref="D131" ca="1">IF($B131=INDIRECT("'"&amp;D$1&amp;"'"&amp;"!$B$4"),INDEX(INDIRECT("'"&amp;D$1&amp;"'"&amp;"!$C$5:$N$12"),MATCH($A131,INDIRECT("'"&amp;D$1&amp;"'"&amp;"!$B$5:$B$12"),0),MATCH($C131,INDIRECT("'"&amp;D$1&amp;"'"&amp;"!$C$4:$N$4"))),IF($B131=INDIRECT("'"&amp;D$1&amp;"'"&amp;"!$B$14"),INDEX(INDIRECT("'"&amp;D$1&amp;"'"&amp;"!$C$15:$N$22"),MATCH($A131,INDIRECT("'"&amp;D$1&amp;"'"&amp;"!$B$5:$B$12"),0),MATCH($C131,INDIRECT("'"&amp;D$1&amp;"'"&amp;"!$C$4:$N$4"))),INDEX(INDIRECT("'"&amp;D$1&amp;"'"&amp;"!$C$25:$N$32"),MATCH($A131,INDIRECT("'"&amp;D$1&amp;"'"&amp;"!$B$5:$B$12"),0),MATCH($C131,INDIRECT("'"&amp;D$1&amp;"'"&amp;"!$C$4:$N$4")))))</f>
        <v>8635.42</v>
      </c>
      <c r="E131" s="190" cm="1">
        <f t="array" aca="1" ref="E131" ca="1">IF($B131=INDIRECT("'"&amp;E$1&amp;"'"&amp;"!$B$4"),INDEX(INDIRECT("'"&amp;E$1&amp;"'"&amp;"!$C$5:$N$12"),MATCH($A131,INDIRECT("'"&amp;E$1&amp;"'"&amp;"!$B$5:$B$12"),0),MATCH($C131,INDIRECT("'"&amp;E$1&amp;"'"&amp;"!$C$4:$N$4"))),IF($B131=INDIRECT("'"&amp;E$1&amp;"'"&amp;"!$B$14"),INDEX(INDIRECT("'"&amp;E$1&amp;"'"&amp;"!$C$15:$N$22"),MATCH($A131,INDIRECT("'"&amp;E$1&amp;"'"&amp;"!$B$5:$B$12"),0),MATCH($C131,INDIRECT("'"&amp;E$1&amp;"'"&amp;"!$C$4:$N$4"))),INDEX(INDIRECT("'"&amp;E$1&amp;"'"&amp;"!$C$25:$N$32"),MATCH($A131,INDIRECT("'"&amp;E$1&amp;"'"&amp;"!$B$5:$B$12"),0),MATCH($C131,INDIRECT("'"&amp;E$1&amp;"'"&amp;"!$C$4:$N$4")))))</f>
        <v>0</v>
      </c>
      <c r="F131" s="190" cm="1">
        <f t="array" aca="1" ref="F131" ca="1">IF($B131=INDIRECT("'"&amp;F$1&amp;"'"&amp;"!$B$4"),INDEX(INDIRECT("'"&amp;F$1&amp;"'"&amp;"!$C$5:$N$12"),MATCH($A131,INDIRECT("'"&amp;F$1&amp;"'"&amp;"!$B$5:$B$12"),0),MATCH($C131,INDIRECT("'"&amp;F$1&amp;"'"&amp;"!$C$4:$N$4"))),IF($B131=INDIRECT("'"&amp;F$1&amp;"'"&amp;"!$B$14"),INDEX(INDIRECT("'"&amp;F$1&amp;"'"&amp;"!$C$15:$N$22"),MATCH($A131,INDIRECT("'"&amp;F$1&amp;"'"&amp;"!$B$5:$B$12"),0),MATCH($C131,INDIRECT("'"&amp;F$1&amp;"'"&amp;"!$C$4:$N$4"))),INDEX(INDIRECT("'"&amp;F$1&amp;"'"&amp;"!$C$25:$N$32"),MATCH($A131,INDIRECT("'"&amp;F$1&amp;"'"&amp;"!$B$5:$B$12"),0),MATCH($C131,INDIRECT("'"&amp;F$1&amp;"'"&amp;"!$C$4:$N$4")))))</f>
        <v>0</v>
      </c>
    </row>
    <row r="132" spans="1:6" x14ac:dyDescent="0.3">
      <c r="A132" s="76" t="str">
        <f t="shared" si="20"/>
        <v>CAN HF</v>
      </c>
      <c r="B132" s="76" t="str">
        <f t="shared" si="21"/>
        <v>Central</v>
      </c>
      <c r="C132" s="76" t="s">
        <v>26</v>
      </c>
      <c r="D132" s="190" cm="1">
        <f t="array" aca="1" ref="D132" ca="1">IF($B132=INDIRECT("'"&amp;D$1&amp;"'"&amp;"!$B$4"),INDEX(INDIRECT("'"&amp;D$1&amp;"'"&amp;"!$C$5:$N$12"),MATCH($A132,INDIRECT("'"&amp;D$1&amp;"'"&amp;"!$B$5:$B$12"),0),MATCH($C132,INDIRECT("'"&amp;D$1&amp;"'"&amp;"!$C$4:$N$4"))),IF($B132=INDIRECT("'"&amp;D$1&amp;"'"&amp;"!$B$14"),INDEX(INDIRECT("'"&amp;D$1&amp;"'"&amp;"!$C$15:$N$22"),MATCH($A132,INDIRECT("'"&amp;D$1&amp;"'"&amp;"!$B$5:$B$12"),0),MATCH($C132,INDIRECT("'"&amp;D$1&amp;"'"&amp;"!$C$4:$N$4"))),INDEX(INDIRECT("'"&amp;D$1&amp;"'"&amp;"!$C$25:$N$32"),MATCH($A132,INDIRECT("'"&amp;D$1&amp;"'"&amp;"!$B$5:$B$12"),0),MATCH($C132,INDIRECT("'"&amp;D$1&amp;"'"&amp;"!$C$4:$N$4")))))</f>
        <v>12573.06</v>
      </c>
      <c r="E132" s="190" cm="1">
        <f t="array" aca="1" ref="E132" ca="1">IF($B132=INDIRECT("'"&amp;E$1&amp;"'"&amp;"!$B$4"),INDEX(INDIRECT("'"&amp;E$1&amp;"'"&amp;"!$C$5:$N$12"),MATCH($A132,INDIRECT("'"&amp;E$1&amp;"'"&amp;"!$B$5:$B$12"),0),MATCH($C132,INDIRECT("'"&amp;E$1&amp;"'"&amp;"!$C$4:$N$4"))),IF($B132=INDIRECT("'"&amp;E$1&amp;"'"&amp;"!$B$14"),INDEX(INDIRECT("'"&amp;E$1&amp;"'"&amp;"!$C$15:$N$22"),MATCH($A132,INDIRECT("'"&amp;E$1&amp;"'"&amp;"!$B$5:$B$12"),0),MATCH($C132,INDIRECT("'"&amp;E$1&amp;"'"&amp;"!$C$4:$N$4"))),INDEX(INDIRECT("'"&amp;E$1&amp;"'"&amp;"!$C$25:$N$32"),MATCH($A132,INDIRECT("'"&amp;E$1&amp;"'"&amp;"!$B$5:$B$12"),0),MATCH($C132,INDIRECT("'"&amp;E$1&amp;"'"&amp;"!$C$4:$N$4")))))</f>
        <v>0</v>
      </c>
      <c r="F132" s="190" cm="1">
        <f t="array" aca="1" ref="F132" ca="1">IF($B132=INDIRECT("'"&amp;F$1&amp;"'"&amp;"!$B$4"),INDEX(INDIRECT("'"&amp;F$1&amp;"'"&amp;"!$C$5:$N$12"),MATCH($A132,INDIRECT("'"&amp;F$1&amp;"'"&amp;"!$B$5:$B$12"),0),MATCH($C132,INDIRECT("'"&amp;F$1&amp;"'"&amp;"!$C$4:$N$4"))),IF($B132=INDIRECT("'"&amp;F$1&amp;"'"&amp;"!$B$14"),INDEX(INDIRECT("'"&amp;F$1&amp;"'"&amp;"!$C$15:$N$22"),MATCH($A132,INDIRECT("'"&amp;F$1&amp;"'"&amp;"!$B$5:$B$12"),0),MATCH($C132,INDIRECT("'"&amp;F$1&amp;"'"&amp;"!$C$4:$N$4"))),INDEX(INDIRECT("'"&amp;F$1&amp;"'"&amp;"!$C$25:$N$32"),MATCH($A132,INDIRECT("'"&amp;F$1&amp;"'"&amp;"!$B$5:$B$12"),0),MATCH($C132,INDIRECT("'"&amp;F$1&amp;"'"&amp;"!$C$4:$N$4")))))</f>
        <v>0</v>
      </c>
    </row>
    <row r="133" spans="1:6" x14ac:dyDescent="0.3">
      <c r="A133" s="76" t="str">
        <f t="shared" si="20"/>
        <v>CAN HF</v>
      </c>
      <c r="B133" s="76" t="str">
        <f t="shared" si="21"/>
        <v>Central</v>
      </c>
      <c r="C133" s="76" t="s">
        <v>27</v>
      </c>
      <c r="D133" s="190" cm="1">
        <f t="array" aca="1" ref="D133" ca="1">IF($B133=INDIRECT("'"&amp;D$1&amp;"'"&amp;"!$B$4"),INDEX(INDIRECT("'"&amp;D$1&amp;"'"&amp;"!$C$5:$N$12"),MATCH($A133,INDIRECT("'"&amp;D$1&amp;"'"&amp;"!$B$5:$B$12"),0),MATCH($C133,INDIRECT("'"&amp;D$1&amp;"'"&amp;"!$C$4:$N$4"))),IF($B133=INDIRECT("'"&amp;D$1&amp;"'"&amp;"!$B$14"),INDEX(INDIRECT("'"&amp;D$1&amp;"'"&amp;"!$C$15:$N$22"),MATCH($A133,INDIRECT("'"&amp;D$1&amp;"'"&amp;"!$B$5:$B$12"),0),MATCH($C133,INDIRECT("'"&amp;D$1&amp;"'"&amp;"!$C$4:$N$4"))),INDEX(INDIRECT("'"&amp;D$1&amp;"'"&amp;"!$C$25:$N$32"),MATCH($A133,INDIRECT("'"&amp;D$1&amp;"'"&amp;"!$B$5:$B$12"),0),MATCH($C133,INDIRECT("'"&amp;D$1&amp;"'"&amp;"!$C$4:$N$4")))))</f>
        <v>37822.5</v>
      </c>
      <c r="E133" s="190" cm="1">
        <f t="array" aca="1" ref="E133" ca="1">IF($B133=INDIRECT("'"&amp;E$1&amp;"'"&amp;"!$B$4"),INDEX(INDIRECT("'"&amp;E$1&amp;"'"&amp;"!$C$5:$N$12"),MATCH($A133,INDIRECT("'"&amp;E$1&amp;"'"&amp;"!$B$5:$B$12"),0),MATCH($C133,INDIRECT("'"&amp;E$1&amp;"'"&amp;"!$C$4:$N$4"))),IF($B133=INDIRECT("'"&amp;E$1&amp;"'"&amp;"!$B$14"),INDEX(INDIRECT("'"&amp;E$1&amp;"'"&amp;"!$C$15:$N$22"),MATCH($A133,INDIRECT("'"&amp;E$1&amp;"'"&amp;"!$B$5:$B$12"),0),MATCH($C133,INDIRECT("'"&amp;E$1&amp;"'"&amp;"!$C$4:$N$4"))),INDEX(INDIRECT("'"&amp;E$1&amp;"'"&amp;"!$C$25:$N$32"),MATCH($A133,INDIRECT("'"&amp;E$1&amp;"'"&amp;"!$B$5:$B$12"),0),MATCH($C133,INDIRECT("'"&amp;E$1&amp;"'"&amp;"!$C$4:$N$4")))))</f>
        <v>0</v>
      </c>
      <c r="F133" s="190" cm="1">
        <f t="array" aca="1" ref="F133" ca="1">IF($B133=INDIRECT("'"&amp;F$1&amp;"'"&amp;"!$B$4"),INDEX(INDIRECT("'"&amp;F$1&amp;"'"&amp;"!$C$5:$N$12"),MATCH($A133,INDIRECT("'"&amp;F$1&amp;"'"&amp;"!$B$5:$B$12"),0),MATCH($C133,INDIRECT("'"&amp;F$1&amp;"'"&amp;"!$C$4:$N$4"))),IF($B133=INDIRECT("'"&amp;F$1&amp;"'"&amp;"!$B$14"),INDEX(INDIRECT("'"&amp;F$1&amp;"'"&amp;"!$C$15:$N$22"),MATCH($A133,INDIRECT("'"&amp;F$1&amp;"'"&amp;"!$B$5:$B$12"),0),MATCH($C133,INDIRECT("'"&amp;F$1&amp;"'"&amp;"!$C$4:$N$4"))),INDEX(INDIRECT("'"&amp;F$1&amp;"'"&amp;"!$C$25:$N$32"),MATCH($A133,INDIRECT("'"&amp;F$1&amp;"'"&amp;"!$B$5:$B$12"),0),MATCH($C133,INDIRECT("'"&amp;F$1&amp;"'"&amp;"!$C$4:$N$4")))))</f>
        <v>0</v>
      </c>
    </row>
    <row r="134" spans="1:6" x14ac:dyDescent="0.3">
      <c r="A134" s="76" t="str">
        <f>A122</f>
        <v>CAN HF</v>
      </c>
      <c r="B134" s="76" t="s">
        <v>12</v>
      </c>
      <c r="C134" s="76" t="s">
        <v>16</v>
      </c>
      <c r="D134" s="190" cm="1">
        <f t="array" aca="1" ref="D134" ca="1">IF($B134=INDIRECT("'"&amp;D$1&amp;"'"&amp;"!$B$4"),INDEX(INDIRECT("'"&amp;D$1&amp;"'"&amp;"!$C$5:$N$12"),MATCH($A134,INDIRECT("'"&amp;D$1&amp;"'"&amp;"!$B$5:$B$12"),0),MATCH($C134,INDIRECT("'"&amp;D$1&amp;"'"&amp;"!$C$4:$N$4"))),IF($B134=INDIRECT("'"&amp;D$1&amp;"'"&amp;"!$B$14"),INDEX(INDIRECT("'"&amp;D$1&amp;"'"&amp;"!$C$15:$N$22"),MATCH($A134,INDIRECT("'"&amp;D$1&amp;"'"&amp;"!$B$5:$B$12"),0),MATCH($C134,INDIRECT("'"&amp;D$1&amp;"'"&amp;"!$C$4:$N$4"))),INDEX(INDIRECT("'"&amp;D$1&amp;"'"&amp;"!$C$25:$N$32"),MATCH($A134,INDIRECT("'"&amp;D$1&amp;"'"&amp;"!$B$5:$B$12"),0),MATCH($C134,INDIRECT("'"&amp;D$1&amp;"'"&amp;"!$C$4:$N$4")))))</f>
        <v>41722.42</v>
      </c>
      <c r="E134" s="190" cm="1">
        <f t="array" aca="1" ref="E134" ca="1">IF($B134=INDIRECT("'"&amp;E$1&amp;"'"&amp;"!$B$4"),INDEX(INDIRECT("'"&amp;E$1&amp;"'"&amp;"!$C$5:$N$12"),MATCH($A134,INDIRECT("'"&amp;E$1&amp;"'"&amp;"!$B$5:$B$12"),0),MATCH($C134,INDIRECT("'"&amp;E$1&amp;"'"&amp;"!$C$4:$N$4"))),IF($B134=INDIRECT("'"&amp;E$1&amp;"'"&amp;"!$B$14"),INDEX(INDIRECT("'"&amp;E$1&amp;"'"&amp;"!$C$15:$N$22"),MATCH($A134,INDIRECT("'"&amp;E$1&amp;"'"&amp;"!$B$5:$B$12"),0),MATCH($C134,INDIRECT("'"&amp;E$1&amp;"'"&amp;"!$C$4:$N$4"))),INDEX(INDIRECT("'"&amp;E$1&amp;"'"&amp;"!$C$25:$N$32"),MATCH($A134,INDIRECT("'"&amp;E$1&amp;"'"&amp;"!$B$5:$B$12"),0),MATCH($C134,INDIRECT("'"&amp;E$1&amp;"'"&amp;"!$C$4:$N$4")))))</f>
        <v>1987840.26</v>
      </c>
      <c r="F134" s="190" cm="1">
        <f t="array" aca="1" ref="F134" ca="1">IF($B134=INDIRECT("'"&amp;F$1&amp;"'"&amp;"!$B$4"),INDEX(INDIRECT("'"&amp;F$1&amp;"'"&amp;"!$C$5:$N$12"),MATCH($A134,INDIRECT("'"&amp;F$1&amp;"'"&amp;"!$B$5:$B$12"),0),MATCH($C134,INDIRECT("'"&amp;F$1&amp;"'"&amp;"!$C$4:$N$4"))),IF($B134=INDIRECT("'"&amp;F$1&amp;"'"&amp;"!$B$14"),INDEX(INDIRECT("'"&amp;F$1&amp;"'"&amp;"!$C$15:$N$22"),MATCH($A134,INDIRECT("'"&amp;F$1&amp;"'"&amp;"!$B$5:$B$12"),0),MATCH($C134,INDIRECT("'"&amp;F$1&amp;"'"&amp;"!$C$4:$N$4"))),INDEX(INDIRECT("'"&amp;F$1&amp;"'"&amp;"!$C$25:$N$32"),MATCH($A134,INDIRECT("'"&amp;F$1&amp;"'"&amp;"!$B$5:$B$12"),0),MATCH($C134,INDIRECT("'"&amp;F$1&amp;"'"&amp;"!$C$4:$N$4")))))</f>
        <v>67126.84</v>
      </c>
    </row>
    <row r="135" spans="1:6" x14ac:dyDescent="0.3">
      <c r="A135" s="76" t="str">
        <f t="shared" ref="A135:A145" si="22">A134</f>
        <v>CAN HF</v>
      </c>
      <c r="B135" s="76" t="str">
        <f t="shared" ref="B135:B145" si="23">B134</f>
        <v>South</v>
      </c>
      <c r="C135" s="76" t="s">
        <v>17</v>
      </c>
      <c r="D135" s="190" cm="1">
        <f t="array" aca="1" ref="D135" ca="1">IF($B135=INDIRECT("'"&amp;D$1&amp;"'"&amp;"!$B$4"),INDEX(INDIRECT("'"&amp;D$1&amp;"'"&amp;"!$C$5:$N$12"),MATCH($A135,INDIRECT("'"&amp;D$1&amp;"'"&amp;"!$B$5:$B$12"),0),MATCH($C135,INDIRECT("'"&amp;D$1&amp;"'"&amp;"!$C$4:$N$4"))),IF($B135=INDIRECT("'"&amp;D$1&amp;"'"&amp;"!$B$14"),INDEX(INDIRECT("'"&amp;D$1&amp;"'"&amp;"!$C$15:$N$22"),MATCH($A135,INDIRECT("'"&amp;D$1&amp;"'"&amp;"!$B$5:$B$12"),0),MATCH($C135,INDIRECT("'"&amp;D$1&amp;"'"&amp;"!$C$4:$N$4"))),INDEX(INDIRECT("'"&amp;D$1&amp;"'"&amp;"!$C$25:$N$32"),MATCH($A135,INDIRECT("'"&amp;D$1&amp;"'"&amp;"!$B$5:$B$12"),0),MATCH($C135,INDIRECT("'"&amp;D$1&amp;"'"&amp;"!$C$4:$N$4")))))</f>
        <v>13067.519999999999</v>
      </c>
      <c r="E135" s="190" cm="1">
        <f t="array" aca="1" ref="E135" ca="1">IF($B135=INDIRECT("'"&amp;E$1&amp;"'"&amp;"!$B$4"),INDEX(INDIRECT("'"&amp;E$1&amp;"'"&amp;"!$C$5:$N$12"),MATCH($A135,INDIRECT("'"&amp;E$1&amp;"'"&amp;"!$B$5:$B$12"),0),MATCH($C135,INDIRECT("'"&amp;E$1&amp;"'"&amp;"!$C$4:$N$4"))),IF($B135=INDIRECT("'"&amp;E$1&amp;"'"&amp;"!$B$14"),INDEX(INDIRECT("'"&amp;E$1&amp;"'"&amp;"!$C$15:$N$22"),MATCH($A135,INDIRECT("'"&amp;E$1&amp;"'"&amp;"!$B$5:$B$12"),0),MATCH($C135,INDIRECT("'"&amp;E$1&amp;"'"&amp;"!$C$4:$N$4"))),INDEX(INDIRECT("'"&amp;E$1&amp;"'"&amp;"!$C$25:$N$32"),MATCH($A135,INDIRECT("'"&amp;E$1&amp;"'"&amp;"!$B$5:$B$12"),0),MATCH($C135,INDIRECT("'"&amp;E$1&amp;"'"&amp;"!$C$4:$N$4")))))</f>
        <v>1987840.26</v>
      </c>
      <c r="F135" s="190" cm="1">
        <f t="array" aca="1" ref="F135" ca="1">IF($B135=INDIRECT("'"&amp;F$1&amp;"'"&amp;"!$B$4"),INDEX(INDIRECT("'"&amp;F$1&amp;"'"&amp;"!$C$5:$N$12"),MATCH($A135,INDIRECT("'"&amp;F$1&amp;"'"&amp;"!$B$5:$B$12"),0),MATCH($C135,INDIRECT("'"&amp;F$1&amp;"'"&amp;"!$C$4:$N$4"))),IF($B135=INDIRECT("'"&amp;F$1&amp;"'"&amp;"!$B$14"),INDEX(INDIRECT("'"&amp;F$1&amp;"'"&amp;"!$C$15:$N$22"),MATCH($A135,INDIRECT("'"&amp;F$1&amp;"'"&amp;"!$B$5:$B$12"),0),MATCH($C135,INDIRECT("'"&amp;F$1&amp;"'"&amp;"!$C$4:$N$4"))),INDEX(INDIRECT("'"&amp;F$1&amp;"'"&amp;"!$C$25:$N$32"),MATCH($A135,INDIRECT("'"&amp;F$1&amp;"'"&amp;"!$B$5:$B$12"),0),MATCH($C135,INDIRECT("'"&amp;F$1&amp;"'"&amp;"!$C$4:$N$4")))))</f>
        <v>32502.339999999997</v>
      </c>
    </row>
    <row r="136" spans="1:6" x14ac:dyDescent="0.3">
      <c r="A136" s="76" t="str">
        <f t="shared" si="22"/>
        <v>CAN HF</v>
      </c>
      <c r="B136" s="76" t="str">
        <f t="shared" si="23"/>
        <v>South</v>
      </c>
      <c r="C136" s="76" t="s">
        <v>18</v>
      </c>
      <c r="D136" s="190" cm="1">
        <f t="array" aca="1" ref="D136" ca="1">IF($B136=INDIRECT("'"&amp;D$1&amp;"'"&amp;"!$B$4"),INDEX(INDIRECT("'"&amp;D$1&amp;"'"&amp;"!$C$5:$N$12"),MATCH($A136,INDIRECT("'"&amp;D$1&amp;"'"&amp;"!$B$5:$B$12"),0),MATCH($C136,INDIRECT("'"&amp;D$1&amp;"'"&amp;"!$C$4:$N$4"))),IF($B136=INDIRECT("'"&amp;D$1&amp;"'"&amp;"!$B$14"),INDEX(INDIRECT("'"&amp;D$1&amp;"'"&amp;"!$C$15:$N$22"),MATCH($A136,INDIRECT("'"&amp;D$1&amp;"'"&amp;"!$B$5:$B$12"),0),MATCH($C136,INDIRECT("'"&amp;D$1&amp;"'"&amp;"!$C$4:$N$4"))),INDEX(INDIRECT("'"&amp;D$1&amp;"'"&amp;"!$C$25:$N$32"),MATCH($A136,INDIRECT("'"&amp;D$1&amp;"'"&amp;"!$B$5:$B$12"),0),MATCH($C136,INDIRECT("'"&amp;D$1&amp;"'"&amp;"!$C$4:$N$4")))))</f>
        <v>13440.619999999999</v>
      </c>
      <c r="E136" s="190" cm="1">
        <f t="array" aca="1" ref="E136" ca="1">IF($B136=INDIRECT("'"&amp;E$1&amp;"'"&amp;"!$B$4"),INDEX(INDIRECT("'"&amp;E$1&amp;"'"&amp;"!$C$5:$N$12"),MATCH($A136,INDIRECT("'"&amp;E$1&amp;"'"&amp;"!$B$5:$B$12"),0),MATCH($C136,INDIRECT("'"&amp;E$1&amp;"'"&amp;"!$C$4:$N$4"))),IF($B136=INDIRECT("'"&amp;E$1&amp;"'"&amp;"!$B$14"),INDEX(INDIRECT("'"&amp;E$1&amp;"'"&amp;"!$C$15:$N$22"),MATCH($A136,INDIRECT("'"&amp;E$1&amp;"'"&amp;"!$B$5:$B$12"),0),MATCH($C136,INDIRECT("'"&amp;E$1&amp;"'"&amp;"!$C$4:$N$4"))),INDEX(INDIRECT("'"&amp;E$1&amp;"'"&amp;"!$C$25:$N$32"),MATCH($A136,INDIRECT("'"&amp;E$1&amp;"'"&amp;"!$B$5:$B$12"),0),MATCH($C136,INDIRECT("'"&amp;E$1&amp;"'"&amp;"!$C$4:$N$4")))))</f>
        <v>2143749.2999999998</v>
      </c>
      <c r="F136" s="190" cm="1">
        <f t="array" aca="1" ref="F136" ca="1">IF($B136=INDIRECT("'"&amp;F$1&amp;"'"&amp;"!$B$4"),INDEX(INDIRECT("'"&amp;F$1&amp;"'"&amp;"!$C$5:$N$12"),MATCH($A136,INDIRECT("'"&amp;F$1&amp;"'"&amp;"!$B$5:$B$12"),0),MATCH($C136,INDIRECT("'"&amp;F$1&amp;"'"&amp;"!$C$4:$N$4"))),IF($B136=INDIRECT("'"&amp;F$1&amp;"'"&amp;"!$B$14"),INDEX(INDIRECT("'"&amp;F$1&amp;"'"&amp;"!$C$15:$N$22"),MATCH($A136,INDIRECT("'"&amp;F$1&amp;"'"&amp;"!$B$5:$B$12"),0),MATCH($C136,INDIRECT("'"&amp;F$1&amp;"'"&amp;"!$C$4:$N$4"))),INDEX(INDIRECT("'"&amp;F$1&amp;"'"&amp;"!$C$25:$N$32"),MATCH($A136,INDIRECT("'"&amp;F$1&amp;"'"&amp;"!$B$5:$B$12"),0),MATCH($C136,INDIRECT("'"&amp;F$1&amp;"'"&amp;"!$C$4:$N$4")))))</f>
        <v>46033.979999999996</v>
      </c>
    </row>
    <row r="137" spans="1:6" x14ac:dyDescent="0.3">
      <c r="A137" s="76" t="str">
        <f t="shared" si="22"/>
        <v>CAN HF</v>
      </c>
      <c r="B137" s="76" t="str">
        <f t="shared" si="23"/>
        <v>South</v>
      </c>
      <c r="C137" s="76" t="s">
        <v>19</v>
      </c>
      <c r="D137" s="190" cm="1">
        <f t="array" aca="1" ref="D137" ca="1">IF($B137=INDIRECT("'"&amp;D$1&amp;"'"&amp;"!$B$4"),INDEX(INDIRECT("'"&amp;D$1&amp;"'"&amp;"!$C$5:$N$12"),MATCH($A137,INDIRECT("'"&amp;D$1&amp;"'"&amp;"!$B$5:$B$12"),0),MATCH($C137,INDIRECT("'"&amp;D$1&amp;"'"&amp;"!$C$4:$N$4"))),IF($B137=INDIRECT("'"&amp;D$1&amp;"'"&amp;"!$B$14"),INDEX(INDIRECT("'"&amp;D$1&amp;"'"&amp;"!$C$15:$N$22"),MATCH($A137,INDIRECT("'"&amp;D$1&amp;"'"&amp;"!$B$5:$B$12"),0),MATCH($C137,INDIRECT("'"&amp;D$1&amp;"'"&amp;"!$C$4:$N$4"))),INDEX(INDIRECT("'"&amp;D$1&amp;"'"&amp;"!$C$25:$N$32"),MATCH($A137,INDIRECT("'"&amp;D$1&amp;"'"&amp;"!$B$5:$B$12"),0),MATCH($C137,INDIRECT("'"&amp;D$1&amp;"'"&amp;"!$C$4:$N$4")))))</f>
        <v>5729.3399999999992</v>
      </c>
      <c r="E137" s="190" cm="1">
        <f t="array" aca="1" ref="E137" ca="1">IF($B137=INDIRECT("'"&amp;E$1&amp;"'"&amp;"!$B$4"),INDEX(INDIRECT("'"&amp;E$1&amp;"'"&amp;"!$C$5:$N$12"),MATCH($A137,INDIRECT("'"&amp;E$1&amp;"'"&amp;"!$B$5:$B$12"),0),MATCH($C137,INDIRECT("'"&amp;E$1&amp;"'"&amp;"!$C$4:$N$4"))),IF($B137=INDIRECT("'"&amp;E$1&amp;"'"&amp;"!$B$14"),INDEX(INDIRECT("'"&amp;E$1&amp;"'"&amp;"!$C$15:$N$22"),MATCH($A137,INDIRECT("'"&amp;E$1&amp;"'"&amp;"!$B$5:$B$12"),0),MATCH($C137,INDIRECT("'"&amp;E$1&amp;"'"&amp;"!$C$4:$N$4"))),INDEX(INDIRECT("'"&amp;E$1&amp;"'"&amp;"!$C$25:$N$32"),MATCH($A137,INDIRECT("'"&amp;E$1&amp;"'"&amp;"!$B$5:$B$12"),0),MATCH($C137,INDIRECT("'"&amp;E$1&amp;"'"&amp;"!$C$4:$N$4")))))</f>
        <v>1909885.7399999998</v>
      </c>
      <c r="F137" s="190" cm="1">
        <f t="array" aca="1" ref="F137" ca="1">IF($B137=INDIRECT("'"&amp;F$1&amp;"'"&amp;"!$B$4"),INDEX(INDIRECT("'"&amp;F$1&amp;"'"&amp;"!$C$5:$N$12"),MATCH($A137,INDIRECT("'"&amp;F$1&amp;"'"&amp;"!$B$5:$B$12"),0),MATCH($C137,INDIRECT("'"&amp;F$1&amp;"'"&amp;"!$C$4:$N$4"))),IF($B137=INDIRECT("'"&amp;F$1&amp;"'"&amp;"!$B$14"),INDEX(INDIRECT("'"&amp;F$1&amp;"'"&amp;"!$C$15:$N$22"),MATCH($A137,INDIRECT("'"&amp;F$1&amp;"'"&amp;"!$B$5:$B$12"),0),MATCH($C137,INDIRECT("'"&amp;F$1&amp;"'"&amp;"!$C$4:$N$4"))),INDEX(INDIRECT("'"&amp;F$1&amp;"'"&amp;"!$C$25:$N$32"),MATCH($A137,INDIRECT("'"&amp;F$1&amp;"'"&amp;"!$B$5:$B$12"),0),MATCH($C137,INDIRECT("'"&amp;F$1&amp;"'"&amp;"!$C$4:$N$4")))))</f>
        <v>7414.44</v>
      </c>
    </row>
    <row r="138" spans="1:6" x14ac:dyDescent="0.3">
      <c r="A138" s="76" t="str">
        <f t="shared" si="22"/>
        <v>CAN HF</v>
      </c>
      <c r="B138" s="76" t="str">
        <f t="shared" si="23"/>
        <v>South</v>
      </c>
      <c r="C138" s="76" t="s">
        <v>20</v>
      </c>
      <c r="D138" s="190" cm="1">
        <f t="array" aca="1" ref="D138" ca="1">IF($B138=INDIRECT("'"&amp;D$1&amp;"'"&amp;"!$B$4"),INDEX(INDIRECT("'"&amp;D$1&amp;"'"&amp;"!$C$5:$N$12"),MATCH($A138,INDIRECT("'"&amp;D$1&amp;"'"&amp;"!$B$5:$B$12"),0),MATCH($C138,INDIRECT("'"&amp;D$1&amp;"'"&amp;"!$C$4:$N$4"))),IF($B138=INDIRECT("'"&amp;D$1&amp;"'"&amp;"!$B$14"),INDEX(INDIRECT("'"&amp;D$1&amp;"'"&amp;"!$C$15:$N$22"),MATCH($A138,INDIRECT("'"&amp;D$1&amp;"'"&amp;"!$B$5:$B$12"),0),MATCH($C138,INDIRECT("'"&amp;D$1&amp;"'"&amp;"!$C$4:$N$4"))),INDEX(INDIRECT("'"&amp;D$1&amp;"'"&amp;"!$C$25:$N$32"),MATCH($A138,INDIRECT("'"&amp;D$1&amp;"'"&amp;"!$B$5:$B$12"),0),MATCH($C138,INDIRECT("'"&amp;D$1&amp;"'"&amp;"!$C$4:$N$4")))))</f>
        <v>13370.92</v>
      </c>
      <c r="E138" s="190" cm="1">
        <f t="array" aca="1" ref="E138" ca="1">IF($B138=INDIRECT("'"&amp;E$1&amp;"'"&amp;"!$B$4"),INDEX(INDIRECT("'"&amp;E$1&amp;"'"&amp;"!$C$5:$N$12"),MATCH($A138,INDIRECT("'"&amp;E$1&amp;"'"&amp;"!$B$5:$B$12"),0),MATCH($C138,INDIRECT("'"&amp;E$1&amp;"'"&amp;"!$C$4:$N$4"))),IF($B138=INDIRECT("'"&amp;E$1&amp;"'"&amp;"!$B$14"),INDEX(INDIRECT("'"&amp;E$1&amp;"'"&amp;"!$C$15:$N$22"),MATCH($A138,INDIRECT("'"&amp;E$1&amp;"'"&amp;"!$B$5:$B$12"),0),MATCH($C138,INDIRECT("'"&amp;E$1&amp;"'"&amp;"!$C$4:$N$4"))),INDEX(INDIRECT("'"&amp;E$1&amp;"'"&amp;"!$C$25:$N$32"),MATCH($A138,INDIRECT("'"&amp;E$1&amp;"'"&amp;"!$B$5:$B$12"),0),MATCH($C138,INDIRECT("'"&amp;E$1&amp;"'"&amp;"!$C$4:$N$4")))))</f>
        <v>1967972.7</v>
      </c>
      <c r="F138" s="190" cm="1">
        <f t="array" aca="1" ref="F138" ca="1">IF($B138=INDIRECT("'"&amp;F$1&amp;"'"&amp;"!$B$4"),INDEX(INDIRECT("'"&amp;F$1&amp;"'"&amp;"!$C$5:$N$12"),MATCH($A138,INDIRECT("'"&amp;F$1&amp;"'"&amp;"!$B$5:$B$12"),0),MATCH($C138,INDIRECT("'"&amp;F$1&amp;"'"&amp;"!$C$4:$N$4"))),IF($B138=INDIRECT("'"&amp;F$1&amp;"'"&amp;"!$B$14"),INDEX(INDIRECT("'"&amp;F$1&amp;"'"&amp;"!$C$15:$N$22"),MATCH($A138,INDIRECT("'"&amp;F$1&amp;"'"&amp;"!$B$5:$B$12"),0),MATCH($C138,INDIRECT("'"&amp;F$1&amp;"'"&amp;"!$C$4:$N$4"))),INDEX(INDIRECT("'"&amp;F$1&amp;"'"&amp;"!$C$25:$N$32"),MATCH($A138,INDIRECT("'"&amp;F$1&amp;"'"&amp;"!$B$5:$B$12"),0),MATCH($C138,INDIRECT("'"&amp;F$1&amp;"'"&amp;"!$C$4:$N$4")))))</f>
        <v>0</v>
      </c>
    </row>
    <row r="139" spans="1:6" x14ac:dyDescent="0.3">
      <c r="A139" s="76" t="str">
        <f t="shared" si="22"/>
        <v>CAN HF</v>
      </c>
      <c r="B139" s="76" t="str">
        <f t="shared" si="23"/>
        <v>South</v>
      </c>
      <c r="C139" s="76" t="s">
        <v>21</v>
      </c>
      <c r="D139" s="190" cm="1">
        <f t="array" aca="1" ref="D139" ca="1">IF($B139=INDIRECT("'"&amp;D$1&amp;"'"&amp;"!$B$4"),INDEX(INDIRECT("'"&amp;D$1&amp;"'"&amp;"!$C$5:$N$12"),MATCH($A139,INDIRECT("'"&amp;D$1&amp;"'"&amp;"!$B$5:$B$12"),0),MATCH($C139,INDIRECT("'"&amp;D$1&amp;"'"&amp;"!$C$4:$N$4"))),IF($B139=INDIRECT("'"&amp;D$1&amp;"'"&amp;"!$B$14"),INDEX(INDIRECT("'"&amp;D$1&amp;"'"&amp;"!$C$15:$N$22"),MATCH($A139,INDIRECT("'"&amp;D$1&amp;"'"&amp;"!$B$5:$B$12"),0),MATCH($C139,INDIRECT("'"&amp;D$1&amp;"'"&amp;"!$C$4:$N$4"))),INDEX(INDIRECT("'"&amp;D$1&amp;"'"&amp;"!$C$25:$N$32"),MATCH($A139,INDIRECT("'"&amp;D$1&amp;"'"&amp;"!$B$5:$B$12"),0),MATCH($C139,INDIRECT("'"&amp;D$1&amp;"'"&amp;"!$C$4:$N$4")))))</f>
        <v>16167.119999999999</v>
      </c>
      <c r="E139" s="190" cm="1">
        <f t="array" aca="1" ref="E139" ca="1">IF($B139=INDIRECT("'"&amp;E$1&amp;"'"&amp;"!$B$4"),INDEX(INDIRECT("'"&amp;E$1&amp;"'"&amp;"!$C$5:$N$12"),MATCH($A139,INDIRECT("'"&amp;E$1&amp;"'"&amp;"!$B$5:$B$12"),0),MATCH($C139,INDIRECT("'"&amp;E$1&amp;"'"&amp;"!$C$4:$N$4"))),IF($B139=INDIRECT("'"&amp;E$1&amp;"'"&amp;"!$B$14"),INDEX(INDIRECT("'"&amp;E$1&amp;"'"&amp;"!$C$15:$N$22"),MATCH($A139,INDIRECT("'"&amp;E$1&amp;"'"&amp;"!$B$5:$B$12"),0),MATCH($C139,INDIRECT("'"&amp;E$1&amp;"'"&amp;"!$C$4:$N$4"))),INDEX(INDIRECT("'"&amp;E$1&amp;"'"&amp;"!$C$25:$N$32"),MATCH($A139,INDIRECT("'"&amp;E$1&amp;"'"&amp;"!$B$5:$B$12"),0),MATCH($C139,INDIRECT("'"&amp;E$1&amp;"'"&amp;"!$C$4:$N$4")))))</f>
        <v>2065470.4200000002</v>
      </c>
      <c r="F139" s="190" cm="1">
        <f t="array" aca="1" ref="F139" ca="1">IF($B139=INDIRECT("'"&amp;F$1&amp;"'"&amp;"!$B$4"),INDEX(INDIRECT("'"&amp;F$1&amp;"'"&amp;"!$C$5:$N$12"),MATCH($A139,INDIRECT("'"&amp;F$1&amp;"'"&amp;"!$B$5:$B$12"),0),MATCH($C139,INDIRECT("'"&amp;F$1&amp;"'"&amp;"!$C$4:$N$4"))),IF($B139=INDIRECT("'"&amp;F$1&amp;"'"&amp;"!$B$14"),INDEX(INDIRECT("'"&amp;F$1&amp;"'"&amp;"!$C$15:$N$22"),MATCH($A139,INDIRECT("'"&amp;F$1&amp;"'"&amp;"!$B$5:$B$12"),0),MATCH($C139,INDIRECT("'"&amp;F$1&amp;"'"&amp;"!$C$4:$N$4"))),INDEX(INDIRECT("'"&amp;F$1&amp;"'"&amp;"!$C$25:$N$32"),MATCH($A139,INDIRECT("'"&amp;F$1&amp;"'"&amp;"!$B$5:$B$12"),0),MATCH($C139,INDIRECT("'"&amp;F$1&amp;"'"&amp;"!$C$4:$N$4")))))</f>
        <v>16822.3</v>
      </c>
    </row>
    <row r="140" spans="1:6" x14ac:dyDescent="0.3">
      <c r="A140" s="76" t="str">
        <f t="shared" si="22"/>
        <v>CAN HF</v>
      </c>
      <c r="B140" s="76" t="str">
        <f t="shared" si="23"/>
        <v>South</v>
      </c>
      <c r="C140" s="76" t="s">
        <v>22</v>
      </c>
      <c r="D140" s="190" cm="1">
        <f t="array" aca="1" ref="D140" ca="1">IF($B140=INDIRECT("'"&amp;D$1&amp;"'"&amp;"!$B$4"),INDEX(INDIRECT("'"&amp;D$1&amp;"'"&amp;"!$C$5:$N$12"),MATCH($A140,INDIRECT("'"&amp;D$1&amp;"'"&amp;"!$B$5:$B$12"),0),MATCH($C140,INDIRECT("'"&amp;D$1&amp;"'"&amp;"!$C$4:$N$4"))),IF($B140=INDIRECT("'"&amp;D$1&amp;"'"&amp;"!$B$14"),INDEX(INDIRECT("'"&amp;D$1&amp;"'"&amp;"!$C$15:$N$22"),MATCH($A140,INDIRECT("'"&amp;D$1&amp;"'"&amp;"!$B$5:$B$12"),0),MATCH($C140,INDIRECT("'"&amp;D$1&amp;"'"&amp;"!$C$4:$N$4"))),INDEX(INDIRECT("'"&amp;D$1&amp;"'"&amp;"!$C$25:$N$32"),MATCH($A140,INDIRECT("'"&amp;D$1&amp;"'"&amp;"!$B$5:$B$12"),0),MATCH($C140,INDIRECT("'"&amp;D$1&amp;"'"&amp;"!$C$4:$N$4")))))</f>
        <v>14842</v>
      </c>
      <c r="E140" s="190" cm="1">
        <f t="array" aca="1" ref="E140" ca="1">IF($B140=INDIRECT("'"&amp;E$1&amp;"'"&amp;"!$B$4"),INDEX(INDIRECT("'"&amp;E$1&amp;"'"&amp;"!$C$5:$N$12"),MATCH($A140,INDIRECT("'"&amp;E$1&amp;"'"&amp;"!$B$5:$B$12"),0),MATCH($C140,INDIRECT("'"&amp;E$1&amp;"'"&amp;"!$C$4:$N$4"))),IF($B140=INDIRECT("'"&amp;E$1&amp;"'"&amp;"!$B$14"),INDEX(INDIRECT("'"&amp;E$1&amp;"'"&amp;"!$C$15:$N$22"),MATCH($A140,INDIRECT("'"&amp;E$1&amp;"'"&amp;"!$B$5:$B$12"),0),MATCH($C140,INDIRECT("'"&amp;E$1&amp;"'"&amp;"!$C$4:$N$4"))),INDEX(INDIRECT("'"&amp;E$1&amp;"'"&amp;"!$C$25:$N$32"),MATCH($A140,INDIRECT("'"&amp;E$1&amp;"'"&amp;"!$B$5:$B$12"),0),MATCH($C140,INDIRECT("'"&amp;E$1&amp;"'"&amp;"!$C$4:$N$4")))))</f>
        <v>1937595.06</v>
      </c>
      <c r="F140" s="190" cm="1">
        <f t="array" aca="1" ref="F140" ca="1">IF($B140=INDIRECT("'"&amp;F$1&amp;"'"&amp;"!$B$4"),INDEX(INDIRECT("'"&amp;F$1&amp;"'"&amp;"!$C$5:$N$12"),MATCH($A140,INDIRECT("'"&amp;F$1&amp;"'"&amp;"!$B$5:$B$12"),0),MATCH($C140,INDIRECT("'"&amp;F$1&amp;"'"&amp;"!$C$4:$N$4"))),IF($B140=INDIRECT("'"&amp;F$1&amp;"'"&amp;"!$B$14"),INDEX(INDIRECT("'"&amp;F$1&amp;"'"&amp;"!$C$15:$N$22"),MATCH($A140,INDIRECT("'"&amp;F$1&amp;"'"&amp;"!$B$5:$B$12"),0),MATCH($C140,INDIRECT("'"&amp;F$1&amp;"'"&amp;"!$C$4:$N$4"))),INDEX(INDIRECT("'"&amp;F$1&amp;"'"&amp;"!$C$25:$N$32"),MATCH($A140,INDIRECT("'"&amp;F$1&amp;"'"&amp;"!$B$5:$B$12"),0),MATCH($C140,INDIRECT("'"&amp;F$1&amp;"'"&amp;"!$C$4:$N$4")))))</f>
        <v>8901.92</v>
      </c>
    </row>
    <row r="141" spans="1:6" x14ac:dyDescent="0.3">
      <c r="A141" s="76" t="str">
        <f t="shared" si="22"/>
        <v>CAN HF</v>
      </c>
      <c r="B141" s="76" t="str">
        <f t="shared" si="23"/>
        <v>South</v>
      </c>
      <c r="C141" s="76" t="s">
        <v>23</v>
      </c>
      <c r="D141" s="190" cm="1">
        <f t="array" aca="1" ref="D141" ca="1">IF($B141=INDIRECT("'"&amp;D$1&amp;"'"&amp;"!$B$4"),INDEX(INDIRECT("'"&amp;D$1&amp;"'"&amp;"!$C$5:$N$12"),MATCH($A141,INDIRECT("'"&amp;D$1&amp;"'"&amp;"!$B$5:$B$12"),0),MATCH($C141,INDIRECT("'"&amp;D$1&amp;"'"&amp;"!$C$4:$N$4"))),IF($B141=INDIRECT("'"&amp;D$1&amp;"'"&amp;"!$B$14"),INDEX(INDIRECT("'"&amp;D$1&amp;"'"&amp;"!$C$15:$N$22"),MATCH($A141,INDIRECT("'"&amp;D$1&amp;"'"&amp;"!$B$5:$B$12"),0),MATCH($C141,INDIRECT("'"&amp;D$1&amp;"'"&amp;"!$C$4:$N$4"))),INDEX(INDIRECT("'"&amp;D$1&amp;"'"&amp;"!$C$25:$N$32"),MATCH($A141,INDIRECT("'"&amp;D$1&amp;"'"&amp;"!$B$5:$B$12"),0),MATCH($C141,INDIRECT("'"&amp;D$1&amp;"'"&amp;"!$C$4:$N$4")))))</f>
        <v>7270.12</v>
      </c>
      <c r="E141" s="190" cm="1">
        <f t="array" aca="1" ref="E141" ca="1">IF($B141=INDIRECT("'"&amp;E$1&amp;"'"&amp;"!$B$4"),INDEX(INDIRECT("'"&amp;E$1&amp;"'"&amp;"!$C$5:$N$12"),MATCH($A141,INDIRECT("'"&amp;E$1&amp;"'"&amp;"!$B$5:$B$12"),0),MATCH($C141,INDIRECT("'"&amp;E$1&amp;"'"&amp;"!$C$4:$N$4"))),IF($B141=INDIRECT("'"&amp;E$1&amp;"'"&amp;"!$B$14"),INDEX(INDIRECT("'"&amp;E$1&amp;"'"&amp;"!$C$15:$N$22"),MATCH($A141,INDIRECT("'"&amp;E$1&amp;"'"&amp;"!$B$5:$B$12"),0),MATCH($C141,INDIRECT("'"&amp;E$1&amp;"'"&amp;"!$C$4:$N$4"))),INDEX(INDIRECT("'"&amp;E$1&amp;"'"&amp;"!$C$25:$N$32"),MATCH($A141,INDIRECT("'"&amp;E$1&amp;"'"&amp;"!$B$5:$B$12"),0),MATCH($C141,INDIRECT("'"&amp;E$1&amp;"'"&amp;"!$C$4:$N$4")))))</f>
        <v>2143749.2999999998</v>
      </c>
      <c r="F141" s="190" cm="1">
        <f t="array" aca="1" ref="F141" ca="1">IF($B141=INDIRECT("'"&amp;F$1&amp;"'"&amp;"!$B$4"),INDEX(INDIRECT("'"&amp;F$1&amp;"'"&amp;"!$C$5:$N$12"),MATCH($A141,INDIRECT("'"&amp;F$1&amp;"'"&amp;"!$B$5:$B$12"),0),MATCH($C141,INDIRECT("'"&amp;F$1&amp;"'"&amp;"!$C$4:$N$4"))),IF($B141=INDIRECT("'"&amp;F$1&amp;"'"&amp;"!$B$14"),INDEX(INDIRECT("'"&amp;F$1&amp;"'"&amp;"!$C$15:$N$22"),MATCH($A141,INDIRECT("'"&amp;F$1&amp;"'"&amp;"!$B$5:$B$12"),0),MATCH($C141,INDIRECT("'"&amp;F$1&amp;"'"&amp;"!$C$4:$N$4"))),INDEX(INDIRECT("'"&amp;F$1&amp;"'"&amp;"!$C$25:$N$32"),MATCH($A141,INDIRECT("'"&amp;F$1&amp;"'"&amp;"!$B$5:$B$12"),0),MATCH($C141,INDIRECT("'"&amp;F$1&amp;"'"&amp;"!$C$4:$N$4")))))</f>
        <v>16676.34</v>
      </c>
    </row>
    <row r="142" spans="1:6" x14ac:dyDescent="0.3">
      <c r="A142" s="76" t="str">
        <f t="shared" si="22"/>
        <v>CAN HF</v>
      </c>
      <c r="B142" s="76" t="str">
        <f t="shared" si="23"/>
        <v>South</v>
      </c>
      <c r="C142" s="76" t="s">
        <v>24</v>
      </c>
      <c r="D142" s="190" cm="1">
        <f t="array" aca="1" ref="D142" ca="1">IF($B142=INDIRECT("'"&amp;D$1&amp;"'"&amp;"!$B$4"),INDEX(INDIRECT("'"&amp;D$1&amp;"'"&amp;"!$C$5:$N$12"),MATCH($A142,INDIRECT("'"&amp;D$1&amp;"'"&amp;"!$B$5:$B$12"),0),MATCH($C142,INDIRECT("'"&amp;D$1&amp;"'"&amp;"!$C$4:$N$4"))),IF($B142=INDIRECT("'"&amp;D$1&amp;"'"&amp;"!$B$14"),INDEX(INDIRECT("'"&amp;D$1&amp;"'"&amp;"!$C$15:$N$22"),MATCH($A142,INDIRECT("'"&amp;D$1&amp;"'"&amp;"!$B$5:$B$12"),0),MATCH($C142,INDIRECT("'"&amp;D$1&amp;"'"&amp;"!$C$4:$N$4"))),INDEX(INDIRECT("'"&amp;D$1&amp;"'"&amp;"!$C$25:$N$32"),MATCH($A142,INDIRECT("'"&amp;D$1&amp;"'"&amp;"!$B$5:$B$12"),0),MATCH($C142,INDIRECT("'"&amp;D$1&amp;"'"&amp;"!$C$4:$N$4")))))</f>
        <v>10524.699999999999</v>
      </c>
      <c r="E142" s="190" cm="1">
        <f t="array" aca="1" ref="E142" ca="1">IF($B142=INDIRECT("'"&amp;E$1&amp;"'"&amp;"!$B$4"),INDEX(INDIRECT("'"&amp;E$1&amp;"'"&amp;"!$C$5:$N$12"),MATCH($A142,INDIRECT("'"&amp;E$1&amp;"'"&amp;"!$B$5:$B$12"),0),MATCH($C142,INDIRECT("'"&amp;E$1&amp;"'"&amp;"!$C$4:$N$4"))),IF($B142=INDIRECT("'"&amp;E$1&amp;"'"&amp;"!$B$14"),INDEX(INDIRECT("'"&amp;E$1&amp;"'"&amp;"!$C$15:$N$22"),MATCH($A142,INDIRECT("'"&amp;E$1&amp;"'"&amp;"!$B$5:$B$12"),0),MATCH($C142,INDIRECT("'"&amp;E$1&amp;"'"&amp;"!$C$4:$N$4"))),INDEX(INDIRECT("'"&amp;E$1&amp;"'"&amp;"!$C$25:$N$32"),MATCH($A142,INDIRECT("'"&amp;E$1&amp;"'"&amp;"!$B$5:$B$12"),0),MATCH($C142,INDIRECT("'"&amp;E$1&amp;"'"&amp;"!$C$4:$N$4")))))</f>
        <v>1987840.26</v>
      </c>
      <c r="F142" s="190" cm="1">
        <f t="array" aca="1" ref="F142" ca="1">IF($B142=INDIRECT("'"&amp;F$1&amp;"'"&amp;"!$B$4"),INDEX(INDIRECT("'"&amp;F$1&amp;"'"&amp;"!$C$5:$N$12"),MATCH($A142,INDIRECT("'"&amp;F$1&amp;"'"&amp;"!$B$5:$B$12"),0),MATCH($C142,INDIRECT("'"&amp;F$1&amp;"'"&amp;"!$C$4:$N$4"))),IF($B142=INDIRECT("'"&amp;F$1&amp;"'"&amp;"!$B$14"),INDEX(INDIRECT("'"&amp;F$1&amp;"'"&amp;"!$C$15:$N$22"),MATCH($A142,INDIRECT("'"&amp;F$1&amp;"'"&amp;"!$B$5:$B$12"),0),MATCH($C142,INDIRECT("'"&amp;F$1&amp;"'"&amp;"!$C$4:$N$4"))),INDEX(INDIRECT("'"&amp;F$1&amp;"'"&amp;"!$C$25:$N$32"),MATCH($A142,INDIRECT("'"&amp;F$1&amp;"'"&amp;"!$B$5:$B$12"),0),MATCH($C142,INDIRECT("'"&amp;F$1&amp;"'"&amp;"!$C$4:$N$4")))))</f>
        <v>8974.08</v>
      </c>
    </row>
    <row r="143" spans="1:6" x14ac:dyDescent="0.3">
      <c r="A143" s="76" t="str">
        <f t="shared" si="22"/>
        <v>CAN HF</v>
      </c>
      <c r="B143" s="76" t="str">
        <f t="shared" si="23"/>
        <v>South</v>
      </c>
      <c r="C143" s="76" t="s">
        <v>25</v>
      </c>
      <c r="D143" s="190" cm="1">
        <f t="array" aca="1" ref="D143" ca="1">IF($B143=INDIRECT("'"&amp;D$1&amp;"'"&amp;"!$B$4"),INDEX(INDIRECT("'"&amp;D$1&amp;"'"&amp;"!$C$5:$N$12"),MATCH($A143,INDIRECT("'"&amp;D$1&amp;"'"&amp;"!$B$5:$B$12"),0),MATCH($C143,INDIRECT("'"&amp;D$1&amp;"'"&amp;"!$C$4:$N$4"))),IF($B143=INDIRECT("'"&amp;D$1&amp;"'"&amp;"!$B$14"),INDEX(INDIRECT("'"&amp;D$1&amp;"'"&amp;"!$C$15:$N$22"),MATCH($A143,INDIRECT("'"&amp;D$1&amp;"'"&amp;"!$B$5:$B$12"),0),MATCH($C143,INDIRECT("'"&amp;D$1&amp;"'"&amp;"!$C$4:$N$4"))),INDEX(INDIRECT("'"&amp;D$1&amp;"'"&amp;"!$C$25:$N$32"),MATCH($A143,INDIRECT("'"&amp;D$1&amp;"'"&amp;"!$B$5:$B$12"),0),MATCH($C143,INDIRECT("'"&amp;D$1&amp;"'"&amp;"!$C$4:$N$4")))))</f>
        <v>10241.799999999999</v>
      </c>
      <c r="E143" s="190" cm="1">
        <f t="array" aca="1" ref="E143" ca="1">IF($B143=INDIRECT("'"&amp;E$1&amp;"'"&amp;"!$B$4"),INDEX(INDIRECT("'"&amp;E$1&amp;"'"&amp;"!$C$5:$N$12"),MATCH($A143,INDIRECT("'"&amp;E$1&amp;"'"&amp;"!$B$5:$B$12"),0),MATCH($C143,INDIRECT("'"&amp;E$1&amp;"'"&amp;"!$C$4:$N$4"))),IF($B143=INDIRECT("'"&amp;E$1&amp;"'"&amp;"!$B$14"),INDEX(INDIRECT("'"&amp;E$1&amp;"'"&amp;"!$C$15:$N$22"),MATCH($A143,INDIRECT("'"&amp;E$1&amp;"'"&amp;"!$B$5:$B$12"),0),MATCH($C143,INDIRECT("'"&amp;E$1&amp;"'"&amp;"!$C$4:$N$4"))),INDEX(INDIRECT("'"&amp;E$1&amp;"'"&amp;"!$C$25:$N$32"),MATCH($A143,INDIRECT("'"&amp;E$1&amp;"'"&amp;"!$B$5:$B$12"),0),MATCH($C143,INDIRECT("'"&amp;E$1&amp;"'"&amp;"!$C$4:$N$4")))))</f>
        <v>2143412.6999999997</v>
      </c>
      <c r="F143" s="190" cm="1">
        <f t="array" aca="1" ref="F143" ca="1">IF($B143=INDIRECT("'"&amp;F$1&amp;"'"&amp;"!$B$4"),INDEX(INDIRECT("'"&amp;F$1&amp;"'"&amp;"!$C$5:$N$12"),MATCH($A143,INDIRECT("'"&amp;F$1&amp;"'"&amp;"!$B$5:$B$12"),0),MATCH($C143,INDIRECT("'"&amp;F$1&amp;"'"&amp;"!$C$4:$N$4"))),IF($B143=INDIRECT("'"&amp;F$1&amp;"'"&amp;"!$B$14"),INDEX(INDIRECT("'"&amp;F$1&amp;"'"&amp;"!$C$15:$N$22"),MATCH($A143,INDIRECT("'"&amp;F$1&amp;"'"&amp;"!$B$5:$B$12"),0),MATCH($C143,INDIRECT("'"&amp;F$1&amp;"'"&amp;"!$C$4:$N$4"))),INDEX(INDIRECT("'"&amp;F$1&amp;"'"&amp;"!$C$25:$N$32"),MATCH($A143,INDIRECT("'"&amp;F$1&amp;"'"&amp;"!$B$5:$B$12"),0),MATCH($C143,INDIRECT("'"&amp;F$1&amp;"'"&amp;"!$C$4:$N$4")))))</f>
        <v>16800.16</v>
      </c>
    </row>
    <row r="144" spans="1:6" x14ac:dyDescent="0.3">
      <c r="A144" s="76" t="str">
        <f t="shared" si="22"/>
        <v>CAN HF</v>
      </c>
      <c r="B144" s="76" t="str">
        <f t="shared" si="23"/>
        <v>South</v>
      </c>
      <c r="C144" s="76" t="s">
        <v>26</v>
      </c>
      <c r="D144" s="190" cm="1">
        <f t="array" aca="1" ref="D144" ca="1">IF($B144=INDIRECT("'"&amp;D$1&amp;"'"&amp;"!$B$4"),INDEX(INDIRECT("'"&amp;D$1&amp;"'"&amp;"!$C$5:$N$12"),MATCH($A144,INDIRECT("'"&amp;D$1&amp;"'"&amp;"!$B$5:$B$12"),0),MATCH($C144,INDIRECT("'"&amp;D$1&amp;"'"&amp;"!$C$4:$N$4"))),IF($B144=INDIRECT("'"&amp;D$1&amp;"'"&amp;"!$B$14"),INDEX(INDIRECT("'"&amp;D$1&amp;"'"&amp;"!$C$15:$N$22"),MATCH($A144,INDIRECT("'"&amp;D$1&amp;"'"&amp;"!$B$5:$B$12"),0),MATCH($C144,INDIRECT("'"&amp;D$1&amp;"'"&amp;"!$C$4:$N$4"))),INDEX(INDIRECT("'"&amp;D$1&amp;"'"&amp;"!$C$25:$N$32"),MATCH($A144,INDIRECT("'"&amp;D$1&amp;"'"&amp;"!$B$5:$B$12"),0),MATCH($C144,INDIRECT("'"&amp;D$1&amp;"'"&amp;"!$C$4:$N$4")))))</f>
        <v>23187.14</v>
      </c>
      <c r="E144" s="190" cm="1">
        <f t="array" aca="1" ref="E144" ca="1">IF($B144=INDIRECT("'"&amp;E$1&amp;"'"&amp;"!$B$4"),INDEX(INDIRECT("'"&amp;E$1&amp;"'"&amp;"!$C$5:$N$12"),MATCH($A144,INDIRECT("'"&amp;E$1&amp;"'"&amp;"!$B$5:$B$12"),0),MATCH($C144,INDIRECT("'"&amp;E$1&amp;"'"&amp;"!$C$4:$N$4"))),IF($B144=INDIRECT("'"&amp;E$1&amp;"'"&amp;"!$B$14"),INDEX(INDIRECT("'"&amp;E$1&amp;"'"&amp;"!$C$15:$N$22"),MATCH($A144,INDIRECT("'"&amp;E$1&amp;"'"&amp;"!$B$5:$B$12"),0),MATCH($C144,INDIRECT("'"&amp;E$1&amp;"'"&amp;"!$C$4:$N$4"))),INDEX(INDIRECT("'"&amp;E$1&amp;"'"&amp;"!$C$25:$N$32"),MATCH($A144,INDIRECT("'"&amp;E$1&amp;"'"&amp;"!$B$5:$B$12"),0),MATCH($C144,INDIRECT("'"&amp;E$1&amp;"'"&amp;"!$C$4:$N$4")))))</f>
        <v>2065470.4200000002</v>
      </c>
      <c r="F144" s="190" cm="1">
        <f t="array" aca="1" ref="F144" ca="1">IF($B144=INDIRECT("'"&amp;F$1&amp;"'"&amp;"!$B$4"),INDEX(INDIRECT("'"&amp;F$1&amp;"'"&amp;"!$C$5:$N$12"),MATCH($A144,INDIRECT("'"&amp;F$1&amp;"'"&amp;"!$B$5:$B$12"),0),MATCH($C144,INDIRECT("'"&amp;F$1&amp;"'"&amp;"!$C$4:$N$4"))),IF($B144=INDIRECT("'"&amp;F$1&amp;"'"&amp;"!$B$14"),INDEX(INDIRECT("'"&amp;F$1&amp;"'"&amp;"!$C$15:$N$22"),MATCH($A144,INDIRECT("'"&amp;F$1&amp;"'"&amp;"!$B$5:$B$12"),0),MATCH($C144,INDIRECT("'"&amp;F$1&amp;"'"&amp;"!$C$4:$N$4"))),INDEX(INDIRECT("'"&amp;F$1&amp;"'"&amp;"!$C$25:$N$32"),MATCH($A144,INDIRECT("'"&amp;F$1&amp;"'"&amp;"!$B$5:$B$12"),0),MATCH($C144,INDIRECT("'"&amp;F$1&amp;"'"&amp;"!$C$4:$N$4")))))</f>
        <v>146727.51999999999</v>
      </c>
    </row>
    <row r="145" spans="1:6" x14ac:dyDescent="0.3">
      <c r="A145" s="76" t="str">
        <f t="shared" si="22"/>
        <v>CAN HF</v>
      </c>
      <c r="B145" s="76" t="str">
        <f t="shared" si="23"/>
        <v>South</v>
      </c>
      <c r="C145" s="76" t="s">
        <v>27</v>
      </c>
      <c r="D145" s="190" cm="1">
        <f t="array" aca="1" ref="D145" ca="1">IF($B145=INDIRECT("'"&amp;D$1&amp;"'"&amp;"!$B$4"),INDEX(INDIRECT("'"&amp;D$1&amp;"'"&amp;"!$C$5:$N$12"),MATCH($A145,INDIRECT("'"&amp;D$1&amp;"'"&amp;"!$B$5:$B$12"),0),MATCH($C145,INDIRECT("'"&amp;D$1&amp;"'"&amp;"!$C$4:$N$4"))),IF($B145=INDIRECT("'"&amp;D$1&amp;"'"&amp;"!$B$14"),INDEX(INDIRECT("'"&amp;D$1&amp;"'"&amp;"!$C$15:$N$22"),MATCH($A145,INDIRECT("'"&amp;D$1&amp;"'"&amp;"!$B$5:$B$12"),0),MATCH($C145,INDIRECT("'"&amp;D$1&amp;"'"&amp;"!$C$4:$N$4"))),INDEX(INDIRECT("'"&amp;D$1&amp;"'"&amp;"!$C$25:$N$32"),MATCH($A145,INDIRECT("'"&amp;D$1&amp;"'"&amp;"!$B$5:$B$12"),0),MATCH($C145,INDIRECT("'"&amp;D$1&amp;"'"&amp;"!$C$4:$N$4")))))</f>
        <v>40383.360000000001</v>
      </c>
      <c r="E145" s="190" cm="1">
        <f t="array" aca="1" ref="E145" ca="1">IF($B145=INDIRECT("'"&amp;E$1&amp;"'"&amp;"!$B$4"),INDEX(INDIRECT("'"&amp;E$1&amp;"'"&amp;"!$C$5:$N$12"),MATCH($A145,INDIRECT("'"&amp;E$1&amp;"'"&amp;"!$B$5:$B$12"),0),MATCH($C145,INDIRECT("'"&amp;E$1&amp;"'"&amp;"!$C$4:$N$4"))),IF($B145=INDIRECT("'"&amp;E$1&amp;"'"&amp;"!$B$14"),INDEX(INDIRECT("'"&amp;E$1&amp;"'"&amp;"!$C$15:$N$22"),MATCH($A145,INDIRECT("'"&amp;E$1&amp;"'"&amp;"!$B$5:$B$12"),0),MATCH($C145,INDIRECT("'"&amp;E$1&amp;"'"&amp;"!$C$4:$N$4"))),INDEX(INDIRECT("'"&amp;E$1&amp;"'"&amp;"!$C$25:$N$32"),MATCH($A145,INDIRECT("'"&amp;E$1&amp;"'"&amp;"!$B$5:$B$12"),0),MATCH($C145,INDIRECT("'"&amp;E$1&amp;"'"&amp;"!$C$4:$N$4")))))</f>
        <v>2064821.7</v>
      </c>
      <c r="F145" s="190" cm="1">
        <f t="array" aca="1" ref="F145" ca="1">IF($B145=INDIRECT("'"&amp;F$1&amp;"'"&amp;"!$B$4"),INDEX(INDIRECT("'"&amp;F$1&amp;"'"&amp;"!$C$5:$N$12"),MATCH($A145,INDIRECT("'"&amp;F$1&amp;"'"&amp;"!$B$5:$B$12"),0),MATCH($C145,INDIRECT("'"&amp;F$1&amp;"'"&amp;"!$C$4:$N$4"))),IF($B145=INDIRECT("'"&amp;F$1&amp;"'"&amp;"!$B$14"),INDEX(INDIRECT("'"&amp;F$1&amp;"'"&amp;"!$C$15:$N$22"),MATCH($A145,INDIRECT("'"&amp;F$1&amp;"'"&amp;"!$B$5:$B$12"),0),MATCH($C145,INDIRECT("'"&amp;F$1&amp;"'"&amp;"!$C$4:$N$4"))),INDEX(INDIRECT("'"&amp;F$1&amp;"'"&amp;"!$C$25:$N$32"),MATCH($A145,INDIRECT("'"&amp;F$1&amp;"'"&amp;"!$B$5:$B$12"),0),MATCH($C145,INDIRECT("'"&amp;F$1&amp;"'"&amp;"!$C$4:$N$4")))))</f>
        <v>303664.03999999998</v>
      </c>
    </row>
    <row r="146" spans="1:6" x14ac:dyDescent="0.3">
      <c r="A146" t="s">
        <v>32</v>
      </c>
      <c r="B146" t="s">
        <v>11</v>
      </c>
      <c r="C146" t="s">
        <v>16</v>
      </c>
      <c r="D146" s="36" cm="1">
        <f t="array" aca="1" ref="D146" ca="1">IF($B146=INDIRECT("'"&amp;D$1&amp;"'"&amp;"!$B$4"),INDEX(INDIRECT("'"&amp;D$1&amp;"'"&amp;"!$C$5:$N$12"),MATCH($A146,INDIRECT("'"&amp;D$1&amp;"'"&amp;"!$B$5:$B$12"),0),MATCH($C146,INDIRECT("'"&amp;D$1&amp;"'"&amp;"!$C$4:$N$4"))),IF($B146=INDIRECT("'"&amp;D$1&amp;"'"&amp;"!$B$14"),INDEX(INDIRECT("'"&amp;D$1&amp;"'"&amp;"!$C$15:$N$22"),MATCH($A146,INDIRECT("'"&amp;D$1&amp;"'"&amp;"!$B$5:$B$12"),0),MATCH($C146,INDIRECT("'"&amp;D$1&amp;"'"&amp;"!$C$4:$N$4"))),INDEX(INDIRECT("'"&amp;D$1&amp;"'"&amp;"!$C$25:$N$32"),MATCH($A146,INDIRECT("'"&amp;D$1&amp;"'"&amp;"!$B$5:$B$12"),0),MATCH($C146,INDIRECT("'"&amp;D$1&amp;"'"&amp;"!$C$4:$N$4")))))</f>
        <v>519511.81999999995</v>
      </c>
      <c r="E146" s="36" cm="1">
        <f t="array" aca="1" ref="E146" ca="1">IF($B146=INDIRECT("'"&amp;E$1&amp;"'"&amp;"!$B$4"),INDEX(INDIRECT("'"&amp;E$1&amp;"'"&amp;"!$C$5:$N$12"),MATCH($A146,INDIRECT("'"&amp;E$1&amp;"'"&amp;"!$B$5:$B$12"),0),MATCH($C146,INDIRECT("'"&amp;E$1&amp;"'"&amp;"!$C$4:$N$4"))),IF($B146=INDIRECT("'"&amp;E$1&amp;"'"&amp;"!$B$14"),INDEX(INDIRECT("'"&amp;E$1&amp;"'"&amp;"!$C$15:$N$22"),MATCH($A146,INDIRECT("'"&amp;E$1&amp;"'"&amp;"!$B$5:$B$12"),0),MATCH($C146,INDIRECT("'"&amp;E$1&amp;"'"&amp;"!$C$4:$N$4"))),INDEX(INDIRECT("'"&amp;E$1&amp;"'"&amp;"!$C$25:$N$32"),MATCH($A146,INDIRECT("'"&amp;E$1&amp;"'"&amp;"!$B$5:$B$12"),0),MATCH($C146,INDIRECT("'"&amp;E$1&amp;"'"&amp;"!$C$4:$N$4")))))</f>
        <v>893443.5</v>
      </c>
      <c r="F146" s="36" cm="1">
        <f t="array" aca="1" ref="F146" ca="1">IF($B146=INDIRECT("'"&amp;F$1&amp;"'"&amp;"!$B$4"),INDEX(INDIRECT("'"&amp;F$1&amp;"'"&amp;"!$C$5:$N$12"),MATCH($A146,INDIRECT("'"&amp;F$1&amp;"'"&amp;"!$B$5:$B$12"),0),MATCH($C146,INDIRECT("'"&amp;F$1&amp;"'"&amp;"!$C$4:$N$4"))),IF($B146=INDIRECT("'"&amp;F$1&amp;"'"&amp;"!$B$14"),INDEX(INDIRECT("'"&amp;F$1&amp;"'"&amp;"!$C$15:$N$22"),MATCH($A146,INDIRECT("'"&amp;F$1&amp;"'"&amp;"!$B$5:$B$12"),0),MATCH($C146,INDIRECT("'"&amp;F$1&amp;"'"&amp;"!$C$4:$N$4"))),INDEX(INDIRECT("'"&amp;F$1&amp;"'"&amp;"!$C$25:$N$32"),MATCH($A146,INDIRECT("'"&amp;F$1&amp;"'"&amp;"!$B$5:$B$12"),0),MATCH($C146,INDIRECT("'"&amp;F$1&amp;"'"&amp;"!$C$4:$N$4")))))</f>
        <v>455016.36</v>
      </c>
    </row>
    <row r="147" spans="1:6" x14ac:dyDescent="0.3">
      <c r="A147" t="str">
        <f t="shared" ref="A147:A157" si="24">A146</f>
        <v>PET CF</v>
      </c>
      <c r="B147" t="str">
        <f t="shared" ref="B147:B157" si="25">B146</f>
        <v>North</v>
      </c>
      <c r="C147" t="s">
        <v>17</v>
      </c>
      <c r="D147" s="36" cm="1">
        <f t="array" aca="1" ref="D147" ca="1">IF($B147=INDIRECT("'"&amp;D$1&amp;"'"&amp;"!$B$4"),INDEX(INDIRECT("'"&amp;D$1&amp;"'"&amp;"!$C$5:$N$12"),MATCH($A147,INDIRECT("'"&amp;D$1&amp;"'"&amp;"!$B$5:$B$12"),0),MATCH($C147,INDIRECT("'"&amp;D$1&amp;"'"&amp;"!$C$4:$N$4"))),IF($B147=INDIRECT("'"&amp;D$1&amp;"'"&amp;"!$B$14"),INDEX(INDIRECT("'"&amp;D$1&amp;"'"&amp;"!$C$15:$N$22"),MATCH($A147,INDIRECT("'"&amp;D$1&amp;"'"&amp;"!$B$5:$B$12"),0),MATCH($C147,INDIRECT("'"&amp;D$1&amp;"'"&amp;"!$C$4:$N$4"))),INDEX(INDIRECT("'"&amp;D$1&amp;"'"&amp;"!$C$25:$N$32"),MATCH($A147,INDIRECT("'"&amp;D$1&amp;"'"&amp;"!$B$5:$B$12"),0),MATCH($C147,INDIRECT("'"&amp;D$1&amp;"'"&amp;"!$C$4:$N$4")))))</f>
        <v>513865.3</v>
      </c>
      <c r="E147" s="36" cm="1">
        <f t="array" aca="1" ref="E147" ca="1">IF($B147=INDIRECT("'"&amp;E$1&amp;"'"&amp;"!$B$4"),INDEX(INDIRECT("'"&amp;E$1&amp;"'"&amp;"!$C$5:$N$12"),MATCH($A147,INDIRECT("'"&amp;E$1&amp;"'"&amp;"!$B$5:$B$12"),0),MATCH($C147,INDIRECT("'"&amp;E$1&amp;"'"&amp;"!$C$4:$N$4"))),IF($B147=INDIRECT("'"&amp;E$1&amp;"'"&amp;"!$B$14"),INDEX(INDIRECT("'"&amp;E$1&amp;"'"&amp;"!$C$15:$N$22"),MATCH($A147,INDIRECT("'"&amp;E$1&amp;"'"&amp;"!$B$5:$B$12"),0),MATCH($C147,INDIRECT("'"&amp;E$1&amp;"'"&amp;"!$C$4:$N$4"))),INDEX(INDIRECT("'"&amp;E$1&amp;"'"&amp;"!$C$25:$N$32"),MATCH($A147,INDIRECT("'"&amp;E$1&amp;"'"&amp;"!$B$5:$B$12"),0),MATCH($C147,INDIRECT("'"&amp;E$1&amp;"'"&amp;"!$C$4:$N$4")))))</f>
        <v>893443.5</v>
      </c>
      <c r="F147" s="36" cm="1">
        <f t="array" aca="1" ref="F147" ca="1">IF($B147=INDIRECT("'"&amp;F$1&amp;"'"&amp;"!$B$4"),INDEX(INDIRECT("'"&amp;F$1&amp;"'"&amp;"!$C$5:$N$12"),MATCH($A147,INDIRECT("'"&amp;F$1&amp;"'"&amp;"!$B$5:$B$12"),0),MATCH($C147,INDIRECT("'"&amp;F$1&amp;"'"&amp;"!$C$4:$N$4"))),IF($B147=INDIRECT("'"&amp;F$1&amp;"'"&amp;"!$B$14"),INDEX(INDIRECT("'"&amp;F$1&amp;"'"&amp;"!$C$15:$N$22"),MATCH($A147,INDIRECT("'"&amp;F$1&amp;"'"&amp;"!$B$5:$B$12"),0),MATCH($C147,INDIRECT("'"&amp;F$1&amp;"'"&amp;"!$C$4:$N$4"))),INDEX(INDIRECT("'"&amp;F$1&amp;"'"&amp;"!$C$25:$N$32"),MATCH($A147,INDIRECT("'"&amp;F$1&amp;"'"&amp;"!$B$5:$B$12"),0),MATCH($C147,INDIRECT("'"&amp;F$1&amp;"'"&amp;"!$C$4:$N$4")))))</f>
        <v>592629.57999999996</v>
      </c>
    </row>
    <row r="148" spans="1:6" x14ac:dyDescent="0.3">
      <c r="A148" t="str">
        <f t="shared" si="24"/>
        <v>PET CF</v>
      </c>
      <c r="B148" t="str">
        <f t="shared" si="25"/>
        <v>North</v>
      </c>
      <c r="C148" t="s">
        <v>18</v>
      </c>
      <c r="D148" s="36" cm="1">
        <f t="array" aca="1" ref="D148" ca="1">IF($B148=INDIRECT("'"&amp;D$1&amp;"'"&amp;"!$B$4"),INDEX(INDIRECT("'"&amp;D$1&amp;"'"&amp;"!$C$5:$N$12"),MATCH($A148,INDIRECT("'"&amp;D$1&amp;"'"&amp;"!$B$5:$B$12"),0),MATCH($C148,INDIRECT("'"&amp;D$1&amp;"'"&amp;"!$C$4:$N$4"))),IF($B148=INDIRECT("'"&amp;D$1&amp;"'"&amp;"!$B$14"),INDEX(INDIRECT("'"&amp;D$1&amp;"'"&amp;"!$C$15:$N$22"),MATCH($A148,INDIRECT("'"&amp;D$1&amp;"'"&amp;"!$B$5:$B$12"),0),MATCH($C148,INDIRECT("'"&amp;D$1&amp;"'"&amp;"!$C$4:$N$4"))),INDEX(INDIRECT("'"&amp;D$1&amp;"'"&amp;"!$C$25:$N$32"),MATCH($A148,INDIRECT("'"&amp;D$1&amp;"'"&amp;"!$B$5:$B$12"),0),MATCH($C148,INDIRECT("'"&amp;D$1&amp;"'"&amp;"!$C$4:$N$4")))))</f>
        <v>531097.59999999998</v>
      </c>
      <c r="E148" s="36" cm="1">
        <f t="array" aca="1" ref="E148" ca="1">IF($B148=INDIRECT("'"&amp;E$1&amp;"'"&amp;"!$B$4"),INDEX(INDIRECT("'"&amp;E$1&amp;"'"&amp;"!$C$5:$N$12"),MATCH($A148,INDIRECT("'"&amp;E$1&amp;"'"&amp;"!$B$5:$B$12"),0),MATCH($C148,INDIRECT("'"&amp;E$1&amp;"'"&amp;"!$C$4:$N$4"))),IF($B148=INDIRECT("'"&amp;E$1&amp;"'"&amp;"!$B$14"),INDEX(INDIRECT("'"&amp;E$1&amp;"'"&amp;"!$C$15:$N$22"),MATCH($A148,INDIRECT("'"&amp;E$1&amp;"'"&amp;"!$B$5:$B$12"),0),MATCH($C148,INDIRECT("'"&amp;E$1&amp;"'"&amp;"!$C$4:$N$4"))),INDEX(INDIRECT("'"&amp;E$1&amp;"'"&amp;"!$C$25:$N$32"),MATCH($A148,INDIRECT("'"&amp;E$1&amp;"'"&amp;"!$B$5:$B$12"),0),MATCH($C148,INDIRECT("'"&amp;E$1&amp;"'"&amp;"!$C$4:$N$4")))))</f>
        <v>893443.5</v>
      </c>
      <c r="F148" s="36" cm="1">
        <f t="array" aca="1" ref="F148" ca="1">IF($B148=INDIRECT("'"&amp;F$1&amp;"'"&amp;"!$B$4"),INDEX(INDIRECT("'"&amp;F$1&amp;"'"&amp;"!$C$5:$N$12"),MATCH($A148,INDIRECT("'"&amp;F$1&amp;"'"&amp;"!$B$5:$B$12"),0),MATCH($C148,INDIRECT("'"&amp;F$1&amp;"'"&amp;"!$C$4:$N$4"))),IF($B148=INDIRECT("'"&amp;F$1&amp;"'"&amp;"!$B$14"),INDEX(INDIRECT("'"&amp;F$1&amp;"'"&amp;"!$C$15:$N$22"),MATCH($A148,INDIRECT("'"&amp;F$1&amp;"'"&amp;"!$B$5:$B$12"),0),MATCH($C148,INDIRECT("'"&amp;F$1&amp;"'"&amp;"!$C$4:$N$4"))),INDEX(INDIRECT("'"&amp;F$1&amp;"'"&amp;"!$C$25:$N$32"),MATCH($A148,INDIRECT("'"&amp;F$1&amp;"'"&amp;"!$B$5:$B$12"),0),MATCH($C148,INDIRECT("'"&amp;F$1&amp;"'"&amp;"!$C$4:$N$4")))))</f>
        <v>519089.51999999996</v>
      </c>
    </row>
    <row r="149" spans="1:6" x14ac:dyDescent="0.3">
      <c r="A149" t="str">
        <f t="shared" si="24"/>
        <v>PET CF</v>
      </c>
      <c r="B149" t="str">
        <f t="shared" si="25"/>
        <v>North</v>
      </c>
      <c r="C149" t="s">
        <v>19</v>
      </c>
      <c r="D149" s="36" cm="1">
        <f t="array" aca="1" ref="D149" ca="1">IF($B149=INDIRECT("'"&amp;D$1&amp;"'"&amp;"!$B$4"),INDEX(INDIRECT("'"&amp;D$1&amp;"'"&amp;"!$C$5:$N$12"),MATCH($A149,INDIRECT("'"&amp;D$1&amp;"'"&amp;"!$B$5:$B$12"),0),MATCH($C149,INDIRECT("'"&amp;D$1&amp;"'"&amp;"!$C$4:$N$4"))),IF($B149=INDIRECT("'"&amp;D$1&amp;"'"&amp;"!$B$14"),INDEX(INDIRECT("'"&amp;D$1&amp;"'"&amp;"!$C$15:$N$22"),MATCH($A149,INDIRECT("'"&amp;D$1&amp;"'"&amp;"!$B$5:$B$12"),0),MATCH($C149,INDIRECT("'"&amp;D$1&amp;"'"&amp;"!$C$4:$N$4"))),INDEX(INDIRECT("'"&amp;D$1&amp;"'"&amp;"!$C$25:$N$32"),MATCH($A149,INDIRECT("'"&amp;D$1&amp;"'"&amp;"!$B$5:$B$12"),0),MATCH($C149,INDIRECT("'"&amp;D$1&amp;"'"&amp;"!$C$4:$N$4")))))</f>
        <v>325489.98</v>
      </c>
      <c r="E149" s="36" cm="1">
        <f t="array" aca="1" ref="E149" ca="1">IF($B149=INDIRECT("'"&amp;E$1&amp;"'"&amp;"!$B$4"),INDEX(INDIRECT("'"&amp;E$1&amp;"'"&amp;"!$C$5:$N$12"),MATCH($A149,INDIRECT("'"&amp;E$1&amp;"'"&amp;"!$B$5:$B$12"),0),MATCH($C149,INDIRECT("'"&amp;E$1&amp;"'"&amp;"!$C$4:$N$4"))),IF($B149=INDIRECT("'"&amp;E$1&amp;"'"&amp;"!$B$14"),INDEX(INDIRECT("'"&amp;E$1&amp;"'"&amp;"!$C$15:$N$22"),MATCH($A149,INDIRECT("'"&amp;E$1&amp;"'"&amp;"!$B$5:$B$12"),0),MATCH($C149,INDIRECT("'"&amp;E$1&amp;"'"&amp;"!$C$4:$N$4"))),INDEX(INDIRECT("'"&amp;E$1&amp;"'"&amp;"!$C$25:$N$32"),MATCH($A149,INDIRECT("'"&amp;E$1&amp;"'"&amp;"!$B$5:$B$12"),0),MATCH($C149,INDIRECT("'"&amp;E$1&amp;"'"&amp;"!$C$4:$N$4")))))</f>
        <v>893443.5</v>
      </c>
      <c r="F149" s="36" cm="1">
        <f t="array" aca="1" ref="F149" ca="1">IF($B149=INDIRECT("'"&amp;F$1&amp;"'"&amp;"!$B$4"),INDEX(INDIRECT("'"&amp;F$1&amp;"'"&amp;"!$C$5:$N$12"),MATCH($A149,INDIRECT("'"&amp;F$1&amp;"'"&amp;"!$B$5:$B$12"),0),MATCH($C149,INDIRECT("'"&amp;F$1&amp;"'"&amp;"!$C$4:$N$4"))),IF($B149=INDIRECT("'"&amp;F$1&amp;"'"&amp;"!$B$14"),INDEX(INDIRECT("'"&amp;F$1&amp;"'"&amp;"!$C$15:$N$22"),MATCH($A149,INDIRECT("'"&amp;F$1&amp;"'"&amp;"!$B$5:$B$12"),0),MATCH($C149,INDIRECT("'"&amp;F$1&amp;"'"&amp;"!$C$4:$N$4"))),INDEX(INDIRECT("'"&amp;F$1&amp;"'"&amp;"!$C$25:$N$32"),MATCH($A149,INDIRECT("'"&amp;F$1&amp;"'"&amp;"!$B$5:$B$12"),0),MATCH($C149,INDIRECT("'"&amp;F$1&amp;"'"&amp;"!$C$4:$N$4")))))</f>
        <v>329810.56</v>
      </c>
    </row>
    <row r="150" spans="1:6" x14ac:dyDescent="0.3">
      <c r="A150" t="str">
        <f t="shared" si="24"/>
        <v>PET CF</v>
      </c>
      <c r="B150" t="str">
        <f t="shared" si="25"/>
        <v>North</v>
      </c>
      <c r="C150" t="s">
        <v>20</v>
      </c>
      <c r="D150" s="36" cm="1">
        <f t="array" aca="1" ref="D150" ca="1">IF($B150=INDIRECT("'"&amp;D$1&amp;"'"&amp;"!$B$4"),INDEX(INDIRECT("'"&amp;D$1&amp;"'"&amp;"!$C$5:$N$12"),MATCH($A150,INDIRECT("'"&amp;D$1&amp;"'"&amp;"!$B$5:$B$12"),0),MATCH($C150,INDIRECT("'"&amp;D$1&amp;"'"&amp;"!$C$4:$N$4"))),IF($B150=INDIRECT("'"&amp;D$1&amp;"'"&amp;"!$B$14"),INDEX(INDIRECT("'"&amp;D$1&amp;"'"&amp;"!$C$15:$N$22"),MATCH($A150,INDIRECT("'"&amp;D$1&amp;"'"&amp;"!$B$5:$B$12"),0),MATCH($C150,INDIRECT("'"&amp;D$1&amp;"'"&amp;"!$C$4:$N$4"))),INDEX(INDIRECT("'"&amp;D$1&amp;"'"&amp;"!$C$25:$N$32"),MATCH($A150,INDIRECT("'"&amp;D$1&amp;"'"&amp;"!$B$5:$B$12"),0),MATCH($C150,INDIRECT("'"&amp;D$1&amp;"'"&amp;"!$C$4:$N$4")))))</f>
        <v>671552.94</v>
      </c>
      <c r="E150" s="36" cm="1">
        <f t="array" aca="1" ref="E150" ca="1">IF($B150=INDIRECT("'"&amp;E$1&amp;"'"&amp;"!$B$4"),INDEX(INDIRECT("'"&amp;E$1&amp;"'"&amp;"!$C$5:$N$12"),MATCH($A150,INDIRECT("'"&amp;E$1&amp;"'"&amp;"!$B$5:$B$12"),0),MATCH($C150,INDIRECT("'"&amp;E$1&amp;"'"&amp;"!$C$4:$N$4"))),IF($B150=INDIRECT("'"&amp;E$1&amp;"'"&amp;"!$B$14"),INDEX(INDIRECT("'"&amp;E$1&amp;"'"&amp;"!$C$15:$N$22"),MATCH($A150,INDIRECT("'"&amp;E$1&amp;"'"&amp;"!$B$5:$B$12"),0),MATCH($C150,INDIRECT("'"&amp;E$1&amp;"'"&amp;"!$C$4:$N$4"))),INDEX(INDIRECT("'"&amp;E$1&amp;"'"&amp;"!$C$25:$N$32"),MATCH($A150,INDIRECT("'"&amp;E$1&amp;"'"&amp;"!$B$5:$B$12"),0),MATCH($C150,INDIRECT("'"&amp;E$1&amp;"'"&amp;"!$C$4:$N$4")))))</f>
        <v>893443.5</v>
      </c>
      <c r="F150" s="36" cm="1">
        <f t="array" aca="1" ref="F150" ca="1">IF($B150=INDIRECT("'"&amp;F$1&amp;"'"&amp;"!$B$4"),INDEX(INDIRECT("'"&amp;F$1&amp;"'"&amp;"!$C$5:$N$12"),MATCH($A150,INDIRECT("'"&amp;F$1&amp;"'"&amp;"!$B$5:$B$12"),0),MATCH($C150,INDIRECT("'"&amp;F$1&amp;"'"&amp;"!$C$4:$N$4"))),IF($B150=INDIRECT("'"&amp;F$1&amp;"'"&amp;"!$B$14"),INDEX(INDIRECT("'"&amp;F$1&amp;"'"&amp;"!$C$15:$N$22"),MATCH($A150,INDIRECT("'"&amp;F$1&amp;"'"&amp;"!$B$5:$B$12"),0),MATCH($C150,INDIRECT("'"&amp;F$1&amp;"'"&amp;"!$C$4:$N$4"))),INDEX(INDIRECT("'"&amp;F$1&amp;"'"&amp;"!$C$25:$N$32"),MATCH($A150,INDIRECT("'"&amp;F$1&amp;"'"&amp;"!$B$5:$B$12"),0),MATCH($C150,INDIRECT("'"&amp;F$1&amp;"'"&amp;"!$C$4:$N$4")))))</f>
        <v>770916.44</v>
      </c>
    </row>
    <row r="151" spans="1:6" x14ac:dyDescent="0.3">
      <c r="A151" t="str">
        <f t="shared" si="24"/>
        <v>PET CF</v>
      </c>
      <c r="B151" t="str">
        <f t="shared" si="25"/>
        <v>North</v>
      </c>
      <c r="C151" t="s">
        <v>21</v>
      </c>
      <c r="D151" s="36" cm="1">
        <f t="array" aca="1" ref="D151" ca="1">IF($B151=INDIRECT("'"&amp;D$1&amp;"'"&amp;"!$B$4"),INDEX(INDIRECT("'"&amp;D$1&amp;"'"&amp;"!$C$5:$N$12"),MATCH($A151,INDIRECT("'"&amp;D$1&amp;"'"&amp;"!$B$5:$B$12"),0),MATCH($C151,INDIRECT("'"&amp;D$1&amp;"'"&amp;"!$C$4:$N$4"))),IF($B151=INDIRECT("'"&amp;D$1&amp;"'"&amp;"!$B$14"),INDEX(INDIRECT("'"&amp;D$1&amp;"'"&amp;"!$C$15:$N$22"),MATCH($A151,INDIRECT("'"&amp;D$1&amp;"'"&amp;"!$B$5:$B$12"),0),MATCH($C151,INDIRECT("'"&amp;D$1&amp;"'"&amp;"!$C$4:$N$4"))),INDEX(INDIRECT("'"&amp;D$1&amp;"'"&amp;"!$C$25:$N$32"),MATCH($A151,INDIRECT("'"&amp;D$1&amp;"'"&amp;"!$B$5:$B$12"),0),MATCH($C151,INDIRECT("'"&amp;D$1&amp;"'"&amp;"!$C$4:$N$4")))))</f>
        <v>811432.6399999999</v>
      </c>
      <c r="E151" s="36" cm="1">
        <f t="array" aca="1" ref="E151" ca="1">IF($B151=INDIRECT("'"&amp;E$1&amp;"'"&amp;"!$B$4"),INDEX(INDIRECT("'"&amp;E$1&amp;"'"&amp;"!$C$5:$N$12"),MATCH($A151,INDIRECT("'"&amp;E$1&amp;"'"&amp;"!$B$5:$B$12"),0),MATCH($C151,INDIRECT("'"&amp;E$1&amp;"'"&amp;"!$C$4:$N$4"))),IF($B151=INDIRECT("'"&amp;E$1&amp;"'"&amp;"!$B$14"),INDEX(INDIRECT("'"&amp;E$1&amp;"'"&amp;"!$C$15:$N$22"),MATCH($A151,INDIRECT("'"&amp;E$1&amp;"'"&amp;"!$B$5:$B$12"),0),MATCH($C151,INDIRECT("'"&amp;E$1&amp;"'"&amp;"!$C$4:$N$4"))),INDEX(INDIRECT("'"&amp;E$1&amp;"'"&amp;"!$C$25:$N$32"),MATCH($A151,INDIRECT("'"&amp;E$1&amp;"'"&amp;"!$B$5:$B$12"),0),MATCH($C151,INDIRECT("'"&amp;E$1&amp;"'"&amp;"!$C$4:$N$4")))))</f>
        <v>893443.5</v>
      </c>
      <c r="F151" s="36" cm="1">
        <f t="array" aca="1" ref="F151" ca="1">IF($B151=INDIRECT("'"&amp;F$1&amp;"'"&amp;"!$B$4"),INDEX(INDIRECT("'"&amp;F$1&amp;"'"&amp;"!$C$5:$N$12"),MATCH($A151,INDIRECT("'"&amp;F$1&amp;"'"&amp;"!$B$5:$B$12"),0),MATCH($C151,INDIRECT("'"&amp;F$1&amp;"'"&amp;"!$C$4:$N$4"))),IF($B151=INDIRECT("'"&amp;F$1&amp;"'"&amp;"!$B$14"),INDEX(INDIRECT("'"&amp;F$1&amp;"'"&amp;"!$C$15:$N$22"),MATCH($A151,INDIRECT("'"&amp;F$1&amp;"'"&amp;"!$B$5:$B$12"),0),MATCH($C151,INDIRECT("'"&amp;F$1&amp;"'"&amp;"!$C$4:$N$4"))),INDEX(INDIRECT("'"&amp;F$1&amp;"'"&amp;"!$C$25:$N$32"),MATCH($A151,INDIRECT("'"&amp;F$1&amp;"'"&amp;"!$B$5:$B$12"),0),MATCH($C151,INDIRECT("'"&amp;F$1&amp;"'"&amp;"!$C$4:$N$4")))))</f>
        <v>844868.96</v>
      </c>
    </row>
    <row r="152" spans="1:6" x14ac:dyDescent="0.3">
      <c r="A152" t="str">
        <f t="shared" si="24"/>
        <v>PET CF</v>
      </c>
      <c r="B152" t="str">
        <f t="shared" si="25"/>
        <v>North</v>
      </c>
      <c r="C152" t="s">
        <v>22</v>
      </c>
      <c r="D152" s="36" cm="1">
        <f t="array" aca="1" ref="D152" ca="1">IF($B152=INDIRECT("'"&amp;D$1&amp;"'"&amp;"!$B$4"),INDEX(INDIRECT("'"&amp;D$1&amp;"'"&amp;"!$C$5:$N$12"),MATCH($A152,INDIRECT("'"&amp;D$1&amp;"'"&amp;"!$B$5:$B$12"),0),MATCH($C152,INDIRECT("'"&amp;D$1&amp;"'"&amp;"!$C$4:$N$4"))),IF($B152=INDIRECT("'"&amp;D$1&amp;"'"&amp;"!$B$14"),INDEX(INDIRECT("'"&amp;D$1&amp;"'"&amp;"!$C$15:$N$22"),MATCH($A152,INDIRECT("'"&amp;D$1&amp;"'"&amp;"!$B$5:$B$12"),0),MATCH($C152,INDIRECT("'"&amp;D$1&amp;"'"&amp;"!$C$4:$N$4"))),INDEX(INDIRECT("'"&amp;D$1&amp;"'"&amp;"!$C$25:$N$32"),MATCH($A152,INDIRECT("'"&amp;D$1&amp;"'"&amp;"!$B$5:$B$12"),0),MATCH($C152,INDIRECT("'"&amp;D$1&amp;"'"&amp;"!$C$4:$N$4")))))</f>
        <v>878279.03999999992</v>
      </c>
      <c r="E152" s="36" cm="1">
        <f t="array" aca="1" ref="E152" ca="1">IF($B152=INDIRECT("'"&amp;E$1&amp;"'"&amp;"!$B$4"),INDEX(INDIRECT("'"&amp;E$1&amp;"'"&amp;"!$C$5:$N$12"),MATCH($A152,INDIRECT("'"&amp;E$1&amp;"'"&amp;"!$B$5:$B$12"),0),MATCH($C152,INDIRECT("'"&amp;E$1&amp;"'"&amp;"!$C$4:$N$4"))),IF($B152=INDIRECT("'"&amp;E$1&amp;"'"&amp;"!$B$14"),INDEX(INDIRECT("'"&amp;E$1&amp;"'"&amp;"!$C$15:$N$22"),MATCH($A152,INDIRECT("'"&amp;E$1&amp;"'"&amp;"!$B$5:$B$12"),0),MATCH($C152,INDIRECT("'"&amp;E$1&amp;"'"&amp;"!$C$4:$N$4"))),INDEX(INDIRECT("'"&amp;E$1&amp;"'"&amp;"!$C$25:$N$32"),MATCH($A152,INDIRECT("'"&amp;E$1&amp;"'"&amp;"!$B$5:$B$12"),0),MATCH($C152,INDIRECT("'"&amp;E$1&amp;"'"&amp;"!$C$4:$N$4")))))</f>
        <v>893443.5</v>
      </c>
      <c r="F152" s="36" cm="1">
        <f t="array" aca="1" ref="F152" ca="1">IF($B152=INDIRECT("'"&amp;F$1&amp;"'"&amp;"!$B$4"),INDEX(INDIRECT("'"&amp;F$1&amp;"'"&amp;"!$C$5:$N$12"),MATCH($A152,INDIRECT("'"&amp;F$1&amp;"'"&amp;"!$B$5:$B$12"),0),MATCH($C152,INDIRECT("'"&amp;F$1&amp;"'"&amp;"!$C$4:$N$4"))),IF($B152=INDIRECT("'"&amp;F$1&amp;"'"&amp;"!$B$14"),INDEX(INDIRECT("'"&amp;F$1&amp;"'"&amp;"!$C$15:$N$22"),MATCH($A152,INDIRECT("'"&amp;F$1&amp;"'"&amp;"!$B$5:$B$12"),0),MATCH($C152,INDIRECT("'"&amp;F$1&amp;"'"&amp;"!$C$4:$N$4"))),INDEX(INDIRECT("'"&amp;F$1&amp;"'"&amp;"!$C$25:$N$32"),MATCH($A152,INDIRECT("'"&amp;F$1&amp;"'"&amp;"!$B$5:$B$12"),0),MATCH($C152,INDIRECT("'"&amp;F$1&amp;"'"&amp;"!$C$4:$N$4")))))</f>
        <v>798044.5</v>
      </c>
    </row>
    <row r="153" spans="1:6" x14ac:dyDescent="0.3">
      <c r="A153" t="str">
        <f t="shared" si="24"/>
        <v>PET CF</v>
      </c>
      <c r="B153" t="str">
        <f t="shared" si="25"/>
        <v>North</v>
      </c>
      <c r="C153" t="s">
        <v>23</v>
      </c>
      <c r="D153" s="36" cm="1">
        <f t="array" aca="1" ref="D153" ca="1">IF($B153=INDIRECT("'"&amp;D$1&amp;"'"&amp;"!$B$4"),INDEX(INDIRECT("'"&amp;D$1&amp;"'"&amp;"!$C$5:$N$12"),MATCH($A153,INDIRECT("'"&amp;D$1&amp;"'"&amp;"!$B$5:$B$12"),0),MATCH($C153,INDIRECT("'"&amp;D$1&amp;"'"&amp;"!$C$4:$N$4"))),IF($B153=INDIRECT("'"&amp;D$1&amp;"'"&amp;"!$B$14"),INDEX(INDIRECT("'"&amp;D$1&amp;"'"&amp;"!$C$15:$N$22"),MATCH($A153,INDIRECT("'"&amp;D$1&amp;"'"&amp;"!$B$5:$B$12"),0),MATCH($C153,INDIRECT("'"&amp;D$1&amp;"'"&amp;"!$C$4:$N$4"))),INDEX(INDIRECT("'"&amp;D$1&amp;"'"&amp;"!$C$25:$N$32"),MATCH($A153,INDIRECT("'"&amp;D$1&amp;"'"&amp;"!$B$5:$B$12"),0),MATCH($C153,INDIRECT("'"&amp;D$1&amp;"'"&amp;"!$C$4:$N$4")))))</f>
        <v>737099.64</v>
      </c>
      <c r="E153" s="36" cm="1">
        <f t="array" aca="1" ref="E153" ca="1">IF($B153=INDIRECT("'"&amp;E$1&amp;"'"&amp;"!$B$4"),INDEX(INDIRECT("'"&amp;E$1&amp;"'"&amp;"!$C$5:$N$12"),MATCH($A153,INDIRECT("'"&amp;E$1&amp;"'"&amp;"!$B$5:$B$12"),0),MATCH($C153,INDIRECT("'"&amp;E$1&amp;"'"&amp;"!$C$4:$N$4"))),IF($B153=INDIRECT("'"&amp;E$1&amp;"'"&amp;"!$B$14"),INDEX(INDIRECT("'"&amp;E$1&amp;"'"&amp;"!$C$15:$N$22"),MATCH($A153,INDIRECT("'"&amp;E$1&amp;"'"&amp;"!$B$5:$B$12"),0),MATCH($C153,INDIRECT("'"&amp;E$1&amp;"'"&amp;"!$C$4:$N$4"))),INDEX(INDIRECT("'"&amp;E$1&amp;"'"&amp;"!$C$25:$N$32"),MATCH($A153,INDIRECT("'"&amp;E$1&amp;"'"&amp;"!$B$5:$B$12"),0),MATCH($C153,INDIRECT("'"&amp;E$1&amp;"'"&amp;"!$C$4:$N$4")))))</f>
        <v>893443.5</v>
      </c>
      <c r="F153" s="36" cm="1">
        <f t="array" aca="1" ref="F153" ca="1">IF($B153=INDIRECT("'"&amp;F$1&amp;"'"&amp;"!$B$4"),INDEX(INDIRECT("'"&amp;F$1&amp;"'"&amp;"!$C$5:$N$12"),MATCH($A153,INDIRECT("'"&amp;F$1&amp;"'"&amp;"!$B$5:$B$12"),0),MATCH($C153,INDIRECT("'"&amp;F$1&amp;"'"&amp;"!$C$4:$N$4"))),IF($B153=INDIRECT("'"&amp;F$1&amp;"'"&amp;"!$B$14"),INDEX(INDIRECT("'"&amp;F$1&amp;"'"&amp;"!$C$15:$N$22"),MATCH($A153,INDIRECT("'"&amp;F$1&amp;"'"&amp;"!$B$5:$B$12"),0),MATCH($C153,INDIRECT("'"&amp;F$1&amp;"'"&amp;"!$C$4:$N$4"))),INDEX(INDIRECT("'"&amp;F$1&amp;"'"&amp;"!$C$25:$N$32"),MATCH($A153,INDIRECT("'"&amp;F$1&amp;"'"&amp;"!$B$5:$B$12"),0),MATCH($C153,INDIRECT("'"&amp;F$1&amp;"'"&amp;"!$C$4:$N$4")))))</f>
        <v>552705.41999999993</v>
      </c>
    </row>
    <row r="154" spans="1:6" x14ac:dyDescent="0.3">
      <c r="A154" t="str">
        <f t="shared" si="24"/>
        <v>PET CF</v>
      </c>
      <c r="B154" t="str">
        <f t="shared" si="25"/>
        <v>North</v>
      </c>
      <c r="C154" t="s">
        <v>24</v>
      </c>
      <c r="D154" s="36" cm="1">
        <f t="array" aca="1" ref="D154" ca="1">IF($B154=INDIRECT("'"&amp;D$1&amp;"'"&amp;"!$B$4"),INDEX(INDIRECT("'"&amp;D$1&amp;"'"&amp;"!$C$5:$N$12"),MATCH($A154,INDIRECT("'"&amp;D$1&amp;"'"&amp;"!$B$5:$B$12"),0),MATCH($C154,INDIRECT("'"&amp;D$1&amp;"'"&amp;"!$C$4:$N$4"))),IF($B154=INDIRECT("'"&amp;D$1&amp;"'"&amp;"!$B$14"),INDEX(INDIRECT("'"&amp;D$1&amp;"'"&amp;"!$C$15:$N$22"),MATCH($A154,INDIRECT("'"&amp;D$1&amp;"'"&amp;"!$B$5:$B$12"),0),MATCH($C154,INDIRECT("'"&amp;D$1&amp;"'"&amp;"!$C$4:$N$4"))),INDEX(INDIRECT("'"&amp;D$1&amp;"'"&amp;"!$C$25:$N$32"),MATCH($A154,INDIRECT("'"&amp;D$1&amp;"'"&amp;"!$B$5:$B$12"),0),MATCH($C154,INDIRECT("'"&amp;D$1&amp;"'"&amp;"!$C$4:$N$4")))))</f>
        <v>896516.65999999992</v>
      </c>
      <c r="E154" s="36" cm="1">
        <f t="array" aca="1" ref="E154" ca="1">IF($B154=INDIRECT("'"&amp;E$1&amp;"'"&amp;"!$B$4"),INDEX(INDIRECT("'"&amp;E$1&amp;"'"&amp;"!$C$5:$N$12"),MATCH($A154,INDIRECT("'"&amp;E$1&amp;"'"&amp;"!$B$5:$B$12"),0),MATCH($C154,INDIRECT("'"&amp;E$1&amp;"'"&amp;"!$C$4:$N$4"))),IF($B154=INDIRECT("'"&amp;E$1&amp;"'"&amp;"!$B$14"),INDEX(INDIRECT("'"&amp;E$1&amp;"'"&amp;"!$C$15:$N$22"),MATCH($A154,INDIRECT("'"&amp;E$1&amp;"'"&amp;"!$B$5:$B$12"),0),MATCH($C154,INDIRECT("'"&amp;E$1&amp;"'"&amp;"!$C$4:$N$4"))),INDEX(INDIRECT("'"&amp;E$1&amp;"'"&amp;"!$C$25:$N$32"),MATCH($A154,INDIRECT("'"&amp;E$1&amp;"'"&amp;"!$B$5:$B$12"),0),MATCH($C154,INDIRECT("'"&amp;E$1&amp;"'"&amp;"!$C$4:$N$4")))))</f>
        <v>893443.5</v>
      </c>
      <c r="F154" s="36" cm="1">
        <f t="array" aca="1" ref="F154" ca="1">IF($B154=INDIRECT("'"&amp;F$1&amp;"'"&amp;"!$B$4"),INDEX(INDIRECT("'"&amp;F$1&amp;"'"&amp;"!$C$5:$N$12"),MATCH($A154,INDIRECT("'"&amp;F$1&amp;"'"&amp;"!$B$5:$B$12"),0),MATCH($C154,INDIRECT("'"&amp;F$1&amp;"'"&amp;"!$C$4:$N$4"))),IF($B154=INDIRECT("'"&amp;F$1&amp;"'"&amp;"!$B$14"),INDEX(INDIRECT("'"&amp;F$1&amp;"'"&amp;"!$C$15:$N$22"),MATCH($A154,INDIRECT("'"&amp;F$1&amp;"'"&amp;"!$B$5:$B$12"),0),MATCH($C154,INDIRECT("'"&amp;F$1&amp;"'"&amp;"!$C$4:$N$4"))),INDEX(INDIRECT("'"&amp;F$1&amp;"'"&amp;"!$C$25:$N$32"),MATCH($A154,INDIRECT("'"&amp;F$1&amp;"'"&amp;"!$B$5:$B$12"),0),MATCH($C154,INDIRECT("'"&amp;F$1&amp;"'"&amp;"!$C$4:$N$4")))))</f>
        <v>801614.77999999991</v>
      </c>
    </row>
    <row r="155" spans="1:6" x14ac:dyDescent="0.3">
      <c r="A155" t="str">
        <f t="shared" si="24"/>
        <v>PET CF</v>
      </c>
      <c r="B155" t="str">
        <f t="shared" si="25"/>
        <v>North</v>
      </c>
      <c r="C155" t="s">
        <v>25</v>
      </c>
      <c r="D155" s="36" cm="1">
        <f t="array" aca="1" ref="D155" ca="1">IF($B155=INDIRECT("'"&amp;D$1&amp;"'"&amp;"!$B$4"),INDEX(INDIRECT("'"&amp;D$1&amp;"'"&amp;"!$C$5:$N$12"),MATCH($A155,INDIRECT("'"&amp;D$1&amp;"'"&amp;"!$B$5:$B$12"),0),MATCH($C155,INDIRECT("'"&amp;D$1&amp;"'"&amp;"!$C$4:$N$4"))),IF($B155=INDIRECT("'"&amp;D$1&amp;"'"&amp;"!$B$14"),INDEX(INDIRECT("'"&amp;D$1&amp;"'"&amp;"!$C$15:$N$22"),MATCH($A155,INDIRECT("'"&amp;D$1&amp;"'"&amp;"!$B$5:$B$12"),0),MATCH($C155,INDIRECT("'"&amp;D$1&amp;"'"&amp;"!$C$4:$N$4"))),INDEX(INDIRECT("'"&amp;D$1&amp;"'"&amp;"!$C$25:$N$32"),MATCH($A155,INDIRECT("'"&amp;D$1&amp;"'"&amp;"!$B$5:$B$12"),0),MATCH($C155,INDIRECT("'"&amp;D$1&amp;"'"&amp;"!$C$4:$N$4")))))</f>
        <v>727699.98</v>
      </c>
      <c r="E155" s="36" cm="1">
        <f t="array" aca="1" ref="E155" ca="1">IF($B155=INDIRECT("'"&amp;E$1&amp;"'"&amp;"!$B$4"),INDEX(INDIRECT("'"&amp;E$1&amp;"'"&amp;"!$C$5:$N$12"),MATCH($A155,INDIRECT("'"&amp;E$1&amp;"'"&amp;"!$B$5:$B$12"),0),MATCH($C155,INDIRECT("'"&amp;E$1&amp;"'"&amp;"!$C$4:$N$4"))),IF($B155=INDIRECT("'"&amp;E$1&amp;"'"&amp;"!$B$14"),INDEX(INDIRECT("'"&amp;E$1&amp;"'"&amp;"!$C$15:$N$22"),MATCH($A155,INDIRECT("'"&amp;E$1&amp;"'"&amp;"!$B$5:$B$12"),0),MATCH($C155,INDIRECT("'"&amp;E$1&amp;"'"&amp;"!$C$4:$N$4"))),INDEX(INDIRECT("'"&amp;E$1&amp;"'"&amp;"!$C$25:$N$32"),MATCH($A155,INDIRECT("'"&amp;E$1&amp;"'"&amp;"!$B$5:$B$12"),0),MATCH($C155,INDIRECT("'"&amp;E$1&amp;"'"&amp;"!$C$4:$N$4")))))</f>
        <v>893443.5</v>
      </c>
      <c r="F155" s="36" cm="1">
        <f t="array" aca="1" ref="F155" ca="1">IF($B155=INDIRECT("'"&amp;F$1&amp;"'"&amp;"!$B$4"),INDEX(INDIRECT("'"&amp;F$1&amp;"'"&amp;"!$C$5:$N$12"),MATCH($A155,INDIRECT("'"&amp;F$1&amp;"'"&amp;"!$B$5:$B$12"),0),MATCH($C155,INDIRECT("'"&amp;F$1&amp;"'"&amp;"!$C$4:$N$4"))),IF($B155=INDIRECT("'"&amp;F$1&amp;"'"&amp;"!$B$14"),INDEX(INDIRECT("'"&amp;F$1&amp;"'"&amp;"!$C$15:$N$22"),MATCH($A155,INDIRECT("'"&amp;F$1&amp;"'"&amp;"!$B$5:$B$12"),0),MATCH($C155,INDIRECT("'"&amp;F$1&amp;"'"&amp;"!$C$4:$N$4"))),INDEX(INDIRECT("'"&amp;F$1&amp;"'"&amp;"!$C$25:$N$32"),MATCH($A155,INDIRECT("'"&amp;F$1&amp;"'"&amp;"!$B$5:$B$12"),0),MATCH($C155,INDIRECT("'"&amp;F$1&amp;"'"&amp;"!$C$4:$N$4")))))</f>
        <v>884985</v>
      </c>
    </row>
    <row r="156" spans="1:6" x14ac:dyDescent="0.3">
      <c r="A156" t="str">
        <f t="shared" si="24"/>
        <v>PET CF</v>
      </c>
      <c r="B156" t="str">
        <f t="shared" si="25"/>
        <v>North</v>
      </c>
      <c r="C156" t="s">
        <v>26</v>
      </c>
      <c r="D156" s="36" cm="1">
        <f t="array" aca="1" ref="D156" ca="1">IF($B156=INDIRECT("'"&amp;D$1&amp;"'"&amp;"!$B$4"),INDEX(INDIRECT("'"&amp;D$1&amp;"'"&amp;"!$C$5:$N$12"),MATCH($A156,INDIRECT("'"&amp;D$1&amp;"'"&amp;"!$B$5:$B$12"),0),MATCH($C156,INDIRECT("'"&amp;D$1&amp;"'"&amp;"!$C$4:$N$4"))),IF($B156=INDIRECT("'"&amp;D$1&amp;"'"&amp;"!$B$14"),INDEX(INDIRECT("'"&amp;D$1&amp;"'"&amp;"!$C$15:$N$22"),MATCH($A156,INDIRECT("'"&amp;D$1&amp;"'"&amp;"!$B$5:$B$12"),0),MATCH($C156,INDIRECT("'"&amp;D$1&amp;"'"&amp;"!$C$4:$N$4"))),INDEX(INDIRECT("'"&amp;D$1&amp;"'"&amp;"!$C$25:$N$32"),MATCH($A156,INDIRECT("'"&amp;D$1&amp;"'"&amp;"!$B$5:$B$12"),0),MATCH($C156,INDIRECT("'"&amp;D$1&amp;"'"&amp;"!$C$4:$N$4")))))</f>
        <v>593102.72</v>
      </c>
      <c r="E156" s="36" cm="1">
        <f t="array" aca="1" ref="E156" ca="1">IF($B156=INDIRECT("'"&amp;E$1&amp;"'"&amp;"!$B$4"),INDEX(INDIRECT("'"&amp;E$1&amp;"'"&amp;"!$C$5:$N$12"),MATCH($A156,INDIRECT("'"&amp;E$1&amp;"'"&amp;"!$B$5:$B$12"),0),MATCH($C156,INDIRECT("'"&amp;E$1&amp;"'"&amp;"!$C$4:$N$4"))),IF($B156=INDIRECT("'"&amp;E$1&amp;"'"&amp;"!$B$14"),INDEX(INDIRECT("'"&amp;E$1&amp;"'"&amp;"!$C$15:$N$22"),MATCH($A156,INDIRECT("'"&amp;E$1&amp;"'"&amp;"!$B$5:$B$12"),0),MATCH($C156,INDIRECT("'"&amp;E$1&amp;"'"&amp;"!$C$4:$N$4"))),INDEX(INDIRECT("'"&amp;E$1&amp;"'"&amp;"!$C$25:$N$32"),MATCH($A156,INDIRECT("'"&amp;E$1&amp;"'"&amp;"!$B$5:$B$12"),0),MATCH($C156,INDIRECT("'"&amp;E$1&amp;"'"&amp;"!$C$4:$N$4")))))</f>
        <v>893443.5</v>
      </c>
      <c r="F156" s="36" cm="1">
        <f t="array" aca="1" ref="F156" ca="1">IF($B156=INDIRECT("'"&amp;F$1&amp;"'"&amp;"!$B$4"),INDEX(INDIRECT("'"&amp;F$1&amp;"'"&amp;"!$C$5:$N$12"),MATCH($A156,INDIRECT("'"&amp;F$1&amp;"'"&amp;"!$B$5:$B$12"),0),MATCH($C156,INDIRECT("'"&amp;F$1&amp;"'"&amp;"!$C$4:$N$4"))),IF($B156=INDIRECT("'"&amp;F$1&amp;"'"&amp;"!$B$14"),INDEX(INDIRECT("'"&amp;F$1&amp;"'"&amp;"!$C$15:$N$22"),MATCH($A156,INDIRECT("'"&amp;F$1&amp;"'"&amp;"!$B$5:$B$12"),0),MATCH($C156,INDIRECT("'"&amp;F$1&amp;"'"&amp;"!$C$4:$N$4"))),INDEX(INDIRECT("'"&amp;F$1&amp;"'"&amp;"!$C$25:$N$32"),MATCH($A156,INDIRECT("'"&amp;F$1&amp;"'"&amp;"!$B$5:$B$12"),0),MATCH($C156,INDIRECT("'"&amp;F$1&amp;"'"&amp;"!$C$4:$N$4")))))</f>
        <v>490758.51999999996</v>
      </c>
    </row>
    <row r="157" spans="1:6" x14ac:dyDescent="0.3">
      <c r="A157" t="str">
        <f t="shared" si="24"/>
        <v>PET CF</v>
      </c>
      <c r="B157" t="str">
        <f t="shared" si="25"/>
        <v>North</v>
      </c>
      <c r="C157" t="s">
        <v>27</v>
      </c>
      <c r="D157" s="36" cm="1">
        <f t="array" aca="1" ref="D157" ca="1">IF($B157=INDIRECT("'"&amp;D$1&amp;"'"&amp;"!$B$4"),INDEX(INDIRECT("'"&amp;D$1&amp;"'"&amp;"!$C$5:$N$12"),MATCH($A157,INDIRECT("'"&amp;D$1&amp;"'"&amp;"!$B$5:$B$12"),0),MATCH($C157,INDIRECT("'"&amp;D$1&amp;"'"&amp;"!$C$4:$N$4"))),IF($B157=INDIRECT("'"&amp;D$1&amp;"'"&amp;"!$B$14"),INDEX(INDIRECT("'"&amp;D$1&amp;"'"&amp;"!$C$15:$N$22"),MATCH($A157,INDIRECT("'"&amp;D$1&amp;"'"&amp;"!$B$5:$B$12"),0),MATCH($C157,INDIRECT("'"&amp;D$1&amp;"'"&amp;"!$C$4:$N$4"))),INDEX(INDIRECT("'"&amp;D$1&amp;"'"&amp;"!$C$25:$N$32"),MATCH($A157,INDIRECT("'"&amp;D$1&amp;"'"&amp;"!$B$5:$B$12"),0),MATCH($C157,INDIRECT("'"&amp;D$1&amp;"'"&amp;"!$C$4:$N$4")))))</f>
        <v>490954.49999999994</v>
      </c>
      <c r="E157" s="36" cm="1">
        <f t="array" aca="1" ref="E157" ca="1">IF($B157=INDIRECT("'"&amp;E$1&amp;"'"&amp;"!$B$4"),INDEX(INDIRECT("'"&amp;E$1&amp;"'"&amp;"!$C$5:$N$12"),MATCH($A157,INDIRECT("'"&amp;E$1&amp;"'"&amp;"!$B$5:$B$12"),0),MATCH($C157,INDIRECT("'"&amp;E$1&amp;"'"&amp;"!$C$4:$N$4"))),IF($B157=INDIRECT("'"&amp;E$1&amp;"'"&amp;"!$B$14"),INDEX(INDIRECT("'"&amp;E$1&amp;"'"&amp;"!$C$15:$N$22"),MATCH($A157,INDIRECT("'"&amp;E$1&amp;"'"&amp;"!$B$5:$B$12"),0),MATCH($C157,INDIRECT("'"&amp;E$1&amp;"'"&amp;"!$C$4:$N$4"))),INDEX(INDIRECT("'"&amp;E$1&amp;"'"&amp;"!$C$25:$N$32"),MATCH($A157,INDIRECT("'"&amp;E$1&amp;"'"&amp;"!$B$5:$B$12"),0),MATCH($C157,INDIRECT("'"&amp;E$1&amp;"'"&amp;"!$C$4:$N$4")))))</f>
        <v>893443.5</v>
      </c>
      <c r="F157" s="36" cm="1">
        <f t="array" aca="1" ref="F157" ca="1">IF($B157=INDIRECT("'"&amp;F$1&amp;"'"&amp;"!$B$4"),INDEX(INDIRECT("'"&amp;F$1&amp;"'"&amp;"!$C$5:$N$12"),MATCH($A157,INDIRECT("'"&amp;F$1&amp;"'"&amp;"!$B$5:$B$12"),0),MATCH($C157,INDIRECT("'"&amp;F$1&amp;"'"&amp;"!$C$4:$N$4"))),IF($B157=INDIRECT("'"&amp;F$1&amp;"'"&amp;"!$B$14"),INDEX(INDIRECT("'"&amp;F$1&amp;"'"&amp;"!$C$15:$N$22"),MATCH($A157,INDIRECT("'"&amp;F$1&amp;"'"&amp;"!$B$5:$B$12"),0),MATCH($C157,INDIRECT("'"&amp;F$1&amp;"'"&amp;"!$C$4:$N$4"))),INDEX(INDIRECT("'"&amp;F$1&amp;"'"&amp;"!$C$25:$N$32"),MATCH($A157,INDIRECT("'"&amp;F$1&amp;"'"&amp;"!$B$5:$B$12"),0),MATCH($C157,INDIRECT("'"&amp;F$1&amp;"'"&amp;"!$C$4:$N$4")))))</f>
        <v>558085.43999999994</v>
      </c>
    </row>
    <row r="158" spans="1:6" x14ac:dyDescent="0.3">
      <c r="A158" t="str">
        <f>A146</f>
        <v>PET CF</v>
      </c>
      <c r="B158" t="s">
        <v>13</v>
      </c>
      <c r="C158" t="s">
        <v>16</v>
      </c>
      <c r="D158" s="36" cm="1">
        <f t="array" aca="1" ref="D158" ca="1">IF($B158=INDIRECT("'"&amp;D$1&amp;"'"&amp;"!$B$4"),INDEX(INDIRECT("'"&amp;D$1&amp;"'"&amp;"!$C$5:$N$12"),MATCH($A158,INDIRECT("'"&amp;D$1&amp;"'"&amp;"!$B$5:$B$12"),0),MATCH($C158,INDIRECT("'"&amp;D$1&amp;"'"&amp;"!$C$4:$N$4"))),IF($B158=INDIRECT("'"&amp;D$1&amp;"'"&amp;"!$B$14"),INDEX(INDIRECT("'"&amp;D$1&amp;"'"&amp;"!$C$15:$N$22"),MATCH($A158,INDIRECT("'"&amp;D$1&amp;"'"&amp;"!$B$5:$B$12"),0),MATCH($C158,INDIRECT("'"&amp;D$1&amp;"'"&amp;"!$C$4:$N$4"))),INDEX(INDIRECT("'"&amp;D$1&amp;"'"&amp;"!$C$25:$N$32"),MATCH($A158,INDIRECT("'"&amp;D$1&amp;"'"&amp;"!$B$5:$B$12"),0),MATCH($C158,INDIRECT("'"&amp;D$1&amp;"'"&amp;"!$C$4:$N$4")))))</f>
        <v>239146.43999999997</v>
      </c>
      <c r="E158" s="36" cm="1">
        <f t="array" aca="1" ref="E158" ca="1">IF($B158=INDIRECT("'"&amp;E$1&amp;"'"&amp;"!$B$4"),INDEX(INDIRECT("'"&amp;E$1&amp;"'"&amp;"!$C$5:$N$12"),MATCH($A158,INDIRECT("'"&amp;E$1&amp;"'"&amp;"!$B$5:$B$12"),0),MATCH($C158,INDIRECT("'"&amp;E$1&amp;"'"&amp;"!$C$4:$N$4"))),IF($B158=INDIRECT("'"&amp;E$1&amp;"'"&amp;"!$B$14"),INDEX(INDIRECT("'"&amp;E$1&amp;"'"&amp;"!$C$15:$N$22"),MATCH($A158,INDIRECT("'"&amp;E$1&amp;"'"&amp;"!$B$5:$B$12"),0),MATCH($C158,INDIRECT("'"&amp;E$1&amp;"'"&amp;"!$C$4:$N$4"))),INDEX(INDIRECT("'"&amp;E$1&amp;"'"&amp;"!$C$25:$N$32"),MATCH($A158,INDIRECT("'"&amp;E$1&amp;"'"&amp;"!$B$5:$B$12"),0),MATCH($C158,INDIRECT("'"&amp;E$1&amp;"'"&amp;"!$C$4:$N$4")))))</f>
        <v>288711</v>
      </c>
      <c r="F158" s="36" cm="1">
        <f t="array" aca="1" ref="F158" ca="1">IF($B158=INDIRECT("'"&amp;F$1&amp;"'"&amp;"!$B$4"),INDEX(INDIRECT("'"&amp;F$1&amp;"'"&amp;"!$C$5:$N$12"),MATCH($A158,INDIRECT("'"&amp;F$1&amp;"'"&amp;"!$B$5:$B$12"),0),MATCH($C158,INDIRECT("'"&amp;F$1&amp;"'"&amp;"!$C$4:$N$4"))),IF($B158=INDIRECT("'"&amp;F$1&amp;"'"&amp;"!$B$14"),INDEX(INDIRECT("'"&amp;F$1&amp;"'"&amp;"!$C$15:$N$22"),MATCH($A158,INDIRECT("'"&amp;F$1&amp;"'"&amp;"!$B$5:$B$12"),0),MATCH($C158,INDIRECT("'"&amp;F$1&amp;"'"&amp;"!$C$4:$N$4"))),INDEX(INDIRECT("'"&amp;F$1&amp;"'"&amp;"!$C$25:$N$32"),MATCH($A158,INDIRECT("'"&amp;F$1&amp;"'"&amp;"!$B$5:$B$12"),0),MATCH($C158,INDIRECT("'"&amp;F$1&amp;"'"&amp;"!$C$4:$N$4")))))</f>
        <v>217016.28</v>
      </c>
    </row>
    <row r="159" spans="1:6" x14ac:dyDescent="0.3">
      <c r="A159" t="str">
        <f t="shared" ref="A159:A169" si="26">A158</f>
        <v>PET CF</v>
      </c>
      <c r="B159" t="str">
        <f t="shared" ref="B159:B169" si="27">B158</f>
        <v>Central</v>
      </c>
      <c r="C159" t="s">
        <v>17</v>
      </c>
      <c r="D159" s="36" cm="1">
        <f t="array" aca="1" ref="D159" ca="1">IF($B159=INDIRECT("'"&amp;D$1&amp;"'"&amp;"!$B$4"),INDEX(INDIRECT("'"&amp;D$1&amp;"'"&amp;"!$C$5:$N$12"),MATCH($A159,INDIRECT("'"&amp;D$1&amp;"'"&amp;"!$B$5:$B$12"),0),MATCH($C159,INDIRECT("'"&amp;D$1&amp;"'"&amp;"!$C$4:$N$4"))),IF($B159=INDIRECT("'"&amp;D$1&amp;"'"&amp;"!$B$14"),INDEX(INDIRECT("'"&amp;D$1&amp;"'"&amp;"!$C$15:$N$22"),MATCH($A159,INDIRECT("'"&amp;D$1&amp;"'"&amp;"!$B$5:$B$12"),0),MATCH($C159,INDIRECT("'"&amp;D$1&amp;"'"&amp;"!$C$4:$N$4"))),INDEX(INDIRECT("'"&amp;D$1&amp;"'"&amp;"!$C$25:$N$32"),MATCH($A159,INDIRECT("'"&amp;D$1&amp;"'"&amp;"!$B$5:$B$12"),0),MATCH($C159,INDIRECT("'"&amp;D$1&amp;"'"&amp;"!$C$4:$N$4")))))</f>
        <v>261649.69999999998</v>
      </c>
      <c r="E159" s="36" cm="1">
        <f t="array" aca="1" ref="E159" ca="1">IF($B159=INDIRECT("'"&amp;E$1&amp;"'"&amp;"!$B$4"),INDEX(INDIRECT("'"&amp;E$1&amp;"'"&amp;"!$C$5:$N$12"),MATCH($A159,INDIRECT("'"&amp;E$1&amp;"'"&amp;"!$B$5:$B$12"),0),MATCH($C159,INDIRECT("'"&amp;E$1&amp;"'"&amp;"!$C$4:$N$4"))),IF($B159=INDIRECT("'"&amp;E$1&amp;"'"&amp;"!$B$14"),INDEX(INDIRECT("'"&amp;E$1&amp;"'"&amp;"!$C$15:$N$22"),MATCH($A159,INDIRECT("'"&amp;E$1&amp;"'"&amp;"!$B$5:$B$12"),0),MATCH($C159,INDIRECT("'"&amp;E$1&amp;"'"&amp;"!$C$4:$N$4"))),INDEX(INDIRECT("'"&amp;E$1&amp;"'"&amp;"!$C$25:$N$32"),MATCH($A159,INDIRECT("'"&amp;E$1&amp;"'"&amp;"!$B$5:$B$12"),0),MATCH($C159,INDIRECT("'"&amp;E$1&amp;"'"&amp;"!$C$4:$N$4")))))</f>
        <v>288711</v>
      </c>
      <c r="F159" s="36" cm="1">
        <f t="array" aca="1" ref="F159" ca="1">IF($B159=INDIRECT("'"&amp;F$1&amp;"'"&amp;"!$B$4"),INDEX(INDIRECT("'"&amp;F$1&amp;"'"&amp;"!$C$5:$N$12"),MATCH($A159,INDIRECT("'"&amp;F$1&amp;"'"&amp;"!$B$5:$B$12"),0),MATCH($C159,INDIRECT("'"&amp;F$1&amp;"'"&amp;"!$C$4:$N$4"))),IF($B159=INDIRECT("'"&amp;F$1&amp;"'"&amp;"!$B$14"),INDEX(INDIRECT("'"&amp;F$1&amp;"'"&amp;"!$C$15:$N$22"),MATCH($A159,INDIRECT("'"&amp;F$1&amp;"'"&amp;"!$B$5:$B$12"),0),MATCH($C159,INDIRECT("'"&amp;F$1&amp;"'"&amp;"!$C$4:$N$4"))),INDEX(INDIRECT("'"&amp;F$1&amp;"'"&amp;"!$C$25:$N$32"),MATCH($A159,INDIRECT("'"&amp;F$1&amp;"'"&amp;"!$B$5:$B$12"),0),MATCH($C159,INDIRECT("'"&amp;F$1&amp;"'"&amp;"!$C$4:$N$4")))))</f>
        <v>285986.48</v>
      </c>
    </row>
    <row r="160" spans="1:6" x14ac:dyDescent="0.3">
      <c r="A160" t="str">
        <f t="shared" si="26"/>
        <v>PET CF</v>
      </c>
      <c r="B160" t="str">
        <f t="shared" si="27"/>
        <v>Central</v>
      </c>
      <c r="C160" t="s">
        <v>18</v>
      </c>
      <c r="D160" s="36" cm="1">
        <f t="array" aca="1" ref="D160" ca="1">IF($B160=INDIRECT("'"&amp;D$1&amp;"'"&amp;"!$B$4"),INDEX(INDIRECT("'"&amp;D$1&amp;"'"&amp;"!$C$5:$N$12"),MATCH($A160,INDIRECT("'"&amp;D$1&amp;"'"&amp;"!$B$5:$B$12"),0),MATCH($C160,INDIRECT("'"&amp;D$1&amp;"'"&amp;"!$C$4:$N$4"))),IF($B160=INDIRECT("'"&amp;D$1&amp;"'"&amp;"!$B$14"),INDEX(INDIRECT("'"&amp;D$1&amp;"'"&amp;"!$C$15:$N$22"),MATCH($A160,INDIRECT("'"&amp;D$1&amp;"'"&amp;"!$B$5:$B$12"),0),MATCH($C160,INDIRECT("'"&amp;D$1&amp;"'"&amp;"!$C$4:$N$4"))),INDEX(INDIRECT("'"&amp;D$1&amp;"'"&amp;"!$C$25:$N$32"),MATCH($A160,INDIRECT("'"&amp;D$1&amp;"'"&amp;"!$B$5:$B$12"),0),MATCH($C160,INDIRECT("'"&amp;D$1&amp;"'"&amp;"!$C$4:$N$4")))))</f>
        <v>267650.45999999996</v>
      </c>
      <c r="E160" s="36" cm="1">
        <f t="array" aca="1" ref="E160" ca="1">IF($B160=INDIRECT("'"&amp;E$1&amp;"'"&amp;"!$B$4"),INDEX(INDIRECT("'"&amp;E$1&amp;"'"&amp;"!$C$5:$N$12"),MATCH($A160,INDIRECT("'"&amp;E$1&amp;"'"&amp;"!$B$5:$B$12"),0),MATCH($C160,INDIRECT("'"&amp;E$1&amp;"'"&amp;"!$C$4:$N$4"))),IF($B160=INDIRECT("'"&amp;E$1&amp;"'"&amp;"!$B$14"),INDEX(INDIRECT("'"&amp;E$1&amp;"'"&amp;"!$C$15:$N$22"),MATCH($A160,INDIRECT("'"&amp;E$1&amp;"'"&amp;"!$B$5:$B$12"),0),MATCH($C160,INDIRECT("'"&amp;E$1&amp;"'"&amp;"!$C$4:$N$4"))),INDEX(INDIRECT("'"&amp;E$1&amp;"'"&amp;"!$C$25:$N$32"),MATCH($A160,INDIRECT("'"&amp;E$1&amp;"'"&amp;"!$B$5:$B$12"),0),MATCH($C160,INDIRECT("'"&amp;E$1&amp;"'"&amp;"!$C$4:$N$4")))))</f>
        <v>311355</v>
      </c>
      <c r="F160" s="36" cm="1">
        <f t="array" aca="1" ref="F160" ca="1">IF($B160=INDIRECT("'"&amp;F$1&amp;"'"&amp;"!$B$4"),INDEX(INDIRECT("'"&amp;F$1&amp;"'"&amp;"!$C$5:$N$12"),MATCH($A160,INDIRECT("'"&amp;F$1&amp;"'"&amp;"!$B$5:$B$12"),0),MATCH($C160,INDIRECT("'"&amp;F$1&amp;"'"&amp;"!$C$4:$N$4"))),IF($B160=INDIRECT("'"&amp;F$1&amp;"'"&amp;"!$B$14"),INDEX(INDIRECT("'"&amp;F$1&amp;"'"&amp;"!$C$15:$N$22"),MATCH($A160,INDIRECT("'"&amp;F$1&amp;"'"&amp;"!$B$5:$B$12"),0),MATCH($C160,INDIRECT("'"&amp;F$1&amp;"'"&amp;"!$C$4:$N$4"))),INDEX(INDIRECT("'"&amp;F$1&amp;"'"&amp;"!$C$25:$N$32"),MATCH($A160,INDIRECT("'"&amp;F$1&amp;"'"&amp;"!$B$5:$B$12"),0),MATCH($C160,INDIRECT("'"&amp;F$1&amp;"'"&amp;"!$C$4:$N$4")))))</f>
        <v>197745.46</v>
      </c>
    </row>
    <row r="161" spans="1:6" x14ac:dyDescent="0.3">
      <c r="A161" t="str">
        <f t="shared" si="26"/>
        <v>PET CF</v>
      </c>
      <c r="B161" t="str">
        <f t="shared" si="27"/>
        <v>Central</v>
      </c>
      <c r="C161" t="s">
        <v>19</v>
      </c>
      <c r="D161" s="36" cm="1">
        <f t="array" aca="1" ref="D161" ca="1">IF($B161=INDIRECT("'"&amp;D$1&amp;"'"&amp;"!$B$4"),INDEX(INDIRECT("'"&amp;D$1&amp;"'"&amp;"!$C$5:$N$12"),MATCH($A161,INDIRECT("'"&amp;D$1&amp;"'"&amp;"!$B$5:$B$12"),0),MATCH($C161,INDIRECT("'"&amp;D$1&amp;"'"&amp;"!$C$4:$N$4"))),IF($B161=INDIRECT("'"&amp;D$1&amp;"'"&amp;"!$B$14"),INDEX(INDIRECT("'"&amp;D$1&amp;"'"&amp;"!$C$15:$N$22"),MATCH($A161,INDIRECT("'"&amp;D$1&amp;"'"&amp;"!$B$5:$B$12"),0),MATCH($C161,INDIRECT("'"&amp;D$1&amp;"'"&amp;"!$C$4:$N$4"))),INDEX(INDIRECT("'"&amp;D$1&amp;"'"&amp;"!$C$25:$N$32"),MATCH($A161,INDIRECT("'"&amp;D$1&amp;"'"&amp;"!$B$5:$B$12"),0),MATCH($C161,INDIRECT("'"&amp;D$1&amp;"'"&amp;"!$C$4:$N$4")))))</f>
        <v>222771.86</v>
      </c>
      <c r="E161" s="36" cm="1">
        <f t="array" aca="1" ref="E161" ca="1">IF($B161=INDIRECT("'"&amp;E$1&amp;"'"&amp;"!$B$4"),INDEX(INDIRECT("'"&amp;E$1&amp;"'"&amp;"!$C$5:$N$12"),MATCH($A161,INDIRECT("'"&amp;E$1&amp;"'"&amp;"!$B$5:$B$12"),0),MATCH($C161,INDIRECT("'"&amp;E$1&amp;"'"&amp;"!$C$4:$N$4"))),IF($B161=INDIRECT("'"&amp;E$1&amp;"'"&amp;"!$B$14"),INDEX(INDIRECT("'"&amp;E$1&amp;"'"&amp;"!$C$15:$N$22"),MATCH($A161,INDIRECT("'"&amp;E$1&amp;"'"&amp;"!$B$5:$B$12"),0),MATCH($C161,INDIRECT("'"&amp;E$1&amp;"'"&amp;"!$C$4:$N$4"))),INDEX(INDIRECT("'"&amp;E$1&amp;"'"&amp;"!$C$25:$N$32"),MATCH($A161,INDIRECT("'"&amp;E$1&amp;"'"&amp;"!$B$5:$B$12"),0),MATCH($C161,INDIRECT("'"&amp;E$1&amp;"'"&amp;"!$C$4:$N$4")))))</f>
        <v>277389</v>
      </c>
      <c r="F161" s="36" cm="1">
        <f t="array" aca="1" ref="F161" ca="1">IF($B161=INDIRECT("'"&amp;F$1&amp;"'"&amp;"!$B$4"),INDEX(INDIRECT("'"&amp;F$1&amp;"'"&amp;"!$C$5:$N$12"),MATCH($A161,INDIRECT("'"&amp;F$1&amp;"'"&amp;"!$B$5:$B$12"),0),MATCH($C161,INDIRECT("'"&amp;F$1&amp;"'"&amp;"!$C$4:$N$4"))),IF($B161=INDIRECT("'"&amp;F$1&amp;"'"&amp;"!$B$14"),INDEX(INDIRECT("'"&amp;F$1&amp;"'"&amp;"!$C$15:$N$22"),MATCH($A161,INDIRECT("'"&amp;F$1&amp;"'"&amp;"!$B$5:$B$12"),0),MATCH($C161,INDIRECT("'"&amp;F$1&amp;"'"&amp;"!$C$4:$N$4"))),INDEX(INDIRECT("'"&amp;F$1&amp;"'"&amp;"!$C$25:$N$32"),MATCH($A161,INDIRECT("'"&amp;F$1&amp;"'"&amp;"!$B$5:$B$12"),0),MATCH($C161,INDIRECT("'"&amp;F$1&amp;"'"&amp;"!$C$4:$N$4")))))</f>
        <v>185342.13999999998</v>
      </c>
    </row>
    <row r="162" spans="1:6" x14ac:dyDescent="0.3">
      <c r="A162" t="str">
        <f t="shared" si="26"/>
        <v>PET CF</v>
      </c>
      <c r="B162" t="str">
        <f t="shared" si="27"/>
        <v>Central</v>
      </c>
      <c r="C162" t="s">
        <v>20</v>
      </c>
      <c r="D162" s="36" cm="1">
        <f t="array" aca="1" ref="D162" ca="1">IF($B162=INDIRECT("'"&amp;D$1&amp;"'"&amp;"!$B$4"),INDEX(INDIRECT("'"&amp;D$1&amp;"'"&amp;"!$C$5:$N$12"),MATCH($A162,INDIRECT("'"&amp;D$1&amp;"'"&amp;"!$B$5:$B$12"),0),MATCH($C162,INDIRECT("'"&amp;D$1&amp;"'"&amp;"!$C$4:$N$4"))),IF($B162=INDIRECT("'"&amp;D$1&amp;"'"&amp;"!$B$14"),INDEX(INDIRECT("'"&amp;D$1&amp;"'"&amp;"!$C$15:$N$22"),MATCH($A162,INDIRECT("'"&amp;D$1&amp;"'"&amp;"!$B$5:$B$12"),0),MATCH($C162,INDIRECT("'"&amp;D$1&amp;"'"&amp;"!$C$4:$N$4"))),INDEX(INDIRECT("'"&amp;D$1&amp;"'"&amp;"!$C$25:$N$32"),MATCH($A162,INDIRECT("'"&amp;D$1&amp;"'"&amp;"!$B$5:$B$12"),0),MATCH($C162,INDIRECT("'"&amp;D$1&amp;"'"&amp;"!$C$4:$N$4")))))</f>
        <v>372029.89999999997</v>
      </c>
      <c r="E162" s="36" cm="1">
        <f t="array" aca="1" ref="E162" ca="1">IF($B162=INDIRECT("'"&amp;E$1&amp;"'"&amp;"!$B$4"),INDEX(INDIRECT("'"&amp;E$1&amp;"'"&amp;"!$C$5:$N$12"),MATCH($A162,INDIRECT("'"&amp;E$1&amp;"'"&amp;"!$B$5:$B$12"),0),MATCH($C162,INDIRECT("'"&amp;E$1&amp;"'"&amp;"!$C$4:$N$4"))),IF($B162=INDIRECT("'"&amp;E$1&amp;"'"&amp;"!$B$14"),INDEX(INDIRECT("'"&amp;E$1&amp;"'"&amp;"!$C$15:$N$22"),MATCH($A162,INDIRECT("'"&amp;E$1&amp;"'"&amp;"!$B$5:$B$12"),0),MATCH($C162,INDIRECT("'"&amp;E$1&amp;"'"&amp;"!$C$4:$N$4"))),INDEX(INDIRECT("'"&amp;E$1&amp;"'"&amp;"!$C$25:$N$32"),MATCH($A162,INDIRECT("'"&amp;E$1&amp;"'"&amp;"!$B$5:$B$12"),0),MATCH($C162,INDIRECT("'"&amp;E$1&amp;"'"&amp;"!$C$4:$N$4")))))</f>
        <v>300033</v>
      </c>
      <c r="F162" s="36" cm="1">
        <f t="array" aca="1" ref="F162" ca="1">IF($B162=INDIRECT("'"&amp;F$1&amp;"'"&amp;"!$B$4"),INDEX(INDIRECT("'"&amp;F$1&amp;"'"&amp;"!$C$5:$N$12"),MATCH($A162,INDIRECT("'"&amp;F$1&amp;"'"&amp;"!$B$5:$B$12"),0),MATCH($C162,INDIRECT("'"&amp;F$1&amp;"'"&amp;"!$C$4:$N$4"))),IF($B162=INDIRECT("'"&amp;F$1&amp;"'"&amp;"!$B$14"),INDEX(INDIRECT("'"&amp;F$1&amp;"'"&amp;"!$C$15:$N$22"),MATCH($A162,INDIRECT("'"&amp;F$1&amp;"'"&amp;"!$B$5:$B$12"),0),MATCH($C162,INDIRECT("'"&amp;F$1&amp;"'"&amp;"!$C$4:$N$4"))),INDEX(INDIRECT("'"&amp;F$1&amp;"'"&amp;"!$C$25:$N$32"),MATCH($A162,INDIRECT("'"&amp;F$1&amp;"'"&amp;"!$B$5:$B$12"),0),MATCH($C162,INDIRECT("'"&amp;F$1&amp;"'"&amp;"!$C$4:$N$4")))))</f>
        <v>286286.59999999998</v>
      </c>
    </row>
    <row r="163" spans="1:6" x14ac:dyDescent="0.3">
      <c r="A163" t="str">
        <f t="shared" si="26"/>
        <v>PET CF</v>
      </c>
      <c r="B163" t="str">
        <f t="shared" si="27"/>
        <v>Central</v>
      </c>
      <c r="C163" t="s">
        <v>21</v>
      </c>
      <c r="D163" s="36" cm="1">
        <f t="array" aca="1" ref="D163" ca="1">IF($B163=INDIRECT("'"&amp;D$1&amp;"'"&amp;"!$B$4"),INDEX(INDIRECT("'"&amp;D$1&amp;"'"&amp;"!$C$5:$N$12"),MATCH($A163,INDIRECT("'"&amp;D$1&amp;"'"&amp;"!$B$5:$B$12"),0),MATCH($C163,INDIRECT("'"&amp;D$1&amp;"'"&amp;"!$C$4:$N$4"))),IF($B163=INDIRECT("'"&amp;D$1&amp;"'"&amp;"!$B$14"),INDEX(INDIRECT("'"&amp;D$1&amp;"'"&amp;"!$C$15:$N$22"),MATCH($A163,INDIRECT("'"&amp;D$1&amp;"'"&amp;"!$B$5:$B$12"),0),MATCH($C163,INDIRECT("'"&amp;D$1&amp;"'"&amp;"!$C$4:$N$4"))),INDEX(INDIRECT("'"&amp;D$1&amp;"'"&amp;"!$C$25:$N$32"),MATCH($A163,INDIRECT("'"&amp;D$1&amp;"'"&amp;"!$B$5:$B$12"),0),MATCH($C163,INDIRECT("'"&amp;D$1&amp;"'"&amp;"!$C$4:$N$4")))))</f>
        <v>451383.75999999995</v>
      </c>
      <c r="E163" s="36" cm="1">
        <f t="array" aca="1" ref="E163" ca="1">IF($B163=INDIRECT("'"&amp;E$1&amp;"'"&amp;"!$B$4"),INDEX(INDIRECT("'"&amp;E$1&amp;"'"&amp;"!$C$5:$N$12"),MATCH($A163,INDIRECT("'"&amp;E$1&amp;"'"&amp;"!$B$5:$B$12"),0),MATCH($C163,INDIRECT("'"&amp;E$1&amp;"'"&amp;"!$C$4:$N$4"))),IF($B163=INDIRECT("'"&amp;E$1&amp;"'"&amp;"!$B$14"),INDEX(INDIRECT("'"&amp;E$1&amp;"'"&amp;"!$C$15:$N$22"),MATCH($A163,INDIRECT("'"&amp;E$1&amp;"'"&amp;"!$B$5:$B$12"),0),MATCH($C163,INDIRECT("'"&amp;E$1&amp;"'"&amp;"!$C$4:$N$4"))),INDEX(INDIRECT("'"&amp;E$1&amp;"'"&amp;"!$C$25:$N$32"),MATCH($A163,INDIRECT("'"&amp;E$1&amp;"'"&amp;"!$B$5:$B$12"),0),MATCH($C163,INDIRECT("'"&amp;E$1&amp;"'"&amp;"!$C$4:$N$4")))))</f>
        <v>300033</v>
      </c>
      <c r="F163" s="36" cm="1">
        <f t="array" aca="1" ref="F163" ca="1">IF($B163=INDIRECT("'"&amp;F$1&amp;"'"&amp;"!$B$4"),INDEX(INDIRECT("'"&amp;F$1&amp;"'"&amp;"!$C$5:$N$12"),MATCH($A163,INDIRECT("'"&amp;F$1&amp;"'"&amp;"!$B$5:$B$12"),0),MATCH($C163,INDIRECT("'"&amp;F$1&amp;"'"&amp;"!$C$4:$N$4"))),IF($B163=INDIRECT("'"&amp;F$1&amp;"'"&amp;"!$B$14"),INDEX(INDIRECT("'"&amp;F$1&amp;"'"&amp;"!$C$15:$N$22"),MATCH($A163,INDIRECT("'"&amp;F$1&amp;"'"&amp;"!$B$5:$B$12"),0),MATCH($C163,INDIRECT("'"&amp;F$1&amp;"'"&amp;"!$C$4:$N$4"))),INDEX(INDIRECT("'"&amp;F$1&amp;"'"&amp;"!$C$25:$N$32"),MATCH($A163,INDIRECT("'"&amp;F$1&amp;"'"&amp;"!$B$5:$B$12"),0),MATCH($C163,INDIRECT("'"&amp;F$1&amp;"'"&amp;"!$C$4:$N$4")))))</f>
        <v>351059.22</v>
      </c>
    </row>
    <row r="164" spans="1:6" x14ac:dyDescent="0.3">
      <c r="A164" t="str">
        <f t="shared" si="26"/>
        <v>PET CF</v>
      </c>
      <c r="B164" t="str">
        <f t="shared" si="27"/>
        <v>Central</v>
      </c>
      <c r="C164" t="s">
        <v>22</v>
      </c>
      <c r="D164" s="36" cm="1">
        <f t="array" aca="1" ref="D164" ca="1">IF($B164=INDIRECT("'"&amp;D$1&amp;"'"&amp;"!$B$4"),INDEX(INDIRECT("'"&amp;D$1&amp;"'"&amp;"!$C$5:$N$12"),MATCH($A164,INDIRECT("'"&amp;D$1&amp;"'"&amp;"!$B$5:$B$12"),0),MATCH($C164,INDIRECT("'"&amp;D$1&amp;"'"&amp;"!$C$4:$N$4"))),IF($B164=INDIRECT("'"&amp;D$1&amp;"'"&amp;"!$B$14"),INDEX(INDIRECT("'"&amp;D$1&amp;"'"&amp;"!$C$15:$N$22"),MATCH($A164,INDIRECT("'"&amp;D$1&amp;"'"&amp;"!$B$5:$B$12"),0),MATCH($C164,INDIRECT("'"&amp;D$1&amp;"'"&amp;"!$C$4:$N$4"))),INDEX(INDIRECT("'"&amp;D$1&amp;"'"&amp;"!$C$25:$N$32"),MATCH($A164,INDIRECT("'"&amp;D$1&amp;"'"&amp;"!$B$5:$B$12"),0),MATCH($C164,INDIRECT("'"&amp;D$1&amp;"'"&amp;"!$C$4:$N$4")))))</f>
        <v>289934.77999999997</v>
      </c>
      <c r="E164" s="36" cm="1">
        <f t="array" aca="1" ref="E164" ca="1">IF($B164=INDIRECT("'"&amp;E$1&amp;"'"&amp;"!$B$4"),INDEX(INDIRECT("'"&amp;E$1&amp;"'"&amp;"!$C$5:$N$12"),MATCH($A164,INDIRECT("'"&amp;E$1&amp;"'"&amp;"!$B$5:$B$12"),0),MATCH($C164,INDIRECT("'"&amp;E$1&amp;"'"&amp;"!$C$4:$N$4"))),IF($B164=INDIRECT("'"&amp;E$1&amp;"'"&amp;"!$B$14"),INDEX(INDIRECT("'"&amp;E$1&amp;"'"&amp;"!$C$15:$N$22"),MATCH($A164,INDIRECT("'"&amp;E$1&amp;"'"&amp;"!$B$5:$B$12"),0),MATCH($C164,INDIRECT("'"&amp;E$1&amp;"'"&amp;"!$C$4:$N$4"))),INDEX(INDIRECT("'"&amp;E$1&amp;"'"&amp;"!$C$25:$N$32"),MATCH($A164,INDIRECT("'"&amp;E$1&amp;"'"&amp;"!$B$5:$B$12"),0),MATCH($C164,INDIRECT("'"&amp;E$1&amp;"'"&amp;"!$C$4:$N$4")))))</f>
        <v>294372</v>
      </c>
      <c r="F164" s="36" cm="1">
        <f t="array" aca="1" ref="F164" ca="1">IF($B164=INDIRECT("'"&amp;F$1&amp;"'"&amp;"!$B$4"),INDEX(INDIRECT("'"&amp;F$1&amp;"'"&amp;"!$C$5:$N$12"),MATCH($A164,INDIRECT("'"&amp;F$1&amp;"'"&amp;"!$B$5:$B$12"),0),MATCH($C164,INDIRECT("'"&amp;F$1&amp;"'"&amp;"!$C$4:$N$4"))),IF($B164=INDIRECT("'"&amp;F$1&amp;"'"&amp;"!$B$14"),INDEX(INDIRECT("'"&amp;F$1&amp;"'"&amp;"!$C$15:$N$22"),MATCH($A164,INDIRECT("'"&amp;F$1&amp;"'"&amp;"!$B$5:$B$12"),0),MATCH($C164,INDIRECT("'"&amp;F$1&amp;"'"&amp;"!$C$4:$N$4"))),INDEX(INDIRECT("'"&amp;F$1&amp;"'"&amp;"!$C$25:$N$32"),MATCH($A164,INDIRECT("'"&amp;F$1&amp;"'"&amp;"!$B$5:$B$12"),0),MATCH($C164,INDIRECT("'"&amp;F$1&amp;"'"&amp;"!$C$4:$N$4")))))</f>
        <v>313640.15999999997</v>
      </c>
    </row>
    <row r="165" spans="1:6" x14ac:dyDescent="0.3">
      <c r="A165" t="str">
        <f t="shared" si="26"/>
        <v>PET CF</v>
      </c>
      <c r="B165" t="str">
        <f t="shared" si="27"/>
        <v>Central</v>
      </c>
      <c r="C165" t="s">
        <v>23</v>
      </c>
      <c r="D165" s="36" cm="1">
        <f t="array" aca="1" ref="D165" ca="1">IF($B165=INDIRECT("'"&amp;D$1&amp;"'"&amp;"!$B$4"),INDEX(INDIRECT("'"&amp;D$1&amp;"'"&amp;"!$C$5:$N$12"),MATCH($A165,INDIRECT("'"&amp;D$1&amp;"'"&amp;"!$B$5:$B$12"),0),MATCH($C165,INDIRECT("'"&amp;D$1&amp;"'"&amp;"!$C$4:$N$4"))),IF($B165=INDIRECT("'"&amp;D$1&amp;"'"&amp;"!$B$14"),INDEX(INDIRECT("'"&amp;D$1&amp;"'"&amp;"!$C$15:$N$22"),MATCH($A165,INDIRECT("'"&amp;D$1&amp;"'"&amp;"!$B$5:$B$12"),0),MATCH($C165,INDIRECT("'"&amp;D$1&amp;"'"&amp;"!$C$4:$N$4"))),INDEX(INDIRECT("'"&amp;D$1&amp;"'"&amp;"!$C$25:$N$32"),MATCH($A165,INDIRECT("'"&amp;D$1&amp;"'"&amp;"!$B$5:$B$12"),0),MATCH($C165,INDIRECT("'"&amp;D$1&amp;"'"&amp;"!$C$4:$N$4")))))</f>
        <v>224059.25999999998</v>
      </c>
      <c r="E165" s="36" cm="1">
        <f t="array" aca="1" ref="E165" ca="1">IF($B165=INDIRECT("'"&amp;E$1&amp;"'"&amp;"!$B$4"),INDEX(INDIRECT("'"&amp;E$1&amp;"'"&amp;"!$C$5:$N$12"),MATCH($A165,INDIRECT("'"&amp;E$1&amp;"'"&amp;"!$B$5:$B$12"),0),MATCH($C165,INDIRECT("'"&amp;E$1&amp;"'"&amp;"!$C$4:$N$4"))),IF($B165=INDIRECT("'"&amp;E$1&amp;"'"&amp;"!$B$14"),INDEX(INDIRECT("'"&amp;E$1&amp;"'"&amp;"!$C$15:$N$22"),MATCH($A165,INDIRECT("'"&amp;E$1&amp;"'"&amp;"!$B$5:$B$12"),0),MATCH($C165,INDIRECT("'"&amp;E$1&amp;"'"&amp;"!$C$4:$N$4"))),INDEX(INDIRECT("'"&amp;E$1&amp;"'"&amp;"!$C$25:$N$32"),MATCH($A165,INDIRECT("'"&amp;E$1&amp;"'"&amp;"!$B$5:$B$12"),0),MATCH($C165,INDIRECT("'"&amp;E$1&amp;"'"&amp;"!$C$4:$N$4")))))</f>
        <v>215118</v>
      </c>
      <c r="F165" s="36" cm="1">
        <f t="array" aca="1" ref="F165" ca="1">IF($B165=INDIRECT("'"&amp;F$1&amp;"'"&amp;"!$B$4"),INDEX(INDIRECT("'"&amp;F$1&amp;"'"&amp;"!$C$5:$N$12"),MATCH($A165,INDIRECT("'"&amp;F$1&amp;"'"&amp;"!$B$5:$B$12"),0),MATCH($C165,INDIRECT("'"&amp;F$1&amp;"'"&amp;"!$C$4:$N$4"))),IF($B165=INDIRECT("'"&amp;F$1&amp;"'"&amp;"!$B$14"),INDEX(INDIRECT("'"&amp;F$1&amp;"'"&amp;"!$C$15:$N$22"),MATCH($A165,INDIRECT("'"&amp;F$1&amp;"'"&amp;"!$B$5:$B$12"),0),MATCH($C165,INDIRECT("'"&amp;F$1&amp;"'"&amp;"!$C$4:$N$4"))),INDEX(INDIRECT("'"&amp;F$1&amp;"'"&amp;"!$C$25:$N$32"),MATCH($A165,INDIRECT("'"&amp;F$1&amp;"'"&amp;"!$B$5:$B$12"),0),MATCH($C165,INDIRECT("'"&amp;F$1&amp;"'"&amp;"!$C$4:$N$4")))))</f>
        <v>40594.1</v>
      </c>
    </row>
    <row r="166" spans="1:6" x14ac:dyDescent="0.3">
      <c r="A166" t="str">
        <f t="shared" si="26"/>
        <v>PET CF</v>
      </c>
      <c r="B166" t="str">
        <f t="shared" si="27"/>
        <v>Central</v>
      </c>
      <c r="C166" t="s">
        <v>24</v>
      </c>
      <c r="D166" s="36" cm="1">
        <f t="array" aca="1" ref="D166" ca="1">IF($B166=INDIRECT("'"&amp;D$1&amp;"'"&amp;"!$B$4"),INDEX(INDIRECT("'"&amp;D$1&amp;"'"&amp;"!$C$5:$N$12"),MATCH($A166,INDIRECT("'"&amp;D$1&amp;"'"&amp;"!$B$5:$B$12"),0),MATCH($C166,INDIRECT("'"&amp;D$1&amp;"'"&amp;"!$C$4:$N$4"))),IF($B166=INDIRECT("'"&amp;D$1&amp;"'"&amp;"!$B$14"),INDEX(INDIRECT("'"&amp;D$1&amp;"'"&amp;"!$C$15:$N$22"),MATCH($A166,INDIRECT("'"&amp;D$1&amp;"'"&amp;"!$B$5:$B$12"),0),MATCH($C166,INDIRECT("'"&amp;D$1&amp;"'"&amp;"!$C$4:$N$4"))),INDEX(INDIRECT("'"&amp;D$1&amp;"'"&amp;"!$C$25:$N$32"),MATCH($A166,INDIRECT("'"&amp;D$1&amp;"'"&amp;"!$B$5:$B$12"),0),MATCH($C166,INDIRECT("'"&amp;D$1&amp;"'"&amp;"!$C$4:$N$4")))))</f>
        <v>381943.69999999995</v>
      </c>
      <c r="E166" s="36" cm="1">
        <f t="array" aca="1" ref="E166" ca="1">IF($B166=INDIRECT("'"&amp;E$1&amp;"'"&amp;"!$B$4"),INDEX(INDIRECT("'"&amp;E$1&amp;"'"&amp;"!$C$5:$N$12"),MATCH($A166,INDIRECT("'"&amp;E$1&amp;"'"&amp;"!$B$5:$B$12"),0),MATCH($C166,INDIRECT("'"&amp;E$1&amp;"'"&amp;"!$C$4:$N$4"))),IF($B166=INDIRECT("'"&amp;E$1&amp;"'"&amp;"!$B$14"),INDEX(INDIRECT("'"&amp;E$1&amp;"'"&amp;"!$C$15:$N$22"),MATCH($A166,INDIRECT("'"&amp;E$1&amp;"'"&amp;"!$B$5:$B$12"),0),MATCH($C166,INDIRECT("'"&amp;E$1&amp;"'"&amp;"!$C$4:$N$4"))),INDEX(INDIRECT("'"&amp;E$1&amp;"'"&amp;"!$C$25:$N$32"),MATCH($A166,INDIRECT("'"&amp;E$1&amp;"'"&amp;"!$B$5:$B$12"),0),MATCH($C166,INDIRECT("'"&amp;E$1&amp;"'"&amp;"!$C$4:$N$4")))))</f>
        <v>288711</v>
      </c>
      <c r="F166" s="36" cm="1">
        <f t="array" aca="1" ref="F166" ca="1">IF($B166=INDIRECT("'"&amp;F$1&amp;"'"&amp;"!$B$4"),INDEX(INDIRECT("'"&amp;F$1&amp;"'"&amp;"!$C$5:$N$12"),MATCH($A166,INDIRECT("'"&amp;F$1&amp;"'"&amp;"!$B$5:$B$12"),0),MATCH($C166,INDIRECT("'"&amp;F$1&amp;"'"&amp;"!$C$4:$N$4"))),IF($B166=INDIRECT("'"&amp;F$1&amp;"'"&amp;"!$B$14"),INDEX(INDIRECT("'"&amp;F$1&amp;"'"&amp;"!$C$15:$N$22"),MATCH($A166,INDIRECT("'"&amp;F$1&amp;"'"&amp;"!$B$5:$B$12"),0),MATCH($C166,INDIRECT("'"&amp;F$1&amp;"'"&amp;"!$C$4:$N$4"))),INDEX(INDIRECT("'"&amp;F$1&amp;"'"&amp;"!$C$25:$N$32"),MATCH($A166,INDIRECT("'"&amp;F$1&amp;"'"&amp;"!$B$5:$B$12"),0),MATCH($C166,INDIRECT("'"&amp;F$1&amp;"'"&amp;"!$C$4:$N$4")))))</f>
        <v>318317.44</v>
      </c>
    </row>
    <row r="167" spans="1:6" x14ac:dyDescent="0.3">
      <c r="A167" t="str">
        <f t="shared" si="26"/>
        <v>PET CF</v>
      </c>
      <c r="B167" t="str">
        <f t="shared" si="27"/>
        <v>Central</v>
      </c>
      <c r="C167" t="s">
        <v>25</v>
      </c>
      <c r="D167" s="36" cm="1">
        <f t="array" aca="1" ref="D167" ca="1">IF($B167=INDIRECT("'"&amp;D$1&amp;"'"&amp;"!$B$4"),INDEX(INDIRECT("'"&amp;D$1&amp;"'"&amp;"!$C$5:$N$12"),MATCH($A167,INDIRECT("'"&amp;D$1&amp;"'"&amp;"!$B$5:$B$12"),0),MATCH($C167,INDIRECT("'"&amp;D$1&amp;"'"&amp;"!$C$4:$N$4"))),IF($B167=INDIRECT("'"&amp;D$1&amp;"'"&amp;"!$B$14"),INDEX(INDIRECT("'"&amp;D$1&amp;"'"&amp;"!$C$15:$N$22"),MATCH($A167,INDIRECT("'"&amp;D$1&amp;"'"&amp;"!$B$5:$B$12"),0),MATCH($C167,INDIRECT("'"&amp;D$1&amp;"'"&amp;"!$C$4:$N$4"))),INDEX(INDIRECT("'"&amp;D$1&amp;"'"&amp;"!$C$25:$N$32"),MATCH($A167,INDIRECT("'"&amp;D$1&amp;"'"&amp;"!$B$5:$B$12"),0),MATCH($C167,INDIRECT("'"&amp;D$1&amp;"'"&amp;"!$C$4:$N$4")))))</f>
        <v>209242.68</v>
      </c>
      <c r="E167" s="36" cm="1">
        <f t="array" aca="1" ref="E167" ca="1">IF($B167=INDIRECT("'"&amp;E$1&amp;"'"&amp;"!$B$4"),INDEX(INDIRECT("'"&amp;E$1&amp;"'"&amp;"!$C$5:$N$12"),MATCH($A167,INDIRECT("'"&amp;E$1&amp;"'"&amp;"!$B$5:$B$12"),0),MATCH($C167,INDIRECT("'"&amp;E$1&amp;"'"&amp;"!$C$4:$N$4"))),IF($B167=INDIRECT("'"&amp;E$1&amp;"'"&amp;"!$B$14"),INDEX(INDIRECT("'"&amp;E$1&amp;"'"&amp;"!$C$15:$N$22"),MATCH($A167,INDIRECT("'"&amp;E$1&amp;"'"&amp;"!$B$5:$B$12"),0),MATCH($C167,INDIRECT("'"&amp;E$1&amp;"'"&amp;"!$C$4:$N$4"))),INDEX(INDIRECT("'"&amp;E$1&amp;"'"&amp;"!$C$25:$N$32"),MATCH($A167,INDIRECT("'"&amp;E$1&amp;"'"&amp;"!$B$5:$B$12"),0),MATCH($C167,INDIRECT("'"&amp;E$1&amp;"'"&amp;"!$C$4:$N$4")))))</f>
        <v>311355</v>
      </c>
      <c r="F167" s="36" cm="1">
        <f t="array" aca="1" ref="F167" ca="1">IF($B167=INDIRECT("'"&amp;F$1&amp;"'"&amp;"!$B$4"),INDEX(INDIRECT("'"&amp;F$1&amp;"'"&amp;"!$C$5:$N$12"),MATCH($A167,INDIRECT("'"&amp;F$1&amp;"'"&amp;"!$B$5:$B$12"),0),MATCH($C167,INDIRECT("'"&amp;F$1&amp;"'"&amp;"!$C$4:$N$4"))),IF($B167=INDIRECT("'"&amp;F$1&amp;"'"&amp;"!$B$14"),INDEX(INDIRECT("'"&amp;F$1&amp;"'"&amp;"!$C$15:$N$22"),MATCH($A167,INDIRECT("'"&amp;F$1&amp;"'"&amp;"!$B$5:$B$12"),0),MATCH($C167,INDIRECT("'"&amp;F$1&amp;"'"&amp;"!$C$4:$N$4"))),INDEX(INDIRECT("'"&amp;F$1&amp;"'"&amp;"!$C$25:$N$32"),MATCH($A167,INDIRECT("'"&amp;F$1&amp;"'"&amp;"!$B$5:$B$12"),0),MATCH($C167,INDIRECT("'"&amp;F$1&amp;"'"&amp;"!$C$4:$N$4")))))</f>
        <v>270080.94</v>
      </c>
    </row>
    <row r="168" spans="1:6" x14ac:dyDescent="0.3">
      <c r="A168" t="str">
        <f t="shared" si="26"/>
        <v>PET CF</v>
      </c>
      <c r="B168" t="str">
        <f t="shared" si="27"/>
        <v>Central</v>
      </c>
      <c r="C168" t="s">
        <v>26</v>
      </c>
      <c r="D168" s="36" cm="1">
        <f t="array" aca="1" ref="D168" ca="1">IF($B168=INDIRECT("'"&amp;D$1&amp;"'"&amp;"!$B$4"),INDEX(INDIRECT("'"&amp;D$1&amp;"'"&amp;"!$C$5:$N$12"),MATCH($A168,INDIRECT("'"&amp;D$1&amp;"'"&amp;"!$B$5:$B$12"),0),MATCH($C168,INDIRECT("'"&amp;D$1&amp;"'"&amp;"!$C$4:$N$4"))),IF($B168=INDIRECT("'"&amp;D$1&amp;"'"&amp;"!$B$14"),INDEX(INDIRECT("'"&amp;D$1&amp;"'"&amp;"!$C$15:$N$22"),MATCH($A168,INDIRECT("'"&amp;D$1&amp;"'"&amp;"!$B$5:$B$12"),0),MATCH($C168,INDIRECT("'"&amp;D$1&amp;"'"&amp;"!$C$4:$N$4"))),INDEX(INDIRECT("'"&amp;D$1&amp;"'"&amp;"!$C$25:$N$32"),MATCH($A168,INDIRECT("'"&amp;D$1&amp;"'"&amp;"!$B$5:$B$12"),0),MATCH($C168,INDIRECT("'"&amp;D$1&amp;"'"&amp;"!$C$4:$N$4")))))</f>
        <v>222376.62</v>
      </c>
      <c r="E168" s="36" cm="1">
        <f t="array" aca="1" ref="E168" ca="1">IF($B168=INDIRECT("'"&amp;E$1&amp;"'"&amp;"!$B$4"),INDEX(INDIRECT("'"&amp;E$1&amp;"'"&amp;"!$C$5:$N$12"),MATCH($A168,INDIRECT("'"&amp;E$1&amp;"'"&amp;"!$B$5:$B$12"),0),MATCH($C168,INDIRECT("'"&amp;E$1&amp;"'"&amp;"!$C$4:$N$4"))),IF($B168=INDIRECT("'"&amp;E$1&amp;"'"&amp;"!$B$14"),INDEX(INDIRECT("'"&amp;E$1&amp;"'"&amp;"!$C$15:$N$22"),MATCH($A168,INDIRECT("'"&amp;E$1&amp;"'"&amp;"!$B$5:$B$12"),0),MATCH($C168,INDIRECT("'"&amp;E$1&amp;"'"&amp;"!$C$4:$N$4"))),INDEX(INDIRECT("'"&amp;E$1&amp;"'"&amp;"!$C$25:$N$32"),MATCH($A168,INDIRECT("'"&amp;E$1&amp;"'"&amp;"!$B$5:$B$12"),0),MATCH($C168,INDIRECT("'"&amp;E$1&amp;"'"&amp;"!$C$4:$N$4")))))</f>
        <v>300033</v>
      </c>
      <c r="F168" s="36" cm="1">
        <f t="array" aca="1" ref="F168" ca="1">IF($B168=INDIRECT("'"&amp;F$1&amp;"'"&amp;"!$B$4"),INDEX(INDIRECT("'"&amp;F$1&amp;"'"&amp;"!$C$5:$N$12"),MATCH($A168,INDIRECT("'"&amp;F$1&amp;"'"&amp;"!$B$5:$B$12"),0),MATCH($C168,INDIRECT("'"&amp;F$1&amp;"'"&amp;"!$C$4:$N$4"))),IF($B168=INDIRECT("'"&amp;F$1&amp;"'"&amp;"!$B$14"),INDEX(INDIRECT("'"&amp;F$1&amp;"'"&amp;"!$C$15:$N$22"),MATCH($A168,INDIRECT("'"&amp;F$1&amp;"'"&amp;"!$B$5:$B$12"),0),MATCH($C168,INDIRECT("'"&amp;F$1&amp;"'"&amp;"!$C$4:$N$4"))),INDEX(INDIRECT("'"&amp;F$1&amp;"'"&amp;"!$C$25:$N$32"),MATCH($A168,INDIRECT("'"&amp;F$1&amp;"'"&amp;"!$B$5:$B$12"),0),MATCH($C168,INDIRECT("'"&amp;F$1&amp;"'"&amp;"!$C$4:$N$4")))))</f>
        <v>129710.87999999999</v>
      </c>
    </row>
    <row r="169" spans="1:6" x14ac:dyDescent="0.3">
      <c r="A169" t="str">
        <f t="shared" si="26"/>
        <v>PET CF</v>
      </c>
      <c r="B169" t="str">
        <f t="shared" si="27"/>
        <v>Central</v>
      </c>
      <c r="C169" t="s">
        <v>27</v>
      </c>
      <c r="D169" s="36" cm="1">
        <f t="array" aca="1" ref="D169" ca="1">IF($B169=INDIRECT("'"&amp;D$1&amp;"'"&amp;"!$B$4"),INDEX(INDIRECT("'"&amp;D$1&amp;"'"&amp;"!$C$5:$N$12"),MATCH($A169,INDIRECT("'"&amp;D$1&amp;"'"&amp;"!$B$5:$B$12"),0),MATCH($C169,INDIRECT("'"&amp;D$1&amp;"'"&amp;"!$C$4:$N$4"))),IF($B169=INDIRECT("'"&amp;D$1&amp;"'"&amp;"!$B$14"),INDEX(INDIRECT("'"&amp;D$1&amp;"'"&amp;"!$C$15:$N$22"),MATCH($A169,INDIRECT("'"&amp;D$1&amp;"'"&amp;"!$B$5:$B$12"),0),MATCH($C169,INDIRECT("'"&amp;D$1&amp;"'"&amp;"!$C$4:$N$4"))),INDEX(INDIRECT("'"&amp;D$1&amp;"'"&amp;"!$C$25:$N$32"),MATCH($A169,INDIRECT("'"&amp;D$1&amp;"'"&amp;"!$B$5:$B$12"),0),MATCH($C169,INDIRECT("'"&amp;D$1&amp;"'"&amp;"!$C$4:$N$4")))))</f>
        <v>156360.06</v>
      </c>
      <c r="E169" s="36" cm="1">
        <f t="array" aca="1" ref="E169" ca="1">IF($B169=INDIRECT("'"&amp;E$1&amp;"'"&amp;"!$B$4"),INDEX(INDIRECT("'"&amp;E$1&amp;"'"&amp;"!$C$5:$N$12"),MATCH($A169,INDIRECT("'"&amp;E$1&amp;"'"&amp;"!$B$5:$B$12"),0),MATCH($C169,INDIRECT("'"&amp;E$1&amp;"'"&amp;"!$C$4:$N$4"))),IF($B169=INDIRECT("'"&amp;E$1&amp;"'"&amp;"!$B$14"),INDEX(INDIRECT("'"&amp;E$1&amp;"'"&amp;"!$C$15:$N$22"),MATCH($A169,INDIRECT("'"&amp;E$1&amp;"'"&amp;"!$B$5:$B$12"),0),MATCH($C169,INDIRECT("'"&amp;E$1&amp;"'"&amp;"!$C$4:$N$4"))),INDEX(INDIRECT("'"&amp;E$1&amp;"'"&amp;"!$C$25:$N$32"),MATCH($A169,INDIRECT("'"&amp;E$1&amp;"'"&amp;"!$B$5:$B$12"),0),MATCH($C169,INDIRECT("'"&amp;E$1&amp;"'"&amp;"!$C$4:$N$4")))))</f>
        <v>300033</v>
      </c>
      <c r="F169" s="36" cm="1">
        <f t="array" aca="1" ref="F169" ca="1">IF($B169=INDIRECT("'"&amp;F$1&amp;"'"&amp;"!$B$4"),INDEX(INDIRECT("'"&amp;F$1&amp;"'"&amp;"!$C$5:$N$12"),MATCH($A169,INDIRECT("'"&amp;F$1&amp;"'"&amp;"!$B$5:$B$12"),0),MATCH($C169,INDIRECT("'"&amp;F$1&amp;"'"&amp;"!$C$4:$N$4"))),IF($B169=INDIRECT("'"&amp;F$1&amp;"'"&amp;"!$B$14"),INDEX(INDIRECT("'"&amp;F$1&amp;"'"&amp;"!$C$15:$N$22"),MATCH($A169,INDIRECT("'"&amp;F$1&amp;"'"&amp;"!$B$5:$B$12"),0),MATCH($C169,INDIRECT("'"&amp;F$1&amp;"'"&amp;"!$C$4:$N$4"))),INDEX(INDIRECT("'"&amp;F$1&amp;"'"&amp;"!$C$25:$N$32"),MATCH($A169,INDIRECT("'"&amp;F$1&amp;"'"&amp;"!$B$5:$B$12"),0),MATCH($C169,INDIRECT("'"&amp;F$1&amp;"'"&amp;"!$C$4:$N$4")))))</f>
        <v>268654.13999999996</v>
      </c>
    </row>
    <row r="170" spans="1:6" x14ac:dyDescent="0.3">
      <c r="A170" t="str">
        <f>A158</f>
        <v>PET CF</v>
      </c>
      <c r="B170" t="s">
        <v>12</v>
      </c>
      <c r="C170" t="s">
        <v>16</v>
      </c>
      <c r="D170" s="36" cm="1">
        <f t="array" aca="1" ref="D170" ca="1">IF($B170=INDIRECT("'"&amp;D$1&amp;"'"&amp;"!$B$4"),INDEX(INDIRECT("'"&amp;D$1&amp;"'"&amp;"!$C$5:$N$12"),MATCH($A170,INDIRECT("'"&amp;D$1&amp;"'"&amp;"!$B$5:$B$12"),0),MATCH($C170,INDIRECT("'"&amp;D$1&amp;"'"&amp;"!$C$4:$N$4"))),IF($B170=INDIRECT("'"&amp;D$1&amp;"'"&amp;"!$B$14"),INDEX(INDIRECT("'"&amp;D$1&amp;"'"&amp;"!$C$15:$N$22"),MATCH($A170,INDIRECT("'"&amp;D$1&amp;"'"&amp;"!$B$5:$B$12"),0),MATCH($C170,INDIRECT("'"&amp;D$1&amp;"'"&amp;"!$C$4:$N$4"))),INDEX(INDIRECT("'"&amp;D$1&amp;"'"&amp;"!$C$25:$N$32"),MATCH($A170,INDIRECT("'"&amp;D$1&amp;"'"&amp;"!$B$5:$B$12"),0),MATCH($C170,INDIRECT("'"&amp;D$1&amp;"'"&amp;"!$C$4:$N$4")))))</f>
        <v>2793475.1399999997</v>
      </c>
      <c r="E170" s="36" cm="1">
        <f t="array" aca="1" ref="E170" ca="1">IF($B170=INDIRECT("'"&amp;E$1&amp;"'"&amp;"!$B$4"),INDEX(INDIRECT("'"&amp;E$1&amp;"'"&amp;"!$C$5:$N$12"),MATCH($A170,INDIRECT("'"&amp;E$1&amp;"'"&amp;"!$B$5:$B$12"),0),MATCH($C170,INDIRECT("'"&amp;E$1&amp;"'"&amp;"!$C$4:$N$4"))),IF($B170=INDIRECT("'"&amp;E$1&amp;"'"&amp;"!$B$14"),INDEX(INDIRECT("'"&amp;E$1&amp;"'"&amp;"!$C$15:$N$22"),MATCH($A170,INDIRECT("'"&amp;E$1&amp;"'"&amp;"!$B$5:$B$12"),0),MATCH($C170,INDIRECT("'"&amp;E$1&amp;"'"&amp;"!$C$4:$N$4"))),INDEX(INDIRECT("'"&amp;E$1&amp;"'"&amp;"!$C$25:$N$32"),MATCH($A170,INDIRECT("'"&amp;E$1&amp;"'"&amp;"!$B$5:$B$12"),0),MATCH($C170,INDIRECT("'"&amp;E$1&amp;"'"&amp;"!$C$4:$N$4")))))</f>
        <v>3168018</v>
      </c>
      <c r="F170" s="36" cm="1">
        <f t="array" aca="1" ref="F170" ca="1">IF($B170=INDIRECT("'"&amp;F$1&amp;"'"&amp;"!$B$4"),INDEX(INDIRECT("'"&amp;F$1&amp;"'"&amp;"!$C$5:$N$12"),MATCH($A170,INDIRECT("'"&amp;F$1&amp;"'"&amp;"!$B$5:$B$12"),0),MATCH($C170,INDIRECT("'"&amp;F$1&amp;"'"&amp;"!$C$4:$N$4"))),IF($B170=INDIRECT("'"&amp;F$1&amp;"'"&amp;"!$B$14"),INDEX(INDIRECT("'"&amp;F$1&amp;"'"&amp;"!$C$15:$N$22"),MATCH($A170,INDIRECT("'"&amp;F$1&amp;"'"&amp;"!$B$5:$B$12"),0),MATCH($C170,INDIRECT("'"&amp;F$1&amp;"'"&amp;"!$C$4:$N$4"))),INDEX(INDIRECT("'"&amp;F$1&amp;"'"&amp;"!$C$25:$N$32"),MATCH($A170,INDIRECT("'"&amp;F$1&amp;"'"&amp;"!$B$5:$B$12"),0),MATCH($C170,INDIRECT("'"&amp;F$1&amp;"'"&amp;"!$C$4:$N$4")))))</f>
        <v>2431846.94</v>
      </c>
    </row>
    <row r="171" spans="1:6" x14ac:dyDescent="0.3">
      <c r="A171" t="str">
        <f t="shared" ref="A171:A234" si="28">A170</f>
        <v>PET CF</v>
      </c>
      <c r="B171" t="str">
        <f t="shared" ref="B171:B234" si="29">B170</f>
        <v>South</v>
      </c>
      <c r="C171" t="s">
        <v>17</v>
      </c>
      <c r="D171" s="36" cm="1">
        <f t="array" aca="1" ref="D171" ca="1">IF($B171=INDIRECT("'"&amp;D$1&amp;"'"&amp;"!$B$4"),INDEX(INDIRECT("'"&amp;D$1&amp;"'"&amp;"!$C$5:$N$12"),MATCH($A171,INDIRECT("'"&amp;D$1&amp;"'"&amp;"!$B$5:$B$12"),0),MATCH($C171,INDIRECT("'"&amp;D$1&amp;"'"&amp;"!$C$4:$N$4"))),IF($B171=INDIRECT("'"&amp;D$1&amp;"'"&amp;"!$B$14"),INDEX(INDIRECT("'"&amp;D$1&amp;"'"&amp;"!$C$15:$N$22"),MATCH($A171,INDIRECT("'"&amp;D$1&amp;"'"&amp;"!$B$5:$B$12"),0),MATCH($C171,INDIRECT("'"&amp;D$1&amp;"'"&amp;"!$C$4:$N$4"))),INDEX(INDIRECT("'"&amp;D$1&amp;"'"&amp;"!$C$25:$N$32"),MATCH($A171,INDIRECT("'"&amp;D$1&amp;"'"&amp;"!$B$5:$B$12"),0),MATCH($C171,INDIRECT("'"&amp;D$1&amp;"'"&amp;"!$C$4:$N$4")))))</f>
        <v>2530105.9</v>
      </c>
      <c r="E171" s="36" cm="1">
        <f t="array" aca="1" ref="E171" ca="1">IF($B171=INDIRECT("'"&amp;E$1&amp;"'"&amp;"!$B$4"),INDEX(INDIRECT("'"&amp;E$1&amp;"'"&amp;"!$C$5:$N$12"),MATCH($A171,INDIRECT("'"&amp;E$1&amp;"'"&amp;"!$B$5:$B$12"),0),MATCH($C171,INDIRECT("'"&amp;E$1&amp;"'"&amp;"!$C$4:$N$4"))),IF($B171=INDIRECT("'"&amp;E$1&amp;"'"&amp;"!$B$14"),INDEX(INDIRECT("'"&amp;E$1&amp;"'"&amp;"!$C$15:$N$22"),MATCH($A171,INDIRECT("'"&amp;E$1&amp;"'"&amp;"!$B$5:$B$12"),0),MATCH($C171,INDIRECT("'"&amp;E$1&amp;"'"&amp;"!$C$4:$N$4"))),INDEX(INDIRECT("'"&amp;E$1&amp;"'"&amp;"!$C$25:$N$32"),MATCH($A171,INDIRECT("'"&amp;E$1&amp;"'"&amp;"!$B$5:$B$12"),0),MATCH($C171,INDIRECT("'"&amp;E$1&amp;"'"&amp;"!$C$4:$N$4")))))</f>
        <v>3168018</v>
      </c>
      <c r="F171" s="36" cm="1">
        <f t="array" aca="1" ref="F171" ca="1">IF($B171=INDIRECT("'"&amp;F$1&amp;"'"&amp;"!$B$4"),INDEX(INDIRECT("'"&amp;F$1&amp;"'"&amp;"!$C$5:$N$12"),MATCH($A171,INDIRECT("'"&amp;F$1&amp;"'"&amp;"!$B$5:$B$12"),0),MATCH($C171,INDIRECT("'"&amp;F$1&amp;"'"&amp;"!$C$4:$N$4"))),IF($B171=INDIRECT("'"&amp;F$1&amp;"'"&amp;"!$B$14"),INDEX(INDIRECT("'"&amp;F$1&amp;"'"&amp;"!$C$15:$N$22"),MATCH($A171,INDIRECT("'"&amp;F$1&amp;"'"&amp;"!$B$5:$B$12"),0),MATCH($C171,INDIRECT("'"&amp;F$1&amp;"'"&amp;"!$C$4:$N$4"))),INDEX(INDIRECT("'"&amp;F$1&amp;"'"&amp;"!$C$25:$N$32"),MATCH($A171,INDIRECT("'"&amp;F$1&amp;"'"&amp;"!$B$5:$B$12"),0),MATCH($C171,INDIRECT("'"&amp;F$1&amp;"'"&amp;"!$C$4:$N$4")))))</f>
        <v>2893243.7199999997</v>
      </c>
    </row>
    <row r="172" spans="1:6" x14ac:dyDescent="0.3">
      <c r="A172" t="str">
        <f t="shared" si="28"/>
        <v>PET CF</v>
      </c>
      <c r="B172" t="str">
        <f t="shared" si="29"/>
        <v>South</v>
      </c>
      <c r="C172" t="s">
        <v>18</v>
      </c>
      <c r="D172" s="36" cm="1">
        <f t="array" aca="1" ref="D172" ca="1">IF($B172=INDIRECT("'"&amp;D$1&amp;"'"&amp;"!$B$4"),INDEX(INDIRECT("'"&amp;D$1&amp;"'"&amp;"!$C$5:$N$12"),MATCH($A172,INDIRECT("'"&amp;D$1&amp;"'"&amp;"!$B$5:$B$12"),0),MATCH($C172,INDIRECT("'"&amp;D$1&amp;"'"&amp;"!$C$4:$N$4"))),IF($B172=INDIRECT("'"&amp;D$1&amp;"'"&amp;"!$B$14"),INDEX(INDIRECT("'"&amp;D$1&amp;"'"&amp;"!$C$15:$N$22"),MATCH($A172,INDIRECT("'"&amp;D$1&amp;"'"&amp;"!$B$5:$B$12"),0),MATCH($C172,INDIRECT("'"&amp;D$1&amp;"'"&amp;"!$C$4:$N$4"))),INDEX(INDIRECT("'"&amp;D$1&amp;"'"&amp;"!$C$25:$N$32"),MATCH($A172,INDIRECT("'"&amp;D$1&amp;"'"&amp;"!$B$5:$B$12"),0),MATCH($C172,INDIRECT("'"&amp;D$1&amp;"'"&amp;"!$C$4:$N$4")))))</f>
        <v>2698050.0999999996</v>
      </c>
      <c r="E172" s="36" cm="1">
        <f t="array" aca="1" ref="E172" ca="1">IF($B172=INDIRECT("'"&amp;E$1&amp;"'"&amp;"!$B$4"),INDEX(INDIRECT("'"&amp;E$1&amp;"'"&amp;"!$C$5:$N$12"),MATCH($A172,INDIRECT("'"&amp;E$1&amp;"'"&amp;"!$B$5:$B$12"),0),MATCH($C172,INDIRECT("'"&amp;E$1&amp;"'"&amp;"!$C$4:$N$4"))),IF($B172=INDIRECT("'"&amp;E$1&amp;"'"&amp;"!$B$14"),INDEX(INDIRECT("'"&amp;E$1&amp;"'"&amp;"!$C$15:$N$22"),MATCH($A172,INDIRECT("'"&amp;E$1&amp;"'"&amp;"!$B$5:$B$12"),0),MATCH($C172,INDIRECT("'"&amp;E$1&amp;"'"&amp;"!$C$4:$N$4"))),INDEX(INDIRECT("'"&amp;E$1&amp;"'"&amp;"!$C$25:$N$32"),MATCH($A172,INDIRECT("'"&amp;E$1&amp;"'"&amp;"!$B$5:$B$12"),0),MATCH($C172,INDIRECT("'"&amp;E$1&amp;"'"&amp;"!$C$4:$N$4")))))</f>
        <v>3416490</v>
      </c>
      <c r="F172" s="36" cm="1">
        <f t="array" aca="1" ref="F172" ca="1">IF($B172=INDIRECT("'"&amp;F$1&amp;"'"&amp;"!$B$4"),INDEX(INDIRECT("'"&amp;F$1&amp;"'"&amp;"!$C$5:$N$12"),MATCH($A172,INDIRECT("'"&amp;F$1&amp;"'"&amp;"!$B$5:$B$12"),0),MATCH($C172,INDIRECT("'"&amp;F$1&amp;"'"&amp;"!$C$4:$N$4"))),IF($B172=INDIRECT("'"&amp;F$1&amp;"'"&amp;"!$B$14"),INDEX(INDIRECT("'"&amp;F$1&amp;"'"&amp;"!$C$15:$N$22"),MATCH($A172,INDIRECT("'"&amp;F$1&amp;"'"&amp;"!$B$5:$B$12"),0),MATCH($C172,INDIRECT("'"&amp;F$1&amp;"'"&amp;"!$C$4:$N$4"))),INDEX(INDIRECT("'"&amp;F$1&amp;"'"&amp;"!$C$25:$N$32"),MATCH($A172,INDIRECT("'"&amp;F$1&amp;"'"&amp;"!$B$5:$B$12"),0),MATCH($C172,INDIRECT("'"&amp;F$1&amp;"'"&amp;"!$C$4:$N$4")))))</f>
        <v>2299072.54</v>
      </c>
    </row>
    <row r="173" spans="1:6" x14ac:dyDescent="0.3">
      <c r="A173" t="str">
        <f t="shared" si="28"/>
        <v>PET CF</v>
      </c>
      <c r="B173" t="str">
        <f t="shared" si="29"/>
        <v>South</v>
      </c>
      <c r="C173" t="s">
        <v>19</v>
      </c>
      <c r="D173" s="36" cm="1">
        <f t="array" aca="1" ref="D173" ca="1">IF($B173=INDIRECT("'"&amp;D$1&amp;"'"&amp;"!$B$4"),INDEX(INDIRECT("'"&amp;D$1&amp;"'"&amp;"!$C$5:$N$12"),MATCH($A173,INDIRECT("'"&amp;D$1&amp;"'"&amp;"!$B$5:$B$12"),0),MATCH($C173,INDIRECT("'"&amp;D$1&amp;"'"&amp;"!$C$4:$N$4"))),IF($B173=INDIRECT("'"&amp;D$1&amp;"'"&amp;"!$B$14"),INDEX(INDIRECT("'"&amp;D$1&amp;"'"&amp;"!$C$15:$N$22"),MATCH($A173,INDIRECT("'"&amp;D$1&amp;"'"&amp;"!$B$5:$B$12"),0),MATCH($C173,INDIRECT("'"&amp;D$1&amp;"'"&amp;"!$C$4:$N$4"))),INDEX(INDIRECT("'"&amp;D$1&amp;"'"&amp;"!$C$25:$N$32"),MATCH($A173,INDIRECT("'"&amp;D$1&amp;"'"&amp;"!$B$5:$B$12"),0),MATCH($C173,INDIRECT("'"&amp;D$1&amp;"'"&amp;"!$C$4:$N$4")))))</f>
        <v>2561443.02</v>
      </c>
      <c r="E173" s="36" cm="1">
        <f t="array" aca="1" ref="E173" ca="1">IF($B173=INDIRECT("'"&amp;E$1&amp;"'"&amp;"!$B$4"),INDEX(INDIRECT("'"&amp;E$1&amp;"'"&amp;"!$C$5:$N$12"),MATCH($A173,INDIRECT("'"&amp;E$1&amp;"'"&amp;"!$B$5:$B$12"),0),MATCH($C173,INDIRECT("'"&amp;E$1&amp;"'"&amp;"!$C$4:$N$4"))),IF($B173=INDIRECT("'"&amp;E$1&amp;"'"&amp;"!$B$14"),INDEX(INDIRECT("'"&amp;E$1&amp;"'"&amp;"!$C$15:$N$22"),MATCH($A173,INDIRECT("'"&amp;E$1&amp;"'"&amp;"!$B$5:$B$12"),0),MATCH($C173,INDIRECT("'"&amp;E$1&amp;"'"&amp;"!$C$4:$N$4"))),INDEX(INDIRECT("'"&amp;E$1&amp;"'"&amp;"!$C$25:$N$32"),MATCH($A173,INDIRECT("'"&amp;E$1&amp;"'"&amp;"!$B$5:$B$12"),0),MATCH($C173,INDIRECT("'"&amp;E$1&amp;"'"&amp;"!$C$4:$N$4")))))</f>
        <v>3043782</v>
      </c>
      <c r="F173" s="36" cm="1">
        <f t="array" aca="1" ref="F173" ca="1">IF($B173=INDIRECT("'"&amp;F$1&amp;"'"&amp;"!$B$4"),INDEX(INDIRECT("'"&amp;F$1&amp;"'"&amp;"!$C$5:$N$12"),MATCH($A173,INDIRECT("'"&amp;F$1&amp;"'"&amp;"!$B$5:$B$12"),0),MATCH($C173,INDIRECT("'"&amp;F$1&amp;"'"&amp;"!$C$4:$N$4"))),IF($B173=INDIRECT("'"&amp;F$1&amp;"'"&amp;"!$B$14"),INDEX(INDIRECT("'"&amp;F$1&amp;"'"&amp;"!$C$15:$N$22"),MATCH($A173,INDIRECT("'"&amp;F$1&amp;"'"&amp;"!$B$5:$B$12"),0),MATCH($C173,INDIRECT("'"&amp;F$1&amp;"'"&amp;"!$C$4:$N$4"))),INDEX(INDIRECT("'"&amp;F$1&amp;"'"&amp;"!$C$25:$N$32"),MATCH($A173,INDIRECT("'"&amp;F$1&amp;"'"&amp;"!$B$5:$B$12"),0),MATCH($C173,INDIRECT("'"&amp;F$1&amp;"'"&amp;"!$C$4:$N$4")))))</f>
        <v>2105121.2199999997</v>
      </c>
    </row>
    <row r="174" spans="1:6" x14ac:dyDescent="0.3">
      <c r="A174" t="str">
        <f t="shared" si="28"/>
        <v>PET CF</v>
      </c>
      <c r="B174" t="str">
        <f t="shared" si="29"/>
        <v>South</v>
      </c>
      <c r="C174" t="s">
        <v>20</v>
      </c>
      <c r="D174" s="36" cm="1">
        <f t="array" aca="1" ref="D174" ca="1">IF($B174=INDIRECT("'"&amp;D$1&amp;"'"&amp;"!$B$4"),INDEX(INDIRECT("'"&amp;D$1&amp;"'"&amp;"!$C$5:$N$12"),MATCH($A174,INDIRECT("'"&amp;D$1&amp;"'"&amp;"!$B$5:$B$12"),0),MATCH($C174,INDIRECT("'"&amp;D$1&amp;"'"&amp;"!$C$4:$N$4"))),IF($B174=INDIRECT("'"&amp;D$1&amp;"'"&amp;"!$B$14"),INDEX(INDIRECT("'"&amp;D$1&amp;"'"&amp;"!$C$15:$N$22"),MATCH($A174,INDIRECT("'"&amp;D$1&amp;"'"&amp;"!$B$5:$B$12"),0),MATCH($C174,INDIRECT("'"&amp;D$1&amp;"'"&amp;"!$C$4:$N$4"))),INDEX(INDIRECT("'"&amp;D$1&amp;"'"&amp;"!$C$25:$N$32"),MATCH($A174,INDIRECT("'"&amp;D$1&amp;"'"&amp;"!$B$5:$B$12"),0),MATCH($C174,INDIRECT("'"&amp;D$1&amp;"'"&amp;"!$C$4:$N$4")))))</f>
        <v>3121972.0599999996</v>
      </c>
      <c r="E174" s="36" cm="1">
        <f t="array" aca="1" ref="E174" ca="1">IF($B174=INDIRECT("'"&amp;E$1&amp;"'"&amp;"!$B$4"),INDEX(INDIRECT("'"&amp;E$1&amp;"'"&amp;"!$C$5:$N$12"),MATCH($A174,INDIRECT("'"&amp;E$1&amp;"'"&amp;"!$B$5:$B$12"),0),MATCH($C174,INDIRECT("'"&amp;E$1&amp;"'"&amp;"!$C$4:$N$4"))),IF($B174=INDIRECT("'"&amp;E$1&amp;"'"&amp;"!$B$14"),INDEX(INDIRECT("'"&amp;E$1&amp;"'"&amp;"!$C$15:$N$22"),MATCH($A174,INDIRECT("'"&amp;E$1&amp;"'"&amp;"!$B$5:$B$12"),0),MATCH($C174,INDIRECT("'"&amp;E$1&amp;"'"&amp;"!$C$4:$N$4"))),INDEX(INDIRECT("'"&amp;E$1&amp;"'"&amp;"!$C$25:$N$32"),MATCH($A174,INDIRECT("'"&amp;E$1&amp;"'"&amp;"!$B$5:$B$12"),0),MATCH($C174,INDIRECT("'"&amp;E$1&amp;"'"&amp;"!$C$4:$N$4")))))</f>
        <v>3276138</v>
      </c>
      <c r="F174" s="36" cm="1">
        <f t="array" aca="1" ref="F174" ca="1">IF($B174=INDIRECT("'"&amp;F$1&amp;"'"&amp;"!$B$4"),INDEX(INDIRECT("'"&amp;F$1&amp;"'"&amp;"!$C$5:$N$12"),MATCH($A174,INDIRECT("'"&amp;F$1&amp;"'"&amp;"!$B$5:$B$12"),0),MATCH($C174,INDIRECT("'"&amp;F$1&amp;"'"&amp;"!$C$4:$N$4"))),IF($B174=INDIRECT("'"&amp;F$1&amp;"'"&amp;"!$B$14"),INDEX(INDIRECT("'"&amp;F$1&amp;"'"&amp;"!$C$15:$N$22"),MATCH($A174,INDIRECT("'"&amp;F$1&amp;"'"&amp;"!$B$5:$B$12"),0),MATCH($C174,INDIRECT("'"&amp;F$1&amp;"'"&amp;"!$C$4:$N$4"))),INDEX(INDIRECT("'"&amp;F$1&amp;"'"&amp;"!$C$25:$N$32"),MATCH($A174,INDIRECT("'"&amp;F$1&amp;"'"&amp;"!$B$5:$B$12"),0),MATCH($C174,INDIRECT("'"&amp;F$1&amp;"'"&amp;"!$C$4:$N$4")))))</f>
        <v>3223637.3</v>
      </c>
    </row>
    <row r="175" spans="1:6" x14ac:dyDescent="0.3">
      <c r="A175" t="str">
        <f t="shared" si="28"/>
        <v>PET CF</v>
      </c>
      <c r="B175" t="str">
        <f t="shared" si="29"/>
        <v>South</v>
      </c>
      <c r="C175" t="s">
        <v>21</v>
      </c>
      <c r="D175" s="36" cm="1">
        <f t="array" aca="1" ref="D175" ca="1">IF($B175=INDIRECT("'"&amp;D$1&amp;"'"&amp;"!$B$4"),INDEX(INDIRECT("'"&amp;D$1&amp;"'"&amp;"!$C$5:$N$12"),MATCH($A175,INDIRECT("'"&amp;D$1&amp;"'"&amp;"!$B$5:$B$12"),0),MATCH($C175,INDIRECT("'"&amp;D$1&amp;"'"&amp;"!$C$4:$N$4"))),IF($B175=INDIRECT("'"&amp;D$1&amp;"'"&amp;"!$B$14"),INDEX(INDIRECT("'"&amp;D$1&amp;"'"&amp;"!$C$15:$N$22"),MATCH($A175,INDIRECT("'"&amp;D$1&amp;"'"&amp;"!$B$5:$B$12"),0),MATCH($C175,INDIRECT("'"&amp;D$1&amp;"'"&amp;"!$C$4:$N$4"))),INDEX(INDIRECT("'"&amp;D$1&amp;"'"&amp;"!$C$25:$N$32"),MATCH($A175,INDIRECT("'"&amp;D$1&amp;"'"&amp;"!$B$5:$B$12"),0),MATCH($C175,INDIRECT("'"&amp;D$1&amp;"'"&amp;"!$C$4:$N$4")))))</f>
        <v>2924964.5999999996</v>
      </c>
      <c r="E175" s="36" cm="1">
        <f t="array" aca="1" ref="E175" ca="1">IF($B175=INDIRECT("'"&amp;E$1&amp;"'"&amp;"!$B$4"),INDEX(INDIRECT("'"&amp;E$1&amp;"'"&amp;"!$C$5:$N$12"),MATCH($A175,INDIRECT("'"&amp;E$1&amp;"'"&amp;"!$B$5:$B$12"),0),MATCH($C175,INDIRECT("'"&amp;E$1&amp;"'"&amp;"!$C$4:$N$4"))),IF($B175=INDIRECT("'"&amp;E$1&amp;"'"&amp;"!$B$14"),INDEX(INDIRECT("'"&amp;E$1&amp;"'"&amp;"!$C$15:$N$22"),MATCH($A175,INDIRECT("'"&amp;E$1&amp;"'"&amp;"!$B$5:$B$12"),0),MATCH($C175,INDIRECT("'"&amp;E$1&amp;"'"&amp;"!$C$4:$N$4"))),INDEX(INDIRECT("'"&amp;E$1&amp;"'"&amp;"!$C$25:$N$32"),MATCH($A175,INDIRECT("'"&amp;E$1&amp;"'"&amp;"!$B$5:$B$12"),0),MATCH($C175,INDIRECT("'"&amp;E$1&amp;"'"&amp;"!$C$4:$N$4")))))</f>
        <v>3028329</v>
      </c>
      <c r="F175" s="36" cm="1">
        <f t="array" aca="1" ref="F175" ca="1">IF($B175=INDIRECT("'"&amp;F$1&amp;"'"&amp;"!$B$4"),INDEX(INDIRECT("'"&amp;F$1&amp;"'"&amp;"!$C$5:$N$12"),MATCH($A175,INDIRECT("'"&amp;F$1&amp;"'"&amp;"!$B$5:$B$12"),0),MATCH($C175,INDIRECT("'"&amp;F$1&amp;"'"&amp;"!$C$4:$N$4"))),IF($B175=INDIRECT("'"&amp;F$1&amp;"'"&amp;"!$B$14"),INDEX(INDIRECT("'"&amp;F$1&amp;"'"&amp;"!$C$15:$N$22"),MATCH($A175,INDIRECT("'"&amp;F$1&amp;"'"&amp;"!$B$5:$B$12"),0),MATCH($C175,INDIRECT("'"&amp;F$1&amp;"'"&amp;"!$C$4:$N$4"))),INDEX(INDIRECT("'"&amp;F$1&amp;"'"&amp;"!$C$25:$N$32"),MATCH($A175,INDIRECT("'"&amp;F$1&amp;"'"&amp;"!$B$5:$B$12"),0),MATCH($C175,INDIRECT("'"&amp;F$1&amp;"'"&amp;"!$C$4:$N$4")))))</f>
        <v>3417806.7399999998</v>
      </c>
    </row>
    <row r="176" spans="1:6" x14ac:dyDescent="0.3">
      <c r="A176" t="str">
        <f t="shared" si="28"/>
        <v>PET CF</v>
      </c>
      <c r="B176" t="str">
        <f t="shared" si="29"/>
        <v>South</v>
      </c>
      <c r="C176" t="s">
        <v>22</v>
      </c>
      <c r="D176" s="36" cm="1">
        <f t="array" aca="1" ref="D176" ca="1">IF($B176=INDIRECT("'"&amp;D$1&amp;"'"&amp;"!$B$4"),INDEX(INDIRECT("'"&amp;D$1&amp;"'"&amp;"!$C$5:$N$12"),MATCH($A176,INDIRECT("'"&amp;D$1&amp;"'"&amp;"!$B$5:$B$12"),0),MATCH($C176,INDIRECT("'"&amp;D$1&amp;"'"&amp;"!$C$4:$N$4"))),IF($B176=INDIRECT("'"&amp;D$1&amp;"'"&amp;"!$B$14"),INDEX(INDIRECT("'"&amp;D$1&amp;"'"&amp;"!$C$15:$N$22"),MATCH($A176,INDIRECT("'"&amp;D$1&amp;"'"&amp;"!$B$5:$B$12"),0),MATCH($C176,INDIRECT("'"&amp;D$1&amp;"'"&amp;"!$C$4:$N$4"))),INDEX(INDIRECT("'"&amp;D$1&amp;"'"&amp;"!$C$25:$N$32"),MATCH($A176,INDIRECT("'"&amp;D$1&amp;"'"&amp;"!$B$5:$B$12"),0),MATCH($C176,INDIRECT("'"&amp;D$1&amp;"'"&amp;"!$C$4:$N$4")))))</f>
        <v>2628428</v>
      </c>
      <c r="E176" s="36" cm="1">
        <f t="array" aca="1" ref="E176" ca="1">IF($B176=INDIRECT("'"&amp;E$1&amp;"'"&amp;"!$B$4"),INDEX(INDIRECT("'"&amp;E$1&amp;"'"&amp;"!$C$5:$N$12"),MATCH($A176,INDIRECT("'"&amp;E$1&amp;"'"&amp;"!$B$5:$B$12"),0),MATCH($C176,INDIRECT("'"&amp;E$1&amp;"'"&amp;"!$C$4:$N$4"))),IF($B176=INDIRECT("'"&amp;E$1&amp;"'"&amp;"!$B$14"),INDEX(INDIRECT("'"&amp;E$1&amp;"'"&amp;"!$C$15:$N$22"),MATCH($A176,INDIRECT("'"&amp;E$1&amp;"'"&amp;"!$B$5:$B$12"),0),MATCH($C176,INDIRECT("'"&amp;E$1&amp;"'"&amp;"!$C$4:$N$4"))),INDEX(INDIRECT("'"&amp;E$1&amp;"'"&amp;"!$C$25:$N$32"),MATCH($A176,INDIRECT("'"&amp;E$1&amp;"'"&amp;"!$B$5:$B$12"),0),MATCH($C176,INDIRECT("'"&amp;E$1&amp;"'"&amp;"!$C$4:$N$4")))))</f>
        <v>3170517</v>
      </c>
      <c r="F176" s="36" cm="1">
        <f t="array" aca="1" ref="F176" ca="1">IF($B176=INDIRECT("'"&amp;F$1&amp;"'"&amp;"!$B$4"),INDEX(INDIRECT("'"&amp;F$1&amp;"'"&amp;"!$C$5:$N$12"),MATCH($A176,INDIRECT("'"&amp;F$1&amp;"'"&amp;"!$B$5:$B$12"),0),MATCH($C176,INDIRECT("'"&amp;F$1&amp;"'"&amp;"!$C$4:$N$4"))),IF($B176=INDIRECT("'"&amp;F$1&amp;"'"&amp;"!$B$14"),INDEX(INDIRECT("'"&amp;F$1&amp;"'"&amp;"!$C$15:$N$22"),MATCH($A176,INDIRECT("'"&amp;F$1&amp;"'"&amp;"!$B$5:$B$12"),0),MATCH($C176,INDIRECT("'"&amp;F$1&amp;"'"&amp;"!$C$4:$N$4"))),INDEX(INDIRECT("'"&amp;F$1&amp;"'"&amp;"!$C$25:$N$32"),MATCH($A176,INDIRECT("'"&amp;F$1&amp;"'"&amp;"!$B$5:$B$12"),0),MATCH($C176,INDIRECT("'"&amp;F$1&amp;"'"&amp;"!$C$4:$N$4")))))</f>
        <v>3287514.48</v>
      </c>
    </row>
    <row r="177" spans="1:6" x14ac:dyDescent="0.3">
      <c r="A177" t="str">
        <f t="shared" si="28"/>
        <v>PET CF</v>
      </c>
      <c r="B177" t="str">
        <f t="shared" si="29"/>
        <v>South</v>
      </c>
      <c r="C177" t="s">
        <v>23</v>
      </c>
      <c r="D177" s="36" cm="1">
        <f t="array" aca="1" ref="D177" ca="1">IF($B177=INDIRECT("'"&amp;D$1&amp;"'"&amp;"!$B$4"),INDEX(INDIRECT("'"&amp;D$1&amp;"'"&amp;"!$C$5:$N$12"),MATCH($A177,INDIRECT("'"&amp;D$1&amp;"'"&amp;"!$B$5:$B$12"),0),MATCH($C177,INDIRECT("'"&amp;D$1&amp;"'"&amp;"!$C$4:$N$4"))),IF($B177=INDIRECT("'"&amp;D$1&amp;"'"&amp;"!$B$14"),INDEX(INDIRECT("'"&amp;D$1&amp;"'"&amp;"!$C$15:$N$22"),MATCH($A177,INDIRECT("'"&amp;D$1&amp;"'"&amp;"!$B$5:$B$12"),0),MATCH($C177,INDIRECT("'"&amp;D$1&amp;"'"&amp;"!$C$4:$N$4"))),INDEX(INDIRECT("'"&amp;D$1&amp;"'"&amp;"!$C$25:$N$32"),MATCH($A177,INDIRECT("'"&amp;D$1&amp;"'"&amp;"!$B$5:$B$12"),0),MATCH($C177,INDIRECT("'"&amp;D$1&amp;"'"&amp;"!$C$4:$N$4")))))</f>
        <v>2749324.6999999997</v>
      </c>
      <c r="E177" s="36" cm="1">
        <f t="array" aca="1" ref="E177" ca="1">IF($B177=INDIRECT("'"&amp;E$1&amp;"'"&amp;"!$B$4"),INDEX(INDIRECT("'"&amp;E$1&amp;"'"&amp;"!$C$5:$N$12"),MATCH($A177,INDIRECT("'"&amp;E$1&amp;"'"&amp;"!$B$5:$B$12"),0),MATCH($C177,INDIRECT("'"&amp;E$1&amp;"'"&amp;"!$C$4:$N$4"))),IF($B177=INDIRECT("'"&amp;E$1&amp;"'"&amp;"!$B$14"),INDEX(INDIRECT("'"&amp;E$1&amp;"'"&amp;"!$C$15:$N$22"),MATCH($A177,INDIRECT("'"&amp;E$1&amp;"'"&amp;"!$B$5:$B$12"),0),MATCH($C177,INDIRECT("'"&amp;E$1&amp;"'"&amp;"!$C$4:$N$4"))),INDEX(INDIRECT("'"&amp;E$1&amp;"'"&amp;"!$C$25:$N$32"),MATCH($A177,INDIRECT("'"&amp;E$1&amp;"'"&amp;"!$B$5:$B$12"),0),MATCH($C177,INDIRECT("'"&amp;E$1&amp;"'"&amp;"!$C$4:$N$4")))))</f>
        <v>3388542</v>
      </c>
      <c r="F177" s="36" cm="1">
        <f t="array" aca="1" ref="F177" ca="1">IF($B177=INDIRECT("'"&amp;F$1&amp;"'"&amp;"!$B$4"),INDEX(INDIRECT("'"&amp;F$1&amp;"'"&amp;"!$C$5:$N$12"),MATCH($A177,INDIRECT("'"&amp;F$1&amp;"'"&amp;"!$B$5:$B$12"),0),MATCH($C177,INDIRECT("'"&amp;F$1&amp;"'"&amp;"!$C$4:$N$4"))),IF($B177=INDIRECT("'"&amp;F$1&amp;"'"&amp;"!$B$14"),INDEX(INDIRECT("'"&amp;F$1&amp;"'"&amp;"!$C$15:$N$22"),MATCH($A177,INDIRECT("'"&amp;F$1&amp;"'"&amp;"!$B$5:$B$12"),0),MATCH($C177,INDIRECT("'"&amp;F$1&amp;"'"&amp;"!$C$4:$N$4"))),INDEX(INDIRECT("'"&amp;F$1&amp;"'"&amp;"!$C$25:$N$32"),MATCH($A177,INDIRECT("'"&amp;F$1&amp;"'"&amp;"!$B$5:$B$12"),0),MATCH($C177,INDIRECT("'"&amp;F$1&amp;"'"&amp;"!$C$4:$N$4")))))</f>
        <v>2379845.8199999998</v>
      </c>
    </row>
    <row r="178" spans="1:6" x14ac:dyDescent="0.3">
      <c r="A178" t="str">
        <f t="shared" si="28"/>
        <v>PET CF</v>
      </c>
      <c r="B178" t="str">
        <f t="shared" si="29"/>
        <v>South</v>
      </c>
      <c r="C178" t="s">
        <v>24</v>
      </c>
      <c r="D178" s="36" cm="1">
        <f t="array" aca="1" ref="D178" ca="1">IF($B178=INDIRECT("'"&amp;D$1&amp;"'"&amp;"!$B$4"),INDEX(INDIRECT("'"&amp;D$1&amp;"'"&amp;"!$C$5:$N$12"),MATCH($A178,INDIRECT("'"&amp;D$1&amp;"'"&amp;"!$B$5:$B$12"),0),MATCH($C178,INDIRECT("'"&amp;D$1&amp;"'"&amp;"!$C$4:$N$4"))),IF($B178=INDIRECT("'"&amp;D$1&amp;"'"&amp;"!$B$14"),INDEX(INDIRECT("'"&amp;D$1&amp;"'"&amp;"!$C$15:$N$22"),MATCH($A178,INDIRECT("'"&amp;D$1&amp;"'"&amp;"!$B$5:$B$12"),0),MATCH($C178,INDIRECT("'"&amp;D$1&amp;"'"&amp;"!$C$4:$N$4"))),INDEX(INDIRECT("'"&amp;D$1&amp;"'"&amp;"!$C$25:$N$32"),MATCH($A178,INDIRECT("'"&amp;D$1&amp;"'"&amp;"!$B$5:$B$12"),0),MATCH($C178,INDIRECT("'"&amp;D$1&amp;"'"&amp;"!$C$4:$N$4")))))</f>
        <v>2841309.84</v>
      </c>
      <c r="E178" s="36" cm="1">
        <f t="array" aca="1" ref="E178" ca="1">IF($B178=INDIRECT("'"&amp;E$1&amp;"'"&amp;"!$B$4"),INDEX(INDIRECT("'"&amp;E$1&amp;"'"&amp;"!$C$5:$N$12"),MATCH($A178,INDIRECT("'"&amp;E$1&amp;"'"&amp;"!$B$5:$B$12"),0),MATCH($C178,INDIRECT("'"&amp;E$1&amp;"'"&amp;"!$C$4:$N$4"))),IF($B178=INDIRECT("'"&amp;E$1&amp;"'"&amp;"!$B$14"),INDEX(INDIRECT("'"&amp;E$1&amp;"'"&amp;"!$C$15:$N$22"),MATCH($A178,INDIRECT("'"&amp;E$1&amp;"'"&amp;"!$B$5:$B$12"),0),MATCH($C178,INDIRECT("'"&amp;E$1&amp;"'"&amp;"!$C$4:$N$4"))),INDEX(INDIRECT("'"&amp;E$1&amp;"'"&amp;"!$C$25:$N$32"),MATCH($A178,INDIRECT("'"&amp;E$1&amp;"'"&amp;"!$B$5:$B$12"),0),MATCH($C178,INDIRECT("'"&amp;E$1&amp;"'"&amp;"!$C$4:$N$4")))))</f>
        <v>3043017</v>
      </c>
      <c r="F178" s="36" cm="1">
        <f t="array" aca="1" ref="F178" ca="1">IF($B178=INDIRECT("'"&amp;F$1&amp;"'"&amp;"!$B$4"),INDEX(INDIRECT("'"&amp;F$1&amp;"'"&amp;"!$C$5:$N$12"),MATCH($A178,INDIRECT("'"&amp;F$1&amp;"'"&amp;"!$B$5:$B$12"),0),MATCH($C178,INDIRECT("'"&amp;F$1&amp;"'"&amp;"!$C$4:$N$4"))),IF($B178=INDIRECT("'"&amp;F$1&amp;"'"&amp;"!$B$14"),INDEX(INDIRECT("'"&amp;F$1&amp;"'"&amp;"!$C$15:$N$22"),MATCH($A178,INDIRECT("'"&amp;F$1&amp;"'"&amp;"!$B$5:$B$12"),0),MATCH($C178,INDIRECT("'"&amp;F$1&amp;"'"&amp;"!$C$4:$N$4"))),INDEX(INDIRECT("'"&amp;F$1&amp;"'"&amp;"!$C$25:$N$32"),MATCH($A178,INDIRECT("'"&amp;F$1&amp;"'"&amp;"!$B$5:$B$12"),0),MATCH($C178,INDIRECT("'"&amp;F$1&amp;"'"&amp;"!$C$4:$N$4")))))</f>
        <v>2980759.04</v>
      </c>
    </row>
    <row r="179" spans="1:6" x14ac:dyDescent="0.3">
      <c r="A179" t="str">
        <f t="shared" si="28"/>
        <v>PET CF</v>
      </c>
      <c r="B179" t="str">
        <f t="shared" si="29"/>
        <v>South</v>
      </c>
      <c r="C179" t="s">
        <v>25</v>
      </c>
      <c r="D179" s="36" cm="1">
        <f t="array" aca="1" ref="D179" ca="1">IF($B179=INDIRECT("'"&amp;D$1&amp;"'"&amp;"!$B$4"),INDEX(INDIRECT("'"&amp;D$1&amp;"'"&amp;"!$C$5:$N$12"),MATCH($A179,INDIRECT("'"&amp;D$1&amp;"'"&amp;"!$B$5:$B$12"),0),MATCH($C179,INDIRECT("'"&amp;D$1&amp;"'"&amp;"!$C$4:$N$4"))),IF($B179=INDIRECT("'"&amp;D$1&amp;"'"&amp;"!$B$14"),INDEX(INDIRECT("'"&amp;D$1&amp;"'"&amp;"!$C$15:$N$22"),MATCH($A179,INDIRECT("'"&amp;D$1&amp;"'"&amp;"!$B$5:$B$12"),0),MATCH($C179,INDIRECT("'"&amp;D$1&amp;"'"&amp;"!$C$4:$N$4"))),INDEX(INDIRECT("'"&amp;D$1&amp;"'"&amp;"!$C$25:$N$32"),MATCH($A179,INDIRECT("'"&amp;D$1&amp;"'"&amp;"!$B$5:$B$12"),0),MATCH($C179,INDIRECT("'"&amp;D$1&amp;"'"&amp;"!$C$4:$N$4")))))</f>
        <v>2518619.34</v>
      </c>
      <c r="E179" s="36" cm="1">
        <f t="array" aca="1" ref="E179" ca="1">IF($B179=INDIRECT("'"&amp;E$1&amp;"'"&amp;"!$B$4"),INDEX(INDIRECT("'"&amp;E$1&amp;"'"&amp;"!$C$5:$N$12"),MATCH($A179,INDIRECT("'"&amp;E$1&amp;"'"&amp;"!$B$5:$B$12"),0),MATCH($C179,INDIRECT("'"&amp;E$1&amp;"'"&amp;"!$C$4:$N$4"))),IF($B179=INDIRECT("'"&amp;E$1&amp;"'"&amp;"!$B$14"),INDEX(INDIRECT("'"&amp;E$1&amp;"'"&amp;"!$C$15:$N$22"),MATCH($A179,INDIRECT("'"&amp;E$1&amp;"'"&amp;"!$B$5:$B$12"),0),MATCH($C179,INDIRECT("'"&amp;E$1&amp;"'"&amp;"!$C$4:$N$4"))),INDEX(INDIRECT("'"&amp;E$1&amp;"'"&amp;"!$C$25:$N$32"),MATCH($A179,INDIRECT("'"&amp;E$1&amp;"'"&amp;"!$B$5:$B$12"),0),MATCH($C179,INDIRECT("'"&amp;E$1&amp;"'"&amp;"!$C$4:$N$4")))))</f>
        <v>3404709</v>
      </c>
      <c r="F179" s="36" cm="1">
        <f t="array" aca="1" ref="F179" ca="1">IF($B179=INDIRECT("'"&amp;F$1&amp;"'"&amp;"!$B$4"),INDEX(INDIRECT("'"&amp;F$1&amp;"'"&amp;"!$C$5:$N$12"),MATCH($A179,INDIRECT("'"&amp;F$1&amp;"'"&amp;"!$B$5:$B$12"),0),MATCH($C179,INDIRECT("'"&amp;F$1&amp;"'"&amp;"!$C$4:$N$4"))),IF($B179=INDIRECT("'"&amp;F$1&amp;"'"&amp;"!$B$14"),INDEX(INDIRECT("'"&amp;F$1&amp;"'"&amp;"!$C$15:$N$22"),MATCH($A179,INDIRECT("'"&amp;F$1&amp;"'"&amp;"!$B$5:$B$12"),0),MATCH($C179,INDIRECT("'"&amp;F$1&amp;"'"&amp;"!$C$4:$N$4"))),INDEX(INDIRECT("'"&amp;F$1&amp;"'"&amp;"!$C$25:$N$32"),MATCH($A179,INDIRECT("'"&amp;F$1&amp;"'"&amp;"!$B$5:$B$12"),0),MATCH($C179,INDIRECT("'"&amp;F$1&amp;"'"&amp;"!$C$4:$N$4")))))</f>
        <v>2986683.54</v>
      </c>
    </row>
    <row r="180" spans="1:6" x14ac:dyDescent="0.3">
      <c r="A180" t="str">
        <f t="shared" si="28"/>
        <v>PET CF</v>
      </c>
      <c r="B180" t="str">
        <f t="shared" si="29"/>
        <v>South</v>
      </c>
      <c r="C180" t="s">
        <v>26</v>
      </c>
      <c r="D180" s="36" cm="1">
        <f t="array" aca="1" ref="D180" ca="1">IF($B180=INDIRECT("'"&amp;D$1&amp;"'"&amp;"!$B$4"),INDEX(INDIRECT("'"&amp;D$1&amp;"'"&amp;"!$C$5:$N$12"),MATCH($A180,INDIRECT("'"&amp;D$1&amp;"'"&amp;"!$B$5:$B$12"),0),MATCH($C180,INDIRECT("'"&amp;D$1&amp;"'"&amp;"!$C$4:$N$4"))),IF($B180=INDIRECT("'"&amp;D$1&amp;"'"&amp;"!$B$14"),INDEX(INDIRECT("'"&amp;D$1&amp;"'"&amp;"!$C$15:$N$22"),MATCH($A180,INDIRECT("'"&amp;D$1&amp;"'"&amp;"!$B$5:$B$12"),0),MATCH($C180,INDIRECT("'"&amp;D$1&amp;"'"&amp;"!$C$4:$N$4"))),INDEX(INDIRECT("'"&amp;D$1&amp;"'"&amp;"!$C$25:$N$32"),MATCH($A180,INDIRECT("'"&amp;D$1&amp;"'"&amp;"!$B$5:$B$12"),0),MATCH($C180,INDIRECT("'"&amp;D$1&amp;"'"&amp;"!$C$4:$N$4")))))</f>
        <v>2553806.36</v>
      </c>
      <c r="E180" s="36" cm="1">
        <f t="array" aca="1" ref="E180" ca="1">IF($B180=INDIRECT("'"&amp;E$1&amp;"'"&amp;"!$B$4"),INDEX(INDIRECT("'"&amp;E$1&amp;"'"&amp;"!$C$5:$N$12"),MATCH($A180,INDIRECT("'"&amp;E$1&amp;"'"&amp;"!$B$5:$B$12"),0),MATCH($C180,INDIRECT("'"&amp;E$1&amp;"'"&amp;"!$C$4:$N$4"))),IF($B180=INDIRECT("'"&amp;E$1&amp;"'"&amp;"!$B$14"),INDEX(INDIRECT("'"&amp;E$1&amp;"'"&amp;"!$C$15:$N$22"),MATCH($A180,INDIRECT("'"&amp;E$1&amp;"'"&amp;"!$B$5:$B$12"),0),MATCH($C180,INDIRECT("'"&amp;E$1&amp;"'"&amp;"!$C$4:$N$4"))),INDEX(INDIRECT("'"&amp;E$1&amp;"'"&amp;"!$C$25:$N$32"),MATCH($A180,INDIRECT("'"&amp;E$1&amp;"'"&amp;"!$B$5:$B$12"),0),MATCH($C180,INDIRECT("'"&amp;E$1&amp;"'"&amp;"!$C$4:$N$4")))))</f>
        <v>3292254</v>
      </c>
      <c r="F180" s="36" cm="1">
        <f t="array" aca="1" ref="F180" ca="1">IF($B180=INDIRECT("'"&amp;F$1&amp;"'"&amp;"!$B$4"),INDEX(INDIRECT("'"&amp;F$1&amp;"'"&amp;"!$C$5:$N$12"),MATCH($A180,INDIRECT("'"&amp;F$1&amp;"'"&amp;"!$B$5:$B$12"),0),MATCH($C180,INDIRECT("'"&amp;F$1&amp;"'"&amp;"!$C$4:$N$4"))),IF($B180=INDIRECT("'"&amp;F$1&amp;"'"&amp;"!$B$14"),INDEX(INDIRECT("'"&amp;F$1&amp;"'"&amp;"!$C$15:$N$22"),MATCH($A180,INDIRECT("'"&amp;F$1&amp;"'"&amp;"!$B$5:$B$12"),0),MATCH($C180,INDIRECT("'"&amp;F$1&amp;"'"&amp;"!$C$4:$N$4"))),INDEX(INDIRECT("'"&amp;F$1&amp;"'"&amp;"!$C$25:$N$32"),MATCH($A180,INDIRECT("'"&amp;F$1&amp;"'"&amp;"!$B$5:$B$12"),0),MATCH($C180,INDIRECT("'"&amp;F$1&amp;"'"&amp;"!$C$4:$N$4")))))</f>
        <v>2456911.06</v>
      </c>
    </row>
    <row r="181" spans="1:6" x14ac:dyDescent="0.3">
      <c r="A181" t="str">
        <f t="shared" si="28"/>
        <v>PET CF</v>
      </c>
      <c r="B181" t="str">
        <f t="shared" si="29"/>
        <v>South</v>
      </c>
      <c r="C181" t="s">
        <v>27</v>
      </c>
      <c r="D181" s="36" cm="1">
        <f t="array" aca="1" ref="D181" ca="1">IF($B181=INDIRECT("'"&amp;D$1&amp;"'"&amp;"!$B$4"),INDEX(INDIRECT("'"&amp;D$1&amp;"'"&amp;"!$C$5:$N$12"),MATCH($A181,INDIRECT("'"&amp;D$1&amp;"'"&amp;"!$B$5:$B$12"),0),MATCH($C181,INDIRECT("'"&amp;D$1&amp;"'"&amp;"!$C$4:$N$4"))),IF($B181=INDIRECT("'"&amp;D$1&amp;"'"&amp;"!$B$14"),INDEX(INDIRECT("'"&amp;D$1&amp;"'"&amp;"!$C$15:$N$22"),MATCH($A181,INDIRECT("'"&amp;D$1&amp;"'"&amp;"!$B$5:$B$12"),0),MATCH($C181,INDIRECT("'"&amp;D$1&amp;"'"&amp;"!$C$4:$N$4"))),INDEX(INDIRECT("'"&amp;D$1&amp;"'"&amp;"!$C$25:$N$32"),MATCH($A181,INDIRECT("'"&amp;D$1&amp;"'"&amp;"!$B$5:$B$12"),0),MATCH($C181,INDIRECT("'"&amp;D$1&amp;"'"&amp;"!$C$4:$N$4")))))</f>
        <v>2712191</v>
      </c>
      <c r="E181" s="36" cm="1">
        <f t="array" aca="1" ref="E181" ca="1">IF($B181=INDIRECT("'"&amp;E$1&amp;"'"&amp;"!$B$4"),INDEX(INDIRECT("'"&amp;E$1&amp;"'"&amp;"!$C$5:$N$12"),MATCH($A181,INDIRECT("'"&amp;E$1&amp;"'"&amp;"!$B$5:$B$12"),0),MATCH($C181,INDIRECT("'"&amp;E$1&amp;"'"&amp;"!$C$4:$N$4"))),IF($B181=INDIRECT("'"&amp;E$1&amp;"'"&amp;"!$B$14"),INDEX(INDIRECT("'"&amp;E$1&amp;"'"&amp;"!$C$15:$N$22"),MATCH($A181,INDIRECT("'"&amp;E$1&amp;"'"&amp;"!$B$5:$B$12"),0),MATCH($C181,INDIRECT("'"&amp;E$1&amp;"'"&amp;"!$C$4:$N$4"))),INDEX(INDIRECT("'"&amp;E$1&amp;"'"&amp;"!$C$25:$N$32"),MATCH($A181,INDIRECT("'"&amp;E$1&amp;"'"&amp;"!$B$5:$B$12"),0),MATCH($C181,INDIRECT("'"&amp;E$1&amp;"'"&amp;"!$C$4:$N$4")))))</f>
        <v>3292254</v>
      </c>
      <c r="F181" s="36" cm="1">
        <f t="array" aca="1" ref="F181" ca="1">IF($B181=INDIRECT("'"&amp;F$1&amp;"'"&amp;"!$B$4"),INDEX(INDIRECT("'"&amp;F$1&amp;"'"&amp;"!$C$5:$N$12"),MATCH($A181,INDIRECT("'"&amp;F$1&amp;"'"&amp;"!$B$5:$B$12"),0),MATCH($C181,INDIRECT("'"&amp;F$1&amp;"'"&amp;"!$C$4:$N$4"))),IF($B181=INDIRECT("'"&amp;F$1&amp;"'"&amp;"!$B$14"),INDEX(INDIRECT("'"&amp;F$1&amp;"'"&amp;"!$C$15:$N$22"),MATCH($A181,INDIRECT("'"&amp;F$1&amp;"'"&amp;"!$B$5:$B$12"),0),MATCH($C181,INDIRECT("'"&amp;F$1&amp;"'"&amp;"!$C$4:$N$4"))),INDEX(INDIRECT("'"&amp;F$1&amp;"'"&amp;"!$C$25:$N$32"),MATCH($A181,INDIRECT("'"&amp;F$1&amp;"'"&amp;"!$B$5:$B$12"),0),MATCH($C181,INDIRECT("'"&amp;F$1&amp;"'"&amp;"!$C$4:$N$4")))))</f>
        <v>2871624.42</v>
      </c>
    </row>
    <row r="182" spans="1:6" x14ac:dyDescent="0.3">
      <c r="A182" t="s">
        <v>33</v>
      </c>
      <c r="B182" t="s">
        <v>11</v>
      </c>
      <c r="C182" t="s">
        <v>16</v>
      </c>
      <c r="D182" s="36" cm="1">
        <f t="array" aca="1" ref="D182" ca="1">IF($B182=INDIRECT("'"&amp;D$1&amp;"'"&amp;"!$B$4"),INDEX(INDIRECT("'"&amp;D$1&amp;"'"&amp;"!$C$5:$N$12"),MATCH($A182,INDIRECT("'"&amp;D$1&amp;"'"&amp;"!$B$5:$B$12"),0),MATCH($C182,INDIRECT("'"&amp;D$1&amp;"'"&amp;"!$C$4:$N$4"))),IF($B182=INDIRECT("'"&amp;D$1&amp;"'"&amp;"!$B$14"),INDEX(INDIRECT("'"&amp;D$1&amp;"'"&amp;"!$C$15:$N$22"),MATCH($A182,INDIRECT("'"&amp;D$1&amp;"'"&amp;"!$B$5:$B$12"),0),MATCH($C182,INDIRECT("'"&amp;D$1&amp;"'"&amp;"!$C$4:$N$4"))),INDEX(INDIRECT("'"&amp;D$1&amp;"'"&amp;"!$C$25:$N$32"),MATCH($A182,INDIRECT("'"&amp;D$1&amp;"'"&amp;"!$B$5:$B$12"),0),MATCH($C182,INDIRECT("'"&amp;D$1&amp;"'"&amp;"!$C$4:$N$4")))))</f>
        <v>111304.34</v>
      </c>
      <c r="E182" s="36" cm="1">
        <f t="array" aca="1" ref="E182" ca="1">IF($B182=INDIRECT("'"&amp;E$1&amp;"'"&amp;"!$B$4"),INDEX(INDIRECT("'"&amp;E$1&amp;"'"&amp;"!$C$5:$N$12"),MATCH($A182,INDIRECT("'"&amp;E$1&amp;"'"&amp;"!$B$5:$B$12"),0),MATCH($C182,INDIRECT("'"&amp;E$1&amp;"'"&amp;"!$C$4:$N$4"))),IF($B182=INDIRECT("'"&amp;E$1&amp;"'"&amp;"!$B$14"),INDEX(INDIRECT("'"&amp;E$1&amp;"'"&amp;"!$C$15:$N$22"),MATCH($A182,INDIRECT("'"&amp;E$1&amp;"'"&amp;"!$B$5:$B$12"),0),MATCH($C182,INDIRECT("'"&amp;E$1&amp;"'"&amp;"!$C$4:$N$4"))),INDEX(INDIRECT("'"&amp;E$1&amp;"'"&amp;"!$C$25:$N$32"),MATCH($A182,INDIRECT("'"&amp;E$1&amp;"'"&amp;"!$B$5:$B$12"),0),MATCH($C182,INDIRECT("'"&amp;E$1&amp;"'"&amp;"!$C$4:$N$4")))))</f>
        <v>369342</v>
      </c>
      <c r="F182" s="36" cm="1">
        <f t="array" aca="1" ref="F182" ca="1">IF($B182=INDIRECT("'"&amp;F$1&amp;"'"&amp;"!$B$4"),INDEX(INDIRECT("'"&amp;F$1&amp;"'"&amp;"!$C$5:$N$12"),MATCH($A182,INDIRECT("'"&amp;F$1&amp;"'"&amp;"!$B$5:$B$12"),0),MATCH($C182,INDIRECT("'"&amp;F$1&amp;"'"&amp;"!$C$4:$N$4"))),IF($B182=INDIRECT("'"&amp;F$1&amp;"'"&amp;"!$B$14"),INDEX(INDIRECT("'"&amp;F$1&amp;"'"&amp;"!$C$15:$N$22"),MATCH($A182,INDIRECT("'"&amp;F$1&amp;"'"&amp;"!$B$5:$B$12"),0),MATCH($C182,INDIRECT("'"&amp;F$1&amp;"'"&amp;"!$C$4:$N$4"))),INDEX(INDIRECT("'"&amp;F$1&amp;"'"&amp;"!$C$25:$N$32"),MATCH($A182,INDIRECT("'"&amp;F$1&amp;"'"&amp;"!$B$5:$B$12"),0),MATCH($C182,INDIRECT("'"&amp;F$1&amp;"'"&amp;"!$C$4:$N$4")))))</f>
        <v>93722.72</v>
      </c>
    </row>
    <row r="183" spans="1:6" x14ac:dyDescent="0.3">
      <c r="A183" t="str">
        <f t="shared" si="28"/>
        <v>PET HF</v>
      </c>
      <c r="B183" t="str">
        <f t="shared" si="29"/>
        <v>North</v>
      </c>
      <c r="C183" t="s">
        <v>17</v>
      </c>
      <c r="D183" s="36" cm="1">
        <f t="array" aca="1" ref="D183" ca="1">IF($B183=INDIRECT("'"&amp;D$1&amp;"'"&amp;"!$B$4"),INDEX(INDIRECT("'"&amp;D$1&amp;"'"&amp;"!$C$5:$N$12"),MATCH($A183,INDIRECT("'"&amp;D$1&amp;"'"&amp;"!$B$5:$B$12"),0),MATCH($C183,INDIRECT("'"&amp;D$1&amp;"'"&amp;"!$C$4:$N$4"))),IF($B183=INDIRECT("'"&amp;D$1&amp;"'"&amp;"!$B$14"),INDEX(INDIRECT("'"&amp;D$1&amp;"'"&amp;"!$C$15:$N$22"),MATCH($A183,INDIRECT("'"&amp;D$1&amp;"'"&amp;"!$B$5:$B$12"),0),MATCH($C183,INDIRECT("'"&amp;D$1&amp;"'"&amp;"!$C$4:$N$4"))),INDEX(INDIRECT("'"&amp;D$1&amp;"'"&amp;"!$C$25:$N$32"),MATCH($A183,INDIRECT("'"&amp;D$1&amp;"'"&amp;"!$B$5:$B$12"),0),MATCH($C183,INDIRECT("'"&amp;D$1&amp;"'"&amp;"!$C$4:$N$4")))))</f>
        <v>100540.2</v>
      </c>
      <c r="E183" s="36" cm="1">
        <f t="array" aca="1" ref="E183" ca="1">IF($B183=INDIRECT("'"&amp;E$1&amp;"'"&amp;"!$B$4"),INDEX(INDIRECT("'"&amp;E$1&amp;"'"&amp;"!$C$5:$N$12"),MATCH($A183,INDIRECT("'"&amp;E$1&amp;"'"&amp;"!$B$5:$B$12"),0),MATCH($C183,INDIRECT("'"&amp;E$1&amp;"'"&amp;"!$C$4:$N$4"))),IF($B183=INDIRECT("'"&amp;E$1&amp;"'"&amp;"!$B$14"),INDEX(INDIRECT("'"&amp;E$1&amp;"'"&amp;"!$C$15:$N$22"),MATCH($A183,INDIRECT("'"&amp;E$1&amp;"'"&amp;"!$B$5:$B$12"),0),MATCH($C183,INDIRECT("'"&amp;E$1&amp;"'"&amp;"!$C$4:$N$4"))),INDEX(INDIRECT("'"&amp;E$1&amp;"'"&amp;"!$C$25:$N$32"),MATCH($A183,INDIRECT("'"&amp;E$1&amp;"'"&amp;"!$B$5:$B$12"),0),MATCH($C183,INDIRECT("'"&amp;E$1&amp;"'"&amp;"!$C$4:$N$4")))))</f>
        <v>369342</v>
      </c>
      <c r="F183" s="36" cm="1">
        <f t="array" aca="1" ref="F183" ca="1">IF($B183=INDIRECT("'"&amp;F$1&amp;"'"&amp;"!$B$4"),INDEX(INDIRECT("'"&amp;F$1&amp;"'"&amp;"!$C$5:$N$12"),MATCH($A183,INDIRECT("'"&amp;F$1&amp;"'"&amp;"!$B$5:$B$12"),0),MATCH($C183,INDIRECT("'"&amp;F$1&amp;"'"&amp;"!$C$4:$N$4"))),IF($B183=INDIRECT("'"&amp;F$1&amp;"'"&amp;"!$B$14"),INDEX(INDIRECT("'"&amp;F$1&amp;"'"&amp;"!$C$15:$N$22"),MATCH($A183,INDIRECT("'"&amp;F$1&amp;"'"&amp;"!$B$5:$B$12"),0),MATCH($C183,INDIRECT("'"&amp;F$1&amp;"'"&amp;"!$C$4:$N$4"))),INDEX(INDIRECT("'"&amp;F$1&amp;"'"&amp;"!$C$25:$N$32"),MATCH($A183,INDIRECT("'"&amp;F$1&amp;"'"&amp;"!$B$5:$B$12"),0),MATCH($C183,INDIRECT("'"&amp;F$1&amp;"'"&amp;"!$C$4:$N$4")))))</f>
        <v>81924.56</v>
      </c>
    </row>
    <row r="184" spans="1:6" x14ac:dyDescent="0.3">
      <c r="A184" t="str">
        <f t="shared" si="28"/>
        <v>PET HF</v>
      </c>
      <c r="B184" t="str">
        <f t="shared" si="29"/>
        <v>North</v>
      </c>
      <c r="C184" t="s">
        <v>18</v>
      </c>
      <c r="D184" s="36" cm="1">
        <f t="array" aca="1" ref="D184" ca="1">IF($B184=INDIRECT("'"&amp;D$1&amp;"'"&amp;"!$B$4"),INDEX(INDIRECT("'"&amp;D$1&amp;"'"&amp;"!$C$5:$N$12"),MATCH($A184,INDIRECT("'"&amp;D$1&amp;"'"&amp;"!$B$5:$B$12"),0),MATCH($C184,INDIRECT("'"&amp;D$1&amp;"'"&amp;"!$C$4:$N$4"))),IF($B184=INDIRECT("'"&amp;D$1&amp;"'"&amp;"!$B$14"),INDEX(INDIRECT("'"&amp;D$1&amp;"'"&amp;"!$C$15:$N$22"),MATCH($A184,INDIRECT("'"&amp;D$1&amp;"'"&amp;"!$B$5:$B$12"),0),MATCH($C184,INDIRECT("'"&amp;D$1&amp;"'"&amp;"!$C$4:$N$4"))),INDEX(INDIRECT("'"&amp;D$1&amp;"'"&amp;"!$C$25:$N$32"),MATCH($A184,INDIRECT("'"&amp;D$1&amp;"'"&amp;"!$B$5:$B$12"),0),MATCH($C184,INDIRECT("'"&amp;D$1&amp;"'"&amp;"!$C$4:$N$4")))))</f>
        <v>116412.93999999999</v>
      </c>
      <c r="E184" s="36" cm="1">
        <f t="array" aca="1" ref="E184" ca="1">IF($B184=INDIRECT("'"&amp;E$1&amp;"'"&amp;"!$B$4"),INDEX(INDIRECT("'"&amp;E$1&amp;"'"&amp;"!$C$5:$N$12"),MATCH($A184,INDIRECT("'"&amp;E$1&amp;"'"&amp;"!$B$5:$B$12"),0),MATCH($C184,INDIRECT("'"&amp;E$1&amp;"'"&amp;"!$C$4:$N$4"))),IF($B184=INDIRECT("'"&amp;E$1&amp;"'"&amp;"!$B$14"),INDEX(INDIRECT("'"&amp;E$1&amp;"'"&amp;"!$C$15:$N$22"),MATCH($A184,INDIRECT("'"&amp;E$1&amp;"'"&amp;"!$B$5:$B$12"),0),MATCH($C184,INDIRECT("'"&amp;E$1&amp;"'"&amp;"!$C$4:$N$4"))),INDEX(INDIRECT("'"&amp;E$1&amp;"'"&amp;"!$C$25:$N$32"),MATCH($A184,INDIRECT("'"&amp;E$1&amp;"'"&amp;"!$B$5:$B$12"),0),MATCH($C184,INDIRECT("'"&amp;E$1&amp;"'"&amp;"!$C$4:$N$4")))))</f>
        <v>369342</v>
      </c>
      <c r="F184" s="36" cm="1">
        <f t="array" aca="1" ref="F184" ca="1">IF($B184=INDIRECT("'"&amp;F$1&amp;"'"&amp;"!$B$4"),INDEX(INDIRECT("'"&amp;F$1&amp;"'"&amp;"!$C$5:$N$12"),MATCH($A184,INDIRECT("'"&amp;F$1&amp;"'"&amp;"!$B$5:$B$12"),0),MATCH($C184,INDIRECT("'"&amp;F$1&amp;"'"&amp;"!$C$4:$N$4"))),IF($B184=INDIRECT("'"&amp;F$1&amp;"'"&amp;"!$B$14"),INDEX(INDIRECT("'"&amp;F$1&amp;"'"&amp;"!$C$15:$N$22"),MATCH($A184,INDIRECT("'"&amp;F$1&amp;"'"&amp;"!$B$5:$B$12"),0),MATCH($C184,INDIRECT("'"&amp;F$1&amp;"'"&amp;"!$C$4:$N$4"))),INDEX(INDIRECT("'"&amp;F$1&amp;"'"&amp;"!$C$25:$N$32"),MATCH($A184,INDIRECT("'"&amp;F$1&amp;"'"&amp;"!$B$5:$B$12"),0),MATCH($C184,INDIRECT("'"&amp;F$1&amp;"'"&amp;"!$C$4:$N$4")))))</f>
        <v>126719.51999999999</v>
      </c>
    </row>
    <row r="185" spans="1:6" x14ac:dyDescent="0.3">
      <c r="A185" t="str">
        <f t="shared" si="28"/>
        <v>PET HF</v>
      </c>
      <c r="B185" t="str">
        <f t="shared" si="29"/>
        <v>North</v>
      </c>
      <c r="C185" t="s">
        <v>19</v>
      </c>
      <c r="D185" s="36" cm="1">
        <f t="array" aca="1" ref="D185" ca="1">IF($B185=INDIRECT("'"&amp;D$1&amp;"'"&amp;"!$B$4"),INDEX(INDIRECT("'"&amp;D$1&amp;"'"&amp;"!$C$5:$N$12"),MATCH($A185,INDIRECT("'"&amp;D$1&amp;"'"&amp;"!$B$5:$B$12"),0),MATCH($C185,INDIRECT("'"&amp;D$1&amp;"'"&amp;"!$C$4:$N$4"))),IF($B185=INDIRECT("'"&amp;D$1&amp;"'"&amp;"!$B$14"),INDEX(INDIRECT("'"&amp;D$1&amp;"'"&amp;"!$C$15:$N$22"),MATCH($A185,INDIRECT("'"&amp;D$1&amp;"'"&amp;"!$B$5:$B$12"),0),MATCH($C185,INDIRECT("'"&amp;D$1&amp;"'"&amp;"!$C$4:$N$4"))),INDEX(INDIRECT("'"&amp;D$1&amp;"'"&amp;"!$C$25:$N$32"),MATCH($A185,INDIRECT("'"&amp;D$1&amp;"'"&amp;"!$B$5:$B$12"),0),MATCH($C185,INDIRECT("'"&amp;D$1&amp;"'"&amp;"!$C$4:$N$4")))))</f>
        <v>73177.62</v>
      </c>
      <c r="E185" s="36" cm="1">
        <f t="array" aca="1" ref="E185" ca="1">IF($B185=INDIRECT("'"&amp;E$1&amp;"'"&amp;"!$B$4"),INDEX(INDIRECT("'"&amp;E$1&amp;"'"&amp;"!$C$5:$N$12"),MATCH($A185,INDIRECT("'"&amp;E$1&amp;"'"&amp;"!$B$5:$B$12"),0),MATCH($C185,INDIRECT("'"&amp;E$1&amp;"'"&amp;"!$C$4:$N$4"))),IF($B185=INDIRECT("'"&amp;E$1&amp;"'"&amp;"!$B$14"),INDEX(INDIRECT("'"&amp;E$1&amp;"'"&amp;"!$C$15:$N$22"),MATCH($A185,INDIRECT("'"&amp;E$1&amp;"'"&amp;"!$B$5:$B$12"),0),MATCH($C185,INDIRECT("'"&amp;E$1&amp;"'"&amp;"!$C$4:$N$4"))),INDEX(INDIRECT("'"&amp;E$1&amp;"'"&amp;"!$C$25:$N$32"),MATCH($A185,INDIRECT("'"&amp;E$1&amp;"'"&amp;"!$B$5:$B$12"),0),MATCH($C185,INDIRECT("'"&amp;E$1&amp;"'"&amp;"!$C$4:$N$4")))))</f>
        <v>369342</v>
      </c>
      <c r="F185" s="36" cm="1">
        <f t="array" aca="1" ref="F185" ca="1">IF($B185=INDIRECT("'"&amp;F$1&amp;"'"&amp;"!$B$4"),INDEX(INDIRECT("'"&amp;F$1&amp;"'"&amp;"!$C$5:$N$12"),MATCH($A185,INDIRECT("'"&amp;F$1&amp;"'"&amp;"!$B$5:$B$12"),0),MATCH($C185,INDIRECT("'"&amp;F$1&amp;"'"&amp;"!$C$4:$N$4"))),IF($B185=INDIRECT("'"&amp;F$1&amp;"'"&amp;"!$B$14"),INDEX(INDIRECT("'"&amp;F$1&amp;"'"&amp;"!$C$15:$N$22"),MATCH($A185,INDIRECT("'"&amp;F$1&amp;"'"&amp;"!$B$5:$B$12"),0),MATCH($C185,INDIRECT("'"&amp;F$1&amp;"'"&amp;"!$C$4:$N$4"))),INDEX(INDIRECT("'"&amp;F$1&amp;"'"&amp;"!$C$25:$N$32"),MATCH($A185,INDIRECT("'"&amp;F$1&amp;"'"&amp;"!$B$5:$B$12"),0),MATCH($C185,INDIRECT("'"&amp;F$1&amp;"'"&amp;"!$C$4:$N$4")))))</f>
        <v>43810.96</v>
      </c>
    </row>
    <row r="186" spans="1:6" x14ac:dyDescent="0.3">
      <c r="A186" t="str">
        <f t="shared" si="28"/>
        <v>PET HF</v>
      </c>
      <c r="B186" t="str">
        <f t="shared" si="29"/>
        <v>North</v>
      </c>
      <c r="C186" t="s">
        <v>20</v>
      </c>
      <c r="D186" s="36" cm="1">
        <f t="array" aca="1" ref="D186" ca="1">IF($B186=INDIRECT("'"&amp;D$1&amp;"'"&amp;"!$B$4"),INDEX(INDIRECT("'"&amp;D$1&amp;"'"&amp;"!$C$5:$N$12"),MATCH($A186,INDIRECT("'"&amp;D$1&amp;"'"&amp;"!$B$5:$B$12"),0),MATCH($C186,INDIRECT("'"&amp;D$1&amp;"'"&amp;"!$C$4:$N$4"))),IF($B186=INDIRECT("'"&amp;D$1&amp;"'"&amp;"!$B$14"),INDEX(INDIRECT("'"&amp;D$1&amp;"'"&amp;"!$C$15:$N$22"),MATCH($A186,INDIRECT("'"&amp;D$1&amp;"'"&amp;"!$B$5:$B$12"),0),MATCH($C186,INDIRECT("'"&amp;D$1&amp;"'"&amp;"!$C$4:$N$4"))),INDEX(INDIRECT("'"&amp;D$1&amp;"'"&amp;"!$C$25:$N$32"),MATCH($A186,INDIRECT("'"&amp;D$1&amp;"'"&amp;"!$B$5:$B$12"),0),MATCH($C186,INDIRECT("'"&amp;D$1&amp;"'"&amp;"!$C$4:$N$4")))))</f>
        <v>151974.69999999998</v>
      </c>
      <c r="E186" s="36" cm="1">
        <f t="array" aca="1" ref="E186" ca="1">IF($B186=INDIRECT("'"&amp;E$1&amp;"'"&amp;"!$B$4"),INDEX(INDIRECT("'"&amp;E$1&amp;"'"&amp;"!$C$5:$N$12"),MATCH($A186,INDIRECT("'"&amp;E$1&amp;"'"&amp;"!$B$5:$B$12"),0),MATCH($C186,INDIRECT("'"&amp;E$1&amp;"'"&amp;"!$C$4:$N$4"))),IF($B186=INDIRECT("'"&amp;E$1&amp;"'"&amp;"!$B$14"),INDEX(INDIRECT("'"&amp;E$1&amp;"'"&amp;"!$C$15:$N$22"),MATCH($A186,INDIRECT("'"&amp;E$1&amp;"'"&amp;"!$B$5:$B$12"),0),MATCH($C186,INDIRECT("'"&amp;E$1&amp;"'"&amp;"!$C$4:$N$4"))),INDEX(INDIRECT("'"&amp;E$1&amp;"'"&amp;"!$C$25:$N$32"),MATCH($A186,INDIRECT("'"&amp;E$1&amp;"'"&amp;"!$B$5:$B$12"),0),MATCH($C186,INDIRECT("'"&amp;E$1&amp;"'"&amp;"!$C$4:$N$4")))))</f>
        <v>369342</v>
      </c>
      <c r="F186" s="36" cm="1">
        <f t="array" aca="1" ref="F186" ca="1">IF($B186=INDIRECT("'"&amp;F$1&amp;"'"&amp;"!$B$4"),INDEX(INDIRECT("'"&amp;F$1&amp;"'"&amp;"!$C$5:$N$12"),MATCH($A186,INDIRECT("'"&amp;F$1&amp;"'"&amp;"!$B$5:$B$12"),0),MATCH($C186,INDIRECT("'"&amp;F$1&amp;"'"&amp;"!$C$4:$N$4"))),IF($B186=INDIRECT("'"&amp;F$1&amp;"'"&amp;"!$B$14"),INDEX(INDIRECT("'"&amp;F$1&amp;"'"&amp;"!$C$15:$N$22"),MATCH($A186,INDIRECT("'"&amp;F$1&amp;"'"&amp;"!$B$5:$B$12"),0),MATCH($C186,INDIRECT("'"&amp;F$1&amp;"'"&amp;"!$C$4:$N$4"))),INDEX(INDIRECT("'"&amp;F$1&amp;"'"&amp;"!$C$25:$N$32"),MATCH($A186,INDIRECT("'"&amp;F$1&amp;"'"&amp;"!$B$5:$B$12"),0),MATCH($C186,INDIRECT("'"&amp;F$1&amp;"'"&amp;"!$C$4:$N$4")))))</f>
        <v>133714.94</v>
      </c>
    </row>
    <row r="187" spans="1:6" x14ac:dyDescent="0.3">
      <c r="A187" t="str">
        <f t="shared" si="28"/>
        <v>PET HF</v>
      </c>
      <c r="B187" t="str">
        <f t="shared" si="29"/>
        <v>North</v>
      </c>
      <c r="C187" t="s">
        <v>21</v>
      </c>
      <c r="D187" s="36" cm="1">
        <f t="array" aca="1" ref="D187" ca="1">IF($B187=INDIRECT("'"&amp;D$1&amp;"'"&amp;"!$B$4"),INDEX(INDIRECT("'"&amp;D$1&amp;"'"&amp;"!$C$5:$N$12"),MATCH($A187,INDIRECT("'"&amp;D$1&amp;"'"&amp;"!$B$5:$B$12"),0),MATCH($C187,INDIRECT("'"&amp;D$1&amp;"'"&amp;"!$C$4:$N$4"))),IF($B187=INDIRECT("'"&amp;D$1&amp;"'"&amp;"!$B$14"),INDEX(INDIRECT("'"&amp;D$1&amp;"'"&amp;"!$C$15:$N$22"),MATCH($A187,INDIRECT("'"&amp;D$1&amp;"'"&amp;"!$B$5:$B$12"),0),MATCH($C187,INDIRECT("'"&amp;D$1&amp;"'"&amp;"!$C$4:$N$4"))),INDEX(INDIRECT("'"&amp;D$1&amp;"'"&amp;"!$C$25:$N$32"),MATCH($A187,INDIRECT("'"&amp;D$1&amp;"'"&amp;"!$B$5:$B$12"),0),MATCH($C187,INDIRECT("'"&amp;D$1&amp;"'"&amp;"!$C$4:$N$4")))))</f>
        <v>221490.19999999998</v>
      </c>
      <c r="E187" s="36" cm="1">
        <f t="array" aca="1" ref="E187" ca="1">IF($B187=INDIRECT("'"&amp;E$1&amp;"'"&amp;"!$B$4"),INDEX(INDIRECT("'"&amp;E$1&amp;"'"&amp;"!$C$5:$N$12"),MATCH($A187,INDIRECT("'"&amp;E$1&amp;"'"&amp;"!$B$5:$B$12"),0),MATCH($C187,INDIRECT("'"&amp;E$1&amp;"'"&amp;"!$C$4:$N$4"))),IF($B187=INDIRECT("'"&amp;E$1&amp;"'"&amp;"!$B$14"),INDEX(INDIRECT("'"&amp;E$1&amp;"'"&amp;"!$C$15:$N$22"),MATCH($A187,INDIRECT("'"&amp;E$1&amp;"'"&amp;"!$B$5:$B$12"),0),MATCH($C187,INDIRECT("'"&amp;E$1&amp;"'"&amp;"!$C$4:$N$4"))),INDEX(INDIRECT("'"&amp;E$1&amp;"'"&amp;"!$C$25:$N$32"),MATCH($A187,INDIRECT("'"&amp;E$1&amp;"'"&amp;"!$B$5:$B$12"),0),MATCH($C187,INDIRECT("'"&amp;E$1&amp;"'"&amp;"!$C$4:$N$4")))))</f>
        <v>369342</v>
      </c>
      <c r="F187" s="36" cm="1">
        <f t="array" aca="1" ref="F187" ca="1">IF($B187=INDIRECT("'"&amp;F$1&amp;"'"&amp;"!$B$4"),INDEX(INDIRECT("'"&amp;F$1&amp;"'"&amp;"!$C$5:$N$12"),MATCH($A187,INDIRECT("'"&amp;F$1&amp;"'"&amp;"!$B$5:$B$12"),0),MATCH($C187,INDIRECT("'"&amp;F$1&amp;"'"&amp;"!$C$4:$N$4"))),IF($B187=INDIRECT("'"&amp;F$1&amp;"'"&amp;"!$B$14"),INDEX(INDIRECT("'"&amp;F$1&amp;"'"&amp;"!$C$15:$N$22"),MATCH($A187,INDIRECT("'"&amp;F$1&amp;"'"&amp;"!$B$5:$B$12"),0),MATCH($C187,INDIRECT("'"&amp;F$1&amp;"'"&amp;"!$C$4:$N$4"))),INDEX(INDIRECT("'"&amp;F$1&amp;"'"&amp;"!$C$25:$N$32"),MATCH($A187,INDIRECT("'"&amp;F$1&amp;"'"&amp;"!$B$5:$B$12"),0),MATCH($C187,INDIRECT("'"&amp;F$1&amp;"'"&amp;"!$C$4:$N$4")))))</f>
        <v>215022.03999999998</v>
      </c>
    </row>
    <row r="188" spans="1:6" x14ac:dyDescent="0.3">
      <c r="A188" t="str">
        <f t="shared" si="28"/>
        <v>PET HF</v>
      </c>
      <c r="B188" t="str">
        <f t="shared" si="29"/>
        <v>North</v>
      </c>
      <c r="C188" t="s">
        <v>22</v>
      </c>
      <c r="D188" s="36" cm="1">
        <f t="array" aca="1" ref="D188" ca="1">IF($B188=INDIRECT("'"&amp;D$1&amp;"'"&amp;"!$B$4"),INDEX(INDIRECT("'"&amp;D$1&amp;"'"&amp;"!$C$5:$N$12"),MATCH($A188,INDIRECT("'"&amp;D$1&amp;"'"&amp;"!$B$5:$B$12"),0),MATCH($C188,INDIRECT("'"&amp;D$1&amp;"'"&amp;"!$C$4:$N$4"))),IF($B188=INDIRECT("'"&amp;D$1&amp;"'"&amp;"!$B$14"),INDEX(INDIRECT("'"&amp;D$1&amp;"'"&amp;"!$C$15:$N$22"),MATCH($A188,INDIRECT("'"&amp;D$1&amp;"'"&amp;"!$B$5:$B$12"),0),MATCH($C188,INDIRECT("'"&amp;D$1&amp;"'"&amp;"!$C$4:$N$4"))),INDEX(INDIRECT("'"&amp;D$1&amp;"'"&amp;"!$C$25:$N$32"),MATCH($A188,INDIRECT("'"&amp;D$1&amp;"'"&amp;"!$B$5:$B$12"),0),MATCH($C188,INDIRECT("'"&amp;D$1&amp;"'"&amp;"!$C$4:$N$4")))))</f>
        <v>210160.25999999998</v>
      </c>
      <c r="E188" s="36" cm="1">
        <f t="array" aca="1" ref="E188" ca="1">IF($B188=INDIRECT("'"&amp;E$1&amp;"'"&amp;"!$B$4"),INDEX(INDIRECT("'"&amp;E$1&amp;"'"&amp;"!$C$5:$N$12"),MATCH($A188,INDIRECT("'"&amp;E$1&amp;"'"&amp;"!$B$5:$B$12"),0),MATCH($C188,INDIRECT("'"&amp;E$1&amp;"'"&amp;"!$C$4:$N$4"))),IF($B188=INDIRECT("'"&amp;E$1&amp;"'"&amp;"!$B$14"),INDEX(INDIRECT("'"&amp;E$1&amp;"'"&amp;"!$C$15:$N$22"),MATCH($A188,INDIRECT("'"&amp;E$1&amp;"'"&amp;"!$B$5:$B$12"),0),MATCH($C188,INDIRECT("'"&amp;E$1&amp;"'"&amp;"!$C$4:$N$4"))),INDEX(INDIRECT("'"&amp;E$1&amp;"'"&amp;"!$C$25:$N$32"),MATCH($A188,INDIRECT("'"&amp;E$1&amp;"'"&amp;"!$B$5:$B$12"),0),MATCH($C188,INDIRECT("'"&amp;E$1&amp;"'"&amp;"!$C$4:$N$4")))))</f>
        <v>369342</v>
      </c>
      <c r="F188" s="36" cm="1">
        <f t="array" aca="1" ref="F188" ca="1">IF($B188=INDIRECT("'"&amp;F$1&amp;"'"&amp;"!$B$4"),INDEX(INDIRECT("'"&amp;F$1&amp;"'"&amp;"!$C$5:$N$12"),MATCH($A188,INDIRECT("'"&amp;F$1&amp;"'"&amp;"!$B$5:$B$12"),0),MATCH($C188,INDIRECT("'"&amp;F$1&amp;"'"&amp;"!$C$4:$N$4"))),IF($B188=INDIRECT("'"&amp;F$1&amp;"'"&amp;"!$B$14"),INDEX(INDIRECT("'"&amp;F$1&amp;"'"&amp;"!$C$15:$N$22"),MATCH($A188,INDIRECT("'"&amp;F$1&amp;"'"&amp;"!$B$5:$B$12"),0),MATCH($C188,INDIRECT("'"&amp;F$1&amp;"'"&amp;"!$C$4:$N$4"))),INDEX(INDIRECT("'"&amp;F$1&amp;"'"&amp;"!$C$25:$N$32"),MATCH($A188,INDIRECT("'"&amp;F$1&amp;"'"&amp;"!$B$5:$B$12"),0),MATCH($C188,INDIRECT("'"&amp;F$1&amp;"'"&amp;"!$C$4:$N$4")))))</f>
        <v>176531.24</v>
      </c>
    </row>
    <row r="189" spans="1:6" x14ac:dyDescent="0.3">
      <c r="A189" t="str">
        <f t="shared" si="28"/>
        <v>PET HF</v>
      </c>
      <c r="B189" t="str">
        <f t="shared" si="29"/>
        <v>North</v>
      </c>
      <c r="C189" t="s">
        <v>23</v>
      </c>
      <c r="D189" s="36" cm="1">
        <f t="array" aca="1" ref="D189" ca="1">IF($B189=INDIRECT("'"&amp;D$1&amp;"'"&amp;"!$B$4"),INDEX(INDIRECT("'"&amp;D$1&amp;"'"&amp;"!$C$5:$N$12"),MATCH($A189,INDIRECT("'"&amp;D$1&amp;"'"&amp;"!$B$5:$B$12"),0),MATCH($C189,INDIRECT("'"&amp;D$1&amp;"'"&amp;"!$C$4:$N$4"))),IF($B189=INDIRECT("'"&amp;D$1&amp;"'"&amp;"!$B$14"),INDEX(INDIRECT("'"&amp;D$1&amp;"'"&amp;"!$C$15:$N$22"),MATCH($A189,INDIRECT("'"&amp;D$1&amp;"'"&amp;"!$B$5:$B$12"),0),MATCH($C189,INDIRECT("'"&amp;D$1&amp;"'"&amp;"!$C$4:$N$4"))),INDEX(INDIRECT("'"&amp;D$1&amp;"'"&amp;"!$C$25:$N$32"),MATCH($A189,INDIRECT("'"&amp;D$1&amp;"'"&amp;"!$B$5:$B$12"),0),MATCH($C189,INDIRECT("'"&amp;D$1&amp;"'"&amp;"!$C$4:$N$4")))))</f>
        <v>149749.22</v>
      </c>
      <c r="E189" s="36" cm="1">
        <f t="array" aca="1" ref="E189" ca="1">IF($B189=INDIRECT("'"&amp;E$1&amp;"'"&amp;"!$B$4"),INDEX(INDIRECT("'"&amp;E$1&amp;"'"&amp;"!$C$5:$N$12"),MATCH($A189,INDIRECT("'"&amp;E$1&amp;"'"&amp;"!$B$5:$B$12"),0),MATCH($C189,INDIRECT("'"&amp;E$1&amp;"'"&amp;"!$C$4:$N$4"))),IF($B189=INDIRECT("'"&amp;E$1&amp;"'"&amp;"!$B$14"),INDEX(INDIRECT("'"&amp;E$1&amp;"'"&amp;"!$C$15:$N$22"),MATCH($A189,INDIRECT("'"&amp;E$1&amp;"'"&amp;"!$B$5:$B$12"),0),MATCH($C189,INDIRECT("'"&amp;E$1&amp;"'"&amp;"!$C$4:$N$4"))),INDEX(INDIRECT("'"&amp;E$1&amp;"'"&amp;"!$C$25:$N$32"),MATCH($A189,INDIRECT("'"&amp;E$1&amp;"'"&amp;"!$B$5:$B$12"),0),MATCH($C189,INDIRECT("'"&amp;E$1&amp;"'"&amp;"!$C$4:$N$4")))))</f>
        <v>369342</v>
      </c>
      <c r="F189" s="36" cm="1">
        <f t="array" aca="1" ref="F189" ca="1">IF($B189=INDIRECT("'"&amp;F$1&amp;"'"&amp;"!$B$4"),INDEX(INDIRECT("'"&amp;F$1&amp;"'"&amp;"!$C$5:$N$12"),MATCH($A189,INDIRECT("'"&amp;F$1&amp;"'"&amp;"!$B$5:$B$12"),0),MATCH($C189,INDIRECT("'"&amp;F$1&amp;"'"&amp;"!$C$4:$N$4"))),IF($B189=INDIRECT("'"&amp;F$1&amp;"'"&amp;"!$B$14"),INDEX(INDIRECT("'"&amp;F$1&amp;"'"&amp;"!$C$15:$N$22"),MATCH($A189,INDIRECT("'"&amp;F$1&amp;"'"&amp;"!$B$5:$B$12"),0),MATCH($C189,INDIRECT("'"&amp;F$1&amp;"'"&amp;"!$C$4:$N$4"))),INDEX(INDIRECT("'"&amp;F$1&amp;"'"&amp;"!$C$25:$N$32"),MATCH($A189,INDIRECT("'"&amp;F$1&amp;"'"&amp;"!$B$5:$B$12"),0),MATCH($C189,INDIRECT("'"&amp;F$1&amp;"'"&amp;"!$C$4:$N$4")))))</f>
        <v>176667.36</v>
      </c>
    </row>
    <row r="190" spans="1:6" x14ac:dyDescent="0.3">
      <c r="A190" t="str">
        <f t="shared" si="28"/>
        <v>PET HF</v>
      </c>
      <c r="B190" t="str">
        <f t="shared" si="29"/>
        <v>North</v>
      </c>
      <c r="C190" t="s">
        <v>24</v>
      </c>
      <c r="D190" s="36" cm="1">
        <f t="array" aca="1" ref="D190" ca="1">IF($B190=INDIRECT("'"&amp;D$1&amp;"'"&amp;"!$B$4"),INDEX(INDIRECT("'"&amp;D$1&amp;"'"&amp;"!$C$5:$N$12"),MATCH($A190,INDIRECT("'"&amp;D$1&amp;"'"&amp;"!$B$5:$B$12"),0),MATCH($C190,INDIRECT("'"&amp;D$1&amp;"'"&amp;"!$C$4:$N$4"))),IF($B190=INDIRECT("'"&amp;D$1&amp;"'"&amp;"!$B$14"),INDEX(INDIRECT("'"&amp;D$1&amp;"'"&amp;"!$C$15:$N$22"),MATCH($A190,INDIRECT("'"&amp;D$1&amp;"'"&amp;"!$B$5:$B$12"),0),MATCH($C190,INDIRECT("'"&amp;D$1&amp;"'"&amp;"!$C$4:$N$4"))),INDEX(INDIRECT("'"&amp;D$1&amp;"'"&amp;"!$C$25:$N$32"),MATCH($A190,INDIRECT("'"&amp;D$1&amp;"'"&amp;"!$B$5:$B$12"),0),MATCH($C190,INDIRECT("'"&amp;D$1&amp;"'"&amp;"!$C$4:$N$4")))))</f>
        <v>218575.09999999998</v>
      </c>
      <c r="E190" s="36" cm="1">
        <f t="array" aca="1" ref="E190" ca="1">IF($B190=INDIRECT("'"&amp;E$1&amp;"'"&amp;"!$B$4"),INDEX(INDIRECT("'"&amp;E$1&amp;"'"&amp;"!$C$5:$N$12"),MATCH($A190,INDIRECT("'"&amp;E$1&amp;"'"&amp;"!$B$5:$B$12"),0),MATCH($C190,INDIRECT("'"&amp;E$1&amp;"'"&amp;"!$C$4:$N$4"))),IF($B190=INDIRECT("'"&amp;E$1&amp;"'"&amp;"!$B$14"),INDEX(INDIRECT("'"&amp;E$1&amp;"'"&amp;"!$C$15:$N$22"),MATCH($A190,INDIRECT("'"&amp;E$1&amp;"'"&amp;"!$B$5:$B$12"),0),MATCH($C190,INDIRECT("'"&amp;E$1&amp;"'"&amp;"!$C$4:$N$4"))),INDEX(INDIRECT("'"&amp;E$1&amp;"'"&amp;"!$C$25:$N$32"),MATCH($A190,INDIRECT("'"&amp;E$1&amp;"'"&amp;"!$B$5:$B$12"),0),MATCH($C190,INDIRECT("'"&amp;E$1&amp;"'"&amp;"!$C$4:$N$4")))))</f>
        <v>369342</v>
      </c>
      <c r="F190" s="36" cm="1">
        <f t="array" aca="1" ref="F190" ca="1">IF($B190=INDIRECT("'"&amp;F$1&amp;"'"&amp;"!$B$4"),INDEX(INDIRECT("'"&amp;F$1&amp;"'"&amp;"!$C$5:$N$12"),MATCH($A190,INDIRECT("'"&amp;F$1&amp;"'"&amp;"!$B$5:$B$12"),0),MATCH($C190,INDIRECT("'"&amp;F$1&amp;"'"&amp;"!$C$4:$N$4"))),IF($B190=INDIRECT("'"&amp;F$1&amp;"'"&amp;"!$B$14"),INDEX(INDIRECT("'"&amp;F$1&amp;"'"&amp;"!$C$15:$N$22"),MATCH($A190,INDIRECT("'"&amp;F$1&amp;"'"&amp;"!$B$5:$B$12"),0),MATCH($C190,INDIRECT("'"&amp;F$1&amp;"'"&amp;"!$C$4:$N$4"))),INDEX(INDIRECT("'"&amp;F$1&amp;"'"&amp;"!$C$25:$N$32"),MATCH($A190,INDIRECT("'"&amp;F$1&amp;"'"&amp;"!$B$5:$B$12"),0),MATCH($C190,INDIRECT("'"&amp;F$1&amp;"'"&amp;"!$C$4:$N$4")))))</f>
        <v>155118.57999999999</v>
      </c>
    </row>
    <row r="191" spans="1:6" x14ac:dyDescent="0.3">
      <c r="A191" t="str">
        <f t="shared" si="28"/>
        <v>PET HF</v>
      </c>
      <c r="B191" t="str">
        <f t="shared" si="29"/>
        <v>North</v>
      </c>
      <c r="C191" t="s">
        <v>25</v>
      </c>
      <c r="D191" s="36" cm="1">
        <f t="array" aca="1" ref="D191" ca="1">IF($B191=INDIRECT("'"&amp;D$1&amp;"'"&amp;"!$B$4"),INDEX(INDIRECT("'"&amp;D$1&amp;"'"&amp;"!$C$5:$N$12"),MATCH($A191,INDIRECT("'"&amp;D$1&amp;"'"&amp;"!$B$5:$B$12"),0),MATCH($C191,INDIRECT("'"&amp;D$1&amp;"'"&amp;"!$C$4:$N$4"))),IF($B191=INDIRECT("'"&amp;D$1&amp;"'"&amp;"!$B$14"),INDEX(INDIRECT("'"&amp;D$1&amp;"'"&amp;"!$C$15:$N$22"),MATCH($A191,INDIRECT("'"&amp;D$1&amp;"'"&amp;"!$B$5:$B$12"),0),MATCH($C191,INDIRECT("'"&amp;D$1&amp;"'"&amp;"!$C$4:$N$4"))),INDEX(INDIRECT("'"&amp;D$1&amp;"'"&amp;"!$C$25:$N$32"),MATCH($A191,INDIRECT("'"&amp;D$1&amp;"'"&amp;"!$B$5:$B$12"),0),MATCH($C191,INDIRECT("'"&amp;D$1&amp;"'"&amp;"!$C$4:$N$4")))))</f>
        <v>162783.12</v>
      </c>
      <c r="E191" s="36" cm="1">
        <f t="array" aca="1" ref="E191" ca="1">IF($B191=INDIRECT("'"&amp;E$1&amp;"'"&amp;"!$B$4"),INDEX(INDIRECT("'"&amp;E$1&amp;"'"&amp;"!$C$5:$N$12"),MATCH($A191,INDIRECT("'"&amp;E$1&amp;"'"&amp;"!$B$5:$B$12"),0),MATCH($C191,INDIRECT("'"&amp;E$1&amp;"'"&amp;"!$C$4:$N$4"))),IF($B191=INDIRECT("'"&amp;E$1&amp;"'"&amp;"!$B$14"),INDEX(INDIRECT("'"&amp;E$1&amp;"'"&amp;"!$C$15:$N$22"),MATCH($A191,INDIRECT("'"&amp;E$1&amp;"'"&amp;"!$B$5:$B$12"),0),MATCH($C191,INDIRECT("'"&amp;E$1&amp;"'"&amp;"!$C$4:$N$4"))),INDEX(INDIRECT("'"&amp;E$1&amp;"'"&amp;"!$C$25:$N$32"),MATCH($A191,INDIRECT("'"&amp;E$1&amp;"'"&amp;"!$B$5:$B$12"),0),MATCH($C191,INDIRECT("'"&amp;E$1&amp;"'"&amp;"!$C$4:$N$4")))))</f>
        <v>369342</v>
      </c>
      <c r="F191" s="36" cm="1">
        <f t="array" aca="1" ref="F191" ca="1">IF($B191=INDIRECT("'"&amp;F$1&amp;"'"&amp;"!$B$4"),INDEX(INDIRECT("'"&amp;F$1&amp;"'"&amp;"!$C$5:$N$12"),MATCH($A191,INDIRECT("'"&amp;F$1&amp;"'"&amp;"!$B$5:$B$12"),0),MATCH($C191,INDIRECT("'"&amp;F$1&amp;"'"&amp;"!$C$4:$N$4"))),IF($B191=INDIRECT("'"&amp;F$1&amp;"'"&amp;"!$B$14"),INDEX(INDIRECT("'"&amp;F$1&amp;"'"&amp;"!$C$15:$N$22"),MATCH($A191,INDIRECT("'"&amp;F$1&amp;"'"&amp;"!$B$5:$B$12"),0),MATCH($C191,INDIRECT("'"&amp;F$1&amp;"'"&amp;"!$C$4:$N$4"))),INDEX(INDIRECT("'"&amp;F$1&amp;"'"&amp;"!$C$25:$N$32"),MATCH($A191,INDIRECT("'"&amp;F$1&amp;"'"&amp;"!$B$5:$B$12"),0),MATCH($C191,INDIRECT("'"&amp;F$1&amp;"'"&amp;"!$C$4:$N$4")))))</f>
        <v>111443.73999999999</v>
      </c>
    </row>
    <row r="192" spans="1:6" x14ac:dyDescent="0.3">
      <c r="A192" t="str">
        <f t="shared" si="28"/>
        <v>PET HF</v>
      </c>
      <c r="B192" t="str">
        <f t="shared" si="29"/>
        <v>North</v>
      </c>
      <c r="C192" t="s">
        <v>26</v>
      </c>
      <c r="D192" s="36" cm="1">
        <f t="array" aca="1" ref="D192" ca="1">IF($B192=INDIRECT("'"&amp;D$1&amp;"'"&amp;"!$B$4"),INDEX(INDIRECT("'"&amp;D$1&amp;"'"&amp;"!$C$5:$N$12"),MATCH($A192,INDIRECT("'"&amp;D$1&amp;"'"&amp;"!$B$5:$B$12"),0),MATCH($C192,INDIRECT("'"&amp;D$1&amp;"'"&amp;"!$C$4:$N$4"))),IF($B192=INDIRECT("'"&amp;D$1&amp;"'"&amp;"!$B$14"),INDEX(INDIRECT("'"&amp;D$1&amp;"'"&amp;"!$C$15:$N$22"),MATCH($A192,INDIRECT("'"&amp;D$1&amp;"'"&amp;"!$B$5:$B$12"),0),MATCH($C192,INDIRECT("'"&amp;D$1&amp;"'"&amp;"!$C$4:$N$4"))),INDEX(INDIRECT("'"&amp;D$1&amp;"'"&amp;"!$C$25:$N$32"),MATCH($A192,INDIRECT("'"&amp;D$1&amp;"'"&amp;"!$B$5:$B$12"),0),MATCH($C192,INDIRECT("'"&amp;D$1&amp;"'"&amp;"!$C$4:$N$4")))))</f>
        <v>150020.63999999998</v>
      </c>
      <c r="E192" s="36" cm="1">
        <f t="array" aca="1" ref="E192" ca="1">IF($B192=INDIRECT("'"&amp;E$1&amp;"'"&amp;"!$B$4"),INDEX(INDIRECT("'"&amp;E$1&amp;"'"&amp;"!$C$5:$N$12"),MATCH($A192,INDIRECT("'"&amp;E$1&amp;"'"&amp;"!$B$5:$B$12"),0),MATCH($C192,INDIRECT("'"&amp;E$1&amp;"'"&amp;"!$C$4:$N$4"))),IF($B192=INDIRECT("'"&amp;E$1&amp;"'"&amp;"!$B$14"),INDEX(INDIRECT("'"&amp;E$1&amp;"'"&amp;"!$C$15:$N$22"),MATCH($A192,INDIRECT("'"&amp;E$1&amp;"'"&amp;"!$B$5:$B$12"),0),MATCH($C192,INDIRECT("'"&amp;E$1&amp;"'"&amp;"!$C$4:$N$4"))),INDEX(INDIRECT("'"&amp;E$1&amp;"'"&amp;"!$C$25:$N$32"),MATCH($A192,INDIRECT("'"&amp;E$1&amp;"'"&amp;"!$B$5:$B$12"),0),MATCH($C192,INDIRECT("'"&amp;E$1&amp;"'"&amp;"!$C$4:$N$4")))))</f>
        <v>369342</v>
      </c>
      <c r="F192" s="36" cm="1">
        <f t="array" aca="1" ref="F192" ca="1">IF($B192=INDIRECT("'"&amp;F$1&amp;"'"&amp;"!$B$4"),INDEX(INDIRECT("'"&amp;F$1&amp;"'"&amp;"!$C$5:$N$12"),MATCH($A192,INDIRECT("'"&amp;F$1&amp;"'"&amp;"!$B$5:$B$12"),0),MATCH($C192,INDIRECT("'"&amp;F$1&amp;"'"&amp;"!$C$4:$N$4"))),IF($B192=INDIRECT("'"&amp;F$1&amp;"'"&amp;"!$B$14"),INDEX(INDIRECT("'"&amp;F$1&amp;"'"&amp;"!$C$15:$N$22"),MATCH($A192,INDIRECT("'"&amp;F$1&amp;"'"&amp;"!$B$5:$B$12"),0),MATCH($C192,INDIRECT("'"&amp;F$1&amp;"'"&amp;"!$C$4:$N$4"))),INDEX(INDIRECT("'"&amp;F$1&amp;"'"&amp;"!$C$25:$N$32"),MATCH($A192,INDIRECT("'"&amp;F$1&amp;"'"&amp;"!$B$5:$B$12"),0),MATCH($C192,INDIRECT("'"&amp;F$1&amp;"'"&amp;"!$C$4:$N$4")))))</f>
        <v>139049.03999999998</v>
      </c>
    </row>
    <row r="193" spans="1:6" x14ac:dyDescent="0.3">
      <c r="A193" t="str">
        <f t="shared" si="28"/>
        <v>PET HF</v>
      </c>
      <c r="B193" t="str">
        <f t="shared" si="29"/>
        <v>North</v>
      </c>
      <c r="C193" t="s">
        <v>27</v>
      </c>
      <c r="D193" s="36" cm="1">
        <f t="array" aca="1" ref="D193" ca="1">IF($B193=INDIRECT("'"&amp;D$1&amp;"'"&amp;"!$B$4"),INDEX(INDIRECT("'"&amp;D$1&amp;"'"&amp;"!$C$5:$N$12"),MATCH($A193,INDIRECT("'"&amp;D$1&amp;"'"&amp;"!$B$5:$B$12"),0),MATCH($C193,INDIRECT("'"&amp;D$1&amp;"'"&amp;"!$C$4:$N$4"))),IF($B193=INDIRECT("'"&amp;D$1&amp;"'"&amp;"!$B$14"),INDEX(INDIRECT("'"&amp;D$1&amp;"'"&amp;"!$C$15:$N$22"),MATCH($A193,INDIRECT("'"&amp;D$1&amp;"'"&amp;"!$B$5:$B$12"),0),MATCH($C193,INDIRECT("'"&amp;D$1&amp;"'"&amp;"!$C$4:$N$4"))),INDEX(INDIRECT("'"&amp;D$1&amp;"'"&amp;"!$C$25:$N$32"),MATCH($A193,INDIRECT("'"&amp;D$1&amp;"'"&amp;"!$B$5:$B$12"),0),MATCH($C193,INDIRECT("'"&amp;D$1&amp;"'"&amp;"!$C$4:$N$4")))))</f>
        <v>121598.62</v>
      </c>
      <c r="E193" s="36" cm="1">
        <f t="array" aca="1" ref="E193" ca="1">IF($B193=INDIRECT("'"&amp;E$1&amp;"'"&amp;"!$B$4"),INDEX(INDIRECT("'"&amp;E$1&amp;"'"&amp;"!$C$5:$N$12"),MATCH($A193,INDIRECT("'"&amp;E$1&amp;"'"&amp;"!$B$5:$B$12"),0),MATCH($C193,INDIRECT("'"&amp;E$1&amp;"'"&amp;"!$C$4:$N$4"))),IF($B193=INDIRECT("'"&amp;E$1&amp;"'"&amp;"!$B$14"),INDEX(INDIRECT("'"&amp;E$1&amp;"'"&amp;"!$C$15:$N$22"),MATCH($A193,INDIRECT("'"&amp;E$1&amp;"'"&amp;"!$B$5:$B$12"),0),MATCH($C193,INDIRECT("'"&amp;E$1&amp;"'"&amp;"!$C$4:$N$4"))),INDEX(INDIRECT("'"&amp;E$1&amp;"'"&amp;"!$C$25:$N$32"),MATCH($A193,INDIRECT("'"&amp;E$1&amp;"'"&amp;"!$B$5:$B$12"),0),MATCH($C193,INDIRECT("'"&amp;E$1&amp;"'"&amp;"!$C$4:$N$4")))))</f>
        <v>369342</v>
      </c>
      <c r="F193" s="36" cm="1">
        <f t="array" aca="1" ref="F193" ca="1">IF($B193=INDIRECT("'"&amp;F$1&amp;"'"&amp;"!$B$4"),INDEX(INDIRECT("'"&amp;F$1&amp;"'"&amp;"!$C$5:$N$12"),MATCH($A193,INDIRECT("'"&amp;F$1&amp;"'"&amp;"!$B$5:$B$12"),0),MATCH($C193,INDIRECT("'"&amp;F$1&amp;"'"&amp;"!$C$4:$N$4"))),IF($B193=INDIRECT("'"&amp;F$1&amp;"'"&amp;"!$B$14"),INDEX(INDIRECT("'"&amp;F$1&amp;"'"&amp;"!$C$15:$N$22"),MATCH($A193,INDIRECT("'"&amp;F$1&amp;"'"&amp;"!$B$5:$B$12"),0),MATCH($C193,INDIRECT("'"&amp;F$1&amp;"'"&amp;"!$C$4:$N$4"))),INDEX(INDIRECT("'"&amp;F$1&amp;"'"&amp;"!$C$25:$N$32"),MATCH($A193,INDIRECT("'"&amp;F$1&amp;"'"&amp;"!$B$5:$B$12"),0),MATCH($C193,INDIRECT("'"&amp;F$1&amp;"'"&amp;"!$C$4:$N$4")))))</f>
        <v>112047.26</v>
      </c>
    </row>
    <row r="194" spans="1:6" x14ac:dyDescent="0.3">
      <c r="A194" t="str">
        <f>A182</f>
        <v>PET HF</v>
      </c>
      <c r="B194" t="s">
        <v>13</v>
      </c>
      <c r="C194" t="s">
        <v>16</v>
      </c>
      <c r="D194" s="36" cm="1">
        <f t="array" aca="1" ref="D194" ca="1">IF($B194=INDIRECT("'"&amp;D$1&amp;"'"&amp;"!$B$4"),INDEX(INDIRECT("'"&amp;D$1&amp;"'"&amp;"!$C$5:$N$12"),MATCH($A194,INDIRECT("'"&amp;D$1&amp;"'"&amp;"!$B$5:$B$12"),0),MATCH($C194,INDIRECT("'"&amp;D$1&amp;"'"&amp;"!$C$4:$N$4"))),IF($B194=INDIRECT("'"&amp;D$1&amp;"'"&amp;"!$B$14"),INDEX(INDIRECT("'"&amp;D$1&amp;"'"&amp;"!$C$15:$N$22"),MATCH($A194,INDIRECT("'"&amp;D$1&amp;"'"&amp;"!$B$5:$B$12"),0),MATCH($C194,INDIRECT("'"&amp;D$1&amp;"'"&amp;"!$C$4:$N$4"))),INDEX(INDIRECT("'"&amp;D$1&amp;"'"&amp;"!$C$25:$N$32"),MATCH($A194,INDIRECT("'"&amp;D$1&amp;"'"&amp;"!$B$5:$B$12"),0),MATCH($C194,INDIRECT("'"&amp;D$1&amp;"'"&amp;"!$C$4:$N$4")))))</f>
        <v>48587.46</v>
      </c>
      <c r="E194" s="36" cm="1">
        <f t="array" aca="1" ref="E194" ca="1">IF($B194=INDIRECT("'"&amp;E$1&amp;"'"&amp;"!$B$4"),INDEX(INDIRECT("'"&amp;E$1&amp;"'"&amp;"!$C$5:$N$12"),MATCH($A194,INDIRECT("'"&amp;E$1&amp;"'"&amp;"!$B$5:$B$12"),0),MATCH($C194,INDIRECT("'"&amp;E$1&amp;"'"&amp;"!$C$4:$N$4"))),IF($B194=INDIRECT("'"&amp;E$1&amp;"'"&amp;"!$B$14"),INDEX(INDIRECT("'"&amp;E$1&amp;"'"&amp;"!$C$15:$N$22"),MATCH($A194,INDIRECT("'"&amp;E$1&amp;"'"&amp;"!$B$5:$B$12"),0),MATCH($C194,INDIRECT("'"&amp;E$1&amp;"'"&amp;"!$C$4:$N$4"))),INDEX(INDIRECT("'"&amp;E$1&amp;"'"&amp;"!$C$25:$N$32"),MATCH($A194,INDIRECT("'"&amp;E$1&amp;"'"&amp;"!$B$5:$B$12"),0),MATCH($C194,INDIRECT("'"&amp;E$1&amp;"'"&amp;"!$C$4:$N$4")))))</f>
        <v>546210</v>
      </c>
      <c r="F194" s="36" cm="1">
        <f t="array" aca="1" ref="F194" ca="1">IF($B194=INDIRECT("'"&amp;F$1&amp;"'"&amp;"!$B$4"),INDEX(INDIRECT("'"&amp;F$1&amp;"'"&amp;"!$C$5:$N$12"),MATCH($A194,INDIRECT("'"&amp;F$1&amp;"'"&amp;"!$B$5:$B$12"),0),MATCH($C194,INDIRECT("'"&amp;F$1&amp;"'"&amp;"!$C$4:$N$4"))),IF($B194=INDIRECT("'"&amp;F$1&amp;"'"&amp;"!$B$14"),INDEX(INDIRECT("'"&amp;F$1&amp;"'"&amp;"!$C$15:$N$22"),MATCH($A194,INDIRECT("'"&amp;F$1&amp;"'"&amp;"!$B$5:$B$12"),0),MATCH($C194,INDIRECT("'"&amp;F$1&amp;"'"&amp;"!$C$4:$N$4"))),INDEX(INDIRECT("'"&amp;F$1&amp;"'"&amp;"!$C$25:$N$32"),MATCH($A194,INDIRECT("'"&amp;F$1&amp;"'"&amp;"!$B$5:$B$12"),0),MATCH($C194,INDIRECT("'"&amp;F$1&amp;"'"&amp;"!$C$4:$N$4")))))</f>
        <v>292999.94</v>
      </c>
    </row>
    <row r="195" spans="1:6" x14ac:dyDescent="0.3">
      <c r="A195" t="str">
        <f t="shared" si="28"/>
        <v>PET HF</v>
      </c>
      <c r="B195" t="str">
        <f t="shared" si="29"/>
        <v>Central</v>
      </c>
      <c r="C195" t="s">
        <v>17</v>
      </c>
      <c r="D195" s="36" cm="1">
        <f t="array" aca="1" ref="D195" ca="1">IF($B195=INDIRECT("'"&amp;D$1&amp;"'"&amp;"!$B$4"),INDEX(INDIRECT("'"&amp;D$1&amp;"'"&amp;"!$C$5:$N$12"),MATCH($A195,INDIRECT("'"&amp;D$1&amp;"'"&amp;"!$B$5:$B$12"),0),MATCH($C195,INDIRECT("'"&amp;D$1&amp;"'"&amp;"!$C$4:$N$4"))),IF($B195=INDIRECT("'"&amp;D$1&amp;"'"&amp;"!$B$14"),INDEX(INDIRECT("'"&amp;D$1&amp;"'"&amp;"!$C$15:$N$22"),MATCH($A195,INDIRECT("'"&amp;D$1&amp;"'"&amp;"!$B$5:$B$12"),0),MATCH($C195,INDIRECT("'"&amp;D$1&amp;"'"&amp;"!$C$4:$N$4"))),INDEX(INDIRECT("'"&amp;D$1&amp;"'"&amp;"!$C$25:$N$32"),MATCH($A195,INDIRECT("'"&amp;D$1&amp;"'"&amp;"!$B$5:$B$12"),0),MATCH($C195,INDIRECT("'"&amp;D$1&amp;"'"&amp;"!$C$4:$N$4")))))</f>
        <v>59986.28</v>
      </c>
      <c r="E195" s="36" cm="1">
        <f t="array" aca="1" ref="E195" ca="1">IF($B195=INDIRECT("'"&amp;E$1&amp;"'"&amp;"!$B$4"),INDEX(INDIRECT("'"&amp;E$1&amp;"'"&amp;"!$C$5:$N$12"),MATCH($A195,INDIRECT("'"&amp;E$1&amp;"'"&amp;"!$B$5:$B$12"),0),MATCH($C195,INDIRECT("'"&amp;E$1&amp;"'"&amp;"!$C$4:$N$4"))),IF($B195=INDIRECT("'"&amp;E$1&amp;"'"&amp;"!$B$14"),INDEX(INDIRECT("'"&amp;E$1&amp;"'"&amp;"!$C$15:$N$22"),MATCH($A195,INDIRECT("'"&amp;E$1&amp;"'"&amp;"!$B$5:$B$12"),0),MATCH($C195,INDIRECT("'"&amp;E$1&amp;"'"&amp;"!$C$4:$N$4"))),INDEX(INDIRECT("'"&amp;E$1&amp;"'"&amp;"!$C$25:$N$32"),MATCH($A195,INDIRECT("'"&amp;E$1&amp;"'"&amp;"!$B$5:$B$12"),0),MATCH($C195,INDIRECT("'"&amp;E$1&amp;"'"&amp;"!$C$4:$N$4")))))</f>
        <v>546210</v>
      </c>
      <c r="F195" s="36" cm="1">
        <f t="array" aca="1" ref="F195" ca="1">IF($B195=INDIRECT("'"&amp;F$1&amp;"'"&amp;"!$B$4"),INDEX(INDIRECT("'"&amp;F$1&amp;"'"&amp;"!$C$5:$N$12"),MATCH($A195,INDIRECT("'"&amp;F$1&amp;"'"&amp;"!$B$5:$B$12"),0),MATCH($C195,INDIRECT("'"&amp;F$1&amp;"'"&amp;"!$C$4:$N$4"))),IF($B195=INDIRECT("'"&amp;F$1&amp;"'"&amp;"!$B$14"),INDEX(INDIRECT("'"&amp;F$1&amp;"'"&amp;"!$C$15:$N$22"),MATCH($A195,INDIRECT("'"&amp;F$1&amp;"'"&amp;"!$B$5:$B$12"),0),MATCH($C195,INDIRECT("'"&amp;F$1&amp;"'"&amp;"!$C$4:$N$4"))),INDEX(INDIRECT("'"&amp;F$1&amp;"'"&amp;"!$C$25:$N$32"),MATCH($A195,INDIRECT("'"&amp;F$1&amp;"'"&amp;"!$B$5:$B$12"),0),MATCH($C195,INDIRECT("'"&amp;F$1&amp;"'"&amp;"!$C$4:$N$4")))))</f>
        <v>421239.74</v>
      </c>
    </row>
    <row r="196" spans="1:6" x14ac:dyDescent="0.3">
      <c r="A196" t="str">
        <f t="shared" si="28"/>
        <v>PET HF</v>
      </c>
      <c r="B196" t="str">
        <f t="shared" si="29"/>
        <v>Central</v>
      </c>
      <c r="C196" t="s">
        <v>18</v>
      </c>
      <c r="D196" s="36" cm="1">
        <f t="array" aca="1" ref="D196" ca="1">IF($B196=INDIRECT("'"&amp;D$1&amp;"'"&amp;"!$B$4"),INDEX(INDIRECT("'"&amp;D$1&amp;"'"&amp;"!$C$5:$N$12"),MATCH($A196,INDIRECT("'"&amp;D$1&amp;"'"&amp;"!$B$5:$B$12"),0),MATCH($C196,INDIRECT("'"&amp;D$1&amp;"'"&amp;"!$C$4:$N$4"))),IF($B196=INDIRECT("'"&amp;D$1&amp;"'"&amp;"!$B$14"),INDEX(INDIRECT("'"&amp;D$1&amp;"'"&amp;"!$C$15:$N$22"),MATCH($A196,INDIRECT("'"&amp;D$1&amp;"'"&amp;"!$B$5:$B$12"),0),MATCH($C196,INDIRECT("'"&amp;D$1&amp;"'"&amp;"!$C$4:$N$4"))),INDEX(INDIRECT("'"&amp;D$1&amp;"'"&amp;"!$C$25:$N$32"),MATCH($A196,INDIRECT("'"&amp;D$1&amp;"'"&amp;"!$B$5:$B$12"),0),MATCH($C196,INDIRECT("'"&amp;D$1&amp;"'"&amp;"!$C$4:$N$4")))))</f>
        <v>51327.079999999994</v>
      </c>
      <c r="E196" s="36" cm="1">
        <f t="array" aca="1" ref="E196" ca="1">IF($B196=INDIRECT("'"&amp;E$1&amp;"'"&amp;"!$B$4"),INDEX(INDIRECT("'"&amp;E$1&amp;"'"&amp;"!$C$5:$N$12"),MATCH($A196,INDIRECT("'"&amp;E$1&amp;"'"&amp;"!$B$5:$B$12"),0),MATCH($C196,INDIRECT("'"&amp;E$1&amp;"'"&amp;"!$C$4:$N$4"))),IF($B196=INDIRECT("'"&amp;E$1&amp;"'"&amp;"!$B$14"),INDEX(INDIRECT("'"&amp;E$1&amp;"'"&amp;"!$C$15:$N$22"),MATCH($A196,INDIRECT("'"&amp;E$1&amp;"'"&amp;"!$B$5:$B$12"),0),MATCH($C196,INDIRECT("'"&amp;E$1&amp;"'"&amp;"!$C$4:$N$4"))),INDEX(INDIRECT("'"&amp;E$1&amp;"'"&amp;"!$C$25:$N$32"),MATCH($A196,INDIRECT("'"&amp;E$1&amp;"'"&amp;"!$B$5:$B$12"),0),MATCH($C196,INDIRECT("'"&amp;E$1&amp;"'"&amp;"!$C$4:$N$4")))))</f>
        <v>589050</v>
      </c>
      <c r="F196" s="36" cm="1">
        <f t="array" aca="1" ref="F196" ca="1">IF($B196=INDIRECT("'"&amp;F$1&amp;"'"&amp;"!$B$4"),INDEX(INDIRECT("'"&amp;F$1&amp;"'"&amp;"!$C$5:$N$12"),MATCH($A196,INDIRECT("'"&amp;F$1&amp;"'"&amp;"!$B$5:$B$12"),0),MATCH($C196,INDIRECT("'"&amp;F$1&amp;"'"&amp;"!$C$4:$N$4"))),IF($B196=INDIRECT("'"&amp;F$1&amp;"'"&amp;"!$B$14"),INDEX(INDIRECT("'"&amp;F$1&amp;"'"&amp;"!$C$15:$N$22"),MATCH($A196,INDIRECT("'"&amp;F$1&amp;"'"&amp;"!$B$5:$B$12"),0),MATCH($C196,INDIRECT("'"&amp;F$1&amp;"'"&amp;"!$C$4:$N$4"))),INDEX(INDIRECT("'"&amp;F$1&amp;"'"&amp;"!$C$25:$N$32"),MATCH($A196,INDIRECT("'"&amp;F$1&amp;"'"&amp;"!$B$5:$B$12"),0),MATCH($C196,INDIRECT("'"&amp;F$1&amp;"'"&amp;"!$C$4:$N$4")))))</f>
        <v>375581.31999999995</v>
      </c>
    </row>
    <row r="197" spans="1:6" x14ac:dyDescent="0.3">
      <c r="A197" t="str">
        <f t="shared" si="28"/>
        <v>PET HF</v>
      </c>
      <c r="B197" t="str">
        <f t="shared" si="29"/>
        <v>Central</v>
      </c>
      <c r="C197" t="s">
        <v>19</v>
      </c>
      <c r="D197" s="36" cm="1">
        <f t="array" aca="1" ref="D197" ca="1">IF($B197=INDIRECT("'"&amp;D$1&amp;"'"&amp;"!$B$4"),INDEX(INDIRECT("'"&amp;D$1&amp;"'"&amp;"!$C$5:$N$12"),MATCH($A197,INDIRECT("'"&amp;D$1&amp;"'"&amp;"!$B$5:$B$12"),0),MATCH($C197,INDIRECT("'"&amp;D$1&amp;"'"&amp;"!$C$4:$N$4"))),IF($B197=INDIRECT("'"&amp;D$1&amp;"'"&amp;"!$B$14"),INDEX(INDIRECT("'"&amp;D$1&amp;"'"&amp;"!$C$15:$N$22"),MATCH($A197,INDIRECT("'"&amp;D$1&amp;"'"&amp;"!$B$5:$B$12"),0),MATCH($C197,INDIRECT("'"&amp;D$1&amp;"'"&amp;"!$C$4:$N$4"))),INDEX(INDIRECT("'"&amp;D$1&amp;"'"&amp;"!$C$25:$N$32"),MATCH($A197,INDIRECT("'"&amp;D$1&amp;"'"&amp;"!$B$5:$B$12"),0),MATCH($C197,INDIRECT("'"&amp;D$1&amp;"'"&amp;"!$C$4:$N$4")))))</f>
        <v>37191.919999999998</v>
      </c>
      <c r="E197" s="36" cm="1">
        <f t="array" aca="1" ref="E197" ca="1">IF($B197=INDIRECT("'"&amp;E$1&amp;"'"&amp;"!$B$4"),INDEX(INDIRECT("'"&amp;E$1&amp;"'"&amp;"!$C$5:$N$12"),MATCH($A197,INDIRECT("'"&amp;E$1&amp;"'"&amp;"!$B$5:$B$12"),0),MATCH($C197,INDIRECT("'"&amp;E$1&amp;"'"&amp;"!$C$4:$N$4"))),IF($B197=INDIRECT("'"&amp;E$1&amp;"'"&amp;"!$B$14"),INDEX(INDIRECT("'"&amp;E$1&amp;"'"&amp;"!$C$15:$N$22"),MATCH($A197,INDIRECT("'"&amp;E$1&amp;"'"&amp;"!$B$5:$B$12"),0),MATCH($C197,INDIRECT("'"&amp;E$1&amp;"'"&amp;"!$C$4:$N$4"))),INDEX(INDIRECT("'"&amp;E$1&amp;"'"&amp;"!$C$25:$N$32"),MATCH($A197,INDIRECT("'"&amp;E$1&amp;"'"&amp;"!$B$5:$B$12"),0),MATCH($C197,INDIRECT("'"&amp;E$1&amp;"'"&amp;"!$C$4:$N$4")))))</f>
        <v>524790</v>
      </c>
      <c r="F197" s="36" cm="1">
        <f t="array" aca="1" ref="F197" ca="1">IF($B197=INDIRECT("'"&amp;F$1&amp;"'"&amp;"!$B$4"),INDEX(INDIRECT("'"&amp;F$1&amp;"'"&amp;"!$C$5:$N$12"),MATCH($A197,INDIRECT("'"&amp;F$1&amp;"'"&amp;"!$B$5:$B$12"),0),MATCH($C197,INDIRECT("'"&amp;F$1&amp;"'"&amp;"!$C$4:$N$4"))),IF($B197=INDIRECT("'"&amp;F$1&amp;"'"&amp;"!$B$14"),INDEX(INDIRECT("'"&amp;F$1&amp;"'"&amp;"!$C$15:$N$22"),MATCH($A197,INDIRECT("'"&amp;F$1&amp;"'"&amp;"!$B$5:$B$12"),0),MATCH($C197,INDIRECT("'"&amp;F$1&amp;"'"&amp;"!$C$4:$N$4"))),INDEX(INDIRECT("'"&amp;F$1&amp;"'"&amp;"!$C$25:$N$32"),MATCH($A197,INDIRECT("'"&amp;F$1&amp;"'"&amp;"!$B$5:$B$12"),0),MATCH($C197,INDIRECT("'"&amp;F$1&amp;"'"&amp;"!$C$4:$N$4")))))</f>
        <v>146856.25999999998</v>
      </c>
    </row>
    <row r="198" spans="1:6" x14ac:dyDescent="0.3">
      <c r="A198" t="str">
        <f t="shared" si="28"/>
        <v>PET HF</v>
      </c>
      <c r="B198" t="str">
        <f t="shared" si="29"/>
        <v>Central</v>
      </c>
      <c r="C198" t="s">
        <v>20</v>
      </c>
      <c r="D198" s="36" cm="1">
        <f t="array" aca="1" ref="D198" ca="1">IF($B198=INDIRECT("'"&amp;D$1&amp;"'"&amp;"!$B$4"),INDEX(INDIRECT("'"&amp;D$1&amp;"'"&amp;"!$C$5:$N$12"),MATCH($A198,INDIRECT("'"&amp;D$1&amp;"'"&amp;"!$B$5:$B$12"),0),MATCH($C198,INDIRECT("'"&amp;D$1&amp;"'"&amp;"!$C$4:$N$4"))),IF($B198=INDIRECT("'"&amp;D$1&amp;"'"&amp;"!$B$14"),INDEX(INDIRECT("'"&amp;D$1&amp;"'"&amp;"!$C$15:$N$22"),MATCH($A198,INDIRECT("'"&amp;D$1&amp;"'"&amp;"!$B$5:$B$12"),0),MATCH($C198,INDIRECT("'"&amp;D$1&amp;"'"&amp;"!$C$4:$N$4"))),INDEX(INDIRECT("'"&amp;D$1&amp;"'"&amp;"!$C$25:$N$32"),MATCH($A198,INDIRECT("'"&amp;D$1&amp;"'"&amp;"!$B$5:$B$12"),0),MATCH($C198,INDIRECT("'"&amp;D$1&amp;"'"&amp;"!$C$4:$N$4")))))</f>
        <v>75865.58</v>
      </c>
      <c r="E198" s="36" cm="1">
        <f t="array" aca="1" ref="E198" ca="1">IF($B198=INDIRECT("'"&amp;E$1&amp;"'"&amp;"!$B$4"),INDEX(INDIRECT("'"&amp;E$1&amp;"'"&amp;"!$C$5:$N$12"),MATCH($A198,INDIRECT("'"&amp;E$1&amp;"'"&amp;"!$B$5:$B$12"),0),MATCH($C198,INDIRECT("'"&amp;E$1&amp;"'"&amp;"!$C$4:$N$4"))),IF($B198=INDIRECT("'"&amp;E$1&amp;"'"&amp;"!$B$14"),INDEX(INDIRECT("'"&amp;E$1&amp;"'"&amp;"!$C$15:$N$22"),MATCH($A198,INDIRECT("'"&amp;E$1&amp;"'"&amp;"!$B$5:$B$12"),0),MATCH($C198,INDIRECT("'"&amp;E$1&amp;"'"&amp;"!$C$4:$N$4"))),INDEX(INDIRECT("'"&amp;E$1&amp;"'"&amp;"!$C$25:$N$32"),MATCH($A198,INDIRECT("'"&amp;E$1&amp;"'"&amp;"!$B$5:$B$12"),0),MATCH($C198,INDIRECT("'"&amp;E$1&amp;"'"&amp;"!$C$4:$N$4")))))</f>
        <v>481950</v>
      </c>
      <c r="F198" s="36" cm="1">
        <f t="array" aca="1" ref="F198" ca="1">IF($B198=INDIRECT("'"&amp;F$1&amp;"'"&amp;"!$B$4"),INDEX(INDIRECT("'"&amp;F$1&amp;"'"&amp;"!$C$5:$N$12"),MATCH($A198,INDIRECT("'"&amp;F$1&amp;"'"&amp;"!$B$5:$B$12"),0),MATCH($C198,INDIRECT("'"&amp;F$1&amp;"'"&amp;"!$C$4:$N$4"))),IF($B198=INDIRECT("'"&amp;F$1&amp;"'"&amp;"!$B$14"),INDEX(INDIRECT("'"&amp;F$1&amp;"'"&amp;"!$C$15:$N$22"),MATCH($A198,INDIRECT("'"&amp;F$1&amp;"'"&amp;"!$B$5:$B$12"),0),MATCH($C198,INDIRECT("'"&amp;F$1&amp;"'"&amp;"!$C$4:$N$4"))),INDEX(INDIRECT("'"&amp;F$1&amp;"'"&amp;"!$C$25:$N$32"),MATCH($A198,INDIRECT("'"&amp;F$1&amp;"'"&amp;"!$B$5:$B$12"),0),MATCH($C198,INDIRECT("'"&amp;F$1&amp;"'"&amp;"!$C$4:$N$4")))))</f>
        <v>501544.8</v>
      </c>
    </row>
    <row r="199" spans="1:6" x14ac:dyDescent="0.3">
      <c r="A199" t="str">
        <f t="shared" si="28"/>
        <v>PET HF</v>
      </c>
      <c r="B199" t="str">
        <f t="shared" si="29"/>
        <v>Central</v>
      </c>
      <c r="C199" t="s">
        <v>21</v>
      </c>
      <c r="D199" s="36" cm="1">
        <f t="array" aca="1" ref="D199" ca="1">IF($B199=INDIRECT("'"&amp;D$1&amp;"'"&amp;"!$B$4"),INDEX(INDIRECT("'"&amp;D$1&amp;"'"&amp;"!$C$5:$N$12"),MATCH($A199,INDIRECT("'"&amp;D$1&amp;"'"&amp;"!$B$5:$B$12"),0),MATCH($C199,INDIRECT("'"&amp;D$1&amp;"'"&amp;"!$C$4:$N$4"))),IF($B199=INDIRECT("'"&amp;D$1&amp;"'"&amp;"!$B$14"),INDEX(INDIRECT("'"&amp;D$1&amp;"'"&amp;"!$C$15:$N$22"),MATCH($A199,INDIRECT("'"&amp;D$1&amp;"'"&amp;"!$B$5:$B$12"),0),MATCH($C199,INDIRECT("'"&amp;D$1&amp;"'"&amp;"!$C$4:$N$4"))),INDEX(INDIRECT("'"&amp;D$1&amp;"'"&amp;"!$C$25:$N$32"),MATCH($A199,INDIRECT("'"&amp;D$1&amp;"'"&amp;"!$B$5:$B$12"),0),MATCH($C199,INDIRECT("'"&amp;D$1&amp;"'"&amp;"!$C$4:$N$4")))))</f>
        <v>76188.659999999989</v>
      </c>
      <c r="E199" s="36" cm="1">
        <f t="array" aca="1" ref="E199" ca="1">IF($B199=INDIRECT("'"&amp;E$1&amp;"'"&amp;"!$B$4"),INDEX(INDIRECT("'"&amp;E$1&amp;"'"&amp;"!$C$5:$N$12"),MATCH($A199,INDIRECT("'"&amp;E$1&amp;"'"&amp;"!$B$5:$B$12"),0),MATCH($C199,INDIRECT("'"&amp;E$1&amp;"'"&amp;"!$C$4:$N$4"))),IF($B199=INDIRECT("'"&amp;E$1&amp;"'"&amp;"!$B$14"),INDEX(INDIRECT("'"&amp;E$1&amp;"'"&amp;"!$C$15:$N$22"),MATCH($A199,INDIRECT("'"&amp;E$1&amp;"'"&amp;"!$B$5:$B$12"),0),MATCH($C199,INDIRECT("'"&amp;E$1&amp;"'"&amp;"!$C$4:$N$4"))),INDEX(INDIRECT("'"&amp;E$1&amp;"'"&amp;"!$C$25:$N$32"),MATCH($A199,INDIRECT("'"&amp;E$1&amp;"'"&amp;"!$B$5:$B$12"),0),MATCH($C199,INDIRECT("'"&amp;E$1&amp;"'"&amp;"!$C$4:$N$4")))))</f>
        <v>567630</v>
      </c>
      <c r="F199" s="36" cm="1">
        <f t="array" aca="1" ref="F199" ca="1">IF($B199=INDIRECT("'"&amp;F$1&amp;"'"&amp;"!$B$4"),INDEX(INDIRECT("'"&amp;F$1&amp;"'"&amp;"!$C$5:$N$12"),MATCH($A199,INDIRECT("'"&amp;F$1&amp;"'"&amp;"!$B$5:$B$12"),0),MATCH($C199,INDIRECT("'"&amp;F$1&amp;"'"&amp;"!$C$4:$N$4"))),IF($B199=INDIRECT("'"&amp;F$1&amp;"'"&amp;"!$B$14"),INDEX(INDIRECT("'"&amp;F$1&amp;"'"&amp;"!$C$15:$N$22"),MATCH($A199,INDIRECT("'"&amp;F$1&amp;"'"&amp;"!$B$5:$B$12"),0),MATCH($C199,INDIRECT("'"&amp;F$1&amp;"'"&amp;"!$C$4:$N$4"))),INDEX(INDIRECT("'"&amp;F$1&amp;"'"&amp;"!$C$25:$N$32"),MATCH($A199,INDIRECT("'"&amp;F$1&amp;"'"&amp;"!$B$5:$B$12"),0),MATCH($C199,INDIRECT("'"&amp;F$1&amp;"'"&amp;"!$C$4:$N$4")))))</f>
        <v>339852.27999999997</v>
      </c>
    </row>
    <row r="200" spans="1:6" x14ac:dyDescent="0.3">
      <c r="A200" t="str">
        <f t="shared" si="28"/>
        <v>PET HF</v>
      </c>
      <c r="B200" t="str">
        <f t="shared" si="29"/>
        <v>Central</v>
      </c>
      <c r="C200" t="s">
        <v>22</v>
      </c>
      <c r="D200" s="36" cm="1">
        <f t="array" aca="1" ref="D200" ca="1">IF($B200=INDIRECT("'"&amp;D$1&amp;"'"&amp;"!$B$4"),INDEX(INDIRECT("'"&amp;D$1&amp;"'"&amp;"!$C$5:$N$12"),MATCH($A200,INDIRECT("'"&amp;D$1&amp;"'"&amp;"!$B$5:$B$12"),0),MATCH($C200,INDIRECT("'"&amp;D$1&amp;"'"&amp;"!$C$4:$N$4"))),IF($B200=INDIRECT("'"&amp;D$1&amp;"'"&amp;"!$B$14"),INDEX(INDIRECT("'"&amp;D$1&amp;"'"&amp;"!$C$15:$N$22"),MATCH($A200,INDIRECT("'"&amp;D$1&amp;"'"&amp;"!$B$5:$B$12"),0),MATCH($C200,INDIRECT("'"&amp;D$1&amp;"'"&amp;"!$C$4:$N$4"))),INDEX(INDIRECT("'"&amp;D$1&amp;"'"&amp;"!$C$25:$N$32"),MATCH($A200,INDIRECT("'"&amp;D$1&amp;"'"&amp;"!$B$5:$B$12"),0),MATCH($C200,INDIRECT("'"&amp;D$1&amp;"'"&amp;"!$C$4:$N$4")))))</f>
        <v>71922.2</v>
      </c>
      <c r="E200" s="36" cm="1">
        <f t="array" aca="1" ref="E200" ca="1">IF($B200=INDIRECT("'"&amp;E$1&amp;"'"&amp;"!$B$4"),INDEX(INDIRECT("'"&amp;E$1&amp;"'"&amp;"!$C$5:$N$12"),MATCH($A200,INDIRECT("'"&amp;E$1&amp;"'"&amp;"!$B$5:$B$12"),0),MATCH($C200,INDIRECT("'"&amp;E$1&amp;"'"&amp;"!$C$4:$N$4"))),IF($B200=INDIRECT("'"&amp;E$1&amp;"'"&amp;"!$B$14"),INDEX(INDIRECT("'"&amp;E$1&amp;"'"&amp;"!$C$15:$N$22"),MATCH($A200,INDIRECT("'"&amp;E$1&amp;"'"&amp;"!$B$5:$B$12"),0),MATCH($C200,INDIRECT("'"&amp;E$1&amp;"'"&amp;"!$C$4:$N$4"))),INDEX(INDIRECT("'"&amp;E$1&amp;"'"&amp;"!$C$25:$N$32"),MATCH($A200,INDIRECT("'"&amp;E$1&amp;"'"&amp;"!$B$5:$B$12"),0),MATCH($C200,INDIRECT("'"&amp;E$1&amp;"'"&amp;"!$C$4:$N$4")))))</f>
        <v>567630</v>
      </c>
      <c r="F200" s="36" cm="1">
        <f t="array" aca="1" ref="F200" ca="1">IF($B200=INDIRECT("'"&amp;F$1&amp;"'"&amp;"!$B$4"),INDEX(INDIRECT("'"&amp;F$1&amp;"'"&amp;"!$C$5:$N$12"),MATCH($A200,INDIRECT("'"&amp;F$1&amp;"'"&amp;"!$B$5:$B$12"),0),MATCH($C200,INDIRECT("'"&amp;F$1&amp;"'"&amp;"!$C$4:$N$4"))),IF($B200=INDIRECT("'"&amp;F$1&amp;"'"&amp;"!$B$14"),INDEX(INDIRECT("'"&amp;F$1&amp;"'"&amp;"!$C$15:$N$22"),MATCH($A200,INDIRECT("'"&amp;F$1&amp;"'"&amp;"!$B$5:$B$12"),0),MATCH($C200,INDIRECT("'"&amp;F$1&amp;"'"&amp;"!$C$4:$N$4"))),INDEX(INDIRECT("'"&amp;F$1&amp;"'"&amp;"!$C$25:$N$32"),MATCH($A200,INDIRECT("'"&amp;F$1&amp;"'"&amp;"!$B$5:$B$12"),0),MATCH($C200,INDIRECT("'"&amp;F$1&amp;"'"&amp;"!$C$4:$N$4")))))</f>
        <v>339184.8</v>
      </c>
    </row>
    <row r="201" spans="1:6" x14ac:dyDescent="0.3">
      <c r="A201" t="str">
        <f t="shared" si="28"/>
        <v>PET HF</v>
      </c>
      <c r="B201" t="str">
        <f t="shared" si="29"/>
        <v>Central</v>
      </c>
      <c r="C201" t="s">
        <v>23</v>
      </c>
      <c r="D201" s="36" cm="1">
        <f t="array" aca="1" ref="D201" ca="1">IF($B201=INDIRECT("'"&amp;D$1&amp;"'"&amp;"!$B$4"),INDEX(INDIRECT("'"&amp;D$1&amp;"'"&amp;"!$C$5:$N$12"),MATCH($A201,INDIRECT("'"&amp;D$1&amp;"'"&amp;"!$B$5:$B$12"),0),MATCH($C201,INDIRECT("'"&amp;D$1&amp;"'"&amp;"!$C$4:$N$4"))),IF($B201=INDIRECT("'"&amp;D$1&amp;"'"&amp;"!$B$14"),INDEX(INDIRECT("'"&amp;D$1&amp;"'"&amp;"!$C$15:$N$22"),MATCH($A201,INDIRECT("'"&amp;D$1&amp;"'"&amp;"!$B$5:$B$12"),0),MATCH($C201,INDIRECT("'"&amp;D$1&amp;"'"&amp;"!$C$4:$N$4"))),INDEX(INDIRECT("'"&amp;D$1&amp;"'"&amp;"!$C$25:$N$32"),MATCH($A201,INDIRECT("'"&amp;D$1&amp;"'"&amp;"!$B$5:$B$12"),0),MATCH($C201,INDIRECT("'"&amp;D$1&amp;"'"&amp;"!$C$4:$N$4")))))</f>
        <v>45852.759999999995</v>
      </c>
      <c r="E201" s="36" cm="1">
        <f t="array" aca="1" ref="E201" ca="1">IF($B201=INDIRECT("'"&amp;E$1&amp;"'"&amp;"!$B$4"),INDEX(INDIRECT("'"&amp;E$1&amp;"'"&amp;"!$C$5:$N$12"),MATCH($A201,INDIRECT("'"&amp;E$1&amp;"'"&amp;"!$B$5:$B$12"),0),MATCH($C201,INDIRECT("'"&amp;E$1&amp;"'"&amp;"!$C$4:$N$4"))),IF($B201=INDIRECT("'"&amp;E$1&amp;"'"&amp;"!$B$14"),INDEX(INDIRECT("'"&amp;E$1&amp;"'"&amp;"!$C$15:$N$22"),MATCH($A201,INDIRECT("'"&amp;E$1&amp;"'"&amp;"!$B$5:$B$12"),0),MATCH($C201,INDIRECT("'"&amp;E$1&amp;"'"&amp;"!$C$4:$N$4"))),INDEX(INDIRECT("'"&amp;E$1&amp;"'"&amp;"!$C$25:$N$32"),MATCH($A201,INDIRECT("'"&amp;E$1&amp;"'"&amp;"!$B$5:$B$12"),0),MATCH($C201,INDIRECT("'"&amp;E$1&amp;"'"&amp;"!$C$4:$N$4")))))</f>
        <v>578340</v>
      </c>
      <c r="F201" s="36" cm="1">
        <f t="array" aca="1" ref="F201" ca="1">IF($B201=INDIRECT("'"&amp;F$1&amp;"'"&amp;"!$B$4"),INDEX(INDIRECT("'"&amp;F$1&amp;"'"&amp;"!$C$5:$N$12"),MATCH($A201,INDIRECT("'"&amp;F$1&amp;"'"&amp;"!$B$5:$B$12"),0),MATCH($C201,INDIRECT("'"&amp;F$1&amp;"'"&amp;"!$C$4:$N$4"))),IF($B201=INDIRECT("'"&amp;F$1&amp;"'"&amp;"!$B$14"),INDEX(INDIRECT("'"&amp;F$1&amp;"'"&amp;"!$C$15:$N$22"),MATCH($A201,INDIRECT("'"&amp;F$1&amp;"'"&amp;"!$B$5:$B$12"),0),MATCH($C201,INDIRECT("'"&amp;F$1&amp;"'"&amp;"!$C$4:$N$4"))),INDEX(INDIRECT("'"&amp;F$1&amp;"'"&amp;"!$C$25:$N$32"),MATCH($A201,INDIRECT("'"&amp;F$1&amp;"'"&amp;"!$B$5:$B$12"),0),MATCH($C201,INDIRECT("'"&amp;F$1&amp;"'"&amp;"!$C$4:$N$4")))))</f>
        <v>134323.38</v>
      </c>
    </row>
    <row r="202" spans="1:6" x14ac:dyDescent="0.3">
      <c r="A202" t="str">
        <f t="shared" si="28"/>
        <v>PET HF</v>
      </c>
      <c r="B202" t="str">
        <f t="shared" si="29"/>
        <v>Central</v>
      </c>
      <c r="C202" t="s">
        <v>24</v>
      </c>
      <c r="D202" s="36" cm="1">
        <f t="array" aca="1" ref="D202" ca="1">IF($B202=INDIRECT("'"&amp;D$1&amp;"'"&amp;"!$B$4"),INDEX(INDIRECT("'"&amp;D$1&amp;"'"&amp;"!$C$5:$N$12"),MATCH($A202,INDIRECT("'"&amp;D$1&amp;"'"&amp;"!$B$5:$B$12"),0),MATCH($C202,INDIRECT("'"&amp;D$1&amp;"'"&amp;"!$C$4:$N$4"))),IF($B202=INDIRECT("'"&amp;D$1&amp;"'"&amp;"!$B$14"),INDEX(INDIRECT("'"&amp;D$1&amp;"'"&amp;"!$C$15:$N$22"),MATCH($A202,INDIRECT("'"&amp;D$1&amp;"'"&amp;"!$B$5:$B$12"),0),MATCH($C202,INDIRECT("'"&amp;D$1&amp;"'"&amp;"!$C$4:$N$4"))),INDEX(INDIRECT("'"&amp;D$1&amp;"'"&amp;"!$C$25:$N$32"),MATCH($A202,INDIRECT("'"&amp;D$1&amp;"'"&amp;"!$B$5:$B$12"),0),MATCH($C202,INDIRECT("'"&amp;D$1&amp;"'"&amp;"!$C$4:$N$4")))))</f>
        <v>82692.08</v>
      </c>
      <c r="E202" s="36" cm="1">
        <f t="array" aca="1" ref="E202" ca="1">IF($B202=INDIRECT("'"&amp;E$1&amp;"'"&amp;"!$B$4"),INDEX(INDIRECT("'"&amp;E$1&amp;"'"&amp;"!$C$5:$N$12"),MATCH($A202,INDIRECT("'"&amp;E$1&amp;"'"&amp;"!$B$5:$B$12"),0),MATCH($C202,INDIRECT("'"&amp;E$1&amp;"'"&amp;"!$C$4:$N$4"))),IF($B202=INDIRECT("'"&amp;E$1&amp;"'"&amp;"!$B$14"),INDEX(INDIRECT("'"&amp;E$1&amp;"'"&amp;"!$C$15:$N$22"),MATCH($A202,INDIRECT("'"&amp;E$1&amp;"'"&amp;"!$B$5:$B$12"),0),MATCH($C202,INDIRECT("'"&amp;E$1&amp;"'"&amp;"!$C$4:$N$4"))),INDEX(INDIRECT("'"&amp;E$1&amp;"'"&amp;"!$C$25:$N$32"),MATCH($A202,INDIRECT("'"&amp;E$1&amp;"'"&amp;"!$B$5:$B$12"),0),MATCH($C202,INDIRECT("'"&amp;E$1&amp;"'"&amp;"!$C$4:$N$4")))))</f>
        <v>535500</v>
      </c>
      <c r="F202" s="36" cm="1">
        <f t="array" aca="1" ref="F202" ca="1">IF($B202=INDIRECT("'"&amp;F$1&amp;"'"&amp;"!$B$4"),INDEX(INDIRECT("'"&amp;F$1&amp;"'"&amp;"!$C$5:$N$12"),MATCH($A202,INDIRECT("'"&amp;F$1&amp;"'"&amp;"!$B$5:$B$12"),0),MATCH($C202,INDIRECT("'"&amp;F$1&amp;"'"&amp;"!$C$4:$N$4"))),IF($B202=INDIRECT("'"&amp;F$1&amp;"'"&amp;"!$B$14"),INDEX(INDIRECT("'"&amp;F$1&amp;"'"&amp;"!$C$15:$N$22"),MATCH($A202,INDIRECT("'"&amp;F$1&amp;"'"&amp;"!$B$5:$B$12"),0),MATCH($C202,INDIRECT("'"&amp;F$1&amp;"'"&amp;"!$C$4:$N$4"))),INDEX(INDIRECT("'"&amp;F$1&amp;"'"&amp;"!$C$25:$N$32"),MATCH($A202,INDIRECT("'"&amp;F$1&amp;"'"&amp;"!$B$5:$B$12"),0),MATCH($C202,INDIRECT("'"&amp;F$1&amp;"'"&amp;"!$C$4:$N$4")))))</f>
        <v>478283.86</v>
      </c>
    </row>
    <row r="203" spans="1:6" x14ac:dyDescent="0.3">
      <c r="A203" t="str">
        <f t="shared" si="28"/>
        <v>PET HF</v>
      </c>
      <c r="B203" t="str">
        <f t="shared" si="29"/>
        <v>Central</v>
      </c>
      <c r="C203" t="s">
        <v>25</v>
      </c>
      <c r="D203" s="36" cm="1">
        <f t="array" aca="1" ref="D203" ca="1">IF($B203=INDIRECT("'"&amp;D$1&amp;"'"&amp;"!$B$4"),INDEX(INDIRECT("'"&amp;D$1&amp;"'"&amp;"!$C$5:$N$12"),MATCH($A203,INDIRECT("'"&amp;D$1&amp;"'"&amp;"!$B$5:$B$12"),0),MATCH($C203,INDIRECT("'"&amp;D$1&amp;"'"&amp;"!$C$4:$N$4"))),IF($B203=INDIRECT("'"&amp;D$1&amp;"'"&amp;"!$B$14"),INDEX(INDIRECT("'"&amp;D$1&amp;"'"&amp;"!$C$15:$N$22"),MATCH($A203,INDIRECT("'"&amp;D$1&amp;"'"&amp;"!$B$5:$B$12"),0),MATCH($C203,INDIRECT("'"&amp;D$1&amp;"'"&amp;"!$C$4:$N$4"))),INDEX(INDIRECT("'"&amp;D$1&amp;"'"&amp;"!$C$25:$N$32"),MATCH($A203,INDIRECT("'"&amp;D$1&amp;"'"&amp;"!$B$5:$B$12"),0),MATCH($C203,INDIRECT("'"&amp;D$1&amp;"'"&amp;"!$C$4:$N$4")))))</f>
        <v>50557.1</v>
      </c>
      <c r="E203" s="36" cm="1">
        <f t="array" aca="1" ref="E203" ca="1">IF($B203=INDIRECT("'"&amp;E$1&amp;"'"&amp;"!$B$4"),INDEX(INDIRECT("'"&amp;E$1&amp;"'"&amp;"!$C$5:$N$12"),MATCH($A203,INDIRECT("'"&amp;E$1&amp;"'"&amp;"!$B$5:$B$12"),0),MATCH($C203,INDIRECT("'"&amp;E$1&amp;"'"&amp;"!$C$4:$N$4"))),IF($B203=INDIRECT("'"&amp;E$1&amp;"'"&amp;"!$B$14"),INDEX(INDIRECT("'"&amp;E$1&amp;"'"&amp;"!$C$15:$N$22"),MATCH($A203,INDIRECT("'"&amp;E$1&amp;"'"&amp;"!$B$5:$B$12"),0),MATCH($C203,INDIRECT("'"&amp;E$1&amp;"'"&amp;"!$C$4:$N$4"))),INDEX(INDIRECT("'"&amp;E$1&amp;"'"&amp;"!$C$25:$N$32"),MATCH($A203,INDIRECT("'"&amp;E$1&amp;"'"&amp;"!$B$5:$B$12"),0),MATCH($C203,INDIRECT("'"&amp;E$1&amp;"'"&amp;"!$C$4:$N$4")))))</f>
        <v>503370</v>
      </c>
      <c r="F203" s="36" cm="1">
        <f t="array" aca="1" ref="F203" ca="1">IF($B203=INDIRECT("'"&amp;F$1&amp;"'"&amp;"!$B$4"),INDEX(INDIRECT("'"&amp;F$1&amp;"'"&amp;"!$C$5:$N$12"),MATCH($A203,INDIRECT("'"&amp;F$1&amp;"'"&amp;"!$B$5:$B$12"),0),MATCH($C203,INDIRECT("'"&amp;F$1&amp;"'"&amp;"!$C$4:$N$4"))),IF($B203=INDIRECT("'"&amp;F$1&amp;"'"&amp;"!$B$14"),INDEX(INDIRECT("'"&amp;F$1&amp;"'"&amp;"!$C$15:$N$22"),MATCH($A203,INDIRECT("'"&amp;F$1&amp;"'"&amp;"!$B$5:$B$12"),0),MATCH($C203,INDIRECT("'"&amp;F$1&amp;"'"&amp;"!$C$4:$N$4"))),INDEX(INDIRECT("'"&amp;F$1&amp;"'"&amp;"!$C$25:$N$32"),MATCH($A203,INDIRECT("'"&amp;F$1&amp;"'"&amp;"!$B$5:$B$12"),0),MATCH($C203,INDIRECT("'"&amp;F$1&amp;"'"&amp;"!$C$4:$N$4")))))</f>
        <v>213045.02</v>
      </c>
    </row>
    <row r="204" spans="1:6" x14ac:dyDescent="0.3">
      <c r="A204" t="str">
        <f t="shared" si="28"/>
        <v>PET HF</v>
      </c>
      <c r="B204" t="str">
        <f t="shared" si="29"/>
        <v>Central</v>
      </c>
      <c r="C204" t="s">
        <v>26</v>
      </c>
      <c r="D204" s="36" cm="1">
        <f t="array" aca="1" ref="D204" ca="1">IF($B204=INDIRECT("'"&amp;D$1&amp;"'"&amp;"!$B$4"),INDEX(INDIRECT("'"&amp;D$1&amp;"'"&amp;"!$C$5:$N$12"),MATCH($A204,INDIRECT("'"&amp;D$1&amp;"'"&amp;"!$B$5:$B$12"),0),MATCH($C204,INDIRECT("'"&amp;D$1&amp;"'"&amp;"!$C$4:$N$4"))),IF($B204=INDIRECT("'"&amp;D$1&amp;"'"&amp;"!$B$14"),INDEX(INDIRECT("'"&amp;D$1&amp;"'"&amp;"!$C$15:$N$22"),MATCH($A204,INDIRECT("'"&amp;D$1&amp;"'"&amp;"!$B$5:$B$12"),0),MATCH($C204,INDIRECT("'"&amp;D$1&amp;"'"&amp;"!$C$4:$N$4"))),INDEX(INDIRECT("'"&amp;D$1&amp;"'"&amp;"!$C$25:$N$32"),MATCH($A204,INDIRECT("'"&amp;D$1&amp;"'"&amp;"!$B$5:$B$12"),0),MATCH($C204,INDIRECT("'"&amp;D$1&amp;"'"&amp;"!$C$4:$N$4")))))</f>
        <v>50095.439999999995</v>
      </c>
      <c r="E204" s="36" cm="1">
        <f t="array" aca="1" ref="E204" ca="1">IF($B204=INDIRECT("'"&amp;E$1&amp;"'"&amp;"!$B$4"),INDEX(INDIRECT("'"&amp;E$1&amp;"'"&amp;"!$C$5:$N$12"),MATCH($A204,INDIRECT("'"&amp;E$1&amp;"'"&amp;"!$B$5:$B$12"),0),MATCH($C204,INDIRECT("'"&amp;E$1&amp;"'"&amp;"!$C$4:$N$4"))),IF($B204=INDIRECT("'"&amp;E$1&amp;"'"&amp;"!$B$14"),INDEX(INDIRECT("'"&amp;E$1&amp;"'"&amp;"!$C$15:$N$22"),MATCH($A204,INDIRECT("'"&amp;E$1&amp;"'"&amp;"!$B$5:$B$12"),0),MATCH($C204,INDIRECT("'"&amp;E$1&amp;"'"&amp;"!$C$4:$N$4"))),INDEX(INDIRECT("'"&amp;E$1&amp;"'"&amp;"!$C$25:$N$32"),MATCH($A204,INDIRECT("'"&amp;E$1&amp;"'"&amp;"!$B$5:$B$12"),0),MATCH($C204,INDIRECT("'"&amp;E$1&amp;"'"&amp;"!$C$4:$N$4")))))</f>
        <v>567630</v>
      </c>
      <c r="F204" s="36" cm="1">
        <f t="array" aca="1" ref="F204" ca="1">IF($B204=INDIRECT("'"&amp;F$1&amp;"'"&amp;"!$B$4"),INDEX(INDIRECT("'"&amp;F$1&amp;"'"&amp;"!$C$5:$N$12"),MATCH($A204,INDIRECT("'"&amp;F$1&amp;"'"&amp;"!$B$5:$B$12"),0),MATCH($C204,INDIRECT("'"&amp;F$1&amp;"'"&amp;"!$C$4:$N$4"))),IF($B204=INDIRECT("'"&amp;F$1&amp;"'"&amp;"!$B$14"),INDEX(INDIRECT("'"&amp;F$1&amp;"'"&amp;"!$C$15:$N$22"),MATCH($A204,INDIRECT("'"&amp;F$1&amp;"'"&amp;"!$B$5:$B$12"),0),MATCH($C204,INDIRECT("'"&amp;F$1&amp;"'"&amp;"!$C$4:$N$4"))),INDEX(INDIRECT("'"&amp;F$1&amp;"'"&amp;"!$C$25:$N$32"),MATCH($A204,INDIRECT("'"&amp;F$1&amp;"'"&amp;"!$B$5:$B$12"),0),MATCH($C204,INDIRECT("'"&amp;F$1&amp;"'"&amp;"!$C$4:$N$4")))))</f>
        <v>228346.21999999997</v>
      </c>
    </row>
    <row r="205" spans="1:6" x14ac:dyDescent="0.3">
      <c r="A205" t="str">
        <f t="shared" si="28"/>
        <v>PET HF</v>
      </c>
      <c r="B205" t="str">
        <f t="shared" si="29"/>
        <v>Central</v>
      </c>
      <c r="C205" t="s">
        <v>27</v>
      </c>
      <c r="D205" s="36" cm="1">
        <f t="array" aca="1" ref="D205" ca="1">IF($B205=INDIRECT("'"&amp;D$1&amp;"'"&amp;"!$B$4"),INDEX(INDIRECT("'"&amp;D$1&amp;"'"&amp;"!$C$5:$N$12"),MATCH($A205,INDIRECT("'"&amp;D$1&amp;"'"&amp;"!$B$5:$B$12"),0),MATCH($C205,INDIRECT("'"&amp;D$1&amp;"'"&amp;"!$C$4:$N$4"))),IF($B205=INDIRECT("'"&amp;D$1&amp;"'"&amp;"!$B$14"),INDEX(INDIRECT("'"&amp;D$1&amp;"'"&amp;"!$C$15:$N$22"),MATCH($A205,INDIRECT("'"&amp;D$1&amp;"'"&amp;"!$B$5:$B$12"),0),MATCH($C205,INDIRECT("'"&amp;D$1&amp;"'"&amp;"!$C$4:$N$4"))),INDEX(INDIRECT("'"&amp;D$1&amp;"'"&amp;"!$C$25:$N$32"),MATCH($A205,INDIRECT("'"&amp;D$1&amp;"'"&amp;"!$B$5:$B$12"),0),MATCH($C205,INDIRECT("'"&amp;D$1&amp;"'"&amp;"!$C$4:$N$4")))))</f>
        <v>43178.74</v>
      </c>
      <c r="E205" s="36" cm="1">
        <f t="array" aca="1" ref="E205" ca="1">IF($B205=INDIRECT("'"&amp;E$1&amp;"'"&amp;"!$B$4"),INDEX(INDIRECT("'"&amp;E$1&amp;"'"&amp;"!$C$5:$N$12"),MATCH($A205,INDIRECT("'"&amp;E$1&amp;"'"&amp;"!$B$5:$B$12"),0),MATCH($C205,INDIRECT("'"&amp;E$1&amp;"'"&amp;"!$C$4:$N$4"))),IF($B205=INDIRECT("'"&amp;E$1&amp;"'"&amp;"!$B$14"),INDEX(INDIRECT("'"&amp;E$1&amp;"'"&amp;"!$C$15:$N$22"),MATCH($A205,INDIRECT("'"&amp;E$1&amp;"'"&amp;"!$B$5:$B$12"),0),MATCH($C205,INDIRECT("'"&amp;E$1&amp;"'"&amp;"!$C$4:$N$4"))),INDEX(INDIRECT("'"&amp;E$1&amp;"'"&amp;"!$C$25:$N$32"),MATCH($A205,INDIRECT("'"&amp;E$1&amp;"'"&amp;"!$B$5:$B$12"),0),MATCH($C205,INDIRECT("'"&amp;E$1&amp;"'"&amp;"!$C$4:$N$4")))))</f>
        <v>567630</v>
      </c>
      <c r="F205" s="36" cm="1">
        <f t="array" aca="1" ref="F205" ca="1">IF($B205=INDIRECT("'"&amp;F$1&amp;"'"&amp;"!$B$4"),INDEX(INDIRECT("'"&amp;F$1&amp;"'"&amp;"!$C$5:$N$12"),MATCH($A205,INDIRECT("'"&amp;F$1&amp;"'"&amp;"!$B$5:$B$12"),0),MATCH($C205,INDIRECT("'"&amp;F$1&amp;"'"&amp;"!$C$4:$N$4"))),IF($B205=INDIRECT("'"&amp;F$1&amp;"'"&amp;"!$B$14"),INDEX(INDIRECT("'"&amp;F$1&amp;"'"&amp;"!$C$15:$N$22"),MATCH($A205,INDIRECT("'"&amp;F$1&amp;"'"&amp;"!$B$5:$B$12"),0),MATCH($C205,INDIRECT("'"&amp;F$1&amp;"'"&amp;"!$C$4:$N$4"))),INDEX(INDIRECT("'"&amp;F$1&amp;"'"&amp;"!$C$25:$N$32"),MATCH($A205,INDIRECT("'"&amp;F$1&amp;"'"&amp;"!$B$5:$B$12"),0),MATCH($C205,INDIRECT("'"&amp;F$1&amp;"'"&amp;"!$C$4:$N$4")))))</f>
        <v>233192.41999999998</v>
      </c>
    </row>
    <row r="206" spans="1:6" x14ac:dyDescent="0.3">
      <c r="A206" t="str">
        <f>A194</f>
        <v>PET HF</v>
      </c>
      <c r="B206" t="s">
        <v>12</v>
      </c>
      <c r="C206" t="s">
        <v>16</v>
      </c>
      <c r="D206" s="36" cm="1">
        <f t="array" aca="1" ref="D206" ca="1">IF($B206=INDIRECT("'"&amp;D$1&amp;"'"&amp;"!$B$4"),INDEX(INDIRECT("'"&amp;D$1&amp;"'"&amp;"!$C$5:$N$12"),MATCH($A206,INDIRECT("'"&amp;D$1&amp;"'"&amp;"!$B$5:$B$12"),0),MATCH($C206,INDIRECT("'"&amp;D$1&amp;"'"&amp;"!$C$4:$N$4"))),IF($B206=INDIRECT("'"&amp;D$1&amp;"'"&amp;"!$B$14"),INDEX(INDIRECT("'"&amp;D$1&amp;"'"&amp;"!$C$15:$N$22"),MATCH($A206,INDIRECT("'"&amp;D$1&amp;"'"&amp;"!$B$5:$B$12"),0),MATCH($C206,INDIRECT("'"&amp;D$1&amp;"'"&amp;"!$C$4:$N$4"))),INDEX(INDIRECT("'"&amp;D$1&amp;"'"&amp;"!$C$25:$N$32"),MATCH($A206,INDIRECT("'"&amp;D$1&amp;"'"&amp;"!$B$5:$B$12"),0),MATCH($C206,INDIRECT("'"&amp;D$1&amp;"'"&amp;"!$C$4:$N$4")))))</f>
        <v>1357451.78</v>
      </c>
      <c r="E206" s="36" cm="1">
        <f t="array" aca="1" ref="E206" ca="1">IF($B206=INDIRECT("'"&amp;E$1&amp;"'"&amp;"!$B$4"),INDEX(INDIRECT("'"&amp;E$1&amp;"'"&amp;"!$C$5:$N$12"),MATCH($A206,INDIRECT("'"&amp;E$1&amp;"'"&amp;"!$B$5:$B$12"),0),MATCH($C206,INDIRECT("'"&amp;E$1&amp;"'"&amp;"!$C$4:$N$4"))),IF($B206=INDIRECT("'"&amp;E$1&amp;"'"&amp;"!$B$14"),INDEX(INDIRECT("'"&amp;E$1&amp;"'"&amp;"!$C$15:$N$22"),MATCH($A206,INDIRECT("'"&amp;E$1&amp;"'"&amp;"!$B$5:$B$12"),0),MATCH($C206,INDIRECT("'"&amp;E$1&amp;"'"&amp;"!$C$4:$N$4"))),INDEX(INDIRECT("'"&amp;E$1&amp;"'"&amp;"!$C$25:$N$32"),MATCH($A206,INDIRECT("'"&amp;E$1&amp;"'"&amp;"!$B$5:$B$12"),0),MATCH($C206,INDIRECT("'"&amp;E$1&amp;"'"&amp;"!$C$4:$N$4")))))</f>
        <v>1249780.5</v>
      </c>
      <c r="F206" s="36" cm="1">
        <f t="array" aca="1" ref="F206" ca="1">IF($B206=INDIRECT("'"&amp;F$1&amp;"'"&amp;"!$B$4"),INDEX(INDIRECT("'"&amp;F$1&amp;"'"&amp;"!$C$5:$N$12"),MATCH($A206,INDIRECT("'"&amp;F$1&amp;"'"&amp;"!$B$5:$B$12"),0),MATCH($C206,INDIRECT("'"&amp;F$1&amp;"'"&amp;"!$C$4:$N$4"))),IF($B206=INDIRECT("'"&amp;F$1&amp;"'"&amp;"!$B$14"),INDEX(INDIRECT("'"&amp;F$1&amp;"'"&amp;"!$C$15:$N$22"),MATCH($A206,INDIRECT("'"&amp;F$1&amp;"'"&amp;"!$B$5:$B$12"),0),MATCH($C206,INDIRECT("'"&amp;F$1&amp;"'"&amp;"!$C$4:$N$4"))),INDEX(INDIRECT("'"&amp;F$1&amp;"'"&amp;"!$C$25:$N$32"),MATCH($A206,INDIRECT("'"&amp;F$1&amp;"'"&amp;"!$B$5:$B$12"),0),MATCH($C206,INDIRECT("'"&amp;F$1&amp;"'"&amp;"!$C$4:$N$4")))))</f>
        <v>918946.70083333342</v>
      </c>
    </row>
    <row r="207" spans="1:6" x14ac:dyDescent="0.3">
      <c r="A207" t="str">
        <f t="shared" si="28"/>
        <v>PET HF</v>
      </c>
      <c r="B207" t="str">
        <f t="shared" si="29"/>
        <v>South</v>
      </c>
      <c r="C207" t="s">
        <v>17</v>
      </c>
      <c r="D207" s="36" cm="1">
        <f t="array" aca="1" ref="D207" ca="1">IF($B207=INDIRECT("'"&amp;D$1&amp;"'"&amp;"!$B$4"),INDEX(INDIRECT("'"&amp;D$1&amp;"'"&amp;"!$C$5:$N$12"),MATCH($A207,INDIRECT("'"&amp;D$1&amp;"'"&amp;"!$B$5:$B$12"),0),MATCH($C207,INDIRECT("'"&amp;D$1&amp;"'"&amp;"!$C$4:$N$4"))),IF($B207=INDIRECT("'"&amp;D$1&amp;"'"&amp;"!$B$14"),INDEX(INDIRECT("'"&amp;D$1&amp;"'"&amp;"!$C$15:$N$22"),MATCH($A207,INDIRECT("'"&amp;D$1&amp;"'"&amp;"!$B$5:$B$12"),0),MATCH($C207,INDIRECT("'"&amp;D$1&amp;"'"&amp;"!$C$4:$N$4"))),INDEX(INDIRECT("'"&amp;D$1&amp;"'"&amp;"!$C$25:$N$32"),MATCH($A207,INDIRECT("'"&amp;D$1&amp;"'"&amp;"!$B$5:$B$12"),0),MATCH($C207,INDIRECT("'"&amp;D$1&amp;"'"&amp;"!$C$4:$N$4")))))</f>
        <v>1045923.12</v>
      </c>
      <c r="E207" s="36" cm="1">
        <f t="array" aca="1" ref="E207" ca="1">IF($B207=INDIRECT("'"&amp;E$1&amp;"'"&amp;"!$B$4"),INDEX(INDIRECT("'"&amp;E$1&amp;"'"&amp;"!$C$5:$N$12"),MATCH($A207,INDIRECT("'"&amp;E$1&amp;"'"&amp;"!$B$5:$B$12"),0),MATCH($C207,INDIRECT("'"&amp;E$1&amp;"'"&amp;"!$C$4:$N$4"))),IF($B207=INDIRECT("'"&amp;E$1&amp;"'"&amp;"!$B$14"),INDEX(INDIRECT("'"&amp;E$1&amp;"'"&amp;"!$C$15:$N$22"),MATCH($A207,INDIRECT("'"&amp;E$1&amp;"'"&amp;"!$B$5:$B$12"),0),MATCH($C207,INDIRECT("'"&amp;E$1&amp;"'"&amp;"!$C$4:$N$4"))),INDEX(INDIRECT("'"&amp;E$1&amp;"'"&amp;"!$C$25:$N$32"),MATCH($A207,INDIRECT("'"&amp;E$1&amp;"'"&amp;"!$B$5:$B$12"),0),MATCH($C207,INDIRECT("'"&amp;E$1&amp;"'"&amp;"!$C$4:$N$4")))))</f>
        <v>1249780.5</v>
      </c>
      <c r="F207" s="36" cm="1">
        <f t="array" aca="1" ref="F207" ca="1">IF($B207=INDIRECT("'"&amp;F$1&amp;"'"&amp;"!$B$4"),INDEX(INDIRECT("'"&amp;F$1&amp;"'"&amp;"!$C$5:$N$12"),MATCH($A207,INDIRECT("'"&amp;F$1&amp;"'"&amp;"!$B$5:$B$12"),0),MATCH($C207,INDIRECT("'"&amp;F$1&amp;"'"&amp;"!$C$4:$N$4"))),IF($B207=INDIRECT("'"&amp;F$1&amp;"'"&amp;"!$B$14"),INDEX(INDIRECT("'"&amp;F$1&amp;"'"&amp;"!$C$15:$N$22"),MATCH($A207,INDIRECT("'"&amp;F$1&amp;"'"&amp;"!$B$5:$B$12"),0),MATCH($C207,INDIRECT("'"&amp;F$1&amp;"'"&amp;"!$C$4:$N$4"))),INDEX(INDIRECT("'"&amp;F$1&amp;"'"&amp;"!$C$25:$N$32"),MATCH($A207,INDIRECT("'"&amp;F$1&amp;"'"&amp;"!$B$5:$B$12"),0),MATCH($C207,INDIRECT("'"&amp;F$1&amp;"'"&amp;"!$C$4:$N$4")))))</f>
        <v>1085318.6533333333</v>
      </c>
    </row>
    <row r="208" spans="1:6" x14ac:dyDescent="0.3">
      <c r="A208" t="str">
        <f t="shared" si="28"/>
        <v>PET HF</v>
      </c>
      <c r="B208" t="str">
        <f t="shared" si="29"/>
        <v>South</v>
      </c>
      <c r="C208" t="s">
        <v>18</v>
      </c>
      <c r="D208" s="36" cm="1">
        <f t="array" aca="1" ref="D208" ca="1">IF($B208=INDIRECT("'"&amp;D$1&amp;"'"&amp;"!$B$4"),INDEX(INDIRECT("'"&amp;D$1&amp;"'"&amp;"!$C$5:$N$12"),MATCH($A208,INDIRECT("'"&amp;D$1&amp;"'"&amp;"!$B$5:$B$12"),0),MATCH($C208,INDIRECT("'"&amp;D$1&amp;"'"&amp;"!$C$4:$N$4"))),IF($B208=INDIRECT("'"&amp;D$1&amp;"'"&amp;"!$B$14"),INDEX(INDIRECT("'"&amp;D$1&amp;"'"&amp;"!$C$15:$N$22"),MATCH($A208,INDIRECT("'"&amp;D$1&amp;"'"&amp;"!$B$5:$B$12"),0),MATCH($C208,INDIRECT("'"&amp;D$1&amp;"'"&amp;"!$C$4:$N$4"))),INDEX(INDIRECT("'"&amp;D$1&amp;"'"&amp;"!$C$25:$N$32"),MATCH($A208,INDIRECT("'"&amp;D$1&amp;"'"&amp;"!$B$5:$B$12"),0),MATCH($C208,INDIRECT("'"&amp;D$1&amp;"'"&amp;"!$C$4:$N$4")))))</f>
        <v>1622046.92</v>
      </c>
      <c r="E208" s="36" cm="1">
        <f t="array" aca="1" ref="E208" ca="1">IF($B208=INDIRECT("'"&amp;E$1&amp;"'"&amp;"!$B$4"),INDEX(INDIRECT("'"&amp;E$1&amp;"'"&amp;"!$C$5:$N$12"),MATCH($A208,INDIRECT("'"&amp;E$1&amp;"'"&amp;"!$B$5:$B$12"),0),MATCH($C208,INDIRECT("'"&amp;E$1&amp;"'"&amp;"!$C$4:$N$4"))),IF($B208=INDIRECT("'"&amp;E$1&amp;"'"&amp;"!$B$14"),INDEX(INDIRECT("'"&amp;E$1&amp;"'"&amp;"!$C$15:$N$22"),MATCH($A208,INDIRECT("'"&amp;E$1&amp;"'"&amp;"!$B$5:$B$12"),0),MATCH($C208,INDIRECT("'"&amp;E$1&amp;"'"&amp;"!$C$4:$N$4"))),INDEX(INDIRECT("'"&amp;E$1&amp;"'"&amp;"!$C$25:$N$32"),MATCH($A208,INDIRECT("'"&amp;E$1&amp;"'"&amp;"!$B$5:$B$12"),0),MATCH($C208,INDIRECT("'"&amp;E$1&amp;"'"&amp;"!$C$4:$N$4")))))</f>
        <v>1256002.5</v>
      </c>
      <c r="F208" s="36" cm="1">
        <f t="array" aca="1" ref="F208" ca="1">IF($B208=INDIRECT("'"&amp;F$1&amp;"'"&amp;"!$B$4"),INDEX(INDIRECT("'"&amp;F$1&amp;"'"&amp;"!$C$5:$N$12"),MATCH($A208,INDIRECT("'"&amp;F$1&amp;"'"&amp;"!$B$5:$B$12"),0),MATCH($C208,INDIRECT("'"&amp;F$1&amp;"'"&amp;"!$C$4:$N$4"))),IF($B208=INDIRECT("'"&amp;F$1&amp;"'"&amp;"!$B$14"),INDEX(INDIRECT("'"&amp;F$1&amp;"'"&amp;"!$C$15:$N$22"),MATCH($A208,INDIRECT("'"&amp;F$1&amp;"'"&amp;"!$B$5:$B$12"),0),MATCH($C208,INDIRECT("'"&amp;F$1&amp;"'"&amp;"!$C$4:$N$4"))),INDEX(INDIRECT("'"&amp;F$1&amp;"'"&amp;"!$C$25:$N$32"),MATCH($A208,INDIRECT("'"&amp;F$1&amp;"'"&amp;"!$B$5:$B$12"),0),MATCH($C208,INDIRECT("'"&amp;F$1&amp;"'"&amp;"!$C$4:$N$4")))))</f>
        <v>921481.14945333323</v>
      </c>
    </row>
    <row r="209" spans="1:6" x14ac:dyDescent="0.3">
      <c r="A209" t="str">
        <f t="shared" si="28"/>
        <v>PET HF</v>
      </c>
      <c r="B209" t="str">
        <f t="shared" si="29"/>
        <v>South</v>
      </c>
      <c r="C209" t="s">
        <v>19</v>
      </c>
      <c r="D209" s="36" cm="1">
        <f t="array" aca="1" ref="D209" ca="1">IF($B209=INDIRECT("'"&amp;D$1&amp;"'"&amp;"!$B$4"),INDEX(INDIRECT("'"&amp;D$1&amp;"'"&amp;"!$C$5:$N$12"),MATCH($A209,INDIRECT("'"&amp;D$1&amp;"'"&amp;"!$B$5:$B$12"),0),MATCH($C209,INDIRECT("'"&amp;D$1&amp;"'"&amp;"!$C$4:$N$4"))),IF($B209=INDIRECT("'"&amp;D$1&amp;"'"&amp;"!$B$14"),INDEX(INDIRECT("'"&amp;D$1&amp;"'"&amp;"!$C$15:$N$22"),MATCH($A209,INDIRECT("'"&amp;D$1&amp;"'"&amp;"!$B$5:$B$12"),0),MATCH($C209,INDIRECT("'"&amp;D$1&amp;"'"&amp;"!$C$4:$N$4"))),INDEX(INDIRECT("'"&amp;D$1&amp;"'"&amp;"!$C$25:$N$32"),MATCH($A209,INDIRECT("'"&amp;D$1&amp;"'"&amp;"!$B$5:$B$12"),0),MATCH($C209,INDIRECT("'"&amp;D$1&amp;"'"&amp;"!$C$4:$N$4")))))</f>
        <v>987790.86</v>
      </c>
      <c r="E209" s="36" cm="1">
        <f t="array" aca="1" ref="E209" ca="1">IF($B209=INDIRECT("'"&amp;E$1&amp;"'"&amp;"!$B$4"),INDEX(INDIRECT("'"&amp;E$1&amp;"'"&amp;"!$C$5:$N$12"),MATCH($A209,INDIRECT("'"&amp;E$1&amp;"'"&amp;"!$B$5:$B$12"),0),MATCH($C209,INDIRECT("'"&amp;E$1&amp;"'"&amp;"!$C$4:$N$4"))),IF($B209=INDIRECT("'"&amp;E$1&amp;"'"&amp;"!$B$14"),INDEX(INDIRECT("'"&amp;E$1&amp;"'"&amp;"!$C$15:$N$22"),MATCH($A209,INDIRECT("'"&amp;E$1&amp;"'"&amp;"!$B$5:$B$12"),0),MATCH($C209,INDIRECT("'"&amp;E$1&amp;"'"&amp;"!$C$4:$N$4"))),INDEX(INDIRECT("'"&amp;E$1&amp;"'"&amp;"!$C$25:$N$32"),MATCH($A209,INDIRECT("'"&amp;E$1&amp;"'"&amp;"!$B$5:$B$12"),0),MATCH($C209,INDIRECT("'"&amp;E$1&amp;"'"&amp;"!$C$4:$N$4")))))</f>
        <v>1200769.5</v>
      </c>
      <c r="F209" s="36" cm="1">
        <f t="array" aca="1" ref="F209" ca="1">IF($B209=INDIRECT("'"&amp;F$1&amp;"'"&amp;"!$B$4"),INDEX(INDIRECT("'"&amp;F$1&amp;"'"&amp;"!$C$5:$N$12"),MATCH($A209,INDIRECT("'"&amp;F$1&amp;"'"&amp;"!$B$5:$B$12"),0),MATCH($C209,INDIRECT("'"&amp;F$1&amp;"'"&amp;"!$C$4:$N$4"))),IF($B209=INDIRECT("'"&amp;F$1&amp;"'"&amp;"!$B$14"),INDEX(INDIRECT("'"&amp;F$1&amp;"'"&amp;"!$C$15:$N$22"),MATCH($A209,INDIRECT("'"&amp;F$1&amp;"'"&amp;"!$B$5:$B$12"),0),MATCH($C209,INDIRECT("'"&amp;F$1&amp;"'"&amp;"!$C$4:$N$4"))),INDEX(INDIRECT("'"&amp;F$1&amp;"'"&amp;"!$C$25:$N$32"),MATCH($A209,INDIRECT("'"&amp;F$1&amp;"'"&amp;"!$B$5:$B$12"),0),MATCH($C209,INDIRECT("'"&amp;F$1&amp;"'"&amp;"!$C$4:$N$4")))))</f>
        <v>781965.12</v>
      </c>
    </row>
    <row r="210" spans="1:6" x14ac:dyDescent="0.3">
      <c r="A210" t="str">
        <f t="shared" si="28"/>
        <v>PET HF</v>
      </c>
      <c r="B210" t="str">
        <f t="shared" si="29"/>
        <v>South</v>
      </c>
      <c r="C210" t="s">
        <v>20</v>
      </c>
      <c r="D210" s="36" cm="1">
        <f t="array" aca="1" ref="D210" ca="1">IF($B210=INDIRECT("'"&amp;D$1&amp;"'"&amp;"!$B$4"),INDEX(INDIRECT("'"&amp;D$1&amp;"'"&amp;"!$C$5:$N$12"),MATCH($A210,INDIRECT("'"&amp;D$1&amp;"'"&amp;"!$B$5:$B$12"),0),MATCH($C210,INDIRECT("'"&amp;D$1&amp;"'"&amp;"!$C$4:$N$4"))),IF($B210=INDIRECT("'"&amp;D$1&amp;"'"&amp;"!$B$14"),INDEX(INDIRECT("'"&amp;D$1&amp;"'"&amp;"!$C$15:$N$22"),MATCH($A210,INDIRECT("'"&amp;D$1&amp;"'"&amp;"!$B$5:$B$12"),0),MATCH($C210,INDIRECT("'"&amp;D$1&amp;"'"&amp;"!$C$4:$N$4"))),INDEX(INDIRECT("'"&amp;D$1&amp;"'"&amp;"!$C$25:$N$32"),MATCH($A210,INDIRECT("'"&amp;D$1&amp;"'"&amp;"!$B$5:$B$12"),0),MATCH($C210,INDIRECT("'"&amp;D$1&amp;"'"&amp;"!$C$4:$N$4")))))</f>
        <v>1510904.1199999999</v>
      </c>
      <c r="E210" s="36" cm="1">
        <f t="array" aca="1" ref="E210" ca="1">IF($B210=INDIRECT("'"&amp;E$1&amp;"'"&amp;"!$B$4"),INDEX(INDIRECT("'"&amp;E$1&amp;"'"&amp;"!$C$5:$N$12"),MATCH($A210,INDIRECT("'"&amp;E$1&amp;"'"&amp;"!$B$5:$B$12"),0),MATCH($C210,INDIRECT("'"&amp;E$1&amp;"'"&amp;"!$C$4:$N$4"))),IF($B210=INDIRECT("'"&amp;E$1&amp;"'"&amp;"!$B$14"),INDEX(INDIRECT("'"&amp;E$1&amp;"'"&amp;"!$C$15:$N$22"),MATCH($A210,INDIRECT("'"&amp;E$1&amp;"'"&amp;"!$B$5:$B$12"),0),MATCH($C210,INDIRECT("'"&amp;E$1&amp;"'"&amp;"!$C$4:$N$4"))),INDEX(INDIRECT("'"&amp;E$1&amp;"'"&amp;"!$C$25:$N$32"),MATCH($A210,INDIRECT("'"&amp;E$1&amp;"'"&amp;"!$B$5:$B$12"),0),MATCH($C210,INDIRECT("'"&amp;E$1&amp;"'"&amp;"!$C$4:$N$4")))))</f>
        <v>1231777.5</v>
      </c>
      <c r="F210" s="36" cm="1">
        <f t="array" aca="1" ref="F210" ca="1">IF($B210=INDIRECT("'"&amp;F$1&amp;"'"&amp;"!$B$4"),INDEX(INDIRECT("'"&amp;F$1&amp;"'"&amp;"!$C$5:$N$12"),MATCH($A210,INDIRECT("'"&amp;F$1&amp;"'"&amp;"!$B$5:$B$12"),0),MATCH($C210,INDIRECT("'"&amp;F$1&amp;"'"&amp;"!$C$4:$N$4"))),IF($B210=INDIRECT("'"&amp;F$1&amp;"'"&amp;"!$B$14"),INDEX(INDIRECT("'"&amp;F$1&amp;"'"&amp;"!$C$15:$N$22"),MATCH($A210,INDIRECT("'"&amp;F$1&amp;"'"&amp;"!$B$5:$B$12"),0),MATCH($C210,INDIRECT("'"&amp;F$1&amp;"'"&amp;"!$C$4:$N$4"))),INDEX(INDIRECT("'"&amp;F$1&amp;"'"&amp;"!$C$25:$N$32"),MATCH($A210,INDIRECT("'"&amp;F$1&amp;"'"&amp;"!$B$5:$B$12"),0),MATCH($C210,INDIRECT("'"&amp;F$1&amp;"'"&amp;"!$C$4:$N$4")))))</f>
        <v>1289673.04</v>
      </c>
    </row>
    <row r="211" spans="1:6" x14ac:dyDescent="0.3">
      <c r="A211" t="str">
        <f t="shared" si="28"/>
        <v>PET HF</v>
      </c>
      <c r="B211" t="str">
        <f t="shared" si="29"/>
        <v>South</v>
      </c>
      <c r="C211" t="s">
        <v>21</v>
      </c>
      <c r="D211" s="36" cm="1">
        <f t="array" aca="1" ref="D211" ca="1">IF($B211=INDIRECT("'"&amp;D$1&amp;"'"&amp;"!$B$4"),INDEX(INDIRECT("'"&amp;D$1&amp;"'"&amp;"!$C$5:$N$12"),MATCH($A211,INDIRECT("'"&amp;D$1&amp;"'"&amp;"!$B$5:$B$12"),0),MATCH($C211,INDIRECT("'"&amp;D$1&amp;"'"&amp;"!$C$4:$N$4"))),IF($B211=INDIRECT("'"&amp;D$1&amp;"'"&amp;"!$B$14"),INDEX(INDIRECT("'"&amp;D$1&amp;"'"&amp;"!$C$15:$N$22"),MATCH($A211,INDIRECT("'"&amp;D$1&amp;"'"&amp;"!$B$5:$B$12"),0),MATCH($C211,INDIRECT("'"&amp;D$1&amp;"'"&amp;"!$C$4:$N$4"))),INDEX(INDIRECT("'"&amp;D$1&amp;"'"&amp;"!$C$25:$N$32"),MATCH($A211,INDIRECT("'"&amp;D$1&amp;"'"&amp;"!$B$5:$B$12"),0),MATCH($C211,INDIRECT("'"&amp;D$1&amp;"'"&amp;"!$C$4:$N$4")))))</f>
        <v>1396327.16</v>
      </c>
      <c r="E211" s="36" cm="1">
        <f t="array" aca="1" ref="E211" ca="1">IF($B211=INDIRECT("'"&amp;E$1&amp;"'"&amp;"!$B$4"),INDEX(INDIRECT("'"&amp;E$1&amp;"'"&amp;"!$C$5:$N$12"),MATCH($A211,INDIRECT("'"&amp;E$1&amp;"'"&amp;"!$B$5:$B$12"),0),MATCH($C211,INDIRECT("'"&amp;E$1&amp;"'"&amp;"!$C$4:$N$4"))),IF($B211=INDIRECT("'"&amp;E$1&amp;"'"&amp;"!$B$14"),INDEX(INDIRECT("'"&amp;E$1&amp;"'"&amp;"!$C$15:$N$22"),MATCH($A211,INDIRECT("'"&amp;E$1&amp;"'"&amp;"!$B$5:$B$12"),0),MATCH($C211,INDIRECT("'"&amp;E$1&amp;"'"&amp;"!$C$4:$N$4"))),INDEX(INDIRECT("'"&amp;E$1&amp;"'"&amp;"!$C$25:$N$32"),MATCH($A211,INDIRECT("'"&amp;E$1&amp;"'"&amp;"!$B$5:$B$12"),0),MATCH($C211,INDIRECT("'"&amp;E$1&amp;"'"&amp;"!$C$4:$N$4")))))</f>
        <v>1231777.5</v>
      </c>
      <c r="F211" s="36" cm="1">
        <f t="array" aca="1" ref="F211" ca="1">IF($B211=INDIRECT("'"&amp;F$1&amp;"'"&amp;"!$B$4"),INDEX(INDIRECT("'"&amp;F$1&amp;"'"&amp;"!$C$5:$N$12"),MATCH($A211,INDIRECT("'"&amp;F$1&amp;"'"&amp;"!$B$5:$B$12"),0),MATCH($C211,INDIRECT("'"&amp;F$1&amp;"'"&amp;"!$C$4:$N$4"))),IF($B211=INDIRECT("'"&amp;F$1&amp;"'"&amp;"!$B$14"),INDEX(INDIRECT("'"&amp;F$1&amp;"'"&amp;"!$C$15:$N$22"),MATCH($A211,INDIRECT("'"&amp;F$1&amp;"'"&amp;"!$B$5:$B$12"),0),MATCH($C211,INDIRECT("'"&amp;F$1&amp;"'"&amp;"!$C$4:$N$4"))),INDEX(INDIRECT("'"&amp;F$1&amp;"'"&amp;"!$C$25:$N$32"),MATCH($A211,INDIRECT("'"&amp;F$1&amp;"'"&amp;"!$B$5:$B$12"),0),MATCH($C211,INDIRECT("'"&amp;F$1&amp;"'"&amp;"!$C$4:$N$4")))))</f>
        <v>1275328.78</v>
      </c>
    </row>
    <row r="212" spans="1:6" x14ac:dyDescent="0.3">
      <c r="A212" t="str">
        <f t="shared" si="28"/>
        <v>PET HF</v>
      </c>
      <c r="B212" t="str">
        <f t="shared" si="29"/>
        <v>South</v>
      </c>
      <c r="C212" t="s">
        <v>22</v>
      </c>
      <c r="D212" s="36" cm="1">
        <f t="array" aca="1" ref="D212" ca="1">IF($B212=INDIRECT("'"&amp;D$1&amp;"'"&amp;"!$B$4"),INDEX(INDIRECT("'"&amp;D$1&amp;"'"&amp;"!$C$5:$N$12"),MATCH($A212,INDIRECT("'"&amp;D$1&amp;"'"&amp;"!$B$5:$B$12"),0),MATCH($C212,INDIRECT("'"&amp;D$1&amp;"'"&amp;"!$C$4:$N$4"))),IF($B212=INDIRECT("'"&amp;D$1&amp;"'"&amp;"!$B$14"),INDEX(INDIRECT("'"&amp;D$1&amp;"'"&amp;"!$C$15:$N$22"),MATCH($A212,INDIRECT("'"&amp;D$1&amp;"'"&amp;"!$B$5:$B$12"),0),MATCH($C212,INDIRECT("'"&amp;D$1&amp;"'"&amp;"!$C$4:$N$4"))),INDEX(INDIRECT("'"&amp;D$1&amp;"'"&amp;"!$C$25:$N$32"),MATCH($A212,INDIRECT("'"&amp;D$1&amp;"'"&amp;"!$B$5:$B$12"),0),MATCH($C212,INDIRECT("'"&amp;D$1&amp;"'"&amp;"!$C$4:$N$4")))))</f>
        <v>1199592.76</v>
      </c>
      <c r="E212" s="36" cm="1">
        <f t="array" aca="1" ref="E212" ca="1">IF($B212=INDIRECT("'"&amp;E$1&amp;"'"&amp;"!$B$4"),INDEX(INDIRECT("'"&amp;E$1&amp;"'"&amp;"!$C$5:$N$12"),MATCH($A212,INDIRECT("'"&amp;E$1&amp;"'"&amp;"!$B$5:$B$12"),0),MATCH($C212,INDIRECT("'"&amp;E$1&amp;"'"&amp;"!$C$4:$N$4"))),IF($B212=INDIRECT("'"&amp;E$1&amp;"'"&amp;"!$B$14"),INDEX(INDIRECT("'"&amp;E$1&amp;"'"&amp;"!$C$15:$N$22"),MATCH($A212,INDIRECT("'"&amp;E$1&amp;"'"&amp;"!$B$5:$B$12"),0),MATCH($C212,INDIRECT("'"&amp;E$1&amp;"'"&amp;"!$C$4:$N$4"))),INDEX(INDIRECT("'"&amp;E$1&amp;"'"&amp;"!$C$25:$N$32"),MATCH($A212,INDIRECT("'"&amp;E$1&amp;"'"&amp;"!$B$5:$B$12"),0),MATCH($C212,INDIRECT("'"&amp;E$1&amp;"'"&amp;"!$C$4:$N$4")))))</f>
        <v>1298791.5</v>
      </c>
      <c r="F212" s="36" cm="1">
        <f t="array" aca="1" ref="F212" ca="1">IF($B212=INDIRECT("'"&amp;F$1&amp;"'"&amp;"!$B$4"),INDEX(INDIRECT("'"&amp;F$1&amp;"'"&amp;"!$C$5:$N$12"),MATCH($A212,INDIRECT("'"&amp;F$1&amp;"'"&amp;"!$B$5:$B$12"),0),MATCH($C212,INDIRECT("'"&amp;F$1&amp;"'"&amp;"!$C$4:$N$4"))),IF($B212=INDIRECT("'"&amp;F$1&amp;"'"&amp;"!$B$14"),INDEX(INDIRECT("'"&amp;F$1&amp;"'"&amp;"!$C$15:$N$22"),MATCH($A212,INDIRECT("'"&amp;F$1&amp;"'"&amp;"!$B$5:$B$12"),0),MATCH($C212,INDIRECT("'"&amp;F$1&amp;"'"&amp;"!$C$4:$N$4"))),INDEX(INDIRECT("'"&amp;F$1&amp;"'"&amp;"!$C$25:$N$32"),MATCH($A212,INDIRECT("'"&amp;F$1&amp;"'"&amp;"!$B$5:$B$12"),0),MATCH($C212,INDIRECT("'"&amp;F$1&amp;"'"&amp;"!$C$4:$N$4")))))</f>
        <v>1017251.82</v>
      </c>
    </row>
    <row r="213" spans="1:6" x14ac:dyDescent="0.3">
      <c r="A213" t="str">
        <f t="shared" si="28"/>
        <v>PET HF</v>
      </c>
      <c r="B213" t="str">
        <f t="shared" si="29"/>
        <v>South</v>
      </c>
      <c r="C213" t="s">
        <v>23</v>
      </c>
      <c r="D213" s="36" cm="1">
        <f t="array" aca="1" ref="D213" ca="1">IF($B213=INDIRECT("'"&amp;D$1&amp;"'"&amp;"!$B$4"),INDEX(INDIRECT("'"&amp;D$1&amp;"'"&amp;"!$C$5:$N$12"),MATCH($A213,INDIRECT("'"&amp;D$1&amp;"'"&amp;"!$B$5:$B$12"),0),MATCH($C213,INDIRECT("'"&amp;D$1&amp;"'"&amp;"!$C$4:$N$4"))),IF($B213=INDIRECT("'"&amp;D$1&amp;"'"&amp;"!$B$14"),INDEX(INDIRECT("'"&amp;D$1&amp;"'"&amp;"!$C$15:$N$22"),MATCH($A213,INDIRECT("'"&amp;D$1&amp;"'"&amp;"!$B$5:$B$12"),0),MATCH($C213,INDIRECT("'"&amp;D$1&amp;"'"&amp;"!$C$4:$N$4"))),INDEX(INDIRECT("'"&amp;D$1&amp;"'"&amp;"!$C$25:$N$32"),MATCH($A213,INDIRECT("'"&amp;D$1&amp;"'"&amp;"!$B$5:$B$12"),0),MATCH($C213,INDIRECT("'"&amp;D$1&amp;"'"&amp;"!$C$4:$N$4")))))</f>
        <v>1176941.0799999998</v>
      </c>
      <c r="E213" s="36" cm="1">
        <f t="array" aca="1" ref="E213" ca="1">IF($B213=INDIRECT("'"&amp;E$1&amp;"'"&amp;"!$B$4"),INDEX(INDIRECT("'"&amp;E$1&amp;"'"&amp;"!$C$5:$N$12"),MATCH($A213,INDIRECT("'"&amp;E$1&amp;"'"&amp;"!$B$5:$B$12"),0),MATCH($C213,INDIRECT("'"&amp;E$1&amp;"'"&amp;"!$C$4:$N$4"))),IF($B213=INDIRECT("'"&amp;E$1&amp;"'"&amp;"!$B$14"),INDEX(INDIRECT("'"&amp;E$1&amp;"'"&amp;"!$C$15:$N$22"),MATCH($A213,INDIRECT("'"&amp;E$1&amp;"'"&amp;"!$B$5:$B$12"),0),MATCH($C213,INDIRECT("'"&amp;E$1&amp;"'"&amp;"!$C$4:$N$4"))),INDEX(INDIRECT("'"&amp;E$1&amp;"'"&amp;"!$C$25:$N$32"),MATCH($A213,INDIRECT("'"&amp;E$1&amp;"'"&amp;"!$B$5:$B$12"),0),MATCH($C213,INDIRECT("'"&amp;E$1&amp;"'"&amp;"!$C$4:$N$4")))))</f>
        <v>1286067</v>
      </c>
      <c r="F213" s="36" cm="1">
        <f t="array" aca="1" ref="F213" ca="1">IF($B213=INDIRECT("'"&amp;F$1&amp;"'"&amp;"!$B$4"),INDEX(INDIRECT("'"&amp;F$1&amp;"'"&amp;"!$C$5:$N$12"),MATCH($A213,INDIRECT("'"&amp;F$1&amp;"'"&amp;"!$B$5:$B$12"),0),MATCH($C213,INDIRECT("'"&amp;F$1&amp;"'"&amp;"!$C$4:$N$4"))),IF($B213=INDIRECT("'"&amp;F$1&amp;"'"&amp;"!$B$14"),INDEX(INDIRECT("'"&amp;F$1&amp;"'"&amp;"!$C$15:$N$22"),MATCH($A213,INDIRECT("'"&amp;F$1&amp;"'"&amp;"!$B$5:$B$12"),0),MATCH($C213,INDIRECT("'"&amp;F$1&amp;"'"&amp;"!$C$4:$N$4"))),INDEX(INDIRECT("'"&amp;F$1&amp;"'"&amp;"!$C$25:$N$32"),MATCH($A213,INDIRECT("'"&amp;F$1&amp;"'"&amp;"!$B$5:$B$12"),0),MATCH($C213,INDIRECT("'"&amp;F$1&amp;"'"&amp;"!$C$4:$N$4")))))</f>
        <v>922892.77999999991</v>
      </c>
    </row>
    <row r="214" spans="1:6" x14ac:dyDescent="0.3">
      <c r="A214" t="str">
        <f t="shared" si="28"/>
        <v>PET HF</v>
      </c>
      <c r="B214" t="str">
        <f t="shared" si="29"/>
        <v>South</v>
      </c>
      <c r="C214" t="s">
        <v>24</v>
      </c>
      <c r="D214" s="36" cm="1">
        <f t="array" aca="1" ref="D214" ca="1">IF($B214=INDIRECT("'"&amp;D$1&amp;"'"&amp;"!$B$4"),INDEX(INDIRECT("'"&amp;D$1&amp;"'"&amp;"!$C$5:$N$12"),MATCH($A214,INDIRECT("'"&amp;D$1&amp;"'"&amp;"!$B$5:$B$12"),0),MATCH($C214,INDIRECT("'"&amp;D$1&amp;"'"&amp;"!$C$4:$N$4"))),IF($B214=INDIRECT("'"&amp;D$1&amp;"'"&amp;"!$B$14"),INDEX(INDIRECT("'"&amp;D$1&amp;"'"&amp;"!$C$15:$N$22"),MATCH($A214,INDIRECT("'"&amp;D$1&amp;"'"&amp;"!$B$5:$B$12"),0),MATCH($C214,INDIRECT("'"&amp;D$1&amp;"'"&amp;"!$C$4:$N$4"))),INDEX(INDIRECT("'"&amp;D$1&amp;"'"&amp;"!$C$25:$N$32"),MATCH($A214,INDIRECT("'"&amp;D$1&amp;"'"&amp;"!$B$5:$B$12"),0),MATCH($C214,INDIRECT("'"&amp;D$1&amp;"'"&amp;"!$C$4:$N$4")))))</f>
        <v>1264770.46</v>
      </c>
      <c r="E214" s="36" cm="1">
        <f t="array" aca="1" ref="E214" ca="1">IF($B214=INDIRECT("'"&amp;E$1&amp;"'"&amp;"!$B$4"),INDEX(INDIRECT("'"&amp;E$1&amp;"'"&amp;"!$C$5:$N$12"),MATCH($A214,INDIRECT("'"&amp;E$1&amp;"'"&amp;"!$B$5:$B$12"),0),MATCH($C214,INDIRECT("'"&amp;E$1&amp;"'"&amp;"!$C$4:$N$4"))),IF($B214=INDIRECT("'"&amp;E$1&amp;"'"&amp;"!$B$14"),INDEX(INDIRECT("'"&amp;E$1&amp;"'"&amp;"!$C$15:$N$22"),MATCH($A214,INDIRECT("'"&amp;E$1&amp;"'"&amp;"!$B$5:$B$12"),0),MATCH($C214,INDIRECT("'"&amp;E$1&amp;"'"&amp;"!$C$4:$N$4"))),INDEX(INDIRECT("'"&amp;E$1&amp;"'"&amp;"!$C$25:$N$32"),MATCH($A214,INDIRECT("'"&amp;E$1&amp;"'"&amp;"!$B$5:$B$12"),0),MATCH($C214,INDIRECT("'"&amp;E$1&amp;"'"&amp;"!$C$4:$N$4")))))</f>
        <v>1232721</v>
      </c>
      <c r="F214" s="36" cm="1">
        <f t="array" aca="1" ref="F214" ca="1">IF($B214=INDIRECT("'"&amp;F$1&amp;"'"&amp;"!$B$4"),INDEX(INDIRECT("'"&amp;F$1&amp;"'"&amp;"!$C$5:$N$12"),MATCH($A214,INDIRECT("'"&amp;F$1&amp;"'"&amp;"!$B$5:$B$12"),0),MATCH($C214,INDIRECT("'"&amp;F$1&amp;"'"&amp;"!$C$4:$N$4"))),IF($B214=INDIRECT("'"&amp;F$1&amp;"'"&amp;"!$B$14"),INDEX(INDIRECT("'"&amp;F$1&amp;"'"&amp;"!$C$15:$N$22"),MATCH($A214,INDIRECT("'"&amp;F$1&amp;"'"&amp;"!$B$5:$B$12"),0),MATCH($C214,INDIRECT("'"&amp;F$1&amp;"'"&amp;"!$C$4:$N$4"))),INDEX(INDIRECT("'"&amp;F$1&amp;"'"&amp;"!$C$25:$N$32"),MATCH($A214,INDIRECT("'"&amp;F$1&amp;"'"&amp;"!$B$5:$B$12"),0),MATCH($C214,INDIRECT("'"&amp;F$1&amp;"'"&amp;"!$C$4:$N$4")))))</f>
        <v>1124458.6199999999</v>
      </c>
    </row>
    <row r="215" spans="1:6" x14ac:dyDescent="0.3">
      <c r="A215" t="str">
        <f t="shared" si="28"/>
        <v>PET HF</v>
      </c>
      <c r="B215" t="str">
        <f t="shared" si="29"/>
        <v>South</v>
      </c>
      <c r="C215" t="s">
        <v>25</v>
      </c>
      <c r="D215" s="36" cm="1">
        <f t="array" aca="1" ref="D215" ca="1">IF($B215=INDIRECT("'"&amp;D$1&amp;"'"&amp;"!$B$4"),INDEX(INDIRECT("'"&amp;D$1&amp;"'"&amp;"!$C$5:$N$12"),MATCH($A215,INDIRECT("'"&amp;D$1&amp;"'"&amp;"!$B$5:$B$12"),0),MATCH($C215,INDIRECT("'"&amp;D$1&amp;"'"&amp;"!$C$4:$N$4"))),IF($B215=INDIRECT("'"&amp;D$1&amp;"'"&amp;"!$B$14"),INDEX(INDIRECT("'"&amp;D$1&amp;"'"&amp;"!$C$15:$N$22"),MATCH($A215,INDIRECT("'"&amp;D$1&amp;"'"&amp;"!$B$5:$B$12"),0),MATCH($C215,INDIRECT("'"&amp;D$1&amp;"'"&amp;"!$C$4:$N$4"))),INDEX(INDIRECT("'"&amp;D$1&amp;"'"&amp;"!$C$25:$N$32"),MATCH($A215,INDIRECT("'"&amp;D$1&amp;"'"&amp;"!$B$5:$B$12"),0),MATCH($C215,INDIRECT("'"&amp;D$1&amp;"'"&amp;"!$C$4:$N$4")))))</f>
        <v>1422673.76</v>
      </c>
      <c r="E215" s="36" cm="1">
        <f t="array" aca="1" ref="E215" ca="1">IF($B215=INDIRECT("'"&amp;E$1&amp;"'"&amp;"!$B$4"),INDEX(INDIRECT("'"&amp;E$1&amp;"'"&amp;"!$C$5:$N$12"),MATCH($A215,INDIRECT("'"&amp;E$1&amp;"'"&amp;"!$B$5:$B$12"),0),MATCH($C215,INDIRECT("'"&amp;E$1&amp;"'"&amp;"!$C$4:$N$4"))),IF($B215=INDIRECT("'"&amp;E$1&amp;"'"&amp;"!$B$14"),INDEX(INDIRECT("'"&amp;E$1&amp;"'"&amp;"!$C$15:$N$22"),MATCH($A215,INDIRECT("'"&amp;E$1&amp;"'"&amp;"!$B$5:$B$12"),0),MATCH($C215,INDIRECT("'"&amp;E$1&amp;"'"&amp;"!$C$4:$N$4"))),INDEX(INDIRECT("'"&amp;E$1&amp;"'"&amp;"!$C$25:$N$32"),MATCH($A215,INDIRECT("'"&amp;E$1&amp;"'"&amp;"!$B$5:$B$12"),0),MATCH($C215,INDIRECT("'"&amp;E$1&amp;"'"&amp;"!$C$4:$N$4")))))</f>
        <v>1336327.5</v>
      </c>
      <c r="F215" s="36" cm="1">
        <f t="array" aca="1" ref="F215" ca="1">IF($B215=INDIRECT("'"&amp;F$1&amp;"'"&amp;"!$B$4"),INDEX(INDIRECT("'"&amp;F$1&amp;"'"&amp;"!$C$5:$N$12"),MATCH($A215,INDIRECT("'"&amp;F$1&amp;"'"&amp;"!$B$5:$B$12"),0),MATCH($C215,INDIRECT("'"&amp;F$1&amp;"'"&amp;"!$C$4:$N$4"))),IF($B215=INDIRECT("'"&amp;F$1&amp;"'"&amp;"!$B$14"),INDEX(INDIRECT("'"&amp;F$1&amp;"'"&amp;"!$C$15:$N$22"),MATCH($A215,INDIRECT("'"&amp;F$1&amp;"'"&amp;"!$B$5:$B$12"),0),MATCH($C215,INDIRECT("'"&amp;F$1&amp;"'"&amp;"!$C$4:$N$4"))),INDEX(INDIRECT("'"&amp;F$1&amp;"'"&amp;"!$C$25:$N$32"),MATCH($A215,INDIRECT("'"&amp;F$1&amp;"'"&amp;"!$B$5:$B$12"),0),MATCH($C215,INDIRECT("'"&amp;F$1&amp;"'"&amp;"!$C$4:$N$4")))))</f>
        <v>1067931.0999999999</v>
      </c>
    </row>
    <row r="216" spans="1:6" x14ac:dyDescent="0.3">
      <c r="A216" t="str">
        <f t="shared" si="28"/>
        <v>PET HF</v>
      </c>
      <c r="B216" t="str">
        <f t="shared" si="29"/>
        <v>South</v>
      </c>
      <c r="C216" t="s">
        <v>26</v>
      </c>
      <c r="D216" s="36" cm="1">
        <f t="array" aca="1" ref="D216" ca="1">IF($B216=INDIRECT("'"&amp;D$1&amp;"'"&amp;"!$B$4"),INDEX(INDIRECT("'"&amp;D$1&amp;"'"&amp;"!$C$5:$N$12"),MATCH($A216,INDIRECT("'"&amp;D$1&amp;"'"&amp;"!$B$5:$B$12"),0),MATCH($C216,INDIRECT("'"&amp;D$1&amp;"'"&amp;"!$C$4:$N$4"))),IF($B216=INDIRECT("'"&amp;D$1&amp;"'"&amp;"!$B$14"),INDEX(INDIRECT("'"&amp;D$1&amp;"'"&amp;"!$C$15:$N$22"),MATCH($A216,INDIRECT("'"&amp;D$1&amp;"'"&amp;"!$B$5:$B$12"),0),MATCH($C216,INDIRECT("'"&amp;D$1&amp;"'"&amp;"!$C$4:$N$4"))),INDEX(INDIRECT("'"&amp;D$1&amp;"'"&amp;"!$C$25:$N$32"),MATCH($A216,INDIRECT("'"&amp;D$1&amp;"'"&amp;"!$B$5:$B$12"),0),MATCH($C216,INDIRECT("'"&amp;D$1&amp;"'"&amp;"!$C$4:$N$4")))))</f>
        <v>1255314.22</v>
      </c>
      <c r="E216" s="36" cm="1">
        <f t="array" aca="1" ref="E216" ca="1">IF($B216=INDIRECT("'"&amp;E$1&amp;"'"&amp;"!$B$4"),INDEX(INDIRECT("'"&amp;E$1&amp;"'"&amp;"!$C$5:$N$12"),MATCH($A216,INDIRECT("'"&amp;E$1&amp;"'"&amp;"!$B$5:$B$12"),0),MATCH($C216,INDIRECT("'"&amp;E$1&amp;"'"&amp;"!$C$4:$N$4"))),IF($B216=INDIRECT("'"&amp;E$1&amp;"'"&amp;"!$B$14"),INDEX(INDIRECT("'"&amp;E$1&amp;"'"&amp;"!$C$15:$N$22"),MATCH($A216,INDIRECT("'"&amp;E$1&amp;"'"&amp;"!$B$5:$B$12"),0),MATCH($C216,INDIRECT("'"&amp;E$1&amp;"'"&amp;"!$C$4:$N$4"))),INDEX(INDIRECT("'"&amp;E$1&amp;"'"&amp;"!$C$25:$N$32"),MATCH($A216,INDIRECT("'"&amp;E$1&amp;"'"&amp;"!$B$5:$B$12"),0),MATCH($C216,INDIRECT("'"&amp;E$1&amp;"'"&amp;"!$C$4:$N$4")))))</f>
        <v>1298791.5</v>
      </c>
      <c r="F216" s="36" cm="1">
        <f t="array" aca="1" ref="F216" ca="1">IF($B216=INDIRECT("'"&amp;F$1&amp;"'"&amp;"!$B$4"),INDEX(INDIRECT("'"&amp;F$1&amp;"'"&amp;"!$C$5:$N$12"),MATCH($A216,INDIRECT("'"&amp;F$1&amp;"'"&amp;"!$B$5:$B$12"),0),MATCH($C216,INDIRECT("'"&amp;F$1&amp;"'"&amp;"!$C$4:$N$4"))),IF($B216=INDIRECT("'"&amp;F$1&amp;"'"&amp;"!$B$14"),INDEX(INDIRECT("'"&amp;F$1&amp;"'"&amp;"!$C$15:$N$22"),MATCH($A216,INDIRECT("'"&amp;F$1&amp;"'"&amp;"!$B$5:$B$12"),0),MATCH($C216,INDIRECT("'"&amp;F$1&amp;"'"&amp;"!$C$4:$N$4"))),INDEX(INDIRECT("'"&amp;F$1&amp;"'"&amp;"!$C$25:$N$32"),MATCH($A216,INDIRECT("'"&amp;F$1&amp;"'"&amp;"!$B$5:$B$12"),0),MATCH($C216,INDIRECT("'"&amp;F$1&amp;"'"&amp;"!$C$4:$N$4")))))</f>
        <v>1197049.1199999999</v>
      </c>
    </row>
    <row r="217" spans="1:6" x14ac:dyDescent="0.3">
      <c r="A217" t="str">
        <f t="shared" si="28"/>
        <v>PET HF</v>
      </c>
      <c r="B217" t="str">
        <f t="shared" si="29"/>
        <v>South</v>
      </c>
      <c r="C217" t="s">
        <v>27</v>
      </c>
      <c r="D217" s="36" cm="1">
        <f t="array" aca="1" ref="D217" ca="1">IF($B217=INDIRECT("'"&amp;D$1&amp;"'"&amp;"!$B$4"),INDEX(INDIRECT("'"&amp;D$1&amp;"'"&amp;"!$C$5:$N$12"),MATCH($A217,INDIRECT("'"&amp;D$1&amp;"'"&amp;"!$B$5:$B$12"),0),MATCH($C217,INDIRECT("'"&amp;D$1&amp;"'"&amp;"!$C$4:$N$4"))),IF($B217=INDIRECT("'"&amp;D$1&amp;"'"&amp;"!$B$14"),INDEX(INDIRECT("'"&amp;D$1&amp;"'"&amp;"!$C$15:$N$22"),MATCH($A217,INDIRECT("'"&amp;D$1&amp;"'"&amp;"!$B$5:$B$12"),0),MATCH($C217,INDIRECT("'"&amp;D$1&amp;"'"&amp;"!$C$4:$N$4"))),INDEX(INDIRECT("'"&amp;D$1&amp;"'"&amp;"!$C$25:$N$32"),MATCH($A217,INDIRECT("'"&amp;D$1&amp;"'"&amp;"!$B$5:$B$12"),0),MATCH($C217,INDIRECT("'"&amp;D$1&amp;"'"&amp;"!$C$4:$N$4")))))</f>
        <v>1370046.98</v>
      </c>
      <c r="E217" s="36" cm="1">
        <f t="array" aca="1" ref="E217" ca="1">IF($B217=INDIRECT("'"&amp;E$1&amp;"'"&amp;"!$B$4"),INDEX(INDIRECT("'"&amp;E$1&amp;"'"&amp;"!$C$5:$N$12"),MATCH($A217,INDIRECT("'"&amp;E$1&amp;"'"&amp;"!$B$5:$B$12"),0),MATCH($C217,INDIRECT("'"&amp;E$1&amp;"'"&amp;"!$C$4:$N$4"))),IF($B217=INDIRECT("'"&amp;E$1&amp;"'"&amp;"!$B$14"),INDEX(INDIRECT("'"&amp;E$1&amp;"'"&amp;"!$C$15:$N$22"),MATCH($A217,INDIRECT("'"&amp;E$1&amp;"'"&amp;"!$B$5:$B$12"),0),MATCH($C217,INDIRECT("'"&amp;E$1&amp;"'"&amp;"!$C$4:$N$4"))),INDEX(INDIRECT("'"&amp;E$1&amp;"'"&amp;"!$C$25:$N$32"),MATCH($A217,INDIRECT("'"&amp;E$1&amp;"'"&amp;"!$B$5:$B$12"),0),MATCH($C217,INDIRECT("'"&amp;E$1&amp;"'"&amp;"!$C$4:$N$4")))))</f>
        <v>1298791.5</v>
      </c>
      <c r="F217" s="36" cm="1">
        <f t="array" aca="1" ref="F217" ca="1">IF($B217=INDIRECT("'"&amp;F$1&amp;"'"&amp;"!$B$4"),INDEX(INDIRECT("'"&amp;F$1&amp;"'"&amp;"!$C$5:$N$12"),MATCH($A217,INDIRECT("'"&amp;F$1&amp;"'"&amp;"!$B$5:$B$12"),0),MATCH($C217,INDIRECT("'"&amp;F$1&amp;"'"&amp;"!$C$4:$N$4"))),IF($B217=INDIRECT("'"&amp;F$1&amp;"'"&amp;"!$B$14"),INDEX(INDIRECT("'"&amp;F$1&amp;"'"&amp;"!$C$15:$N$22"),MATCH($A217,INDIRECT("'"&amp;F$1&amp;"'"&amp;"!$B$5:$B$12"),0),MATCH($C217,INDIRECT("'"&amp;F$1&amp;"'"&amp;"!$C$4:$N$4"))),INDEX(INDIRECT("'"&amp;F$1&amp;"'"&amp;"!$C$25:$N$32"),MATCH($A217,INDIRECT("'"&amp;F$1&amp;"'"&amp;"!$B$5:$B$12"),0),MATCH($C217,INDIRECT("'"&amp;F$1&amp;"'"&amp;"!$C$4:$N$4")))))</f>
        <v>1165083.0599999998</v>
      </c>
    </row>
    <row r="218" spans="1:6" x14ac:dyDescent="0.3">
      <c r="A218" t="s">
        <v>34</v>
      </c>
      <c r="B218" t="s">
        <v>11</v>
      </c>
      <c r="C218" t="s">
        <v>16</v>
      </c>
      <c r="D218" s="36" cm="1">
        <f t="array" aca="1" ref="D218" ca="1">IF($B218=INDIRECT("'"&amp;D$1&amp;"'"&amp;"!$B$4"),INDEX(INDIRECT("'"&amp;D$1&amp;"'"&amp;"!$C$5:$N$12"),MATCH($A218,INDIRECT("'"&amp;D$1&amp;"'"&amp;"!$B$5:$B$12"),0),MATCH($C218,INDIRECT("'"&amp;D$1&amp;"'"&amp;"!$C$4:$N$4"))),IF($B218=INDIRECT("'"&amp;D$1&amp;"'"&amp;"!$B$14"),INDEX(INDIRECT("'"&amp;D$1&amp;"'"&amp;"!$C$15:$N$22"),MATCH($A218,INDIRECT("'"&amp;D$1&amp;"'"&amp;"!$B$5:$B$12"),0),MATCH($C218,INDIRECT("'"&amp;D$1&amp;"'"&amp;"!$C$4:$N$4"))),INDEX(INDIRECT("'"&amp;D$1&amp;"'"&amp;"!$C$25:$N$32"),MATCH($A218,INDIRECT("'"&amp;D$1&amp;"'"&amp;"!$B$5:$B$12"),0),MATCH($C218,INDIRECT("'"&amp;D$1&amp;"'"&amp;"!$C$4:$N$4")))))</f>
        <v>307976.42</v>
      </c>
      <c r="E218" s="36" cm="1">
        <f t="array" aca="1" ref="E218" ca="1">IF($B218=INDIRECT("'"&amp;E$1&amp;"'"&amp;"!$B$4"),INDEX(INDIRECT("'"&amp;E$1&amp;"'"&amp;"!$C$5:$N$12"),MATCH($A218,INDIRECT("'"&amp;E$1&amp;"'"&amp;"!$B$5:$B$12"),0),MATCH($C218,INDIRECT("'"&amp;E$1&amp;"'"&amp;"!$C$4:$N$4"))),IF($B218=INDIRECT("'"&amp;E$1&amp;"'"&amp;"!$B$14"),INDEX(INDIRECT("'"&amp;E$1&amp;"'"&amp;"!$C$15:$N$22"),MATCH($A218,INDIRECT("'"&amp;E$1&amp;"'"&amp;"!$B$5:$B$12"),0),MATCH($C218,INDIRECT("'"&amp;E$1&amp;"'"&amp;"!$C$4:$N$4"))),INDEX(INDIRECT("'"&amp;E$1&amp;"'"&amp;"!$C$25:$N$32"),MATCH($A218,INDIRECT("'"&amp;E$1&amp;"'"&amp;"!$B$5:$B$12"),0),MATCH($C218,INDIRECT("'"&amp;E$1&amp;"'"&amp;"!$C$4:$N$4")))))</f>
        <v>880178.4</v>
      </c>
      <c r="F218" s="36" cm="1">
        <f t="array" aca="1" ref="F218" ca="1">IF($B218=INDIRECT("'"&amp;F$1&amp;"'"&amp;"!$B$4"),INDEX(INDIRECT("'"&amp;F$1&amp;"'"&amp;"!$C$5:$N$12"),MATCH($A218,INDIRECT("'"&amp;F$1&amp;"'"&amp;"!$B$5:$B$12"),0),MATCH($C218,INDIRECT("'"&amp;F$1&amp;"'"&amp;"!$C$4:$N$4"))),IF($B218=INDIRECT("'"&amp;F$1&amp;"'"&amp;"!$B$14"),INDEX(INDIRECT("'"&amp;F$1&amp;"'"&amp;"!$C$15:$N$22"),MATCH($A218,INDIRECT("'"&amp;F$1&amp;"'"&amp;"!$B$5:$B$12"),0),MATCH($C218,INDIRECT("'"&amp;F$1&amp;"'"&amp;"!$C$4:$N$4"))),INDEX(INDIRECT("'"&amp;F$1&amp;"'"&amp;"!$C$25:$N$32"),MATCH($A218,INDIRECT("'"&amp;F$1&amp;"'"&amp;"!$B$5:$B$12"),0),MATCH($C218,INDIRECT("'"&amp;F$1&amp;"'"&amp;"!$C$4:$N$4")))))</f>
        <v>445578.16</v>
      </c>
    </row>
    <row r="219" spans="1:6" x14ac:dyDescent="0.3">
      <c r="A219" t="str">
        <f t="shared" si="28"/>
        <v>Water</v>
      </c>
      <c r="B219" t="str">
        <f t="shared" si="29"/>
        <v>North</v>
      </c>
      <c r="C219" t="s">
        <v>17</v>
      </c>
      <c r="D219" s="36" cm="1">
        <f t="array" aca="1" ref="D219" ca="1">IF($B219=INDIRECT("'"&amp;D$1&amp;"'"&amp;"!$B$4"),INDEX(INDIRECT("'"&amp;D$1&amp;"'"&amp;"!$C$5:$N$12"),MATCH($A219,INDIRECT("'"&amp;D$1&amp;"'"&amp;"!$B$5:$B$12"),0),MATCH($C219,INDIRECT("'"&amp;D$1&amp;"'"&amp;"!$C$4:$N$4"))),IF($B219=INDIRECT("'"&amp;D$1&amp;"'"&amp;"!$B$14"),INDEX(INDIRECT("'"&amp;D$1&amp;"'"&amp;"!$C$15:$N$22"),MATCH($A219,INDIRECT("'"&amp;D$1&amp;"'"&amp;"!$B$5:$B$12"),0),MATCH($C219,INDIRECT("'"&amp;D$1&amp;"'"&amp;"!$C$4:$N$4"))),INDEX(INDIRECT("'"&amp;D$1&amp;"'"&amp;"!$C$25:$N$32"),MATCH($A219,INDIRECT("'"&amp;D$1&amp;"'"&amp;"!$B$5:$B$12"),0),MATCH($C219,INDIRECT("'"&amp;D$1&amp;"'"&amp;"!$C$4:$N$4")))))</f>
        <v>325226.76</v>
      </c>
      <c r="E219" s="36" cm="1">
        <f t="array" aca="1" ref="E219" ca="1">IF($B219=INDIRECT("'"&amp;E$1&amp;"'"&amp;"!$B$4"),INDEX(INDIRECT("'"&amp;E$1&amp;"'"&amp;"!$C$5:$N$12"),MATCH($A219,INDIRECT("'"&amp;E$1&amp;"'"&amp;"!$B$5:$B$12"),0),MATCH($C219,INDIRECT("'"&amp;E$1&amp;"'"&amp;"!$C$4:$N$4"))),IF($B219=INDIRECT("'"&amp;E$1&amp;"'"&amp;"!$B$14"),INDEX(INDIRECT("'"&amp;E$1&amp;"'"&amp;"!$C$15:$N$22"),MATCH($A219,INDIRECT("'"&amp;E$1&amp;"'"&amp;"!$B$5:$B$12"),0),MATCH($C219,INDIRECT("'"&amp;E$1&amp;"'"&amp;"!$C$4:$N$4"))),INDEX(INDIRECT("'"&amp;E$1&amp;"'"&amp;"!$C$25:$N$32"),MATCH($A219,INDIRECT("'"&amp;E$1&amp;"'"&amp;"!$B$5:$B$12"),0),MATCH($C219,INDIRECT("'"&amp;E$1&amp;"'"&amp;"!$C$4:$N$4")))))</f>
        <v>880178.4</v>
      </c>
      <c r="F219" s="36" cm="1">
        <f t="array" aca="1" ref="F219" ca="1">IF($B219=INDIRECT("'"&amp;F$1&amp;"'"&amp;"!$B$4"),INDEX(INDIRECT("'"&amp;F$1&amp;"'"&amp;"!$C$5:$N$12"),MATCH($A219,INDIRECT("'"&amp;F$1&amp;"'"&amp;"!$B$5:$B$12"),0),MATCH($C219,INDIRECT("'"&amp;F$1&amp;"'"&amp;"!$C$4:$N$4"))),IF($B219=INDIRECT("'"&amp;F$1&amp;"'"&amp;"!$B$14"),INDEX(INDIRECT("'"&amp;F$1&amp;"'"&amp;"!$C$15:$N$22"),MATCH($A219,INDIRECT("'"&amp;F$1&amp;"'"&amp;"!$B$5:$B$12"),0),MATCH($C219,INDIRECT("'"&amp;F$1&amp;"'"&amp;"!$C$4:$N$4"))),INDEX(INDIRECT("'"&amp;F$1&amp;"'"&amp;"!$C$25:$N$32"),MATCH($A219,INDIRECT("'"&amp;F$1&amp;"'"&amp;"!$B$5:$B$12"),0),MATCH($C219,INDIRECT("'"&amp;F$1&amp;"'"&amp;"!$C$4:$N$4")))))</f>
        <v>659407.1</v>
      </c>
    </row>
    <row r="220" spans="1:6" x14ac:dyDescent="0.3">
      <c r="A220" t="str">
        <f t="shared" si="28"/>
        <v>Water</v>
      </c>
      <c r="B220" t="str">
        <f t="shared" si="29"/>
        <v>North</v>
      </c>
      <c r="C220" t="s">
        <v>18</v>
      </c>
      <c r="D220" s="36" cm="1">
        <f t="array" aca="1" ref="D220" ca="1">IF($B220=INDIRECT("'"&amp;D$1&amp;"'"&amp;"!$B$4"),INDEX(INDIRECT("'"&amp;D$1&amp;"'"&amp;"!$C$5:$N$12"),MATCH($A220,INDIRECT("'"&amp;D$1&amp;"'"&amp;"!$B$5:$B$12"),0),MATCH($C220,INDIRECT("'"&amp;D$1&amp;"'"&amp;"!$C$4:$N$4"))),IF($B220=INDIRECT("'"&amp;D$1&amp;"'"&amp;"!$B$14"),INDEX(INDIRECT("'"&amp;D$1&amp;"'"&amp;"!$C$15:$N$22"),MATCH($A220,INDIRECT("'"&amp;D$1&amp;"'"&amp;"!$B$5:$B$12"),0),MATCH($C220,INDIRECT("'"&amp;D$1&amp;"'"&amp;"!$C$4:$N$4"))),INDEX(INDIRECT("'"&amp;D$1&amp;"'"&amp;"!$C$25:$N$32"),MATCH($A220,INDIRECT("'"&amp;D$1&amp;"'"&amp;"!$B$5:$B$12"),0),MATCH($C220,INDIRECT("'"&amp;D$1&amp;"'"&amp;"!$C$4:$N$4")))))</f>
        <v>490956.13999999996</v>
      </c>
      <c r="E220" s="36" cm="1">
        <f t="array" aca="1" ref="E220" ca="1">IF($B220=INDIRECT("'"&amp;E$1&amp;"'"&amp;"!$B$4"),INDEX(INDIRECT("'"&amp;E$1&amp;"'"&amp;"!$C$5:$N$12"),MATCH($A220,INDIRECT("'"&amp;E$1&amp;"'"&amp;"!$B$5:$B$12"),0),MATCH($C220,INDIRECT("'"&amp;E$1&amp;"'"&amp;"!$C$4:$N$4"))),IF($B220=INDIRECT("'"&amp;E$1&amp;"'"&amp;"!$B$14"),INDEX(INDIRECT("'"&amp;E$1&amp;"'"&amp;"!$C$15:$N$22"),MATCH($A220,INDIRECT("'"&amp;E$1&amp;"'"&amp;"!$B$5:$B$12"),0),MATCH($C220,INDIRECT("'"&amp;E$1&amp;"'"&amp;"!$C$4:$N$4"))),INDEX(INDIRECT("'"&amp;E$1&amp;"'"&amp;"!$C$25:$N$32"),MATCH($A220,INDIRECT("'"&amp;E$1&amp;"'"&amp;"!$B$5:$B$12"),0),MATCH($C220,INDIRECT("'"&amp;E$1&amp;"'"&amp;"!$C$4:$N$4")))))</f>
        <v>880178.4</v>
      </c>
      <c r="F220" s="36" cm="1">
        <f t="array" aca="1" ref="F220" ca="1">IF($B220=INDIRECT("'"&amp;F$1&amp;"'"&amp;"!$B$4"),INDEX(INDIRECT("'"&amp;F$1&amp;"'"&amp;"!$C$5:$N$12"),MATCH($A220,INDIRECT("'"&amp;F$1&amp;"'"&amp;"!$B$5:$B$12"),0),MATCH($C220,INDIRECT("'"&amp;F$1&amp;"'"&amp;"!$C$4:$N$4"))),IF($B220=INDIRECT("'"&amp;F$1&amp;"'"&amp;"!$B$14"),INDEX(INDIRECT("'"&amp;F$1&amp;"'"&amp;"!$C$15:$N$22"),MATCH($A220,INDIRECT("'"&amp;F$1&amp;"'"&amp;"!$B$5:$B$12"),0),MATCH($C220,INDIRECT("'"&amp;F$1&amp;"'"&amp;"!$C$4:$N$4"))),INDEX(INDIRECT("'"&amp;F$1&amp;"'"&amp;"!$C$25:$N$32"),MATCH($A220,INDIRECT("'"&amp;F$1&amp;"'"&amp;"!$B$5:$B$12"),0),MATCH($C220,INDIRECT("'"&amp;F$1&amp;"'"&amp;"!$C$4:$N$4")))))</f>
        <v>700845.79999999993</v>
      </c>
    </row>
    <row r="221" spans="1:6" x14ac:dyDescent="0.3">
      <c r="A221" t="str">
        <f t="shared" si="28"/>
        <v>Water</v>
      </c>
      <c r="B221" t="str">
        <f t="shared" si="29"/>
        <v>North</v>
      </c>
      <c r="C221" t="s">
        <v>19</v>
      </c>
      <c r="D221" s="36" cm="1">
        <f t="array" aca="1" ref="D221" ca="1">IF($B221=INDIRECT("'"&amp;D$1&amp;"'"&amp;"!$B$4"),INDEX(INDIRECT("'"&amp;D$1&amp;"'"&amp;"!$C$5:$N$12"),MATCH($A221,INDIRECT("'"&amp;D$1&amp;"'"&amp;"!$B$5:$B$12"),0),MATCH($C221,INDIRECT("'"&amp;D$1&amp;"'"&amp;"!$C$4:$N$4"))),IF($B221=INDIRECT("'"&amp;D$1&amp;"'"&amp;"!$B$14"),INDEX(INDIRECT("'"&amp;D$1&amp;"'"&amp;"!$C$15:$N$22"),MATCH($A221,INDIRECT("'"&amp;D$1&amp;"'"&amp;"!$B$5:$B$12"),0),MATCH($C221,INDIRECT("'"&amp;D$1&amp;"'"&amp;"!$C$4:$N$4"))),INDEX(INDIRECT("'"&amp;D$1&amp;"'"&amp;"!$C$25:$N$32"),MATCH($A221,INDIRECT("'"&amp;D$1&amp;"'"&amp;"!$B$5:$B$12"),0),MATCH($C221,INDIRECT("'"&amp;D$1&amp;"'"&amp;"!$C$4:$N$4")))))</f>
        <v>111347.79999999999</v>
      </c>
      <c r="E221" s="36" cm="1">
        <f t="array" aca="1" ref="E221" ca="1">IF($B221=INDIRECT("'"&amp;E$1&amp;"'"&amp;"!$B$4"),INDEX(INDIRECT("'"&amp;E$1&amp;"'"&amp;"!$C$5:$N$12"),MATCH($A221,INDIRECT("'"&amp;E$1&amp;"'"&amp;"!$B$5:$B$12"),0),MATCH($C221,INDIRECT("'"&amp;E$1&amp;"'"&amp;"!$C$4:$N$4"))),IF($B221=INDIRECT("'"&amp;E$1&amp;"'"&amp;"!$B$14"),INDEX(INDIRECT("'"&amp;E$1&amp;"'"&amp;"!$C$15:$N$22"),MATCH($A221,INDIRECT("'"&amp;E$1&amp;"'"&amp;"!$B$5:$B$12"),0),MATCH($C221,INDIRECT("'"&amp;E$1&amp;"'"&amp;"!$C$4:$N$4"))),INDEX(INDIRECT("'"&amp;E$1&amp;"'"&amp;"!$C$25:$N$32"),MATCH($A221,INDIRECT("'"&amp;E$1&amp;"'"&amp;"!$B$5:$B$12"),0),MATCH($C221,INDIRECT("'"&amp;E$1&amp;"'"&amp;"!$C$4:$N$4")))))</f>
        <v>880178.4</v>
      </c>
      <c r="F221" s="36" cm="1">
        <f t="array" aca="1" ref="F221" ca="1">IF($B221=INDIRECT("'"&amp;F$1&amp;"'"&amp;"!$B$4"),INDEX(INDIRECT("'"&amp;F$1&amp;"'"&amp;"!$C$5:$N$12"),MATCH($A221,INDIRECT("'"&amp;F$1&amp;"'"&amp;"!$B$5:$B$12"),0),MATCH($C221,INDIRECT("'"&amp;F$1&amp;"'"&amp;"!$C$4:$N$4"))),IF($B221=INDIRECT("'"&amp;F$1&amp;"'"&amp;"!$B$14"),INDEX(INDIRECT("'"&amp;F$1&amp;"'"&amp;"!$C$15:$N$22"),MATCH($A221,INDIRECT("'"&amp;F$1&amp;"'"&amp;"!$B$5:$B$12"),0),MATCH($C221,INDIRECT("'"&amp;F$1&amp;"'"&amp;"!$C$4:$N$4"))),INDEX(INDIRECT("'"&amp;F$1&amp;"'"&amp;"!$C$25:$N$32"),MATCH($A221,INDIRECT("'"&amp;F$1&amp;"'"&amp;"!$B$5:$B$12"),0),MATCH($C221,INDIRECT("'"&amp;F$1&amp;"'"&amp;"!$C$4:$N$4")))))</f>
        <v>612927.03999999992</v>
      </c>
    </row>
    <row r="222" spans="1:6" x14ac:dyDescent="0.3">
      <c r="A222" t="str">
        <f t="shared" si="28"/>
        <v>Water</v>
      </c>
      <c r="B222" t="str">
        <f t="shared" si="29"/>
        <v>North</v>
      </c>
      <c r="C222" t="s">
        <v>20</v>
      </c>
      <c r="D222" s="36" cm="1">
        <f t="array" aca="1" ref="D222" ca="1">IF($B222=INDIRECT("'"&amp;D$1&amp;"'"&amp;"!$B$4"),INDEX(INDIRECT("'"&amp;D$1&amp;"'"&amp;"!$C$5:$N$12"),MATCH($A222,INDIRECT("'"&amp;D$1&amp;"'"&amp;"!$B$5:$B$12"),0),MATCH($C222,INDIRECT("'"&amp;D$1&amp;"'"&amp;"!$C$4:$N$4"))),IF($B222=INDIRECT("'"&amp;D$1&amp;"'"&amp;"!$B$14"),INDEX(INDIRECT("'"&amp;D$1&amp;"'"&amp;"!$C$15:$N$22"),MATCH($A222,INDIRECT("'"&amp;D$1&amp;"'"&amp;"!$B$5:$B$12"),0),MATCH($C222,INDIRECT("'"&amp;D$1&amp;"'"&amp;"!$C$4:$N$4"))),INDEX(INDIRECT("'"&amp;D$1&amp;"'"&amp;"!$C$25:$N$32"),MATCH($A222,INDIRECT("'"&amp;D$1&amp;"'"&amp;"!$B$5:$B$12"),0),MATCH($C222,INDIRECT("'"&amp;D$1&amp;"'"&amp;"!$C$4:$N$4")))))</f>
        <v>373683.83999999997</v>
      </c>
      <c r="E222" s="36" cm="1">
        <f t="array" aca="1" ref="E222" ca="1">IF($B222=INDIRECT("'"&amp;E$1&amp;"'"&amp;"!$B$4"),INDEX(INDIRECT("'"&amp;E$1&amp;"'"&amp;"!$C$5:$N$12"),MATCH($A222,INDIRECT("'"&amp;E$1&amp;"'"&amp;"!$B$5:$B$12"),0),MATCH($C222,INDIRECT("'"&amp;E$1&amp;"'"&amp;"!$C$4:$N$4"))),IF($B222=INDIRECT("'"&amp;E$1&amp;"'"&amp;"!$B$14"),INDEX(INDIRECT("'"&amp;E$1&amp;"'"&amp;"!$C$15:$N$22"),MATCH($A222,INDIRECT("'"&amp;E$1&amp;"'"&amp;"!$B$5:$B$12"),0),MATCH($C222,INDIRECT("'"&amp;E$1&amp;"'"&amp;"!$C$4:$N$4"))),INDEX(INDIRECT("'"&amp;E$1&amp;"'"&amp;"!$C$25:$N$32"),MATCH($A222,INDIRECT("'"&amp;E$1&amp;"'"&amp;"!$B$5:$B$12"),0),MATCH($C222,INDIRECT("'"&amp;E$1&amp;"'"&amp;"!$C$4:$N$4")))))</f>
        <v>880178.4</v>
      </c>
      <c r="F222" s="36" cm="1">
        <f t="array" aca="1" ref="F222" ca="1">IF($B222=INDIRECT("'"&amp;F$1&amp;"'"&amp;"!$B$4"),INDEX(INDIRECT("'"&amp;F$1&amp;"'"&amp;"!$C$5:$N$12"),MATCH($A222,INDIRECT("'"&amp;F$1&amp;"'"&amp;"!$B$5:$B$12"),0),MATCH($C222,INDIRECT("'"&amp;F$1&amp;"'"&amp;"!$C$4:$N$4"))),IF($B222=INDIRECT("'"&amp;F$1&amp;"'"&amp;"!$B$14"),INDEX(INDIRECT("'"&amp;F$1&amp;"'"&amp;"!$C$15:$N$22"),MATCH($A222,INDIRECT("'"&amp;F$1&amp;"'"&amp;"!$B$5:$B$12"),0),MATCH($C222,INDIRECT("'"&amp;F$1&amp;"'"&amp;"!$C$4:$N$4"))),INDEX(INDIRECT("'"&amp;F$1&amp;"'"&amp;"!$C$25:$N$32"),MATCH($A222,INDIRECT("'"&amp;F$1&amp;"'"&amp;"!$B$5:$B$12"),0),MATCH($C222,INDIRECT("'"&amp;F$1&amp;"'"&amp;"!$C$4:$N$4")))))</f>
        <v>378021.63999999996</v>
      </c>
    </row>
    <row r="223" spans="1:6" x14ac:dyDescent="0.3">
      <c r="A223" t="str">
        <f t="shared" si="28"/>
        <v>Water</v>
      </c>
      <c r="B223" t="str">
        <f t="shared" si="29"/>
        <v>North</v>
      </c>
      <c r="C223" t="s">
        <v>21</v>
      </c>
      <c r="D223" s="36" cm="1">
        <f t="array" aca="1" ref="D223" ca="1">IF($B223=INDIRECT("'"&amp;D$1&amp;"'"&amp;"!$B$4"),INDEX(INDIRECT("'"&amp;D$1&amp;"'"&amp;"!$C$5:$N$12"),MATCH($A223,INDIRECT("'"&amp;D$1&amp;"'"&amp;"!$B$5:$B$12"),0),MATCH($C223,INDIRECT("'"&amp;D$1&amp;"'"&amp;"!$C$4:$N$4"))),IF($B223=INDIRECT("'"&amp;D$1&amp;"'"&amp;"!$B$14"),INDEX(INDIRECT("'"&amp;D$1&amp;"'"&amp;"!$C$15:$N$22"),MATCH($A223,INDIRECT("'"&amp;D$1&amp;"'"&amp;"!$B$5:$B$12"),0),MATCH($C223,INDIRECT("'"&amp;D$1&amp;"'"&amp;"!$C$4:$N$4"))),INDEX(INDIRECT("'"&amp;D$1&amp;"'"&amp;"!$C$25:$N$32"),MATCH($A223,INDIRECT("'"&amp;D$1&amp;"'"&amp;"!$B$5:$B$12"),0),MATCH($C223,INDIRECT("'"&amp;D$1&amp;"'"&amp;"!$C$4:$N$4")))))</f>
        <v>487685.98</v>
      </c>
      <c r="E223" s="36" cm="1">
        <f t="array" aca="1" ref="E223" ca="1">IF($B223=INDIRECT("'"&amp;E$1&amp;"'"&amp;"!$B$4"),INDEX(INDIRECT("'"&amp;E$1&amp;"'"&amp;"!$C$5:$N$12"),MATCH($A223,INDIRECT("'"&amp;E$1&amp;"'"&amp;"!$B$5:$B$12"),0),MATCH($C223,INDIRECT("'"&amp;E$1&amp;"'"&amp;"!$C$4:$N$4"))),IF($B223=INDIRECT("'"&amp;E$1&amp;"'"&amp;"!$B$14"),INDEX(INDIRECT("'"&amp;E$1&amp;"'"&amp;"!$C$15:$N$22"),MATCH($A223,INDIRECT("'"&amp;E$1&amp;"'"&amp;"!$B$5:$B$12"),0),MATCH($C223,INDIRECT("'"&amp;E$1&amp;"'"&amp;"!$C$4:$N$4"))),INDEX(INDIRECT("'"&amp;E$1&amp;"'"&amp;"!$C$25:$N$32"),MATCH($A223,INDIRECT("'"&amp;E$1&amp;"'"&amp;"!$B$5:$B$12"),0),MATCH($C223,INDIRECT("'"&amp;E$1&amp;"'"&amp;"!$C$4:$N$4")))))</f>
        <v>880178.4</v>
      </c>
      <c r="F223" s="36" cm="1">
        <f t="array" aca="1" ref="F223" ca="1">IF($B223=INDIRECT("'"&amp;F$1&amp;"'"&amp;"!$B$4"),INDEX(INDIRECT("'"&amp;F$1&amp;"'"&amp;"!$C$5:$N$12"),MATCH($A223,INDIRECT("'"&amp;F$1&amp;"'"&amp;"!$B$5:$B$12"),0),MATCH($C223,INDIRECT("'"&amp;F$1&amp;"'"&amp;"!$C$4:$N$4"))),IF($B223=INDIRECT("'"&amp;F$1&amp;"'"&amp;"!$B$14"),INDEX(INDIRECT("'"&amp;F$1&amp;"'"&amp;"!$C$15:$N$22"),MATCH($A223,INDIRECT("'"&amp;F$1&amp;"'"&amp;"!$B$5:$B$12"),0),MATCH($C223,INDIRECT("'"&amp;F$1&amp;"'"&amp;"!$C$4:$N$4"))),INDEX(INDIRECT("'"&amp;F$1&amp;"'"&amp;"!$C$25:$N$32"),MATCH($A223,INDIRECT("'"&amp;F$1&amp;"'"&amp;"!$B$5:$B$12"),0),MATCH($C223,INDIRECT("'"&amp;F$1&amp;"'"&amp;"!$C$4:$N$4")))))</f>
        <v>646744.65999999992</v>
      </c>
    </row>
    <row r="224" spans="1:6" x14ac:dyDescent="0.3">
      <c r="A224" t="str">
        <f t="shared" si="28"/>
        <v>Water</v>
      </c>
      <c r="B224" t="str">
        <f t="shared" si="29"/>
        <v>North</v>
      </c>
      <c r="C224" t="s">
        <v>22</v>
      </c>
      <c r="D224" s="36" cm="1">
        <f t="array" aca="1" ref="D224" ca="1">IF($B224=INDIRECT("'"&amp;D$1&amp;"'"&amp;"!$B$4"),INDEX(INDIRECT("'"&amp;D$1&amp;"'"&amp;"!$C$5:$N$12"),MATCH($A224,INDIRECT("'"&amp;D$1&amp;"'"&amp;"!$B$5:$B$12"),0),MATCH($C224,INDIRECT("'"&amp;D$1&amp;"'"&amp;"!$C$4:$N$4"))),IF($B224=INDIRECT("'"&amp;D$1&amp;"'"&amp;"!$B$14"),INDEX(INDIRECT("'"&amp;D$1&amp;"'"&amp;"!$C$15:$N$22"),MATCH($A224,INDIRECT("'"&amp;D$1&amp;"'"&amp;"!$B$5:$B$12"),0),MATCH($C224,INDIRECT("'"&amp;D$1&amp;"'"&amp;"!$C$4:$N$4"))),INDEX(INDIRECT("'"&amp;D$1&amp;"'"&amp;"!$C$25:$N$32"),MATCH($A224,INDIRECT("'"&amp;D$1&amp;"'"&amp;"!$B$5:$B$12"),0),MATCH($C224,INDIRECT("'"&amp;D$1&amp;"'"&amp;"!$C$4:$N$4")))))</f>
        <v>503689.1</v>
      </c>
      <c r="E224" s="36" cm="1">
        <f t="array" aca="1" ref="E224" ca="1">IF($B224=INDIRECT("'"&amp;E$1&amp;"'"&amp;"!$B$4"),INDEX(INDIRECT("'"&amp;E$1&amp;"'"&amp;"!$C$5:$N$12"),MATCH($A224,INDIRECT("'"&amp;E$1&amp;"'"&amp;"!$B$5:$B$12"),0),MATCH($C224,INDIRECT("'"&amp;E$1&amp;"'"&amp;"!$C$4:$N$4"))),IF($B224=INDIRECT("'"&amp;E$1&amp;"'"&amp;"!$B$14"),INDEX(INDIRECT("'"&amp;E$1&amp;"'"&amp;"!$C$15:$N$22"),MATCH($A224,INDIRECT("'"&amp;E$1&amp;"'"&amp;"!$B$5:$B$12"),0),MATCH($C224,INDIRECT("'"&amp;E$1&amp;"'"&amp;"!$C$4:$N$4"))),INDEX(INDIRECT("'"&amp;E$1&amp;"'"&amp;"!$C$25:$N$32"),MATCH($A224,INDIRECT("'"&amp;E$1&amp;"'"&amp;"!$B$5:$B$12"),0),MATCH($C224,INDIRECT("'"&amp;E$1&amp;"'"&amp;"!$C$4:$N$4")))))</f>
        <v>880178.4</v>
      </c>
      <c r="F224" s="36" cm="1">
        <f t="array" aca="1" ref="F224" ca="1">IF($B224=INDIRECT("'"&amp;F$1&amp;"'"&amp;"!$B$4"),INDEX(INDIRECT("'"&amp;F$1&amp;"'"&amp;"!$C$5:$N$12"),MATCH($A224,INDIRECT("'"&amp;F$1&amp;"'"&amp;"!$B$5:$B$12"),0),MATCH($C224,INDIRECT("'"&amp;F$1&amp;"'"&amp;"!$C$4:$N$4"))),IF($B224=INDIRECT("'"&amp;F$1&amp;"'"&amp;"!$B$14"),INDEX(INDIRECT("'"&amp;F$1&amp;"'"&amp;"!$C$15:$N$22"),MATCH($A224,INDIRECT("'"&amp;F$1&amp;"'"&amp;"!$B$5:$B$12"),0),MATCH($C224,INDIRECT("'"&amp;F$1&amp;"'"&amp;"!$C$4:$N$4"))),INDEX(INDIRECT("'"&amp;F$1&amp;"'"&amp;"!$C$25:$N$32"),MATCH($A224,INDIRECT("'"&amp;F$1&amp;"'"&amp;"!$B$5:$B$12"),0),MATCH($C224,INDIRECT("'"&amp;F$1&amp;"'"&amp;"!$C$4:$N$4")))))</f>
        <v>597170.74</v>
      </c>
    </row>
    <row r="225" spans="1:6" x14ac:dyDescent="0.3">
      <c r="A225" t="str">
        <f t="shared" si="28"/>
        <v>Water</v>
      </c>
      <c r="B225" t="str">
        <f t="shared" si="29"/>
        <v>North</v>
      </c>
      <c r="C225" t="s">
        <v>23</v>
      </c>
      <c r="D225" s="36" cm="1">
        <f t="array" aca="1" ref="D225" ca="1">IF($B225=INDIRECT("'"&amp;D$1&amp;"'"&amp;"!$B$4"),INDEX(INDIRECT("'"&amp;D$1&amp;"'"&amp;"!$C$5:$N$12"),MATCH($A225,INDIRECT("'"&amp;D$1&amp;"'"&amp;"!$B$5:$B$12"),0),MATCH($C225,INDIRECT("'"&amp;D$1&amp;"'"&amp;"!$C$4:$N$4"))),IF($B225=INDIRECT("'"&amp;D$1&amp;"'"&amp;"!$B$14"),INDEX(INDIRECT("'"&amp;D$1&amp;"'"&amp;"!$C$15:$N$22"),MATCH($A225,INDIRECT("'"&amp;D$1&amp;"'"&amp;"!$B$5:$B$12"),0),MATCH($C225,INDIRECT("'"&amp;D$1&amp;"'"&amp;"!$C$4:$N$4"))),INDEX(INDIRECT("'"&amp;D$1&amp;"'"&amp;"!$C$25:$N$32"),MATCH($A225,INDIRECT("'"&amp;D$1&amp;"'"&amp;"!$B$5:$B$12"),0),MATCH($C225,INDIRECT("'"&amp;D$1&amp;"'"&amp;"!$C$4:$N$4")))))</f>
        <v>430805.86</v>
      </c>
      <c r="E225" s="36" cm="1">
        <f t="array" aca="1" ref="E225" ca="1">IF($B225=INDIRECT("'"&amp;E$1&amp;"'"&amp;"!$B$4"),INDEX(INDIRECT("'"&amp;E$1&amp;"'"&amp;"!$C$5:$N$12"),MATCH($A225,INDIRECT("'"&amp;E$1&amp;"'"&amp;"!$B$5:$B$12"),0),MATCH($C225,INDIRECT("'"&amp;E$1&amp;"'"&amp;"!$C$4:$N$4"))),IF($B225=INDIRECT("'"&amp;E$1&amp;"'"&amp;"!$B$14"),INDEX(INDIRECT("'"&amp;E$1&amp;"'"&amp;"!$C$15:$N$22"),MATCH($A225,INDIRECT("'"&amp;E$1&amp;"'"&amp;"!$B$5:$B$12"),0),MATCH($C225,INDIRECT("'"&amp;E$1&amp;"'"&amp;"!$C$4:$N$4"))),INDEX(INDIRECT("'"&amp;E$1&amp;"'"&amp;"!$C$25:$N$32"),MATCH($A225,INDIRECT("'"&amp;E$1&amp;"'"&amp;"!$B$5:$B$12"),0),MATCH($C225,INDIRECT("'"&amp;E$1&amp;"'"&amp;"!$C$4:$N$4")))))</f>
        <v>880178.4</v>
      </c>
      <c r="F225" s="36" cm="1">
        <f t="array" aca="1" ref="F225" ca="1">IF($B225=INDIRECT("'"&amp;F$1&amp;"'"&amp;"!$B$4"),INDEX(INDIRECT("'"&amp;F$1&amp;"'"&amp;"!$C$5:$N$12"),MATCH($A225,INDIRECT("'"&amp;F$1&amp;"'"&amp;"!$B$5:$B$12"),0),MATCH($C225,INDIRECT("'"&amp;F$1&amp;"'"&amp;"!$C$4:$N$4"))),IF($B225=INDIRECT("'"&amp;F$1&amp;"'"&amp;"!$B$14"),INDEX(INDIRECT("'"&amp;F$1&amp;"'"&amp;"!$C$15:$N$22"),MATCH($A225,INDIRECT("'"&amp;F$1&amp;"'"&amp;"!$B$5:$B$12"),0),MATCH($C225,INDIRECT("'"&amp;F$1&amp;"'"&amp;"!$C$4:$N$4"))),INDEX(INDIRECT("'"&amp;F$1&amp;"'"&amp;"!$C$25:$N$32"),MATCH($A225,INDIRECT("'"&amp;F$1&amp;"'"&amp;"!$B$5:$B$12"),0),MATCH($C225,INDIRECT("'"&amp;F$1&amp;"'"&amp;"!$C$4:$N$4")))))</f>
        <v>501701.42</v>
      </c>
    </row>
    <row r="226" spans="1:6" x14ac:dyDescent="0.3">
      <c r="A226" t="str">
        <f t="shared" si="28"/>
        <v>Water</v>
      </c>
      <c r="B226" t="str">
        <f t="shared" si="29"/>
        <v>North</v>
      </c>
      <c r="C226" t="s">
        <v>24</v>
      </c>
      <c r="D226" s="36" cm="1">
        <f t="array" aca="1" ref="D226" ca="1">IF($B226=INDIRECT("'"&amp;D$1&amp;"'"&amp;"!$B$4"),INDEX(INDIRECT("'"&amp;D$1&amp;"'"&amp;"!$C$5:$N$12"),MATCH($A226,INDIRECT("'"&amp;D$1&amp;"'"&amp;"!$B$5:$B$12"),0),MATCH($C226,INDIRECT("'"&amp;D$1&amp;"'"&amp;"!$C$4:$N$4"))),IF($B226=INDIRECT("'"&amp;D$1&amp;"'"&amp;"!$B$14"),INDEX(INDIRECT("'"&amp;D$1&amp;"'"&amp;"!$C$15:$N$22"),MATCH($A226,INDIRECT("'"&amp;D$1&amp;"'"&amp;"!$B$5:$B$12"),0),MATCH($C226,INDIRECT("'"&amp;D$1&amp;"'"&amp;"!$C$4:$N$4"))),INDEX(INDIRECT("'"&amp;D$1&amp;"'"&amp;"!$C$25:$N$32"),MATCH($A226,INDIRECT("'"&amp;D$1&amp;"'"&amp;"!$B$5:$B$12"),0),MATCH($C226,INDIRECT("'"&amp;D$1&amp;"'"&amp;"!$C$4:$N$4")))))</f>
        <v>384014.19999999995</v>
      </c>
      <c r="E226" s="36" cm="1">
        <f t="array" aca="1" ref="E226" ca="1">IF($B226=INDIRECT("'"&amp;E$1&amp;"'"&amp;"!$B$4"),INDEX(INDIRECT("'"&amp;E$1&amp;"'"&amp;"!$C$5:$N$12"),MATCH($A226,INDIRECT("'"&amp;E$1&amp;"'"&amp;"!$B$5:$B$12"),0),MATCH($C226,INDIRECT("'"&amp;E$1&amp;"'"&amp;"!$C$4:$N$4"))),IF($B226=INDIRECT("'"&amp;E$1&amp;"'"&amp;"!$B$14"),INDEX(INDIRECT("'"&amp;E$1&amp;"'"&amp;"!$C$15:$N$22"),MATCH($A226,INDIRECT("'"&amp;E$1&amp;"'"&amp;"!$B$5:$B$12"),0),MATCH($C226,INDIRECT("'"&amp;E$1&amp;"'"&amp;"!$C$4:$N$4"))),INDEX(INDIRECT("'"&amp;E$1&amp;"'"&amp;"!$C$25:$N$32"),MATCH($A226,INDIRECT("'"&amp;E$1&amp;"'"&amp;"!$B$5:$B$12"),0),MATCH($C226,INDIRECT("'"&amp;E$1&amp;"'"&amp;"!$C$4:$N$4")))))</f>
        <v>880178.4</v>
      </c>
      <c r="F226" s="36" cm="1">
        <f t="array" aca="1" ref="F226" ca="1">IF($B226=INDIRECT("'"&amp;F$1&amp;"'"&amp;"!$B$4"),INDEX(INDIRECT("'"&amp;F$1&amp;"'"&amp;"!$C$5:$N$12"),MATCH($A226,INDIRECT("'"&amp;F$1&amp;"'"&amp;"!$B$5:$B$12"),0),MATCH($C226,INDIRECT("'"&amp;F$1&amp;"'"&amp;"!$C$4:$N$4"))),IF($B226=INDIRECT("'"&amp;F$1&amp;"'"&amp;"!$B$14"),INDEX(INDIRECT("'"&amp;F$1&amp;"'"&amp;"!$C$15:$N$22"),MATCH($A226,INDIRECT("'"&amp;F$1&amp;"'"&amp;"!$B$5:$B$12"),0),MATCH($C226,INDIRECT("'"&amp;F$1&amp;"'"&amp;"!$C$4:$N$4"))),INDEX(INDIRECT("'"&amp;F$1&amp;"'"&amp;"!$C$25:$N$32"),MATCH($A226,INDIRECT("'"&amp;F$1&amp;"'"&amp;"!$B$5:$B$12"),0),MATCH($C226,INDIRECT("'"&amp;F$1&amp;"'"&amp;"!$C$4:$N$4")))))</f>
        <v>413565.36</v>
      </c>
    </row>
    <row r="227" spans="1:6" x14ac:dyDescent="0.3">
      <c r="A227" t="str">
        <f t="shared" si="28"/>
        <v>Water</v>
      </c>
      <c r="B227" t="str">
        <f t="shared" si="29"/>
        <v>North</v>
      </c>
      <c r="C227" t="s">
        <v>25</v>
      </c>
      <c r="D227" s="36" cm="1">
        <f t="array" aca="1" ref="D227" ca="1">IF($B227=INDIRECT("'"&amp;D$1&amp;"'"&amp;"!$B$4"),INDEX(INDIRECT("'"&amp;D$1&amp;"'"&amp;"!$C$5:$N$12"),MATCH($A227,INDIRECT("'"&amp;D$1&amp;"'"&amp;"!$B$5:$B$12"),0),MATCH($C227,INDIRECT("'"&amp;D$1&amp;"'"&amp;"!$C$4:$N$4"))),IF($B227=INDIRECT("'"&amp;D$1&amp;"'"&amp;"!$B$14"),INDEX(INDIRECT("'"&amp;D$1&amp;"'"&amp;"!$C$15:$N$22"),MATCH($A227,INDIRECT("'"&amp;D$1&amp;"'"&amp;"!$B$5:$B$12"),0),MATCH($C227,INDIRECT("'"&amp;D$1&amp;"'"&amp;"!$C$4:$N$4"))),INDEX(INDIRECT("'"&amp;D$1&amp;"'"&amp;"!$C$25:$N$32"),MATCH($A227,INDIRECT("'"&amp;D$1&amp;"'"&amp;"!$B$5:$B$12"),0),MATCH($C227,INDIRECT("'"&amp;D$1&amp;"'"&amp;"!$C$4:$N$4")))))</f>
        <v>418733</v>
      </c>
      <c r="E227" s="36" cm="1">
        <f t="array" aca="1" ref="E227" ca="1">IF($B227=INDIRECT("'"&amp;E$1&amp;"'"&amp;"!$B$4"),INDEX(INDIRECT("'"&amp;E$1&amp;"'"&amp;"!$C$5:$N$12"),MATCH($A227,INDIRECT("'"&amp;E$1&amp;"'"&amp;"!$B$5:$B$12"),0),MATCH($C227,INDIRECT("'"&amp;E$1&amp;"'"&amp;"!$C$4:$N$4"))),IF($B227=INDIRECT("'"&amp;E$1&amp;"'"&amp;"!$B$14"),INDEX(INDIRECT("'"&amp;E$1&amp;"'"&amp;"!$C$15:$N$22"),MATCH($A227,INDIRECT("'"&amp;E$1&amp;"'"&amp;"!$B$5:$B$12"),0),MATCH($C227,INDIRECT("'"&amp;E$1&amp;"'"&amp;"!$C$4:$N$4"))),INDEX(INDIRECT("'"&amp;E$1&amp;"'"&amp;"!$C$25:$N$32"),MATCH($A227,INDIRECT("'"&amp;E$1&amp;"'"&amp;"!$B$5:$B$12"),0),MATCH($C227,INDIRECT("'"&amp;E$1&amp;"'"&amp;"!$C$4:$N$4")))))</f>
        <v>880178.4</v>
      </c>
      <c r="F227" s="36" cm="1">
        <f t="array" aca="1" ref="F227" ca="1">IF($B227=INDIRECT("'"&amp;F$1&amp;"'"&amp;"!$B$4"),INDEX(INDIRECT("'"&amp;F$1&amp;"'"&amp;"!$C$5:$N$12"),MATCH($A227,INDIRECT("'"&amp;F$1&amp;"'"&amp;"!$B$5:$B$12"),0),MATCH($C227,INDIRECT("'"&amp;F$1&amp;"'"&amp;"!$C$4:$N$4"))),IF($B227=INDIRECT("'"&amp;F$1&amp;"'"&amp;"!$B$14"),INDEX(INDIRECT("'"&amp;F$1&amp;"'"&amp;"!$C$15:$N$22"),MATCH($A227,INDIRECT("'"&amp;F$1&amp;"'"&amp;"!$B$5:$B$12"),0),MATCH($C227,INDIRECT("'"&amp;F$1&amp;"'"&amp;"!$C$4:$N$4"))),INDEX(INDIRECT("'"&amp;F$1&amp;"'"&amp;"!$C$25:$N$32"),MATCH($A227,INDIRECT("'"&amp;F$1&amp;"'"&amp;"!$B$5:$B$12"),0),MATCH($C227,INDIRECT("'"&amp;F$1&amp;"'"&amp;"!$C$4:$N$4")))))</f>
        <v>408004.12</v>
      </c>
    </row>
    <row r="228" spans="1:6" x14ac:dyDescent="0.3">
      <c r="A228" t="str">
        <f t="shared" si="28"/>
        <v>Water</v>
      </c>
      <c r="B228" t="str">
        <f t="shared" si="29"/>
        <v>North</v>
      </c>
      <c r="C228" t="s">
        <v>26</v>
      </c>
      <c r="D228" s="36" cm="1">
        <f t="array" aca="1" ref="D228" ca="1">IF($B228=INDIRECT("'"&amp;D$1&amp;"'"&amp;"!$B$4"),INDEX(INDIRECT("'"&amp;D$1&amp;"'"&amp;"!$C$5:$N$12"),MATCH($A228,INDIRECT("'"&amp;D$1&amp;"'"&amp;"!$B$5:$B$12"),0),MATCH($C228,INDIRECT("'"&amp;D$1&amp;"'"&amp;"!$C$4:$N$4"))),IF($B228=INDIRECT("'"&amp;D$1&amp;"'"&amp;"!$B$14"),INDEX(INDIRECT("'"&amp;D$1&amp;"'"&amp;"!$C$15:$N$22"),MATCH($A228,INDIRECT("'"&amp;D$1&amp;"'"&amp;"!$B$5:$B$12"),0),MATCH($C228,INDIRECT("'"&amp;D$1&amp;"'"&amp;"!$C$4:$N$4"))),INDEX(INDIRECT("'"&amp;D$1&amp;"'"&amp;"!$C$25:$N$32"),MATCH($A228,INDIRECT("'"&amp;D$1&amp;"'"&amp;"!$B$5:$B$12"),0),MATCH($C228,INDIRECT("'"&amp;D$1&amp;"'"&amp;"!$C$4:$N$4")))))</f>
        <v>392800.5</v>
      </c>
      <c r="E228" s="36" cm="1">
        <f t="array" aca="1" ref="E228" ca="1">IF($B228=INDIRECT("'"&amp;E$1&amp;"'"&amp;"!$B$4"),INDEX(INDIRECT("'"&amp;E$1&amp;"'"&amp;"!$C$5:$N$12"),MATCH($A228,INDIRECT("'"&amp;E$1&amp;"'"&amp;"!$B$5:$B$12"),0),MATCH($C228,INDIRECT("'"&amp;E$1&amp;"'"&amp;"!$C$4:$N$4"))),IF($B228=INDIRECT("'"&amp;E$1&amp;"'"&amp;"!$B$14"),INDEX(INDIRECT("'"&amp;E$1&amp;"'"&amp;"!$C$15:$N$22"),MATCH($A228,INDIRECT("'"&amp;E$1&amp;"'"&amp;"!$B$5:$B$12"),0),MATCH($C228,INDIRECT("'"&amp;E$1&amp;"'"&amp;"!$C$4:$N$4"))),INDEX(INDIRECT("'"&amp;E$1&amp;"'"&amp;"!$C$25:$N$32"),MATCH($A228,INDIRECT("'"&amp;E$1&amp;"'"&amp;"!$B$5:$B$12"),0),MATCH($C228,INDIRECT("'"&amp;E$1&amp;"'"&amp;"!$C$4:$N$4")))))</f>
        <v>880178.4</v>
      </c>
      <c r="F228" s="36" cm="1">
        <f t="array" aca="1" ref="F228" ca="1">IF($B228=INDIRECT("'"&amp;F$1&amp;"'"&amp;"!$B$4"),INDEX(INDIRECT("'"&amp;F$1&amp;"'"&amp;"!$C$5:$N$12"),MATCH($A228,INDIRECT("'"&amp;F$1&amp;"'"&amp;"!$B$5:$B$12"),0),MATCH($C228,INDIRECT("'"&amp;F$1&amp;"'"&amp;"!$C$4:$N$4"))),IF($B228=INDIRECT("'"&amp;F$1&amp;"'"&amp;"!$B$14"),INDEX(INDIRECT("'"&amp;F$1&amp;"'"&amp;"!$C$15:$N$22"),MATCH($A228,INDIRECT("'"&amp;F$1&amp;"'"&amp;"!$B$5:$B$12"),0),MATCH($C228,INDIRECT("'"&amp;F$1&amp;"'"&amp;"!$C$4:$N$4"))),INDEX(INDIRECT("'"&amp;F$1&amp;"'"&amp;"!$C$25:$N$32"),MATCH($A228,INDIRECT("'"&amp;F$1&amp;"'"&amp;"!$B$5:$B$12"),0),MATCH($C228,INDIRECT("'"&amp;F$1&amp;"'"&amp;"!$C$4:$N$4")))))</f>
        <v>393795.16</v>
      </c>
    </row>
    <row r="229" spans="1:6" x14ac:dyDescent="0.3">
      <c r="A229" t="str">
        <f t="shared" si="28"/>
        <v>Water</v>
      </c>
      <c r="B229" t="str">
        <f t="shared" si="29"/>
        <v>North</v>
      </c>
      <c r="C229" t="s">
        <v>27</v>
      </c>
      <c r="D229" s="36" cm="1">
        <f t="array" aca="1" ref="D229" ca="1">IF($B229=INDIRECT("'"&amp;D$1&amp;"'"&amp;"!$B$4"),INDEX(INDIRECT("'"&amp;D$1&amp;"'"&amp;"!$C$5:$N$12"),MATCH($A229,INDIRECT("'"&amp;D$1&amp;"'"&amp;"!$B$5:$B$12"),0),MATCH($C229,INDIRECT("'"&amp;D$1&amp;"'"&amp;"!$C$4:$N$4"))),IF($B229=INDIRECT("'"&amp;D$1&amp;"'"&amp;"!$B$14"),INDEX(INDIRECT("'"&amp;D$1&amp;"'"&amp;"!$C$15:$N$22"),MATCH($A229,INDIRECT("'"&amp;D$1&amp;"'"&amp;"!$B$5:$B$12"),0),MATCH($C229,INDIRECT("'"&amp;D$1&amp;"'"&amp;"!$C$4:$N$4"))),INDEX(INDIRECT("'"&amp;D$1&amp;"'"&amp;"!$C$25:$N$32"),MATCH($A229,INDIRECT("'"&amp;D$1&amp;"'"&amp;"!$B$5:$B$12"),0),MATCH($C229,INDIRECT("'"&amp;D$1&amp;"'"&amp;"!$C$4:$N$4")))))</f>
        <v>245929.47999999998</v>
      </c>
      <c r="E229" s="36" cm="1">
        <f t="array" aca="1" ref="E229" ca="1">IF($B229=INDIRECT("'"&amp;E$1&amp;"'"&amp;"!$B$4"),INDEX(INDIRECT("'"&amp;E$1&amp;"'"&amp;"!$C$5:$N$12"),MATCH($A229,INDIRECT("'"&amp;E$1&amp;"'"&amp;"!$B$5:$B$12"),0),MATCH($C229,INDIRECT("'"&amp;E$1&amp;"'"&amp;"!$C$4:$N$4"))),IF($B229=INDIRECT("'"&amp;E$1&amp;"'"&amp;"!$B$14"),INDEX(INDIRECT("'"&amp;E$1&amp;"'"&amp;"!$C$15:$N$22"),MATCH($A229,INDIRECT("'"&amp;E$1&amp;"'"&amp;"!$B$5:$B$12"),0),MATCH($C229,INDIRECT("'"&amp;E$1&amp;"'"&amp;"!$C$4:$N$4"))),INDEX(INDIRECT("'"&amp;E$1&amp;"'"&amp;"!$C$25:$N$32"),MATCH($A229,INDIRECT("'"&amp;E$1&amp;"'"&amp;"!$B$5:$B$12"),0),MATCH($C229,INDIRECT("'"&amp;E$1&amp;"'"&amp;"!$C$4:$N$4")))))</f>
        <v>880178.4</v>
      </c>
      <c r="F229" s="36" cm="1">
        <f t="array" aca="1" ref="F229" ca="1">IF($B229=INDIRECT("'"&amp;F$1&amp;"'"&amp;"!$B$4"),INDEX(INDIRECT("'"&amp;F$1&amp;"'"&amp;"!$C$5:$N$12"),MATCH($A229,INDIRECT("'"&amp;F$1&amp;"'"&amp;"!$B$5:$B$12"),0),MATCH($C229,INDIRECT("'"&amp;F$1&amp;"'"&amp;"!$C$4:$N$4"))),IF($B229=INDIRECT("'"&amp;F$1&amp;"'"&amp;"!$B$14"),INDEX(INDIRECT("'"&amp;F$1&amp;"'"&amp;"!$C$15:$N$22"),MATCH($A229,INDIRECT("'"&amp;F$1&amp;"'"&amp;"!$B$5:$B$12"),0),MATCH($C229,INDIRECT("'"&amp;F$1&amp;"'"&amp;"!$C$4:$N$4"))),INDEX(INDIRECT("'"&amp;F$1&amp;"'"&amp;"!$C$25:$N$32"),MATCH($A229,INDIRECT("'"&amp;F$1&amp;"'"&amp;"!$B$5:$B$12"),0),MATCH($C229,INDIRECT("'"&amp;F$1&amp;"'"&amp;"!$C$4:$N$4")))))</f>
        <v>71563.039999999994</v>
      </c>
    </row>
    <row r="230" spans="1:6" x14ac:dyDescent="0.3">
      <c r="A230" t="str">
        <f>A218</f>
        <v>Water</v>
      </c>
      <c r="B230" t="s">
        <v>13</v>
      </c>
      <c r="C230" t="s">
        <v>16</v>
      </c>
      <c r="D230" s="36" cm="1">
        <f t="array" aca="1" ref="D230" ca="1">IF($B230=INDIRECT("'"&amp;D$1&amp;"'"&amp;"!$B$4"),INDEX(INDIRECT("'"&amp;D$1&amp;"'"&amp;"!$C$5:$N$12"),MATCH($A230,INDIRECT("'"&amp;D$1&amp;"'"&amp;"!$B$5:$B$12"),0),MATCH($C230,INDIRECT("'"&amp;D$1&amp;"'"&amp;"!$C$4:$N$4"))),IF($B230=INDIRECT("'"&amp;D$1&amp;"'"&amp;"!$B$14"),INDEX(INDIRECT("'"&amp;D$1&amp;"'"&amp;"!$C$15:$N$22"),MATCH($A230,INDIRECT("'"&amp;D$1&amp;"'"&amp;"!$B$5:$B$12"),0),MATCH($C230,INDIRECT("'"&amp;D$1&amp;"'"&amp;"!$C$4:$N$4"))),INDEX(INDIRECT("'"&amp;D$1&amp;"'"&amp;"!$C$25:$N$32"),MATCH($A230,INDIRECT("'"&amp;D$1&amp;"'"&amp;"!$B$5:$B$12"),0),MATCH($C230,INDIRECT("'"&amp;D$1&amp;"'"&amp;"!$C$4:$N$4")))))</f>
        <v>448858.98</v>
      </c>
      <c r="E230" s="36" cm="1">
        <f t="array" aca="1" ref="E230" ca="1">IF($B230=INDIRECT("'"&amp;E$1&amp;"'"&amp;"!$B$4"),INDEX(INDIRECT("'"&amp;E$1&amp;"'"&amp;"!$C$5:$N$12"),MATCH($A230,INDIRECT("'"&amp;E$1&amp;"'"&amp;"!$B$5:$B$12"),0),MATCH($C230,INDIRECT("'"&amp;E$1&amp;"'"&amp;"!$C$4:$N$4"))),IF($B230=INDIRECT("'"&amp;E$1&amp;"'"&amp;"!$B$14"),INDEX(INDIRECT("'"&amp;E$1&amp;"'"&amp;"!$C$15:$N$22"),MATCH($A230,INDIRECT("'"&amp;E$1&amp;"'"&amp;"!$B$5:$B$12"),0),MATCH($C230,INDIRECT("'"&amp;E$1&amp;"'"&amp;"!$C$4:$N$4"))),INDEX(INDIRECT("'"&amp;E$1&amp;"'"&amp;"!$C$25:$N$32"),MATCH($A230,INDIRECT("'"&amp;E$1&amp;"'"&amp;"!$B$5:$B$12"),0),MATCH($C230,INDIRECT("'"&amp;E$1&amp;"'"&amp;"!$C$4:$N$4")))))</f>
        <v>327726</v>
      </c>
      <c r="F230" s="36" cm="1">
        <f t="array" aca="1" ref="F230" ca="1">IF($B230=INDIRECT("'"&amp;F$1&amp;"'"&amp;"!$B$4"),INDEX(INDIRECT("'"&amp;F$1&amp;"'"&amp;"!$C$5:$N$12"),MATCH($A230,INDIRECT("'"&amp;F$1&amp;"'"&amp;"!$B$5:$B$12"),0),MATCH($C230,INDIRECT("'"&amp;F$1&amp;"'"&amp;"!$C$4:$N$4"))),IF($B230=INDIRECT("'"&amp;F$1&amp;"'"&amp;"!$B$14"),INDEX(INDIRECT("'"&amp;F$1&amp;"'"&amp;"!$C$15:$N$22"),MATCH($A230,INDIRECT("'"&amp;F$1&amp;"'"&amp;"!$B$5:$B$12"),0),MATCH($C230,INDIRECT("'"&amp;F$1&amp;"'"&amp;"!$C$4:$N$4"))),INDEX(INDIRECT("'"&amp;F$1&amp;"'"&amp;"!$C$25:$N$32"),MATCH($A230,INDIRECT("'"&amp;F$1&amp;"'"&amp;"!$B$5:$B$12"),0),MATCH($C230,INDIRECT("'"&amp;F$1&amp;"'"&amp;"!$C$4:$N$4")))))</f>
        <v>279423.2</v>
      </c>
    </row>
    <row r="231" spans="1:6" x14ac:dyDescent="0.3">
      <c r="A231" t="str">
        <f t="shared" si="28"/>
        <v>Water</v>
      </c>
      <c r="B231" t="str">
        <f t="shared" si="29"/>
        <v>Central</v>
      </c>
      <c r="C231" t="s">
        <v>17</v>
      </c>
      <c r="D231" s="36" cm="1">
        <f t="array" aca="1" ref="D231" ca="1">IF($B231=INDIRECT("'"&amp;D$1&amp;"'"&amp;"!$B$4"),INDEX(INDIRECT("'"&amp;D$1&amp;"'"&amp;"!$C$5:$N$12"),MATCH($A231,INDIRECT("'"&amp;D$1&amp;"'"&amp;"!$B$5:$B$12"),0),MATCH($C231,INDIRECT("'"&amp;D$1&amp;"'"&amp;"!$C$4:$N$4"))),IF($B231=INDIRECT("'"&amp;D$1&amp;"'"&amp;"!$B$14"),INDEX(INDIRECT("'"&amp;D$1&amp;"'"&amp;"!$C$15:$N$22"),MATCH($A231,INDIRECT("'"&amp;D$1&amp;"'"&amp;"!$B$5:$B$12"),0),MATCH($C231,INDIRECT("'"&amp;D$1&amp;"'"&amp;"!$C$4:$N$4"))),INDEX(INDIRECT("'"&amp;D$1&amp;"'"&amp;"!$C$25:$N$32"),MATCH($A231,INDIRECT("'"&amp;D$1&amp;"'"&amp;"!$B$5:$B$12"),0),MATCH($C231,INDIRECT("'"&amp;D$1&amp;"'"&amp;"!$C$4:$N$4")))))</f>
        <v>475467.98</v>
      </c>
      <c r="E231" s="36" cm="1">
        <f t="array" aca="1" ref="E231" ca="1">IF($B231=INDIRECT("'"&amp;E$1&amp;"'"&amp;"!$B$4"),INDEX(INDIRECT("'"&amp;E$1&amp;"'"&amp;"!$C$5:$N$12"),MATCH($A231,INDIRECT("'"&amp;E$1&amp;"'"&amp;"!$B$5:$B$12"),0),MATCH($C231,INDIRECT("'"&amp;E$1&amp;"'"&amp;"!$C$4:$N$4"))),IF($B231=INDIRECT("'"&amp;E$1&amp;"'"&amp;"!$B$14"),INDEX(INDIRECT("'"&amp;E$1&amp;"'"&amp;"!$C$15:$N$22"),MATCH($A231,INDIRECT("'"&amp;E$1&amp;"'"&amp;"!$B$5:$B$12"),0),MATCH($C231,INDIRECT("'"&amp;E$1&amp;"'"&amp;"!$C$4:$N$4"))),INDEX(INDIRECT("'"&amp;E$1&amp;"'"&amp;"!$C$25:$N$32"),MATCH($A231,INDIRECT("'"&amp;E$1&amp;"'"&amp;"!$B$5:$B$12"),0),MATCH($C231,INDIRECT("'"&amp;E$1&amp;"'"&amp;"!$C$4:$N$4")))))</f>
        <v>327726</v>
      </c>
      <c r="F231" s="36" cm="1">
        <f t="array" aca="1" ref="F231" ca="1">IF($B231=INDIRECT("'"&amp;F$1&amp;"'"&amp;"!$B$4"),INDEX(INDIRECT("'"&amp;F$1&amp;"'"&amp;"!$C$5:$N$12"),MATCH($A231,INDIRECT("'"&amp;F$1&amp;"'"&amp;"!$B$5:$B$12"),0),MATCH($C231,INDIRECT("'"&amp;F$1&amp;"'"&amp;"!$C$4:$N$4"))),IF($B231=INDIRECT("'"&amp;F$1&amp;"'"&amp;"!$B$14"),INDEX(INDIRECT("'"&amp;F$1&amp;"'"&amp;"!$C$15:$N$22"),MATCH($A231,INDIRECT("'"&amp;F$1&amp;"'"&amp;"!$B$5:$B$12"),0),MATCH($C231,INDIRECT("'"&amp;F$1&amp;"'"&amp;"!$C$4:$N$4"))),INDEX(INDIRECT("'"&amp;F$1&amp;"'"&amp;"!$C$25:$N$32"),MATCH($A231,INDIRECT("'"&amp;F$1&amp;"'"&amp;"!$B$5:$B$12"),0),MATCH($C231,INDIRECT("'"&amp;F$1&amp;"'"&amp;"!$C$4:$N$4")))))</f>
        <v>364329.27999999997</v>
      </c>
    </row>
    <row r="232" spans="1:6" x14ac:dyDescent="0.3">
      <c r="A232" t="str">
        <f t="shared" si="28"/>
        <v>Water</v>
      </c>
      <c r="B232" t="str">
        <f t="shared" si="29"/>
        <v>Central</v>
      </c>
      <c r="C232" t="s">
        <v>18</v>
      </c>
      <c r="D232" s="36" cm="1">
        <f t="array" aca="1" ref="D232" ca="1">IF($B232=INDIRECT("'"&amp;D$1&amp;"'"&amp;"!$B$4"),INDEX(INDIRECT("'"&amp;D$1&amp;"'"&amp;"!$C$5:$N$12"),MATCH($A232,INDIRECT("'"&amp;D$1&amp;"'"&amp;"!$B$5:$B$12"),0),MATCH($C232,INDIRECT("'"&amp;D$1&amp;"'"&amp;"!$C$4:$N$4"))),IF($B232=INDIRECT("'"&amp;D$1&amp;"'"&amp;"!$B$14"),INDEX(INDIRECT("'"&amp;D$1&amp;"'"&amp;"!$C$15:$N$22"),MATCH($A232,INDIRECT("'"&amp;D$1&amp;"'"&amp;"!$B$5:$B$12"),0),MATCH($C232,INDIRECT("'"&amp;D$1&amp;"'"&amp;"!$C$4:$N$4"))),INDEX(INDIRECT("'"&amp;D$1&amp;"'"&amp;"!$C$25:$N$32"),MATCH($A232,INDIRECT("'"&amp;D$1&amp;"'"&amp;"!$B$5:$B$12"),0),MATCH($C232,INDIRECT("'"&amp;D$1&amp;"'"&amp;"!$C$4:$N$4")))))</f>
        <v>668025.29999999993</v>
      </c>
      <c r="E232" s="36" cm="1">
        <f t="array" aca="1" ref="E232" ca="1">IF($B232=INDIRECT("'"&amp;E$1&amp;"'"&amp;"!$B$4"),INDEX(INDIRECT("'"&amp;E$1&amp;"'"&amp;"!$C$5:$N$12"),MATCH($A232,INDIRECT("'"&amp;E$1&amp;"'"&amp;"!$B$5:$B$12"),0),MATCH($C232,INDIRECT("'"&amp;E$1&amp;"'"&amp;"!$C$4:$N$4"))),IF($B232=INDIRECT("'"&amp;E$1&amp;"'"&amp;"!$B$14"),INDEX(INDIRECT("'"&amp;E$1&amp;"'"&amp;"!$C$15:$N$22"),MATCH($A232,INDIRECT("'"&amp;E$1&amp;"'"&amp;"!$B$5:$B$12"),0),MATCH($C232,INDIRECT("'"&amp;E$1&amp;"'"&amp;"!$C$4:$N$4"))),INDEX(INDIRECT("'"&amp;E$1&amp;"'"&amp;"!$C$25:$N$32"),MATCH($A232,INDIRECT("'"&amp;E$1&amp;"'"&amp;"!$B$5:$B$12"),0),MATCH($C232,INDIRECT("'"&amp;E$1&amp;"'"&amp;"!$C$4:$N$4")))))</f>
        <v>353430</v>
      </c>
      <c r="F232" s="36" cm="1">
        <f t="array" aca="1" ref="F232" ca="1">IF($B232=INDIRECT("'"&amp;F$1&amp;"'"&amp;"!$B$4"),INDEX(INDIRECT("'"&amp;F$1&amp;"'"&amp;"!$C$5:$N$12"),MATCH($A232,INDIRECT("'"&amp;F$1&amp;"'"&amp;"!$B$5:$B$12"),0),MATCH($C232,INDIRECT("'"&amp;F$1&amp;"'"&amp;"!$C$4:$N$4"))),IF($B232=INDIRECT("'"&amp;F$1&amp;"'"&amp;"!$B$14"),INDEX(INDIRECT("'"&amp;F$1&amp;"'"&amp;"!$C$15:$N$22"),MATCH($A232,INDIRECT("'"&amp;F$1&amp;"'"&amp;"!$B$5:$B$12"),0),MATCH($C232,INDIRECT("'"&amp;F$1&amp;"'"&amp;"!$C$4:$N$4"))),INDEX(INDIRECT("'"&amp;F$1&amp;"'"&amp;"!$C$25:$N$32"),MATCH($A232,INDIRECT("'"&amp;F$1&amp;"'"&amp;"!$B$5:$B$12"),0),MATCH($C232,INDIRECT("'"&amp;F$1&amp;"'"&amp;"!$C$4:$N$4")))))</f>
        <v>370397.27999999997</v>
      </c>
    </row>
    <row r="233" spans="1:6" x14ac:dyDescent="0.3">
      <c r="A233" t="str">
        <f t="shared" si="28"/>
        <v>Water</v>
      </c>
      <c r="B233" t="str">
        <f t="shared" si="29"/>
        <v>Central</v>
      </c>
      <c r="C233" t="s">
        <v>19</v>
      </c>
      <c r="D233" s="36" cm="1">
        <f t="array" aca="1" ref="D233" ca="1">IF($B233=INDIRECT("'"&amp;D$1&amp;"'"&amp;"!$B$4"),INDEX(INDIRECT("'"&amp;D$1&amp;"'"&amp;"!$C$5:$N$12"),MATCH($A233,INDIRECT("'"&amp;D$1&amp;"'"&amp;"!$B$5:$B$12"),0),MATCH($C233,INDIRECT("'"&amp;D$1&amp;"'"&amp;"!$C$4:$N$4"))),IF($B233=INDIRECT("'"&amp;D$1&amp;"'"&amp;"!$B$14"),INDEX(INDIRECT("'"&amp;D$1&amp;"'"&amp;"!$C$15:$N$22"),MATCH($A233,INDIRECT("'"&amp;D$1&amp;"'"&amp;"!$B$5:$B$12"),0),MATCH($C233,INDIRECT("'"&amp;D$1&amp;"'"&amp;"!$C$4:$N$4"))),INDEX(INDIRECT("'"&amp;D$1&amp;"'"&amp;"!$C$25:$N$32"),MATCH($A233,INDIRECT("'"&amp;D$1&amp;"'"&amp;"!$B$5:$B$12"),0),MATCH($C233,INDIRECT("'"&amp;D$1&amp;"'"&amp;"!$C$4:$N$4")))))</f>
        <v>98155.64</v>
      </c>
      <c r="E233" s="36" cm="1">
        <f t="array" aca="1" ref="E233" ca="1">IF($B233=INDIRECT("'"&amp;E$1&amp;"'"&amp;"!$B$4"),INDEX(INDIRECT("'"&amp;E$1&amp;"'"&amp;"!$C$5:$N$12"),MATCH($A233,INDIRECT("'"&amp;E$1&amp;"'"&amp;"!$B$5:$B$12"),0),MATCH($C233,INDIRECT("'"&amp;E$1&amp;"'"&amp;"!$C$4:$N$4"))),IF($B233=INDIRECT("'"&amp;E$1&amp;"'"&amp;"!$B$14"),INDEX(INDIRECT("'"&amp;E$1&amp;"'"&amp;"!$C$15:$N$22"),MATCH($A233,INDIRECT("'"&amp;E$1&amp;"'"&amp;"!$B$5:$B$12"),0),MATCH($C233,INDIRECT("'"&amp;E$1&amp;"'"&amp;"!$C$4:$N$4"))),INDEX(INDIRECT("'"&amp;E$1&amp;"'"&amp;"!$C$25:$N$32"),MATCH($A233,INDIRECT("'"&amp;E$1&amp;"'"&amp;"!$B$5:$B$12"),0),MATCH($C233,INDIRECT("'"&amp;E$1&amp;"'"&amp;"!$C$4:$N$4")))))</f>
        <v>314874</v>
      </c>
      <c r="F233" s="36" cm="1">
        <f t="array" aca="1" ref="F233" ca="1">IF($B233=INDIRECT("'"&amp;F$1&amp;"'"&amp;"!$B$4"),INDEX(INDIRECT("'"&amp;F$1&amp;"'"&amp;"!$C$5:$N$12"),MATCH($A233,INDIRECT("'"&amp;F$1&amp;"'"&amp;"!$B$5:$B$12"),0),MATCH($C233,INDIRECT("'"&amp;F$1&amp;"'"&amp;"!$C$4:$N$4"))),IF($B233=INDIRECT("'"&amp;F$1&amp;"'"&amp;"!$B$14"),INDEX(INDIRECT("'"&amp;F$1&amp;"'"&amp;"!$C$15:$N$22"),MATCH($A233,INDIRECT("'"&amp;F$1&amp;"'"&amp;"!$B$5:$B$12"),0),MATCH($C233,INDIRECT("'"&amp;F$1&amp;"'"&amp;"!$C$4:$N$4"))),INDEX(INDIRECT("'"&amp;F$1&amp;"'"&amp;"!$C$25:$N$32"),MATCH($A233,INDIRECT("'"&amp;F$1&amp;"'"&amp;"!$B$5:$B$12"),0),MATCH($C233,INDIRECT("'"&amp;F$1&amp;"'"&amp;"!$C$4:$N$4")))))</f>
        <v>131387.78</v>
      </c>
    </row>
    <row r="234" spans="1:6" x14ac:dyDescent="0.3">
      <c r="A234" t="str">
        <f t="shared" si="28"/>
        <v>Water</v>
      </c>
      <c r="B234" t="str">
        <f t="shared" si="29"/>
        <v>Central</v>
      </c>
      <c r="C234" t="s">
        <v>20</v>
      </c>
      <c r="D234" s="36" cm="1">
        <f t="array" aca="1" ref="D234" ca="1">IF($B234=INDIRECT("'"&amp;D$1&amp;"'"&amp;"!$B$4"),INDEX(INDIRECT("'"&amp;D$1&amp;"'"&amp;"!$C$5:$N$12"),MATCH($A234,INDIRECT("'"&amp;D$1&amp;"'"&amp;"!$B$5:$B$12"),0),MATCH($C234,INDIRECT("'"&amp;D$1&amp;"'"&amp;"!$C$4:$N$4"))),IF($B234=INDIRECT("'"&amp;D$1&amp;"'"&amp;"!$B$14"),INDEX(INDIRECT("'"&amp;D$1&amp;"'"&amp;"!$C$15:$N$22"),MATCH($A234,INDIRECT("'"&amp;D$1&amp;"'"&amp;"!$B$5:$B$12"),0),MATCH($C234,INDIRECT("'"&amp;D$1&amp;"'"&amp;"!$C$4:$N$4"))),INDEX(INDIRECT("'"&amp;D$1&amp;"'"&amp;"!$C$25:$N$32"),MATCH($A234,INDIRECT("'"&amp;D$1&amp;"'"&amp;"!$B$5:$B$12"),0),MATCH($C234,INDIRECT("'"&amp;D$1&amp;"'"&amp;"!$C$4:$N$4")))))</f>
        <v>386994.07999999996</v>
      </c>
      <c r="E234" s="36" cm="1">
        <f t="array" aca="1" ref="E234" ca="1">IF($B234=INDIRECT("'"&amp;E$1&amp;"'"&amp;"!$B$4"),INDEX(INDIRECT("'"&amp;E$1&amp;"'"&amp;"!$C$5:$N$12"),MATCH($A234,INDIRECT("'"&amp;E$1&amp;"'"&amp;"!$B$5:$B$12"),0),MATCH($C234,INDIRECT("'"&amp;E$1&amp;"'"&amp;"!$C$4:$N$4"))),IF($B234=INDIRECT("'"&amp;E$1&amp;"'"&amp;"!$B$14"),INDEX(INDIRECT("'"&amp;E$1&amp;"'"&amp;"!$C$15:$N$22"),MATCH($A234,INDIRECT("'"&amp;E$1&amp;"'"&amp;"!$B$5:$B$12"),0),MATCH($C234,INDIRECT("'"&amp;E$1&amp;"'"&amp;"!$C$4:$N$4"))),INDEX(INDIRECT("'"&amp;E$1&amp;"'"&amp;"!$C$25:$N$32"),MATCH($A234,INDIRECT("'"&amp;E$1&amp;"'"&amp;"!$B$5:$B$12"),0),MATCH($C234,INDIRECT("'"&amp;E$1&amp;"'"&amp;"!$C$4:$N$4")))))</f>
        <v>340578</v>
      </c>
      <c r="F234" s="36" cm="1">
        <f t="array" aca="1" ref="F234" ca="1">IF($B234=INDIRECT("'"&amp;F$1&amp;"'"&amp;"!$B$4"),INDEX(INDIRECT("'"&amp;F$1&amp;"'"&amp;"!$C$5:$N$12"),MATCH($A234,INDIRECT("'"&amp;F$1&amp;"'"&amp;"!$B$5:$B$12"),0),MATCH($C234,INDIRECT("'"&amp;F$1&amp;"'"&amp;"!$C$4:$N$4"))),IF($B234=INDIRECT("'"&amp;F$1&amp;"'"&amp;"!$B$14"),INDEX(INDIRECT("'"&amp;F$1&amp;"'"&amp;"!$C$15:$N$22"),MATCH($A234,INDIRECT("'"&amp;F$1&amp;"'"&amp;"!$B$5:$B$12"),0),MATCH($C234,INDIRECT("'"&amp;F$1&amp;"'"&amp;"!$C$4:$N$4"))),INDEX(INDIRECT("'"&amp;F$1&amp;"'"&amp;"!$C$25:$N$32"),MATCH($A234,INDIRECT("'"&amp;F$1&amp;"'"&amp;"!$B$5:$B$12"),0),MATCH($C234,INDIRECT("'"&amp;F$1&amp;"'"&amp;"!$C$4:$N$4")))))</f>
        <v>272438.44</v>
      </c>
    </row>
    <row r="235" spans="1:6" x14ac:dyDescent="0.3">
      <c r="A235" t="str">
        <f t="shared" ref="A235:B241" si="30">A234</f>
        <v>Water</v>
      </c>
      <c r="B235" t="str">
        <f t="shared" si="30"/>
        <v>Central</v>
      </c>
      <c r="C235" t="s">
        <v>21</v>
      </c>
      <c r="D235" s="36" cm="1">
        <f t="array" aca="1" ref="D235" ca="1">IF($B235=INDIRECT("'"&amp;D$1&amp;"'"&amp;"!$B$4"),INDEX(INDIRECT("'"&amp;D$1&amp;"'"&amp;"!$C$5:$N$12"),MATCH($A235,INDIRECT("'"&amp;D$1&amp;"'"&amp;"!$B$5:$B$12"),0),MATCH($C235,INDIRECT("'"&amp;D$1&amp;"'"&amp;"!$C$4:$N$4"))),IF($B235=INDIRECT("'"&amp;D$1&amp;"'"&amp;"!$B$14"),INDEX(INDIRECT("'"&amp;D$1&amp;"'"&amp;"!$C$15:$N$22"),MATCH($A235,INDIRECT("'"&amp;D$1&amp;"'"&amp;"!$B$5:$B$12"),0),MATCH($C235,INDIRECT("'"&amp;D$1&amp;"'"&amp;"!$C$4:$N$4"))),INDEX(INDIRECT("'"&amp;D$1&amp;"'"&amp;"!$C$25:$N$32"),MATCH($A235,INDIRECT("'"&amp;D$1&amp;"'"&amp;"!$B$5:$B$12"),0),MATCH($C235,INDIRECT("'"&amp;D$1&amp;"'"&amp;"!$C$4:$N$4")))))</f>
        <v>468980.95999999996</v>
      </c>
      <c r="E235" s="36" cm="1">
        <f t="array" aca="1" ref="E235" ca="1">IF($B235=INDIRECT("'"&amp;E$1&amp;"'"&amp;"!$B$4"),INDEX(INDIRECT("'"&amp;E$1&amp;"'"&amp;"!$C$5:$N$12"),MATCH($A235,INDIRECT("'"&amp;E$1&amp;"'"&amp;"!$B$5:$B$12"),0),MATCH($C235,INDIRECT("'"&amp;E$1&amp;"'"&amp;"!$C$4:$N$4"))),IF($B235=INDIRECT("'"&amp;E$1&amp;"'"&amp;"!$B$14"),INDEX(INDIRECT("'"&amp;E$1&amp;"'"&amp;"!$C$15:$N$22"),MATCH($A235,INDIRECT("'"&amp;E$1&amp;"'"&amp;"!$B$5:$B$12"),0),MATCH($C235,INDIRECT("'"&amp;E$1&amp;"'"&amp;"!$C$4:$N$4"))),INDEX(INDIRECT("'"&amp;E$1&amp;"'"&amp;"!$C$25:$N$32"),MATCH($A235,INDIRECT("'"&amp;E$1&amp;"'"&amp;"!$B$5:$B$12"),0),MATCH($C235,INDIRECT("'"&amp;E$1&amp;"'"&amp;"!$C$4:$N$4")))))</f>
        <v>340578</v>
      </c>
      <c r="F235" s="36" cm="1">
        <f t="array" aca="1" ref="F235" ca="1">IF($B235=INDIRECT("'"&amp;F$1&amp;"'"&amp;"!$B$4"),INDEX(INDIRECT("'"&amp;F$1&amp;"'"&amp;"!$C$5:$N$12"),MATCH($A235,INDIRECT("'"&amp;F$1&amp;"'"&amp;"!$B$5:$B$12"),0),MATCH($C235,INDIRECT("'"&amp;F$1&amp;"'"&amp;"!$C$4:$N$4"))),IF($B235=INDIRECT("'"&amp;F$1&amp;"'"&amp;"!$B$14"),INDEX(INDIRECT("'"&amp;F$1&amp;"'"&amp;"!$C$15:$N$22"),MATCH($A235,INDIRECT("'"&amp;F$1&amp;"'"&amp;"!$B$5:$B$12"),0),MATCH($C235,INDIRECT("'"&amp;F$1&amp;"'"&amp;"!$C$4:$N$4"))),INDEX(INDIRECT("'"&amp;F$1&amp;"'"&amp;"!$C$25:$N$32"),MATCH($A235,INDIRECT("'"&amp;F$1&amp;"'"&amp;"!$B$5:$B$12"),0),MATCH($C235,INDIRECT("'"&amp;F$1&amp;"'"&amp;"!$C$4:$N$4")))))</f>
        <v>253152.03999999998</v>
      </c>
    </row>
    <row r="236" spans="1:6" x14ac:dyDescent="0.3">
      <c r="A236" t="str">
        <f t="shared" si="30"/>
        <v>Water</v>
      </c>
      <c r="B236" t="str">
        <f t="shared" si="30"/>
        <v>Central</v>
      </c>
      <c r="C236" t="s">
        <v>22</v>
      </c>
      <c r="D236" s="36" cm="1">
        <f t="array" aca="1" ref="D236" ca="1">IF($B236=INDIRECT("'"&amp;D$1&amp;"'"&amp;"!$B$4"),INDEX(INDIRECT("'"&amp;D$1&amp;"'"&amp;"!$C$5:$N$12"),MATCH($A236,INDIRECT("'"&amp;D$1&amp;"'"&amp;"!$B$5:$B$12"),0),MATCH($C236,INDIRECT("'"&amp;D$1&amp;"'"&amp;"!$C$4:$N$4"))),IF($B236=INDIRECT("'"&amp;D$1&amp;"'"&amp;"!$B$14"),INDEX(INDIRECT("'"&amp;D$1&amp;"'"&amp;"!$C$15:$N$22"),MATCH($A236,INDIRECT("'"&amp;D$1&amp;"'"&amp;"!$B$5:$B$12"),0),MATCH($C236,INDIRECT("'"&amp;D$1&amp;"'"&amp;"!$C$4:$N$4"))),INDEX(INDIRECT("'"&amp;D$1&amp;"'"&amp;"!$C$25:$N$32"),MATCH($A236,INDIRECT("'"&amp;D$1&amp;"'"&amp;"!$B$5:$B$12"),0),MATCH($C236,INDIRECT("'"&amp;D$1&amp;"'"&amp;"!$C$4:$N$4")))))</f>
        <v>446620.37999999995</v>
      </c>
      <c r="E236" s="36" cm="1">
        <f t="array" aca="1" ref="E236" ca="1">IF($B236=INDIRECT("'"&amp;E$1&amp;"'"&amp;"!$B$4"),INDEX(INDIRECT("'"&amp;E$1&amp;"'"&amp;"!$C$5:$N$12"),MATCH($A236,INDIRECT("'"&amp;E$1&amp;"'"&amp;"!$B$5:$B$12"),0),MATCH($C236,INDIRECT("'"&amp;E$1&amp;"'"&amp;"!$C$4:$N$4"))),IF($B236=INDIRECT("'"&amp;E$1&amp;"'"&amp;"!$B$14"),INDEX(INDIRECT("'"&amp;E$1&amp;"'"&amp;"!$C$15:$N$22"),MATCH($A236,INDIRECT("'"&amp;E$1&amp;"'"&amp;"!$B$5:$B$12"),0),MATCH($C236,INDIRECT("'"&amp;E$1&amp;"'"&amp;"!$C$4:$N$4"))),INDEX(INDIRECT("'"&amp;E$1&amp;"'"&amp;"!$C$25:$N$32"),MATCH($A236,INDIRECT("'"&amp;E$1&amp;"'"&amp;"!$B$5:$B$12"),0),MATCH($C236,INDIRECT("'"&amp;E$1&amp;"'"&amp;"!$C$4:$N$4")))))</f>
        <v>340578</v>
      </c>
      <c r="F236" s="36" cm="1">
        <f t="array" aca="1" ref="F236" ca="1">IF($B236=INDIRECT("'"&amp;F$1&amp;"'"&amp;"!$B$4"),INDEX(INDIRECT("'"&amp;F$1&amp;"'"&amp;"!$C$5:$N$12"),MATCH($A236,INDIRECT("'"&amp;F$1&amp;"'"&amp;"!$B$5:$B$12"),0),MATCH($C236,INDIRECT("'"&amp;F$1&amp;"'"&amp;"!$C$4:$N$4"))),IF($B236=INDIRECT("'"&amp;F$1&amp;"'"&amp;"!$B$14"),INDEX(INDIRECT("'"&amp;F$1&amp;"'"&amp;"!$C$15:$N$22"),MATCH($A236,INDIRECT("'"&amp;F$1&amp;"'"&amp;"!$B$5:$B$12"),0),MATCH($C236,INDIRECT("'"&amp;F$1&amp;"'"&amp;"!$C$4:$N$4"))),INDEX(INDIRECT("'"&amp;F$1&amp;"'"&amp;"!$C$25:$N$32"),MATCH($A236,INDIRECT("'"&amp;F$1&amp;"'"&amp;"!$B$5:$B$12"),0),MATCH($C236,INDIRECT("'"&amp;F$1&amp;"'"&amp;"!$C$4:$N$4")))))</f>
        <v>333193.06</v>
      </c>
    </row>
    <row r="237" spans="1:6" x14ac:dyDescent="0.3">
      <c r="A237" t="str">
        <f t="shared" si="30"/>
        <v>Water</v>
      </c>
      <c r="B237" t="str">
        <f t="shared" si="30"/>
        <v>Central</v>
      </c>
      <c r="C237" t="s">
        <v>23</v>
      </c>
      <c r="D237" s="36" cm="1">
        <f t="array" aca="1" ref="D237" ca="1">IF($B237=INDIRECT("'"&amp;D$1&amp;"'"&amp;"!$B$4"),INDEX(INDIRECT("'"&amp;D$1&amp;"'"&amp;"!$C$5:$N$12"),MATCH($A237,INDIRECT("'"&amp;D$1&amp;"'"&amp;"!$B$5:$B$12"),0),MATCH($C237,INDIRECT("'"&amp;D$1&amp;"'"&amp;"!$C$4:$N$4"))),IF($B237=INDIRECT("'"&amp;D$1&amp;"'"&amp;"!$B$14"),INDEX(INDIRECT("'"&amp;D$1&amp;"'"&amp;"!$C$15:$N$22"),MATCH($A237,INDIRECT("'"&amp;D$1&amp;"'"&amp;"!$B$5:$B$12"),0),MATCH($C237,INDIRECT("'"&amp;D$1&amp;"'"&amp;"!$C$4:$N$4"))),INDEX(INDIRECT("'"&amp;D$1&amp;"'"&amp;"!$C$25:$N$32"),MATCH($A237,INDIRECT("'"&amp;D$1&amp;"'"&amp;"!$B$5:$B$12"),0),MATCH($C237,INDIRECT("'"&amp;D$1&amp;"'"&amp;"!$C$4:$N$4")))))</f>
        <v>310729.15999999997</v>
      </c>
      <c r="E237" s="36" cm="1">
        <f t="array" aca="1" ref="E237" ca="1">IF($B237=INDIRECT("'"&amp;E$1&amp;"'"&amp;"!$B$4"),INDEX(INDIRECT("'"&amp;E$1&amp;"'"&amp;"!$C$5:$N$12"),MATCH($A237,INDIRECT("'"&amp;E$1&amp;"'"&amp;"!$B$5:$B$12"),0),MATCH($C237,INDIRECT("'"&amp;E$1&amp;"'"&amp;"!$C$4:$N$4"))),IF($B237=INDIRECT("'"&amp;E$1&amp;"'"&amp;"!$B$14"),INDEX(INDIRECT("'"&amp;E$1&amp;"'"&amp;"!$C$15:$N$22"),MATCH($A237,INDIRECT("'"&amp;E$1&amp;"'"&amp;"!$B$5:$B$12"),0),MATCH($C237,INDIRECT("'"&amp;E$1&amp;"'"&amp;"!$C$4:$N$4"))),INDEX(INDIRECT("'"&amp;E$1&amp;"'"&amp;"!$C$25:$N$32"),MATCH($A237,INDIRECT("'"&amp;E$1&amp;"'"&amp;"!$B$5:$B$12"),0),MATCH($C237,INDIRECT("'"&amp;E$1&amp;"'"&amp;"!$C$4:$N$4")))))</f>
        <v>353430</v>
      </c>
      <c r="F237" s="36" cm="1">
        <f t="array" aca="1" ref="F237" ca="1">IF($B237=INDIRECT("'"&amp;F$1&amp;"'"&amp;"!$B$4"),INDEX(INDIRECT("'"&amp;F$1&amp;"'"&amp;"!$C$5:$N$12"),MATCH($A237,INDIRECT("'"&amp;F$1&amp;"'"&amp;"!$B$5:$B$12"),0),MATCH($C237,INDIRECT("'"&amp;F$1&amp;"'"&amp;"!$C$4:$N$4"))),IF($B237=INDIRECT("'"&amp;F$1&amp;"'"&amp;"!$B$14"),INDEX(INDIRECT("'"&amp;F$1&amp;"'"&amp;"!$C$15:$N$22"),MATCH($A237,INDIRECT("'"&amp;F$1&amp;"'"&amp;"!$B$5:$B$12"),0),MATCH($C237,INDIRECT("'"&amp;F$1&amp;"'"&amp;"!$C$4:$N$4"))),INDEX(INDIRECT("'"&amp;F$1&amp;"'"&amp;"!$C$25:$N$32"),MATCH($A237,INDIRECT("'"&amp;F$1&amp;"'"&amp;"!$B$5:$B$12"),0),MATCH($C237,INDIRECT("'"&amp;F$1&amp;"'"&amp;"!$C$4:$N$4")))))</f>
        <v>328904.45999999996</v>
      </c>
    </row>
    <row r="238" spans="1:6" x14ac:dyDescent="0.3">
      <c r="A238" t="str">
        <f t="shared" si="30"/>
        <v>Water</v>
      </c>
      <c r="B238" t="str">
        <f t="shared" si="30"/>
        <v>Central</v>
      </c>
      <c r="C238" t="s">
        <v>24</v>
      </c>
      <c r="D238" s="36" cm="1">
        <f t="array" aca="1" ref="D238" ca="1">IF($B238=INDIRECT("'"&amp;D$1&amp;"'"&amp;"!$B$4"),INDEX(INDIRECT("'"&amp;D$1&amp;"'"&amp;"!$C$5:$N$12"),MATCH($A238,INDIRECT("'"&amp;D$1&amp;"'"&amp;"!$B$5:$B$12"),0),MATCH($C238,INDIRECT("'"&amp;D$1&amp;"'"&amp;"!$C$4:$N$4"))),IF($B238=INDIRECT("'"&amp;D$1&amp;"'"&amp;"!$B$14"),INDEX(INDIRECT("'"&amp;D$1&amp;"'"&amp;"!$C$15:$N$22"),MATCH($A238,INDIRECT("'"&amp;D$1&amp;"'"&amp;"!$B$5:$B$12"),0),MATCH($C238,INDIRECT("'"&amp;D$1&amp;"'"&amp;"!$C$4:$N$4"))),INDEX(INDIRECT("'"&amp;D$1&amp;"'"&amp;"!$C$25:$N$32"),MATCH($A238,INDIRECT("'"&amp;D$1&amp;"'"&amp;"!$B$5:$B$12"),0),MATCH($C238,INDIRECT("'"&amp;D$1&amp;"'"&amp;"!$C$4:$N$4")))))</f>
        <v>244796.24</v>
      </c>
      <c r="E238" s="36" cm="1">
        <f t="array" aca="1" ref="E238" ca="1">IF($B238=INDIRECT("'"&amp;E$1&amp;"'"&amp;"!$B$4"),INDEX(INDIRECT("'"&amp;E$1&amp;"'"&amp;"!$C$5:$N$12"),MATCH($A238,INDIRECT("'"&amp;E$1&amp;"'"&amp;"!$B$5:$B$12"),0),MATCH($C238,INDIRECT("'"&amp;E$1&amp;"'"&amp;"!$C$4:$N$4"))),IF($B238=INDIRECT("'"&amp;E$1&amp;"'"&amp;"!$B$14"),INDEX(INDIRECT("'"&amp;E$1&amp;"'"&amp;"!$C$15:$N$22"),MATCH($A238,INDIRECT("'"&amp;E$1&amp;"'"&amp;"!$B$5:$B$12"),0),MATCH($C238,INDIRECT("'"&amp;E$1&amp;"'"&amp;"!$C$4:$N$4"))),INDEX(INDIRECT("'"&amp;E$1&amp;"'"&amp;"!$C$25:$N$32"),MATCH($A238,INDIRECT("'"&amp;E$1&amp;"'"&amp;"!$B$5:$B$12"),0),MATCH($C238,INDIRECT("'"&amp;E$1&amp;"'"&amp;"!$C$4:$N$4")))))</f>
        <v>224910</v>
      </c>
      <c r="F238" s="36" cm="1">
        <f t="array" aca="1" ref="F238" ca="1">IF($B238=INDIRECT("'"&amp;F$1&amp;"'"&amp;"!$B$4"),INDEX(INDIRECT("'"&amp;F$1&amp;"'"&amp;"!$C$5:$N$12"),MATCH($A238,INDIRECT("'"&amp;F$1&amp;"'"&amp;"!$B$5:$B$12"),0),MATCH($C238,INDIRECT("'"&amp;F$1&amp;"'"&amp;"!$C$4:$N$4"))),IF($B238=INDIRECT("'"&amp;F$1&amp;"'"&amp;"!$B$14"),INDEX(INDIRECT("'"&amp;F$1&amp;"'"&amp;"!$C$15:$N$22"),MATCH($A238,INDIRECT("'"&amp;F$1&amp;"'"&amp;"!$B$5:$B$12"),0),MATCH($C238,INDIRECT("'"&amp;F$1&amp;"'"&amp;"!$C$4:$N$4"))),INDEX(INDIRECT("'"&amp;F$1&amp;"'"&amp;"!$C$25:$N$32"),MATCH($A238,INDIRECT("'"&amp;F$1&amp;"'"&amp;"!$B$5:$B$12"),0),MATCH($C238,INDIRECT("'"&amp;F$1&amp;"'"&amp;"!$C$4:$N$4")))))</f>
        <v>221359</v>
      </c>
    </row>
    <row r="239" spans="1:6" x14ac:dyDescent="0.3">
      <c r="A239" t="str">
        <f t="shared" si="30"/>
        <v>Water</v>
      </c>
      <c r="B239" t="str">
        <f t="shared" si="30"/>
        <v>Central</v>
      </c>
      <c r="C239" t="s">
        <v>25</v>
      </c>
      <c r="D239" s="36" cm="1">
        <f t="array" aca="1" ref="D239" ca="1">IF($B239=INDIRECT("'"&amp;D$1&amp;"'"&amp;"!$B$4"),INDEX(INDIRECT("'"&amp;D$1&amp;"'"&amp;"!$C$5:$N$12"),MATCH($A239,INDIRECT("'"&amp;D$1&amp;"'"&amp;"!$B$5:$B$12"),0),MATCH($C239,INDIRECT("'"&amp;D$1&amp;"'"&amp;"!$C$4:$N$4"))),IF($B239=INDIRECT("'"&amp;D$1&amp;"'"&amp;"!$B$14"),INDEX(INDIRECT("'"&amp;D$1&amp;"'"&amp;"!$C$15:$N$22"),MATCH($A239,INDIRECT("'"&amp;D$1&amp;"'"&amp;"!$B$5:$B$12"),0),MATCH($C239,INDIRECT("'"&amp;D$1&amp;"'"&amp;"!$C$4:$N$4"))),INDEX(INDIRECT("'"&amp;D$1&amp;"'"&amp;"!$C$25:$N$32"),MATCH($A239,INDIRECT("'"&amp;D$1&amp;"'"&amp;"!$B$5:$B$12"),0),MATCH($C239,INDIRECT("'"&amp;D$1&amp;"'"&amp;"!$C$4:$N$4")))))</f>
        <v>341471.77999999997</v>
      </c>
      <c r="E239" s="36" cm="1">
        <f t="array" aca="1" ref="E239" ca="1">IF($B239=INDIRECT("'"&amp;E$1&amp;"'"&amp;"!$B$4"),INDEX(INDIRECT("'"&amp;E$1&amp;"'"&amp;"!$C$5:$N$12"),MATCH($A239,INDIRECT("'"&amp;E$1&amp;"'"&amp;"!$B$5:$B$12"),0),MATCH($C239,INDIRECT("'"&amp;E$1&amp;"'"&amp;"!$C$4:$N$4"))),IF($B239=INDIRECT("'"&amp;E$1&amp;"'"&amp;"!$B$14"),INDEX(INDIRECT("'"&amp;E$1&amp;"'"&amp;"!$C$15:$N$22"),MATCH($A239,INDIRECT("'"&amp;E$1&amp;"'"&amp;"!$B$5:$B$12"),0),MATCH($C239,INDIRECT("'"&amp;E$1&amp;"'"&amp;"!$C$4:$N$4"))),INDEX(INDIRECT("'"&amp;E$1&amp;"'"&amp;"!$C$25:$N$32"),MATCH($A239,INDIRECT("'"&amp;E$1&amp;"'"&amp;"!$B$5:$B$12"),0),MATCH($C239,INDIRECT("'"&amp;E$1&amp;"'"&amp;"!$C$4:$N$4")))))</f>
        <v>353430</v>
      </c>
      <c r="F239" s="36" cm="1">
        <f t="array" aca="1" ref="F239" ca="1">IF($B239=INDIRECT("'"&amp;F$1&amp;"'"&amp;"!$B$4"),INDEX(INDIRECT("'"&amp;F$1&amp;"'"&amp;"!$C$5:$N$12"),MATCH($A239,INDIRECT("'"&amp;F$1&amp;"'"&amp;"!$B$5:$B$12"),0),MATCH($C239,INDIRECT("'"&amp;F$1&amp;"'"&amp;"!$C$4:$N$4"))),IF($B239=INDIRECT("'"&amp;F$1&amp;"'"&amp;"!$B$14"),INDEX(INDIRECT("'"&amp;F$1&amp;"'"&amp;"!$C$15:$N$22"),MATCH($A239,INDIRECT("'"&amp;F$1&amp;"'"&amp;"!$B$5:$B$12"),0),MATCH($C239,INDIRECT("'"&amp;F$1&amp;"'"&amp;"!$C$4:$N$4"))),INDEX(INDIRECT("'"&amp;F$1&amp;"'"&amp;"!$C$25:$N$32"),MATCH($A239,INDIRECT("'"&amp;F$1&amp;"'"&amp;"!$B$5:$B$12"),0),MATCH($C239,INDIRECT("'"&amp;F$1&amp;"'"&amp;"!$C$4:$N$4")))))</f>
        <v>196855.75999999998</v>
      </c>
    </row>
    <row r="240" spans="1:6" x14ac:dyDescent="0.3">
      <c r="A240" t="str">
        <f t="shared" si="30"/>
        <v>Water</v>
      </c>
      <c r="B240" t="str">
        <f t="shared" si="30"/>
        <v>Central</v>
      </c>
      <c r="C240" t="s">
        <v>26</v>
      </c>
      <c r="D240" s="36" cm="1">
        <f t="array" aca="1" ref="D240" ca="1">IF($B240=INDIRECT("'"&amp;D$1&amp;"'"&amp;"!$B$4"),INDEX(INDIRECT("'"&amp;D$1&amp;"'"&amp;"!$C$5:$N$12"),MATCH($A240,INDIRECT("'"&amp;D$1&amp;"'"&amp;"!$B$5:$B$12"),0),MATCH($C240,INDIRECT("'"&amp;D$1&amp;"'"&amp;"!$C$4:$N$4"))),IF($B240=INDIRECT("'"&amp;D$1&amp;"'"&amp;"!$B$14"),INDEX(INDIRECT("'"&amp;D$1&amp;"'"&amp;"!$C$15:$N$22"),MATCH($A240,INDIRECT("'"&amp;D$1&amp;"'"&amp;"!$B$5:$B$12"),0),MATCH($C240,INDIRECT("'"&amp;D$1&amp;"'"&amp;"!$C$4:$N$4"))),INDEX(INDIRECT("'"&amp;D$1&amp;"'"&amp;"!$C$25:$N$32"),MATCH($A240,INDIRECT("'"&amp;D$1&amp;"'"&amp;"!$B$5:$B$12"),0),MATCH($C240,INDIRECT("'"&amp;D$1&amp;"'"&amp;"!$C$4:$N$4")))))</f>
        <v>270136.7</v>
      </c>
      <c r="E240" s="36" cm="1">
        <f t="array" aca="1" ref="E240" ca="1">IF($B240=INDIRECT("'"&amp;E$1&amp;"'"&amp;"!$B$4"),INDEX(INDIRECT("'"&amp;E$1&amp;"'"&amp;"!$C$5:$N$12"),MATCH($A240,INDIRECT("'"&amp;E$1&amp;"'"&amp;"!$B$5:$B$12"),0),MATCH($C240,INDIRECT("'"&amp;E$1&amp;"'"&amp;"!$C$4:$N$4"))),IF($B240=INDIRECT("'"&amp;E$1&amp;"'"&amp;"!$B$14"),INDEX(INDIRECT("'"&amp;E$1&amp;"'"&amp;"!$C$15:$N$22"),MATCH($A240,INDIRECT("'"&amp;E$1&amp;"'"&amp;"!$B$5:$B$12"),0),MATCH($C240,INDIRECT("'"&amp;E$1&amp;"'"&amp;"!$C$4:$N$4"))),INDEX(INDIRECT("'"&amp;E$1&amp;"'"&amp;"!$C$25:$N$32"),MATCH($A240,INDIRECT("'"&amp;E$1&amp;"'"&amp;"!$B$5:$B$12"),0),MATCH($C240,INDIRECT("'"&amp;E$1&amp;"'"&amp;"!$C$4:$N$4")))))</f>
        <v>340578</v>
      </c>
      <c r="F240" s="36" cm="1">
        <f t="array" aca="1" ref="F240" ca="1">IF($B240=INDIRECT("'"&amp;F$1&amp;"'"&amp;"!$B$4"),INDEX(INDIRECT("'"&amp;F$1&amp;"'"&amp;"!$C$5:$N$12"),MATCH($A240,INDIRECT("'"&amp;F$1&amp;"'"&amp;"!$B$5:$B$12"),0),MATCH($C240,INDIRECT("'"&amp;F$1&amp;"'"&amp;"!$C$4:$N$4"))),IF($B240=INDIRECT("'"&amp;F$1&amp;"'"&amp;"!$B$14"),INDEX(INDIRECT("'"&amp;F$1&amp;"'"&amp;"!$C$15:$N$22"),MATCH($A240,INDIRECT("'"&amp;F$1&amp;"'"&amp;"!$B$5:$B$12"),0),MATCH($C240,INDIRECT("'"&amp;F$1&amp;"'"&amp;"!$C$4:$N$4"))),INDEX(INDIRECT("'"&amp;F$1&amp;"'"&amp;"!$C$25:$N$32"),MATCH($A240,INDIRECT("'"&amp;F$1&amp;"'"&amp;"!$B$5:$B$12"),0),MATCH($C240,INDIRECT("'"&amp;F$1&amp;"'"&amp;"!$C$4:$N$4")))))</f>
        <v>270900.94</v>
      </c>
    </row>
    <row r="241" spans="1:6" x14ac:dyDescent="0.3">
      <c r="A241" t="str">
        <f t="shared" si="30"/>
        <v>Water</v>
      </c>
      <c r="B241" t="str">
        <f t="shared" si="30"/>
        <v>Central</v>
      </c>
      <c r="C241" t="s">
        <v>27</v>
      </c>
      <c r="D241" s="36" cm="1">
        <f t="array" aca="1" ref="D241" ca="1">IF($B241=INDIRECT("'"&amp;D$1&amp;"'"&amp;"!$B$4"),INDEX(INDIRECT("'"&amp;D$1&amp;"'"&amp;"!$C$5:$N$12"),MATCH($A241,INDIRECT("'"&amp;D$1&amp;"'"&amp;"!$B$5:$B$12"),0),MATCH($C241,INDIRECT("'"&amp;D$1&amp;"'"&amp;"!$C$4:$N$4"))),IF($B241=INDIRECT("'"&amp;D$1&amp;"'"&amp;"!$B$14"),INDEX(INDIRECT("'"&amp;D$1&amp;"'"&amp;"!$C$15:$N$22"),MATCH($A241,INDIRECT("'"&amp;D$1&amp;"'"&amp;"!$B$5:$B$12"),0),MATCH($C241,INDIRECT("'"&amp;D$1&amp;"'"&amp;"!$C$4:$N$4"))),INDEX(INDIRECT("'"&amp;D$1&amp;"'"&amp;"!$C$25:$N$32"),MATCH($A241,INDIRECT("'"&amp;D$1&amp;"'"&amp;"!$B$5:$B$12"),0),MATCH($C241,INDIRECT("'"&amp;D$1&amp;"'"&amp;"!$C$4:$N$4")))))</f>
        <v>236641.34</v>
      </c>
      <c r="E241" s="36" cm="1">
        <f t="array" aca="1" ref="E241" ca="1">IF($B241=INDIRECT("'"&amp;E$1&amp;"'"&amp;"!$B$4"),INDEX(INDIRECT("'"&amp;E$1&amp;"'"&amp;"!$C$5:$N$12"),MATCH($A241,INDIRECT("'"&amp;E$1&amp;"'"&amp;"!$B$5:$B$12"),0),MATCH($C241,INDIRECT("'"&amp;E$1&amp;"'"&amp;"!$C$4:$N$4"))),IF($B241=INDIRECT("'"&amp;E$1&amp;"'"&amp;"!$B$14"),INDEX(INDIRECT("'"&amp;E$1&amp;"'"&amp;"!$C$15:$N$22"),MATCH($A241,INDIRECT("'"&amp;E$1&amp;"'"&amp;"!$B$5:$B$12"),0),MATCH($C241,INDIRECT("'"&amp;E$1&amp;"'"&amp;"!$C$4:$N$4"))),INDEX(INDIRECT("'"&amp;E$1&amp;"'"&amp;"!$C$25:$N$32"),MATCH($A241,INDIRECT("'"&amp;E$1&amp;"'"&amp;"!$B$5:$B$12"),0),MATCH($C241,INDIRECT("'"&amp;E$1&amp;"'"&amp;"!$C$4:$N$4")))))</f>
        <v>340578</v>
      </c>
      <c r="F241" s="36" cm="1">
        <f t="array" aca="1" ref="F241" ca="1">IF($B241=INDIRECT("'"&amp;F$1&amp;"'"&amp;"!$B$4"),INDEX(INDIRECT("'"&amp;F$1&amp;"'"&amp;"!$C$5:$N$12"),MATCH($A241,INDIRECT("'"&amp;F$1&amp;"'"&amp;"!$B$5:$B$12"),0),MATCH($C241,INDIRECT("'"&amp;F$1&amp;"'"&amp;"!$C$4:$N$4"))),IF($B241=INDIRECT("'"&amp;F$1&amp;"'"&amp;"!$B$14"),INDEX(INDIRECT("'"&amp;F$1&amp;"'"&amp;"!$C$15:$N$22"),MATCH($A241,INDIRECT("'"&amp;F$1&amp;"'"&amp;"!$B$5:$B$12"),0),MATCH($C241,INDIRECT("'"&amp;F$1&amp;"'"&amp;"!$C$4:$N$4"))),INDEX(INDIRECT("'"&amp;F$1&amp;"'"&amp;"!$C$25:$N$32"),MATCH($A241,INDIRECT("'"&amp;F$1&amp;"'"&amp;"!$B$5:$B$12"),0),MATCH($C241,INDIRECT("'"&amp;F$1&amp;"'"&amp;"!$C$4:$N$4")))))</f>
        <v>277311.7</v>
      </c>
    </row>
    <row r="242" spans="1:6" x14ac:dyDescent="0.3">
      <c r="A242" t="str">
        <f>A230</f>
        <v>Water</v>
      </c>
      <c r="B242" t="s">
        <v>12</v>
      </c>
      <c r="C242" t="s">
        <v>16</v>
      </c>
      <c r="D242" s="36" cm="1">
        <f t="array" aca="1" ref="D242" ca="1">IF($B242=INDIRECT("'"&amp;D$1&amp;"'"&amp;"!$B$4"),INDEX(INDIRECT("'"&amp;D$1&amp;"'"&amp;"!$C$5:$N$12"),MATCH($A242,INDIRECT("'"&amp;D$1&amp;"'"&amp;"!$B$5:$B$12"),0),MATCH($C242,INDIRECT("'"&amp;D$1&amp;"'"&amp;"!$C$4:$N$4"))),IF($B242=INDIRECT("'"&amp;D$1&amp;"'"&amp;"!$B$14"),INDEX(INDIRECT("'"&amp;D$1&amp;"'"&amp;"!$C$15:$N$22"),MATCH($A242,INDIRECT("'"&amp;D$1&amp;"'"&amp;"!$B$5:$B$12"),0),MATCH($C242,INDIRECT("'"&amp;D$1&amp;"'"&amp;"!$C$4:$N$4"))),INDEX(INDIRECT("'"&amp;D$1&amp;"'"&amp;"!$C$25:$N$32"),MATCH($A242,INDIRECT("'"&amp;D$1&amp;"'"&amp;"!$B$5:$B$12"),0),MATCH($C242,INDIRECT("'"&amp;D$1&amp;"'"&amp;"!$C$4:$N$4")))))</f>
        <v>2064778.8599999999</v>
      </c>
      <c r="E242" s="36" cm="1">
        <f t="array" aca="1" ref="E242" ca="1">IF($B242=INDIRECT("'"&amp;E$1&amp;"'"&amp;"!$B$4"),INDEX(INDIRECT("'"&amp;E$1&amp;"'"&amp;"!$C$5:$N$12"),MATCH($A242,INDIRECT("'"&amp;E$1&amp;"'"&amp;"!$B$5:$B$12"),0),MATCH($C242,INDIRECT("'"&amp;E$1&amp;"'"&amp;"!$C$4:$N$4"))),IF($B242=INDIRECT("'"&amp;E$1&amp;"'"&amp;"!$B$14"),INDEX(INDIRECT("'"&amp;E$1&amp;"'"&amp;"!$C$15:$N$22"),MATCH($A242,INDIRECT("'"&amp;E$1&amp;"'"&amp;"!$B$5:$B$12"),0),MATCH($C242,INDIRECT("'"&amp;E$1&amp;"'"&amp;"!$C$4:$N$4"))),INDEX(INDIRECT("'"&amp;E$1&amp;"'"&amp;"!$C$25:$N$32"),MATCH($A242,INDIRECT("'"&amp;E$1&amp;"'"&amp;"!$B$5:$B$12"),0),MATCH($C242,INDIRECT("'"&amp;E$1&amp;"'"&amp;"!$C$4:$N$4")))))</f>
        <v>2307383.8200000003</v>
      </c>
      <c r="F242" s="36" cm="1">
        <f t="array" aca="1" ref="F242" ca="1">IF($B242=INDIRECT("'"&amp;F$1&amp;"'"&amp;"!$B$4"),INDEX(INDIRECT("'"&amp;F$1&amp;"'"&amp;"!$C$5:$N$12"),MATCH($A242,INDIRECT("'"&amp;F$1&amp;"'"&amp;"!$B$5:$B$12"),0),MATCH($C242,INDIRECT("'"&amp;F$1&amp;"'"&amp;"!$C$4:$N$4"))),IF($B242=INDIRECT("'"&amp;F$1&amp;"'"&amp;"!$B$14"),INDEX(INDIRECT("'"&amp;F$1&amp;"'"&amp;"!$C$15:$N$22"),MATCH($A242,INDIRECT("'"&amp;F$1&amp;"'"&amp;"!$B$5:$B$12"),0),MATCH($C242,INDIRECT("'"&amp;F$1&amp;"'"&amp;"!$C$4:$N$4"))),INDEX(INDIRECT("'"&amp;F$1&amp;"'"&amp;"!$C$25:$N$32"),MATCH($A242,INDIRECT("'"&amp;F$1&amp;"'"&amp;"!$B$5:$B$12"),0),MATCH($C242,INDIRECT("'"&amp;F$1&amp;"'"&amp;"!$C$4:$N$4")))))</f>
        <v>1930248.0199999998</v>
      </c>
    </row>
    <row r="243" spans="1:6" x14ac:dyDescent="0.3">
      <c r="A243" t="str">
        <f t="shared" ref="A243:B243" si="31">A242</f>
        <v>Water</v>
      </c>
      <c r="B243" t="str">
        <f t="shared" si="31"/>
        <v>South</v>
      </c>
      <c r="C243" t="s">
        <v>17</v>
      </c>
      <c r="D243" s="36" cm="1">
        <f t="array" aca="1" ref="D243" ca="1">IF($B243=INDIRECT("'"&amp;D$1&amp;"'"&amp;"!$B$4"),INDEX(INDIRECT("'"&amp;D$1&amp;"'"&amp;"!$C$5:$N$12"),MATCH($A243,INDIRECT("'"&amp;D$1&amp;"'"&amp;"!$B$5:$B$12"),0),MATCH($C243,INDIRECT("'"&amp;D$1&amp;"'"&amp;"!$C$4:$N$4"))),IF($B243=INDIRECT("'"&amp;D$1&amp;"'"&amp;"!$B$14"),INDEX(INDIRECT("'"&amp;D$1&amp;"'"&amp;"!$C$15:$N$22"),MATCH($A243,INDIRECT("'"&amp;D$1&amp;"'"&amp;"!$B$5:$B$12"),0),MATCH($C243,INDIRECT("'"&amp;D$1&amp;"'"&amp;"!$C$4:$N$4"))),INDEX(INDIRECT("'"&amp;D$1&amp;"'"&amp;"!$C$25:$N$32"),MATCH($A243,INDIRECT("'"&amp;D$1&amp;"'"&amp;"!$B$5:$B$12"),0),MATCH($C243,INDIRECT("'"&amp;D$1&amp;"'"&amp;"!$C$4:$N$4")))))</f>
        <v>2369569.58</v>
      </c>
      <c r="E243" s="36" cm="1">
        <f t="array" aca="1" ref="E243" ca="1">IF($B243=INDIRECT("'"&amp;E$1&amp;"'"&amp;"!$B$4"),INDEX(INDIRECT("'"&amp;E$1&amp;"'"&amp;"!$C$5:$N$12"),MATCH($A243,INDIRECT("'"&amp;E$1&amp;"'"&amp;"!$B$5:$B$12"),0),MATCH($C243,INDIRECT("'"&amp;E$1&amp;"'"&amp;"!$C$4:$N$4"))),IF($B243=INDIRECT("'"&amp;E$1&amp;"'"&amp;"!$B$14"),INDEX(INDIRECT("'"&amp;E$1&amp;"'"&amp;"!$C$15:$N$22"),MATCH($A243,INDIRECT("'"&amp;E$1&amp;"'"&amp;"!$B$5:$B$12"),0),MATCH($C243,INDIRECT("'"&amp;E$1&amp;"'"&amp;"!$C$4:$N$4"))),INDEX(INDIRECT("'"&amp;E$1&amp;"'"&amp;"!$C$25:$N$32"),MATCH($A243,INDIRECT("'"&amp;E$1&amp;"'"&amp;"!$B$5:$B$12"),0),MATCH($C243,INDIRECT("'"&amp;E$1&amp;"'"&amp;"!$C$4:$N$4")))))</f>
        <v>2307383.8200000003</v>
      </c>
      <c r="F243" s="36" cm="1">
        <f t="array" aca="1" ref="F243" ca="1">IF($B243=INDIRECT("'"&amp;F$1&amp;"'"&amp;"!$B$4"),INDEX(INDIRECT("'"&amp;F$1&amp;"'"&amp;"!$C$5:$N$12"),MATCH($A243,INDIRECT("'"&amp;F$1&amp;"'"&amp;"!$B$5:$B$12"),0),MATCH($C243,INDIRECT("'"&amp;F$1&amp;"'"&amp;"!$C$4:$N$4"))),IF($B243=INDIRECT("'"&amp;F$1&amp;"'"&amp;"!$B$14"),INDEX(INDIRECT("'"&amp;F$1&amp;"'"&amp;"!$C$15:$N$22"),MATCH($A243,INDIRECT("'"&amp;F$1&amp;"'"&amp;"!$B$5:$B$12"),0),MATCH($C243,INDIRECT("'"&amp;F$1&amp;"'"&amp;"!$C$4:$N$4"))),INDEX(INDIRECT("'"&amp;F$1&amp;"'"&amp;"!$C$25:$N$32"),MATCH($A243,INDIRECT("'"&amp;F$1&amp;"'"&amp;"!$B$5:$B$12"),0),MATCH($C243,INDIRECT("'"&amp;F$1&amp;"'"&amp;"!$C$4:$N$4")))))</f>
        <v>2354055.1799999997</v>
      </c>
    </row>
    <row r="244" spans="1:6" x14ac:dyDescent="0.3">
      <c r="A244" t="str">
        <f t="shared" ref="A244:B244" si="32">A243</f>
        <v>Water</v>
      </c>
      <c r="B244" t="str">
        <f t="shared" si="32"/>
        <v>South</v>
      </c>
      <c r="C244" t="s">
        <v>18</v>
      </c>
      <c r="D244" s="36" cm="1">
        <f t="array" aca="1" ref="D244" ca="1">IF($B244=INDIRECT("'"&amp;D$1&amp;"'"&amp;"!$B$4"),INDEX(INDIRECT("'"&amp;D$1&amp;"'"&amp;"!$C$5:$N$12"),MATCH($A244,INDIRECT("'"&amp;D$1&amp;"'"&amp;"!$B$5:$B$12"),0),MATCH($C244,INDIRECT("'"&amp;D$1&amp;"'"&amp;"!$C$4:$N$4"))),IF($B244=INDIRECT("'"&amp;D$1&amp;"'"&amp;"!$B$14"),INDEX(INDIRECT("'"&amp;D$1&amp;"'"&amp;"!$C$15:$N$22"),MATCH($A244,INDIRECT("'"&amp;D$1&amp;"'"&amp;"!$B$5:$B$12"),0),MATCH($C244,INDIRECT("'"&amp;D$1&amp;"'"&amp;"!$C$4:$N$4"))),INDEX(INDIRECT("'"&amp;D$1&amp;"'"&amp;"!$C$25:$N$32"),MATCH($A244,INDIRECT("'"&amp;D$1&amp;"'"&amp;"!$B$5:$B$12"),0),MATCH($C244,INDIRECT("'"&amp;D$1&amp;"'"&amp;"!$C$4:$N$4")))))</f>
        <v>2794807.6399999997</v>
      </c>
      <c r="E244" s="36" cm="1">
        <f t="array" aca="1" ref="E244" ca="1">IF($B244=INDIRECT("'"&amp;E$1&amp;"'"&amp;"!$B$4"),INDEX(INDIRECT("'"&amp;E$1&amp;"'"&amp;"!$C$5:$N$12"),MATCH($A244,INDIRECT("'"&amp;E$1&amp;"'"&amp;"!$B$5:$B$12"),0),MATCH($C244,INDIRECT("'"&amp;E$1&amp;"'"&amp;"!$C$4:$N$4"))),IF($B244=INDIRECT("'"&amp;E$1&amp;"'"&amp;"!$B$14"),INDEX(INDIRECT("'"&amp;E$1&amp;"'"&amp;"!$C$15:$N$22"),MATCH($A244,INDIRECT("'"&amp;E$1&amp;"'"&amp;"!$B$5:$B$12"),0),MATCH($C244,INDIRECT("'"&amp;E$1&amp;"'"&amp;"!$C$4:$N$4"))),INDEX(INDIRECT("'"&amp;E$1&amp;"'"&amp;"!$C$25:$N$32"),MATCH($A244,INDIRECT("'"&amp;E$1&amp;"'"&amp;"!$B$5:$B$12"),0),MATCH($C244,INDIRECT("'"&amp;E$1&amp;"'"&amp;"!$C$4:$N$4")))))</f>
        <v>2488109.46</v>
      </c>
      <c r="F244" s="36" cm="1">
        <f t="array" aca="1" ref="F244" ca="1">IF($B244=INDIRECT("'"&amp;F$1&amp;"'"&amp;"!$B$4"),INDEX(INDIRECT("'"&amp;F$1&amp;"'"&amp;"!$C$5:$N$12"),MATCH($A244,INDIRECT("'"&amp;F$1&amp;"'"&amp;"!$B$5:$B$12"),0),MATCH($C244,INDIRECT("'"&amp;F$1&amp;"'"&amp;"!$C$4:$N$4"))),IF($B244=INDIRECT("'"&amp;F$1&amp;"'"&amp;"!$B$14"),INDEX(INDIRECT("'"&amp;F$1&amp;"'"&amp;"!$C$15:$N$22"),MATCH($A244,INDIRECT("'"&amp;F$1&amp;"'"&amp;"!$B$5:$B$12"),0),MATCH($C244,INDIRECT("'"&amp;F$1&amp;"'"&amp;"!$C$4:$N$4"))),INDEX(INDIRECT("'"&amp;F$1&amp;"'"&amp;"!$C$25:$N$32"),MATCH($A244,INDIRECT("'"&amp;F$1&amp;"'"&amp;"!$B$5:$B$12"),0),MATCH($C244,INDIRECT("'"&amp;F$1&amp;"'"&amp;"!$C$4:$N$4")))))</f>
        <v>2615615.5</v>
      </c>
    </row>
    <row r="245" spans="1:6" x14ac:dyDescent="0.3">
      <c r="A245" t="str">
        <f t="shared" ref="A245:B245" si="33">A244</f>
        <v>Water</v>
      </c>
      <c r="B245" t="str">
        <f t="shared" si="33"/>
        <v>South</v>
      </c>
      <c r="C245" t="s">
        <v>19</v>
      </c>
      <c r="D245" s="36" cm="1">
        <f t="array" aca="1" ref="D245" ca="1">IF($B245=INDIRECT("'"&amp;D$1&amp;"'"&amp;"!$B$4"),INDEX(INDIRECT("'"&amp;D$1&amp;"'"&amp;"!$C$5:$N$12"),MATCH($A245,INDIRECT("'"&amp;D$1&amp;"'"&amp;"!$B$5:$B$12"),0),MATCH($C245,INDIRECT("'"&amp;D$1&amp;"'"&amp;"!$C$4:$N$4"))),IF($B245=INDIRECT("'"&amp;D$1&amp;"'"&amp;"!$B$14"),INDEX(INDIRECT("'"&amp;D$1&amp;"'"&amp;"!$C$15:$N$22"),MATCH($A245,INDIRECT("'"&amp;D$1&amp;"'"&amp;"!$B$5:$B$12"),0),MATCH($C245,INDIRECT("'"&amp;D$1&amp;"'"&amp;"!$C$4:$N$4"))),INDEX(INDIRECT("'"&amp;D$1&amp;"'"&amp;"!$C$25:$N$32"),MATCH($A245,INDIRECT("'"&amp;D$1&amp;"'"&amp;"!$B$5:$B$12"),0),MATCH($C245,INDIRECT("'"&amp;D$1&amp;"'"&amp;"!$C$4:$N$4")))))</f>
        <v>1421057.5399999998</v>
      </c>
      <c r="E245" s="36" cm="1">
        <f t="array" aca="1" ref="E245" ca="1">IF($B245=INDIRECT("'"&amp;E$1&amp;"'"&amp;"!$B$4"),INDEX(INDIRECT("'"&amp;E$1&amp;"'"&amp;"!$C$5:$N$12"),MATCH($A245,INDIRECT("'"&amp;E$1&amp;"'"&amp;"!$B$5:$B$12"),0),MATCH($C245,INDIRECT("'"&amp;E$1&amp;"'"&amp;"!$C$4:$N$4"))),IF($B245=INDIRECT("'"&amp;E$1&amp;"'"&amp;"!$B$14"),INDEX(INDIRECT("'"&amp;E$1&amp;"'"&amp;"!$C$15:$N$22"),MATCH($A245,INDIRECT("'"&amp;E$1&amp;"'"&amp;"!$B$5:$B$12"),0),MATCH($C245,INDIRECT("'"&amp;E$1&amp;"'"&amp;"!$C$4:$N$4"))),INDEX(INDIRECT("'"&amp;E$1&amp;"'"&amp;"!$C$25:$N$32"),MATCH($A245,INDIRECT("'"&amp;E$1&amp;"'"&amp;"!$B$5:$B$12"),0),MATCH($C245,INDIRECT("'"&amp;E$1&amp;"'"&amp;"!$C$4:$N$4")))))</f>
        <v>2217021</v>
      </c>
      <c r="F245" s="36" cm="1">
        <f t="array" aca="1" ref="F245" ca="1">IF($B245=INDIRECT("'"&amp;F$1&amp;"'"&amp;"!$B$4"),INDEX(INDIRECT("'"&amp;F$1&amp;"'"&amp;"!$C$5:$N$12"),MATCH($A245,INDIRECT("'"&amp;F$1&amp;"'"&amp;"!$B$5:$B$12"),0),MATCH($C245,INDIRECT("'"&amp;F$1&amp;"'"&amp;"!$C$4:$N$4"))),IF($B245=INDIRECT("'"&amp;F$1&amp;"'"&amp;"!$B$14"),INDEX(INDIRECT("'"&amp;F$1&amp;"'"&amp;"!$C$15:$N$22"),MATCH($A245,INDIRECT("'"&amp;F$1&amp;"'"&amp;"!$B$5:$B$12"),0),MATCH($C245,INDIRECT("'"&amp;F$1&amp;"'"&amp;"!$C$4:$N$4"))),INDEX(INDIRECT("'"&amp;F$1&amp;"'"&amp;"!$C$25:$N$32"),MATCH($A245,INDIRECT("'"&amp;F$1&amp;"'"&amp;"!$B$5:$B$12"),0),MATCH($C245,INDIRECT("'"&amp;F$1&amp;"'"&amp;"!$C$4:$N$4")))))</f>
        <v>1846605.5599999998</v>
      </c>
    </row>
    <row r="246" spans="1:6" x14ac:dyDescent="0.3">
      <c r="A246" t="str">
        <f t="shared" ref="A246:B246" si="34">A245</f>
        <v>Water</v>
      </c>
      <c r="B246" t="str">
        <f t="shared" si="34"/>
        <v>South</v>
      </c>
      <c r="C246" t="s">
        <v>20</v>
      </c>
      <c r="D246" s="36" cm="1">
        <f t="array" aca="1" ref="D246" ca="1">IF($B246=INDIRECT("'"&amp;D$1&amp;"'"&amp;"!$B$4"),INDEX(INDIRECT("'"&amp;D$1&amp;"'"&amp;"!$C$5:$N$12"),MATCH($A246,INDIRECT("'"&amp;D$1&amp;"'"&amp;"!$B$5:$B$12"),0),MATCH($C246,INDIRECT("'"&amp;D$1&amp;"'"&amp;"!$C$4:$N$4"))),IF($B246=INDIRECT("'"&amp;D$1&amp;"'"&amp;"!$B$14"),INDEX(INDIRECT("'"&amp;D$1&amp;"'"&amp;"!$C$15:$N$22"),MATCH($A246,INDIRECT("'"&amp;D$1&amp;"'"&amp;"!$B$5:$B$12"),0),MATCH($C246,INDIRECT("'"&amp;D$1&amp;"'"&amp;"!$C$4:$N$4"))),INDEX(INDIRECT("'"&amp;D$1&amp;"'"&amp;"!$C$25:$N$32"),MATCH($A246,INDIRECT("'"&amp;D$1&amp;"'"&amp;"!$B$5:$B$12"),0),MATCH($C246,INDIRECT("'"&amp;D$1&amp;"'"&amp;"!$C$4:$N$4")))))</f>
        <v>2161821.7599999998</v>
      </c>
      <c r="E246" s="36" cm="1">
        <f t="array" aca="1" ref="E246" ca="1">IF($B246=INDIRECT("'"&amp;E$1&amp;"'"&amp;"!$B$4"),INDEX(INDIRECT("'"&amp;E$1&amp;"'"&amp;"!$C$5:$N$12"),MATCH($A246,INDIRECT("'"&amp;E$1&amp;"'"&amp;"!$B$5:$B$12"),0),MATCH($C246,INDIRECT("'"&amp;E$1&amp;"'"&amp;"!$C$4:$N$4"))),IF($B246=INDIRECT("'"&amp;E$1&amp;"'"&amp;"!$B$14"),INDEX(INDIRECT("'"&amp;E$1&amp;"'"&amp;"!$C$15:$N$22"),MATCH($A246,INDIRECT("'"&amp;E$1&amp;"'"&amp;"!$B$5:$B$12"),0),MATCH($C246,INDIRECT("'"&amp;E$1&amp;"'"&amp;"!$C$4:$N$4"))),INDEX(INDIRECT("'"&amp;E$1&amp;"'"&amp;"!$C$25:$N$32"),MATCH($A246,INDIRECT("'"&amp;E$1&amp;"'"&amp;"!$B$5:$B$12"),0),MATCH($C246,INDIRECT("'"&amp;E$1&amp;"'"&amp;"!$C$4:$N$4")))))</f>
        <v>2391473.6399999997</v>
      </c>
      <c r="F246" s="36" cm="1">
        <f t="array" aca="1" ref="F246" ca="1">IF($B246=INDIRECT("'"&amp;F$1&amp;"'"&amp;"!$B$4"),INDEX(INDIRECT("'"&amp;F$1&amp;"'"&amp;"!$C$5:$N$12"),MATCH($A246,INDIRECT("'"&amp;F$1&amp;"'"&amp;"!$B$5:$B$12"),0),MATCH($C246,INDIRECT("'"&amp;F$1&amp;"'"&amp;"!$C$4:$N$4"))),IF($B246=INDIRECT("'"&amp;F$1&amp;"'"&amp;"!$B$14"),INDEX(INDIRECT("'"&amp;F$1&amp;"'"&amp;"!$C$15:$N$22"),MATCH($A246,INDIRECT("'"&amp;F$1&amp;"'"&amp;"!$B$5:$B$12"),0),MATCH($C246,INDIRECT("'"&amp;F$1&amp;"'"&amp;"!$C$4:$N$4"))),INDEX(INDIRECT("'"&amp;F$1&amp;"'"&amp;"!$C$25:$N$32"),MATCH($A246,INDIRECT("'"&amp;F$1&amp;"'"&amp;"!$B$5:$B$12"),0),MATCH($C246,INDIRECT("'"&amp;F$1&amp;"'"&amp;"!$C$4:$N$4")))))</f>
        <v>2349245.06</v>
      </c>
    </row>
    <row r="247" spans="1:6" x14ac:dyDescent="0.3">
      <c r="A247" t="str">
        <f t="shared" ref="A247:B247" si="35">A246</f>
        <v>Water</v>
      </c>
      <c r="B247" t="str">
        <f t="shared" si="35"/>
        <v>South</v>
      </c>
      <c r="C247" t="s">
        <v>21</v>
      </c>
      <c r="D247" s="36" cm="1">
        <f t="array" aca="1" ref="D247" ca="1">IF($B247=INDIRECT("'"&amp;D$1&amp;"'"&amp;"!$B$4"),INDEX(INDIRECT("'"&amp;D$1&amp;"'"&amp;"!$C$5:$N$12"),MATCH($A247,INDIRECT("'"&amp;D$1&amp;"'"&amp;"!$B$5:$B$12"),0),MATCH($C247,INDIRECT("'"&amp;D$1&amp;"'"&amp;"!$C$4:$N$4"))),IF($B247=INDIRECT("'"&amp;D$1&amp;"'"&amp;"!$B$14"),INDEX(INDIRECT("'"&amp;D$1&amp;"'"&amp;"!$C$15:$N$22"),MATCH($A247,INDIRECT("'"&amp;D$1&amp;"'"&amp;"!$B$5:$B$12"),0),MATCH($C247,INDIRECT("'"&amp;D$1&amp;"'"&amp;"!$C$4:$N$4"))),INDEX(INDIRECT("'"&amp;D$1&amp;"'"&amp;"!$C$25:$N$32"),MATCH($A247,INDIRECT("'"&amp;D$1&amp;"'"&amp;"!$B$5:$B$12"),0),MATCH($C247,INDIRECT("'"&amp;D$1&amp;"'"&amp;"!$C$4:$N$4")))))</f>
        <v>2302316.46</v>
      </c>
      <c r="E247" s="36" cm="1">
        <f t="array" aca="1" ref="E247" ca="1">IF($B247=INDIRECT("'"&amp;E$1&amp;"'"&amp;"!$B$4"),INDEX(INDIRECT("'"&amp;E$1&amp;"'"&amp;"!$C$5:$N$12"),MATCH($A247,INDIRECT("'"&amp;E$1&amp;"'"&amp;"!$B$5:$B$12"),0),MATCH($C247,INDIRECT("'"&amp;E$1&amp;"'"&amp;"!$C$4:$N$4"))),IF($B247=INDIRECT("'"&amp;E$1&amp;"'"&amp;"!$B$14"),INDEX(INDIRECT("'"&amp;E$1&amp;"'"&amp;"!$C$15:$N$22"),MATCH($A247,INDIRECT("'"&amp;E$1&amp;"'"&amp;"!$B$5:$B$12"),0),MATCH($C247,INDIRECT("'"&amp;E$1&amp;"'"&amp;"!$C$4:$N$4"))),INDEX(INDIRECT("'"&amp;E$1&amp;"'"&amp;"!$C$25:$N$32"),MATCH($A247,INDIRECT("'"&amp;E$1&amp;"'"&amp;"!$B$5:$B$12"),0),MATCH($C247,INDIRECT("'"&amp;E$1&amp;"'"&amp;"!$C$4:$N$4")))))</f>
        <v>2293022.73</v>
      </c>
      <c r="F247" s="36" cm="1">
        <f t="array" aca="1" ref="F247" ca="1">IF($B247=INDIRECT("'"&amp;F$1&amp;"'"&amp;"!$B$4"),INDEX(INDIRECT("'"&amp;F$1&amp;"'"&amp;"!$C$5:$N$12"),MATCH($A247,INDIRECT("'"&amp;F$1&amp;"'"&amp;"!$B$5:$B$12"),0),MATCH($C247,INDIRECT("'"&amp;F$1&amp;"'"&amp;"!$C$4:$N$4"))),IF($B247=INDIRECT("'"&amp;F$1&amp;"'"&amp;"!$B$14"),INDEX(INDIRECT("'"&amp;F$1&amp;"'"&amp;"!$C$15:$N$22"),MATCH($A247,INDIRECT("'"&amp;F$1&amp;"'"&amp;"!$B$5:$B$12"),0),MATCH($C247,INDIRECT("'"&amp;F$1&amp;"'"&amp;"!$C$4:$N$4"))),INDEX(INDIRECT("'"&amp;F$1&amp;"'"&amp;"!$C$25:$N$32"),MATCH($A247,INDIRECT("'"&amp;F$1&amp;"'"&amp;"!$B$5:$B$12"),0),MATCH($C247,INDIRECT("'"&amp;F$1&amp;"'"&amp;"!$C$4:$N$4")))))</f>
        <v>1729370.16</v>
      </c>
    </row>
    <row r="248" spans="1:6" x14ac:dyDescent="0.3">
      <c r="A248" t="str">
        <f t="shared" ref="A248:B248" si="36">A247</f>
        <v>Water</v>
      </c>
      <c r="B248" t="str">
        <f t="shared" si="36"/>
        <v>South</v>
      </c>
      <c r="C248" t="s">
        <v>22</v>
      </c>
      <c r="D248" s="36" cm="1">
        <f t="array" aca="1" ref="D248" ca="1">IF($B248=INDIRECT("'"&amp;D$1&amp;"'"&amp;"!$B$4"),INDEX(INDIRECT("'"&amp;D$1&amp;"'"&amp;"!$C$5:$N$12"),MATCH($A248,INDIRECT("'"&amp;D$1&amp;"'"&amp;"!$B$5:$B$12"),0),MATCH($C248,INDIRECT("'"&amp;D$1&amp;"'"&amp;"!$C$4:$N$4"))),IF($B248=INDIRECT("'"&amp;D$1&amp;"'"&amp;"!$B$14"),INDEX(INDIRECT("'"&amp;D$1&amp;"'"&amp;"!$C$15:$N$22"),MATCH($A248,INDIRECT("'"&amp;D$1&amp;"'"&amp;"!$B$5:$B$12"),0),MATCH($C248,INDIRECT("'"&amp;D$1&amp;"'"&amp;"!$C$4:$N$4"))),INDEX(INDIRECT("'"&amp;D$1&amp;"'"&amp;"!$C$25:$N$32"),MATCH($A248,INDIRECT("'"&amp;D$1&amp;"'"&amp;"!$B$5:$B$12"),0),MATCH($C248,INDIRECT("'"&amp;D$1&amp;"'"&amp;"!$C$4:$N$4")))))</f>
        <v>2059325.8599999999</v>
      </c>
      <c r="E248" s="36" cm="1">
        <f t="array" aca="1" ref="E248" ca="1">IF($B248=INDIRECT("'"&amp;E$1&amp;"'"&amp;"!$B$4"),INDEX(INDIRECT("'"&amp;E$1&amp;"'"&amp;"!$C$5:$N$12"),MATCH($A248,INDIRECT("'"&amp;E$1&amp;"'"&amp;"!$B$5:$B$12"),0),MATCH($C248,INDIRECT("'"&amp;E$1&amp;"'"&amp;"!$C$4:$N$4"))),IF($B248=INDIRECT("'"&amp;E$1&amp;"'"&amp;"!$B$14"),INDEX(INDIRECT("'"&amp;E$1&amp;"'"&amp;"!$C$15:$N$22"),MATCH($A248,INDIRECT("'"&amp;E$1&amp;"'"&amp;"!$B$5:$B$12"),0),MATCH($C248,INDIRECT("'"&amp;E$1&amp;"'"&amp;"!$C$4:$N$4"))),INDEX(INDIRECT("'"&amp;E$1&amp;"'"&amp;"!$C$25:$N$32"),MATCH($A248,INDIRECT("'"&amp;E$1&amp;"'"&amp;"!$B$5:$B$12"),0),MATCH($C248,INDIRECT("'"&amp;E$1&amp;"'"&amp;"!$C$4:$N$4")))))</f>
        <v>2026598.7299999997</v>
      </c>
      <c r="F248" s="36" cm="1">
        <f t="array" aca="1" ref="F248" ca="1">IF($B248=INDIRECT("'"&amp;F$1&amp;"'"&amp;"!$B$4"),INDEX(INDIRECT("'"&amp;F$1&amp;"'"&amp;"!$C$5:$N$12"),MATCH($A248,INDIRECT("'"&amp;F$1&amp;"'"&amp;"!$B$5:$B$12"),0),MATCH($C248,INDIRECT("'"&amp;F$1&amp;"'"&amp;"!$C$4:$N$4"))),IF($B248=INDIRECT("'"&amp;F$1&amp;"'"&amp;"!$B$14"),INDEX(INDIRECT("'"&amp;F$1&amp;"'"&amp;"!$C$15:$N$22"),MATCH($A248,INDIRECT("'"&amp;F$1&amp;"'"&amp;"!$B$5:$B$12"),0),MATCH($C248,INDIRECT("'"&amp;F$1&amp;"'"&amp;"!$C$4:$N$4"))),INDEX(INDIRECT("'"&amp;F$1&amp;"'"&amp;"!$C$25:$N$32"),MATCH($A248,INDIRECT("'"&amp;F$1&amp;"'"&amp;"!$B$5:$B$12"),0),MATCH($C248,INDIRECT("'"&amp;F$1&amp;"'"&amp;"!$C$4:$N$4")))))</f>
        <v>1814108.14</v>
      </c>
    </row>
    <row r="249" spans="1:6" x14ac:dyDescent="0.3">
      <c r="A249" t="str">
        <f t="shared" ref="A249:B249" si="37">A248</f>
        <v>Water</v>
      </c>
      <c r="B249" t="str">
        <f t="shared" si="37"/>
        <v>South</v>
      </c>
      <c r="C249" t="s">
        <v>23</v>
      </c>
      <c r="D249" s="36" cm="1">
        <f t="array" aca="1" ref="D249" ca="1">IF($B249=INDIRECT("'"&amp;D$1&amp;"'"&amp;"!$B$4"),INDEX(INDIRECT("'"&amp;D$1&amp;"'"&amp;"!$C$5:$N$12"),MATCH($A249,INDIRECT("'"&amp;D$1&amp;"'"&amp;"!$B$5:$B$12"),0),MATCH($C249,INDIRECT("'"&amp;D$1&amp;"'"&amp;"!$C$4:$N$4"))),IF($B249=INDIRECT("'"&amp;D$1&amp;"'"&amp;"!$B$14"),INDEX(INDIRECT("'"&amp;D$1&amp;"'"&amp;"!$C$15:$N$22"),MATCH($A249,INDIRECT("'"&amp;D$1&amp;"'"&amp;"!$B$5:$B$12"),0),MATCH($C249,INDIRECT("'"&amp;D$1&amp;"'"&amp;"!$C$4:$N$4"))),INDEX(INDIRECT("'"&amp;D$1&amp;"'"&amp;"!$C$25:$N$32"),MATCH($A249,INDIRECT("'"&amp;D$1&amp;"'"&amp;"!$B$5:$B$12"),0),MATCH($C249,INDIRECT("'"&amp;D$1&amp;"'"&amp;"!$C$4:$N$4")))))</f>
        <v>2147897.34</v>
      </c>
      <c r="E249" s="36" cm="1">
        <f t="array" aca="1" ref="E249" ca="1">IF($B249=INDIRECT("'"&amp;E$1&amp;"'"&amp;"!$B$4"),INDEX(INDIRECT("'"&amp;E$1&amp;"'"&amp;"!$C$5:$N$12"),MATCH($A249,INDIRECT("'"&amp;E$1&amp;"'"&amp;"!$B$5:$B$12"),0),MATCH($C249,INDIRECT("'"&amp;E$1&amp;"'"&amp;"!$C$4:$N$4"))),IF($B249=INDIRECT("'"&amp;E$1&amp;"'"&amp;"!$B$14"),INDEX(INDIRECT("'"&amp;E$1&amp;"'"&amp;"!$C$15:$N$22"),MATCH($A249,INDIRECT("'"&amp;E$1&amp;"'"&amp;"!$B$5:$B$12"),0),MATCH($C249,INDIRECT("'"&amp;E$1&amp;"'"&amp;"!$C$4:$N$4"))),INDEX(INDIRECT("'"&amp;E$1&amp;"'"&amp;"!$C$25:$N$32"),MATCH($A249,INDIRECT("'"&amp;E$1&amp;"'"&amp;"!$B$5:$B$12"),0),MATCH($C249,INDIRECT("'"&amp;E$1&amp;"'"&amp;"!$C$4:$N$4")))))</f>
        <v>2453658.4499999997</v>
      </c>
      <c r="F249" s="36" cm="1">
        <f t="array" aca="1" ref="F249" ca="1">IF($B249=INDIRECT("'"&amp;F$1&amp;"'"&amp;"!$B$4"),INDEX(INDIRECT("'"&amp;F$1&amp;"'"&amp;"!$C$5:$N$12"),MATCH($A249,INDIRECT("'"&amp;F$1&amp;"'"&amp;"!$B$5:$B$12"),0),MATCH($C249,INDIRECT("'"&amp;F$1&amp;"'"&amp;"!$C$4:$N$4"))),IF($B249=INDIRECT("'"&amp;F$1&amp;"'"&amp;"!$B$14"),INDEX(INDIRECT("'"&amp;F$1&amp;"'"&amp;"!$C$15:$N$22"),MATCH($A249,INDIRECT("'"&amp;F$1&amp;"'"&amp;"!$B$5:$B$12"),0),MATCH($C249,INDIRECT("'"&amp;F$1&amp;"'"&amp;"!$C$4:$N$4"))),INDEX(INDIRECT("'"&amp;F$1&amp;"'"&amp;"!$C$25:$N$32"),MATCH($A249,INDIRECT("'"&amp;F$1&amp;"'"&amp;"!$B$5:$B$12"),0),MATCH($C249,INDIRECT("'"&amp;F$1&amp;"'"&amp;"!$C$4:$N$4")))))</f>
        <v>2288790.56</v>
      </c>
    </row>
    <row r="250" spans="1:6" x14ac:dyDescent="0.3">
      <c r="A250" t="str">
        <f t="shared" ref="A250:B250" si="38">A249</f>
        <v>Water</v>
      </c>
      <c r="B250" t="str">
        <f t="shared" si="38"/>
        <v>South</v>
      </c>
      <c r="C250" t="s">
        <v>24</v>
      </c>
      <c r="D250" s="36" cm="1">
        <f t="array" aca="1" ref="D250" ca="1">IF($B250=INDIRECT("'"&amp;D$1&amp;"'"&amp;"!$B$4"),INDEX(INDIRECT("'"&amp;D$1&amp;"'"&amp;"!$C$5:$N$12"),MATCH($A250,INDIRECT("'"&amp;D$1&amp;"'"&amp;"!$B$5:$B$12"),0),MATCH($C250,INDIRECT("'"&amp;D$1&amp;"'"&amp;"!$C$4:$N$4"))),IF($B250=INDIRECT("'"&amp;D$1&amp;"'"&amp;"!$B$14"),INDEX(INDIRECT("'"&amp;D$1&amp;"'"&amp;"!$C$15:$N$22"),MATCH($A250,INDIRECT("'"&amp;D$1&amp;"'"&amp;"!$B$5:$B$12"),0),MATCH($C250,INDIRECT("'"&amp;D$1&amp;"'"&amp;"!$C$4:$N$4"))),INDEX(INDIRECT("'"&amp;D$1&amp;"'"&amp;"!$C$25:$N$32"),MATCH($A250,INDIRECT("'"&amp;D$1&amp;"'"&amp;"!$B$5:$B$12"),0),MATCH($C250,INDIRECT("'"&amp;D$1&amp;"'"&amp;"!$C$4:$N$4")))))</f>
        <v>1994472.88</v>
      </c>
      <c r="E250" s="36" cm="1">
        <f t="array" aca="1" ref="E250" ca="1">IF($B250=INDIRECT("'"&amp;E$1&amp;"'"&amp;"!$B$4"),INDEX(INDIRECT("'"&amp;E$1&amp;"'"&amp;"!$C$5:$N$12"),MATCH($A250,INDIRECT("'"&amp;E$1&amp;"'"&amp;"!$B$5:$B$12"),0),MATCH($C250,INDIRECT("'"&amp;E$1&amp;"'"&amp;"!$C$4:$N$4"))),IF($B250=INDIRECT("'"&amp;E$1&amp;"'"&amp;"!$B$14"),INDEX(INDIRECT("'"&amp;E$1&amp;"'"&amp;"!$C$15:$N$22"),MATCH($A250,INDIRECT("'"&amp;E$1&amp;"'"&amp;"!$B$5:$B$12"),0),MATCH($C250,INDIRECT("'"&amp;E$1&amp;"'"&amp;"!$C$4:$N$4"))),INDEX(INDIRECT("'"&amp;E$1&amp;"'"&amp;"!$C$25:$N$32"),MATCH($A250,INDIRECT("'"&amp;E$1&amp;"'"&amp;"!$B$5:$B$12"),0),MATCH($C250,INDIRECT("'"&amp;E$1&amp;"'"&amp;"!$C$4:$N$4")))))</f>
        <v>2304251.91</v>
      </c>
      <c r="F250" s="36" cm="1">
        <f t="array" aca="1" ref="F250" ca="1">IF($B250=INDIRECT("'"&amp;F$1&amp;"'"&amp;"!$B$4"),INDEX(INDIRECT("'"&amp;F$1&amp;"'"&amp;"!$C$5:$N$12"),MATCH($A250,INDIRECT("'"&amp;F$1&amp;"'"&amp;"!$B$5:$B$12"),0),MATCH($C250,INDIRECT("'"&amp;F$1&amp;"'"&amp;"!$C$4:$N$4"))),IF($B250=INDIRECT("'"&amp;F$1&amp;"'"&amp;"!$B$14"),INDEX(INDIRECT("'"&amp;F$1&amp;"'"&amp;"!$C$15:$N$22"),MATCH($A250,INDIRECT("'"&amp;F$1&amp;"'"&amp;"!$B$5:$B$12"),0),MATCH($C250,INDIRECT("'"&amp;F$1&amp;"'"&amp;"!$C$4:$N$4"))),INDEX(INDIRECT("'"&amp;F$1&amp;"'"&amp;"!$C$25:$N$32"),MATCH($A250,INDIRECT("'"&amp;F$1&amp;"'"&amp;"!$B$5:$B$12"),0),MATCH($C250,INDIRECT("'"&amp;F$1&amp;"'"&amp;"!$C$4:$N$4")))))</f>
        <v>1776311.88</v>
      </c>
    </row>
    <row r="251" spans="1:6" x14ac:dyDescent="0.3">
      <c r="A251" t="str">
        <f t="shared" ref="A251:B251" si="39">A250</f>
        <v>Water</v>
      </c>
      <c r="B251" t="str">
        <f t="shared" si="39"/>
        <v>South</v>
      </c>
      <c r="C251" t="s">
        <v>25</v>
      </c>
      <c r="D251" s="36" cm="1">
        <f t="array" aca="1" ref="D251" ca="1">IF($B251=INDIRECT("'"&amp;D$1&amp;"'"&amp;"!$B$4"),INDEX(INDIRECT("'"&amp;D$1&amp;"'"&amp;"!$C$5:$N$12"),MATCH($A251,INDIRECT("'"&amp;D$1&amp;"'"&amp;"!$B$5:$B$12"),0),MATCH($C251,INDIRECT("'"&amp;D$1&amp;"'"&amp;"!$C$4:$N$4"))),IF($B251=INDIRECT("'"&amp;D$1&amp;"'"&amp;"!$B$14"),INDEX(INDIRECT("'"&amp;D$1&amp;"'"&amp;"!$C$15:$N$22"),MATCH($A251,INDIRECT("'"&amp;D$1&amp;"'"&amp;"!$B$5:$B$12"),0),MATCH($C251,INDIRECT("'"&amp;D$1&amp;"'"&amp;"!$C$4:$N$4"))),INDEX(INDIRECT("'"&amp;D$1&amp;"'"&amp;"!$C$25:$N$32"),MATCH($A251,INDIRECT("'"&amp;D$1&amp;"'"&amp;"!$B$5:$B$12"),0),MATCH($C251,INDIRECT("'"&amp;D$1&amp;"'"&amp;"!$C$4:$N$4")))))</f>
        <v>1990446.68</v>
      </c>
      <c r="E251" s="36" cm="1">
        <f t="array" aca="1" ref="E251" ca="1">IF($B251=INDIRECT("'"&amp;E$1&amp;"'"&amp;"!$B$4"),INDEX(INDIRECT("'"&amp;E$1&amp;"'"&amp;"!$C$5:$N$12"),MATCH($A251,INDIRECT("'"&amp;E$1&amp;"'"&amp;"!$B$5:$B$12"),0),MATCH($C251,INDIRECT("'"&amp;E$1&amp;"'"&amp;"!$C$4:$N$4"))),IF($B251=INDIRECT("'"&amp;E$1&amp;"'"&amp;"!$B$14"),INDEX(INDIRECT("'"&amp;E$1&amp;"'"&amp;"!$C$15:$N$22"),MATCH($A251,INDIRECT("'"&amp;E$1&amp;"'"&amp;"!$B$5:$B$12"),0),MATCH($C251,INDIRECT("'"&amp;E$1&amp;"'"&amp;"!$C$4:$N$4"))),INDEX(INDIRECT("'"&amp;E$1&amp;"'"&amp;"!$C$25:$N$32"),MATCH($A251,INDIRECT("'"&amp;E$1&amp;"'"&amp;"!$B$5:$B$12"),0),MATCH($C251,INDIRECT("'"&amp;E$1&amp;"'"&amp;"!$C$4:$N$4")))))</f>
        <v>2472440.73</v>
      </c>
      <c r="F251" s="36" cm="1">
        <f t="array" aca="1" ref="F251" ca="1">IF($B251=INDIRECT("'"&amp;F$1&amp;"'"&amp;"!$B$4"),INDEX(INDIRECT("'"&amp;F$1&amp;"'"&amp;"!$C$5:$N$12"),MATCH($A251,INDIRECT("'"&amp;F$1&amp;"'"&amp;"!$B$5:$B$12"),0),MATCH($C251,INDIRECT("'"&amp;F$1&amp;"'"&amp;"!$C$4:$N$4"))),IF($B251=INDIRECT("'"&amp;F$1&amp;"'"&amp;"!$B$14"),INDEX(INDIRECT("'"&amp;F$1&amp;"'"&amp;"!$C$15:$N$22"),MATCH($A251,INDIRECT("'"&amp;F$1&amp;"'"&amp;"!$B$5:$B$12"),0),MATCH($C251,INDIRECT("'"&amp;F$1&amp;"'"&amp;"!$C$4:$N$4"))),INDEX(INDIRECT("'"&amp;F$1&amp;"'"&amp;"!$C$25:$N$32"),MATCH($A251,INDIRECT("'"&amp;F$1&amp;"'"&amp;"!$B$5:$B$12"),0),MATCH($C251,INDIRECT("'"&amp;F$1&amp;"'"&amp;"!$C$4:$N$4")))))</f>
        <v>1986252.38</v>
      </c>
    </row>
    <row r="252" spans="1:6" x14ac:dyDescent="0.3">
      <c r="A252" t="str">
        <f t="shared" ref="A252:B252" si="40">A251</f>
        <v>Water</v>
      </c>
      <c r="B252" t="str">
        <f t="shared" si="40"/>
        <v>South</v>
      </c>
      <c r="C252" t="s">
        <v>26</v>
      </c>
      <c r="D252" s="36" cm="1">
        <f t="array" aca="1" ref="D252" ca="1">IF($B252=INDIRECT("'"&amp;D$1&amp;"'"&amp;"!$B$4"),INDEX(INDIRECT("'"&amp;D$1&amp;"'"&amp;"!$C$5:$N$12"),MATCH($A252,INDIRECT("'"&amp;D$1&amp;"'"&amp;"!$B$5:$B$12"),0),MATCH($C252,INDIRECT("'"&amp;D$1&amp;"'"&amp;"!$C$4:$N$4"))),IF($B252=INDIRECT("'"&amp;D$1&amp;"'"&amp;"!$B$14"),INDEX(INDIRECT("'"&amp;D$1&amp;"'"&amp;"!$C$15:$N$22"),MATCH($A252,INDIRECT("'"&amp;D$1&amp;"'"&amp;"!$B$5:$B$12"),0),MATCH($C252,INDIRECT("'"&amp;D$1&amp;"'"&amp;"!$C$4:$N$4"))),INDEX(INDIRECT("'"&amp;D$1&amp;"'"&amp;"!$C$25:$N$32"),MATCH($A252,INDIRECT("'"&amp;D$1&amp;"'"&amp;"!$B$5:$B$12"),0),MATCH($C252,INDIRECT("'"&amp;D$1&amp;"'"&amp;"!$C$4:$N$4")))))</f>
        <v>2015748.5999999999</v>
      </c>
      <c r="E252" s="36" cm="1">
        <f t="array" aca="1" ref="E252" ca="1">IF($B252=INDIRECT("'"&amp;E$1&amp;"'"&amp;"!$B$4"),INDEX(INDIRECT("'"&amp;E$1&amp;"'"&amp;"!$C$5:$N$12"),MATCH($A252,INDIRECT("'"&amp;E$1&amp;"'"&amp;"!$B$5:$B$12"),0),MATCH($C252,INDIRECT("'"&amp;E$1&amp;"'"&amp;"!$C$4:$N$4"))),IF($B252=INDIRECT("'"&amp;E$1&amp;"'"&amp;"!$B$14"),INDEX(INDIRECT("'"&amp;E$1&amp;"'"&amp;"!$C$15:$N$22"),MATCH($A252,INDIRECT("'"&amp;E$1&amp;"'"&amp;"!$B$5:$B$12"),0),MATCH($C252,INDIRECT("'"&amp;E$1&amp;"'"&amp;"!$C$4:$N$4"))),INDEX(INDIRECT("'"&amp;E$1&amp;"'"&amp;"!$C$25:$N$32"),MATCH($A252,INDIRECT("'"&amp;E$1&amp;"'"&amp;"!$B$5:$B$12"),0),MATCH($C252,INDIRECT("'"&amp;E$1&amp;"'"&amp;"!$C$4:$N$4")))))</f>
        <v>2394614.73</v>
      </c>
      <c r="F252" s="36" cm="1">
        <f t="array" aca="1" ref="F252" ca="1">IF($B252=INDIRECT("'"&amp;F$1&amp;"'"&amp;"!$B$4"),INDEX(INDIRECT("'"&amp;F$1&amp;"'"&amp;"!$C$5:$N$12"),MATCH($A252,INDIRECT("'"&amp;F$1&amp;"'"&amp;"!$B$5:$B$12"),0),MATCH($C252,INDIRECT("'"&amp;F$1&amp;"'"&amp;"!$C$4:$N$4"))),IF($B252=INDIRECT("'"&amp;F$1&amp;"'"&amp;"!$B$14"),INDEX(INDIRECT("'"&amp;F$1&amp;"'"&amp;"!$C$15:$N$22"),MATCH($A252,INDIRECT("'"&amp;F$1&amp;"'"&amp;"!$B$5:$B$12"),0),MATCH($C252,INDIRECT("'"&amp;F$1&amp;"'"&amp;"!$C$4:$N$4"))),INDEX(INDIRECT("'"&amp;F$1&amp;"'"&amp;"!$C$25:$N$32"),MATCH($A252,INDIRECT("'"&amp;F$1&amp;"'"&amp;"!$B$5:$B$12"),0),MATCH($C252,INDIRECT("'"&amp;F$1&amp;"'"&amp;"!$C$4:$N$4")))))</f>
        <v>2047676.94</v>
      </c>
    </row>
    <row r="253" spans="1:6" x14ac:dyDescent="0.3">
      <c r="A253" t="str">
        <f t="shared" ref="A253:B253" si="41">A252</f>
        <v>Water</v>
      </c>
      <c r="B253" t="str">
        <f t="shared" si="41"/>
        <v>South</v>
      </c>
      <c r="C253" t="s">
        <v>27</v>
      </c>
      <c r="D253" s="36" cm="1">
        <f t="array" aca="1" ref="D253" ca="1">IF($B253=INDIRECT("'"&amp;D$1&amp;"'"&amp;"!$B$4"),INDEX(INDIRECT("'"&amp;D$1&amp;"'"&amp;"!$C$5:$N$12"),MATCH($A253,INDIRECT("'"&amp;D$1&amp;"'"&amp;"!$B$5:$B$12"),0),MATCH($C253,INDIRECT("'"&amp;D$1&amp;"'"&amp;"!$C$4:$N$4"))),IF($B253=INDIRECT("'"&amp;D$1&amp;"'"&amp;"!$B$14"),INDEX(INDIRECT("'"&amp;D$1&amp;"'"&amp;"!$C$15:$N$22"),MATCH($A253,INDIRECT("'"&amp;D$1&amp;"'"&amp;"!$B$5:$B$12"),0),MATCH($C253,INDIRECT("'"&amp;D$1&amp;"'"&amp;"!$C$4:$N$4"))),INDEX(INDIRECT("'"&amp;D$1&amp;"'"&amp;"!$C$25:$N$32"),MATCH($A253,INDIRECT("'"&amp;D$1&amp;"'"&amp;"!$B$5:$B$12"),0),MATCH($C253,INDIRECT("'"&amp;D$1&amp;"'"&amp;"!$C$4:$N$4")))))</f>
        <v>1910769.74</v>
      </c>
      <c r="E253" s="36" cm="1">
        <f t="array" aca="1" ref="E253" ca="1">IF($B253=INDIRECT("'"&amp;E$1&amp;"'"&amp;"!$B$4"),INDEX(INDIRECT("'"&amp;E$1&amp;"'"&amp;"!$C$5:$N$12"),MATCH($A253,INDIRECT("'"&amp;E$1&amp;"'"&amp;"!$B$5:$B$12"),0),MATCH($C253,INDIRECT("'"&amp;E$1&amp;"'"&amp;"!$C$4:$N$4"))),IF($B253=INDIRECT("'"&amp;E$1&amp;"'"&amp;"!$B$14"),INDEX(INDIRECT("'"&amp;E$1&amp;"'"&amp;"!$C$15:$N$22"),MATCH($A253,INDIRECT("'"&amp;E$1&amp;"'"&amp;"!$B$5:$B$12"),0),MATCH($C253,INDIRECT("'"&amp;E$1&amp;"'"&amp;"!$C$4:$N$4"))),INDEX(INDIRECT("'"&amp;E$1&amp;"'"&amp;"!$C$25:$N$32"),MATCH($A253,INDIRECT("'"&amp;E$1&amp;"'"&amp;"!$B$5:$B$12"),0),MATCH($C253,INDIRECT("'"&amp;E$1&amp;"'"&amp;"!$C$4:$N$4")))))</f>
        <v>2394614.73</v>
      </c>
      <c r="F253" s="36" cm="1">
        <f t="array" aca="1" ref="F253" ca="1">IF($B253=INDIRECT("'"&amp;F$1&amp;"'"&amp;"!$B$4"),INDEX(INDIRECT("'"&amp;F$1&amp;"'"&amp;"!$C$5:$N$12"),MATCH($A253,INDIRECT("'"&amp;F$1&amp;"'"&amp;"!$B$5:$B$12"),0),MATCH($C253,INDIRECT("'"&amp;F$1&amp;"'"&amp;"!$C$4:$N$4"))),IF($B253=INDIRECT("'"&amp;F$1&amp;"'"&amp;"!$B$14"),INDEX(INDIRECT("'"&amp;F$1&amp;"'"&amp;"!$C$15:$N$22"),MATCH($A253,INDIRECT("'"&amp;F$1&amp;"'"&amp;"!$B$5:$B$12"),0),MATCH($C253,INDIRECT("'"&amp;F$1&amp;"'"&amp;"!$C$4:$N$4"))),INDEX(INDIRECT("'"&amp;F$1&amp;"'"&amp;"!$C$25:$N$32"),MATCH($A253,INDIRECT("'"&amp;F$1&amp;"'"&amp;"!$B$5:$B$12"),0),MATCH($C253,INDIRECT("'"&amp;F$1&amp;"'"&amp;"!$C$4:$N$4")))))</f>
        <v>2077686.48</v>
      </c>
    </row>
    <row r="254" spans="1:6" x14ac:dyDescent="0.3">
      <c r="A254" t="s">
        <v>35</v>
      </c>
      <c r="B254" t="s">
        <v>11</v>
      </c>
      <c r="C254" t="s">
        <v>16</v>
      </c>
      <c r="D254" s="36" cm="1">
        <f t="array" aca="1" ref="D254" ca="1">IF($B254=INDIRECT("'"&amp;D$1&amp;"'"&amp;"!$B$4"),INDEX(INDIRECT("'"&amp;D$1&amp;"'"&amp;"!$C$5:$N$12"),MATCH($A254,INDIRECT("'"&amp;D$1&amp;"'"&amp;"!$B$5:$B$12"),0),MATCH($C254,INDIRECT("'"&amp;D$1&amp;"'"&amp;"!$C$4:$N$4"))),IF($B254=INDIRECT("'"&amp;D$1&amp;"'"&amp;"!$B$14"),INDEX(INDIRECT("'"&amp;D$1&amp;"'"&amp;"!$C$15:$N$22"),MATCH($A254,INDIRECT("'"&amp;D$1&amp;"'"&amp;"!$B$5:$B$12"),0),MATCH($C254,INDIRECT("'"&amp;D$1&amp;"'"&amp;"!$C$4:$N$4"))),INDEX(INDIRECT("'"&amp;D$1&amp;"'"&amp;"!$C$25:$N$32"),MATCH($A254,INDIRECT("'"&amp;D$1&amp;"'"&amp;"!$B$5:$B$12"),0),MATCH($C254,INDIRECT("'"&amp;D$1&amp;"'"&amp;"!$C$4:$N$4")))))</f>
        <v>6031.92</v>
      </c>
      <c r="E254" s="36" cm="1">
        <f t="array" aca="1" ref="E254" ca="1">IF($B254=INDIRECT("'"&amp;E$1&amp;"'"&amp;"!$B$4"),INDEX(INDIRECT("'"&amp;E$1&amp;"'"&amp;"!$C$5:$N$12"),MATCH($A254,INDIRECT("'"&amp;E$1&amp;"'"&amp;"!$B$5:$B$12"),0),MATCH($C254,INDIRECT("'"&amp;E$1&amp;"'"&amp;"!$C$4:$N$4"))),IF($B254=INDIRECT("'"&amp;E$1&amp;"'"&amp;"!$B$14"),INDEX(INDIRECT("'"&amp;E$1&amp;"'"&amp;"!$C$15:$N$22"),MATCH($A254,INDIRECT("'"&amp;E$1&amp;"'"&amp;"!$B$5:$B$12"),0),MATCH($C254,INDIRECT("'"&amp;E$1&amp;"'"&amp;"!$C$4:$N$4"))),INDEX(INDIRECT("'"&amp;E$1&amp;"'"&amp;"!$C$25:$N$32"),MATCH($A254,INDIRECT("'"&amp;E$1&amp;"'"&amp;"!$B$5:$B$12"),0),MATCH($C254,INDIRECT("'"&amp;E$1&amp;"'"&amp;"!$C$4:$N$4")))))</f>
        <v>0</v>
      </c>
      <c r="F254" s="36" cm="1">
        <f t="array" aca="1" ref="F254" ca="1">IF($B254=INDIRECT("'"&amp;F$1&amp;"'"&amp;"!$B$4"),INDEX(INDIRECT("'"&amp;F$1&amp;"'"&amp;"!$C$5:$N$12"),MATCH($A254,INDIRECT("'"&amp;F$1&amp;"'"&amp;"!$B$5:$B$12"),0),MATCH($C254,INDIRECT("'"&amp;F$1&amp;"'"&amp;"!$C$4:$N$4"))),IF($B254=INDIRECT("'"&amp;F$1&amp;"'"&amp;"!$B$14"),INDEX(INDIRECT("'"&amp;F$1&amp;"'"&amp;"!$C$15:$N$22"),MATCH($A254,INDIRECT("'"&amp;F$1&amp;"'"&amp;"!$B$5:$B$12"),0),MATCH($C254,INDIRECT("'"&amp;F$1&amp;"'"&amp;"!$C$4:$N$4"))),INDEX(INDIRECT("'"&amp;F$1&amp;"'"&amp;"!$C$25:$N$32"),MATCH($A254,INDIRECT("'"&amp;F$1&amp;"'"&amp;"!$B$5:$B$12"),0),MATCH($C254,INDIRECT("'"&amp;F$1&amp;"'"&amp;"!$C$4:$N$4")))))</f>
        <v>8680.5199999999986</v>
      </c>
    </row>
    <row r="255" spans="1:6" x14ac:dyDescent="0.3">
      <c r="A255" t="str">
        <f t="shared" ref="A255:B255" si="42">A254</f>
        <v>PMX</v>
      </c>
      <c r="B255" t="str">
        <f t="shared" si="42"/>
        <v>North</v>
      </c>
      <c r="C255" t="s">
        <v>17</v>
      </c>
      <c r="D255" s="36" cm="1">
        <f t="array" aca="1" ref="D255" ca="1">IF($B255=INDIRECT("'"&amp;D$1&amp;"'"&amp;"!$B$4"),INDEX(INDIRECT("'"&amp;D$1&amp;"'"&amp;"!$C$5:$N$12"),MATCH($A255,INDIRECT("'"&amp;D$1&amp;"'"&amp;"!$B$5:$B$12"),0),MATCH($C255,INDIRECT("'"&amp;D$1&amp;"'"&amp;"!$C$4:$N$4"))),IF($B255=INDIRECT("'"&amp;D$1&amp;"'"&amp;"!$B$14"),INDEX(INDIRECT("'"&amp;D$1&amp;"'"&amp;"!$C$15:$N$22"),MATCH($A255,INDIRECT("'"&amp;D$1&amp;"'"&amp;"!$B$5:$B$12"),0),MATCH($C255,INDIRECT("'"&amp;D$1&amp;"'"&amp;"!$C$4:$N$4"))),INDEX(INDIRECT("'"&amp;D$1&amp;"'"&amp;"!$C$25:$N$32"),MATCH($A255,INDIRECT("'"&amp;D$1&amp;"'"&amp;"!$B$5:$B$12"),0),MATCH($C255,INDIRECT("'"&amp;D$1&amp;"'"&amp;"!$C$4:$N$4")))))</f>
        <v>2296.8199999999997</v>
      </c>
      <c r="E255" s="36" cm="1">
        <f t="array" aca="1" ref="E255" ca="1">IF($B255=INDIRECT("'"&amp;E$1&amp;"'"&amp;"!$B$4"),INDEX(INDIRECT("'"&amp;E$1&amp;"'"&amp;"!$C$5:$N$12"),MATCH($A255,INDIRECT("'"&amp;E$1&amp;"'"&amp;"!$B$5:$B$12"),0),MATCH($C255,INDIRECT("'"&amp;E$1&amp;"'"&amp;"!$C$4:$N$4"))),IF($B255=INDIRECT("'"&amp;E$1&amp;"'"&amp;"!$B$14"),INDEX(INDIRECT("'"&amp;E$1&amp;"'"&amp;"!$C$15:$N$22"),MATCH($A255,INDIRECT("'"&amp;E$1&amp;"'"&amp;"!$B$5:$B$12"),0),MATCH($C255,INDIRECT("'"&amp;E$1&amp;"'"&amp;"!$C$4:$N$4"))),INDEX(INDIRECT("'"&amp;E$1&amp;"'"&amp;"!$C$25:$N$32"),MATCH($A255,INDIRECT("'"&amp;E$1&amp;"'"&amp;"!$B$5:$B$12"),0),MATCH($C255,INDIRECT("'"&amp;E$1&amp;"'"&amp;"!$C$4:$N$4")))))</f>
        <v>0</v>
      </c>
      <c r="F255" s="36" cm="1">
        <f t="array" aca="1" ref="F255" ca="1">IF($B255=INDIRECT("'"&amp;F$1&amp;"'"&amp;"!$B$4"),INDEX(INDIRECT("'"&amp;F$1&amp;"'"&amp;"!$C$5:$N$12"),MATCH($A255,INDIRECT("'"&amp;F$1&amp;"'"&amp;"!$B$5:$B$12"),0),MATCH($C255,INDIRECT("'"&amp;F$1&amp;"'"&amp;"!$C$4:$N$4"))),IF($B255=INDIRECT("'"&amp;F$1&amp;"'"&amp;"!$B$14"),INDEX(INDIRECT("'"&amp;F$1&amp;"'"&amp;"!$C$15:$N$22"),MATCH($A255,INDIRECT("'"&amp;F$1&amp;"'"&amp;"!$B$5:$B$12"),0),MATCH($C255,INDIRECT("'"&amp;F$1&amp;"'"&amp;"!$C$4:$N$4"))),INDEX(INDIRECT("'"&amp;F$1&amp;"'"&amp;"!$C$25:$N$32"),MATCH($A255,INDIRECT("'"&amp;F$1&amp;"'"&amp;"!$B$5:$B$12"),0),MATCH($C255,INDIRECT("'"&amp;F$1&amp;"'"&amp;"!$C$4:$N$4")))))</f>
        <v>3395.62</v>
      </c>
    </row>
    <row r="256" spans="1:6" x14ac:dyDescent="0.3">
      <c r="A256" t="str">
        <f t="shared" ref="A256:B256" si="43">A255</f>
        <v>PMX</v>
      </c>
      <c r="B256" t="str">
        <f t="shared" si="43"/>
        <v>North</v>
      </c>
      <c r="C256" t="s">
        <v>18</v>
      </c>
      <c r="D256" s="36" cm="1">
        <f t="array" aca="1" ref="D256" ca="1">IF($B256=INDIRECT("'"&amp;D$1&amp;"'"&amp;"!$B$4"),INDEX(INDIRECT("'"&amp;D$1&amp;"'"&amp;"!$C$5:$N$12"),MATCH($A256,INDIRECT("'"&amp;D$1&amp;"'"&amp;"!$B$5:$B$12"),0),MATCH($C256,INDIRECT("'"&amp;D$1&amp;"'"&amp;"!$C$4:$N$4"))),IF($B256=INDIRECT("'"&amp;D$1&amp;"'"&amp;"!$B$14"),INDEX(INDIRECT("'"&amp;D$1&amp;"'"&amp;"!$C$15:$N$22"),MATCH($A256,INDIRECT("'"&amp;D$1&amp;"'"&amp;"!$B$5:$B$12"),0),MATCH($C256,INDIRECT("'"&amp;D$1&amp;"'"&amp;"!$C$4:$N$4"))),INDEX(INDIRECT("'"&amp;D$1&amp;"'"&amp;"!$C$25:$N$32"),MATCH($A256,INDIRECT("'"&amp;D$1&amp;"'"&amp;"!$B$5:$B$12"),0),MATCH($C256,INDIRECT("'"&amp;D$1&amp;"'"&amp;"!$C$4:$N$4")))))</f>
        <v>2115.6</v>
      </c>
      <c r="E256" s="36" cm="1">
        <f t="array" aca="1" ref="E256" ca="1">IF($B256=INDIRECT("'"&amp;E$1&amp;"'"&amp;"!$B$4"),INDEX(INDIRECT("'"&amp;E$1&amp;"'"&amp;"!$C$5:$N$12"),MATCH($A256,INDIRECT("'"&amp;E$1&amp;"'"&amp;"!$B$5:$B$12"),0),MATCH($C256,INDIRECT("'"&amp;E$1&amp;"'"&amp;"!$C$4:$N$4"))),IF($B256=INDIRECT("'"&amp;E$1&amp;"'"&amp;"!$B$14"),INDEX(INDIRECT("'"&amp;E$1&amp;"'"&amp;"!$C$15:$N$22"),MATCH($A256,INDIRECT("'"&amp;E$1&amp;"'"&amp;"!$B$5:$B$12"),0),MATCH($C256,INDIRECT("'"&amp;E$1&amp;"'"&amp;"!$C$4:$N$4"))),INDEX(INDIRECT("'"&amp;E$1&amp;"'"&amp;"!$C$25:$N$32"),MATCH($A256,INDIRECT("'"&amp;E$1&amp;"'"&amp;"!$B$5:$B$12"),0),MATCH($C256,INDIRECT("'"&amp;E$1&amp;"'"&amp;"!$C$4:$N$4")))))</f>
        <v>0</v>
      </c>
      <c r="F256" s="36" cm="1">
        <f t="array" aca="1" ref="F256" ca="1">IF($B256=INDIRECT("'"&amp;F$1&amp;"'"&amp;"!$B$4"),INDEX(INDIRECT("'"&amp;F$1&amp;"'"&amp;"!$C$5:$N$12"),MATCH($A256,INDIRECT("'"&amp;F$1&amp;"'"&amp;"!$B$5:$B$12"),0),MATCH($C256,INDIRECT("'"&amp;F$1&amp;"'"&amp;"!$C$4:$N$4"))),IF($B256=INDIRECT("'"&amp;F$1&amp;"'"&amp;"!$B$14"),INDEX(INDIRECT("'"&amp;F$1&amp;"'"&amp;"!$C$15:$N$22"),MATCH($A256,INDIRECT("'"&amp;F$1&amp;"'"&amp;"!$B$5:$B$12"),0),MATCH($C256,INDIRECT("'"&amp;F$1&amp;"'"&amp;"!$C$4:$N$4"))),INDEX(INDIRECT("'"&amp;F$1&amp;"'"&amp;"!$C$25:$N$32"),MATCH($A256,INDIRECT("'"&amp;F$1&amp;"'"&amp;"!$B$5:$B$12"),0),MATCH($C256,INDIRECT("'"&amp;F$1&amp;"'"&amp;"!$C$4:$N$4")))))</f>
        <v>1656.3999999999999</v>
      </c>
    </row>
    <row r="257" spans="1:6" x14ac:dyDescent="0.3">
      <c r="A257" t="str">
        <f t="shared" ref="A257:B257" si="44">A256</f>
        <v>PMX</v>
      </c>
      <c r="B257" t="str">
        <f t="shared" si="44"/>
        <v>North</v>
      </c>
      <c r="C257" t="s">
        <v>19</v>
      </c>
      <c r="D257" s="36" cm="1">
        <f t="array" aca="1" ref="D257" ca="1">IF($B257=INDIRECT("'"&amp;D$1&amp;"'"&amp;"!$B$4"),INDEX(INDIRECT("'"&amp;D$1&amp;"'"&amp;"!$C$5:$N$12"),MATCH($A257,INDIRECT("'"&amp;D$1&amp;"'"&amp;"!$B$5:$B$12"),0),MATCH($C257,INDIRECT("'"&amp;D$1&amp;"'"&amp;"!$C$4:$N$4"))),IF($B257=INDIRECT("'"&amp;D$1&amp;"'"&amp;"!$B$14"),INDEX(INDIRECT("'"&amp;D$1&amp;"'"&amp;"!$C$15:$N$22"),MATCH($A257,INDIRECT("'"&amp;D$1&amp;"'"&amp;"!$B$5:$B$12"),0),MATCH($C257,INDIRECT("'"&amp;D$1&amp;"'"&amp;"!$C$4:$N$4"))),INDEX(INDIRECT("'"&amp;D$1&amp;"'"&amp;"!$C$25:$N$32"),MATCH($A257,INDIRECT("'"&amp;D$1&amp;"'"&amp;"!$B$5:$B$12"),0),MATCH($C257,INDIRECT("'"&amp;D$1&amp;"'"&amp;"!$C$4:$N$4")))))</f>
        <v>422.29999999999995</v>
      </c>
      <c r="E257" s="36" cm="1">
        <f t="array" aca="1" ref="E257" ca="1">IF($B257=INDIRECT("'"&amp;E$1&amp;"'"&amp;"!$B$4"),INDEX(INDIRECT("'"&amp;E$1&amp;"'"&amp;"!$C$5:$N$12"),MATCH($A257,INDIRECT("'"&amp;E$1&amp;"'"&amp;"!$B$5:$B$12"),0),MATCH($C257,INDIRECT("'"&amp;E$1&amp;"'"&amp;"!$C$4:$N$4"))),IF($B257=INDIRECT("'"&amp;E$1&amp;"'"&amp;"!$B$14"),INDEX(INDIRECT("'"&amp;E$1&amp;"'"&amp;"!$C$15:$N$22"),MATCH($A257,INDIRECT("'"&amp;E$1&amp;"'"&amp;"!$B$5:$B$12"),0),MATCH($C257,INDIRECT("'"&amp;E$1&amp;"'"&amp;"!$C$4:$N$4"))),INDEX(INDIRECT("'"&amp;E$1&amp;"'"&amp;"!$C$25:$N$32"),MATCH($A257,INDIRECT("'"&amp;E$1&amp;"'"&amp;"!$B$5:$B$12"),0),MATCH($C257,INDIRECT("'"&amp;E$1&amp;"'"&amp;"!$C$4:$N$4")))))</f>
        <v>0</v>
      </c>
      <c r="F257" s="36" cm="1">
        <f t="array" aca="1" ref="F257" ca="1">IF($B257=INDIRECT("'"&amp;F$1&amp;"'"&amp;"!$B$4"),INDEX(INDIRECT("'"&amp;F$1&amp;"'"&amp;"!$C$5:$N$12"),MATCH($A257,INDIRECT("'"&amp;F$1&amp;"'"&amp;"!$B$5:$B$12"),0),MATCH($C257,INDIRECT("'"&amp;F$1&amp;"'"&amp;"!$C$4:$N$4"))),IF($B257=INDIRECT("'"&amp;F$1&amp;"'"&amp;"!$B$14"),INDEX(INDIRECT("'"&amp;F$1&amp;"'"&amp;"!$C$15:$N$22"),MATCH($A257,INDIRECT("'"&amp;F$1&amp;"'"&amp;"!$B$5:$B$12"),0),MATCH($C257,INDIRECT("'"&amp;F$1&amp;"'"&amp;"!$C$4:$N$4"))),INDEX(INDIRECT("'"&amp;F$1&amp;"'"&amp;"!$C$25:$N$32"),MATCH($A257,INDIRECT("'"&amp;F$1&amp;"'"&amp;"!$B$5:$B$12"),0),MATCH($C257,INDIRECT("'"&amp;F$1&amp;"'"&amp;"!$C$4:$N$4")))))</f>
        <v>52.48</v>
      </c>
    </row>
    <row r="258" spans="1:6" x14ac:dyDescent="0.3">
      <c r="A258" t="str">
        <f t="shared" ref="A258:B258" si="45">A257</f>
        <v>PMX</v>
      </c>
      <c r="B258" t="str">
        <f t="shared" si="45"/>
        <v>North</v>
      </c>
      <c r="C258" t="s">
        <v>20</v>
      </c>
      <c r="D258" s="36" cm="1">
        <f t="array" aca="1" ref="D258" ca="1">IF($B258=INDIRECT("'"&amp;D$1&amp;"'"&amp;"!$B$4"),INDEX(INDIRECT("'"&amp;D$1&amp;"'"&amp;"!$C$5:$N$12"),MATCH($A258,INDIRECT("'"&amp;D$1&amp;"'"&amp;"!$B$5:$B$12"),0),MATCH($C258,INDIRECT("'"&amp;D$1&amp;"'"&amp;"!$C$4:$N$4"))),IF($B258=INDIRECT("'"&amp;D$1&amp;"'"&amp;"!$B$14"),INDEX(INDIRECT("'"&amp;D$1&amp;"'"&amp;"!$C$15:$N$22"),MATCH($A258,INDIRECT("'"&amp;D$1&amp;"'"&amp;"!$B$5:$B$12"),0),MATCH($C258,INDIRECT("'"&amp;D$1&amp;"'"&amp;"!$C$4:$N$4"))),INDEX(INDIRECT("'"&amp;D$1&amp;"'"&amp;"!$C$25:$N$32"),MATCH($A258,INDIRECT("'"&amp;D$1&amp;"'"&amp;"!$B$5:$B$12"),0),MATCH($C258,INDIRECT("'"&amp;D$1&amp;"'"&amp;"!$C$4:$N$4")))))</f>
        <v>3067.62</v>
      </c>
      <c r="E258" s="36" cm="1">
        <f t="array" aca="1" ref="E258" ca="1">IF($B258=INDIRECT("'"&amp;E$1&amp;"'"&amp;"!$B$4"),INDEX(INDIRECT("'"&amp;E$1&amp;"'"&amp;"!$C$5:$N$12"),MATCH($A258,INDIRECT("'"&amp;E$1&amp;"'"&amp;"!$B$5:$B$12"),0),MATCH($C258,INDIRECT("'"&amp;E$1&amp;"'"&amp;"!$C$4:$N$4"))),IF($B258=INDIRECT("'"&amp;E$1&amp;"'"&amp;"!$B$14"),INDEX(INDIRECT("'"&amp;E$1&amp;"'"&amp;"!$C$15:$N$22"),MATCH($A258,INDIRECT("'"&amp;E$1&amp;"'"&amp;"!$B$5:$B$12"),0),MATCH($C258,INDIRECT("'"&amp;E$1&amp;"'"&amp;"!$C$4:$N$4"))),INDEX(INDIRECT("'"&amp;E$1&amp;"'"&amp;"!$C$25:$N$32"),MATCH($A258,INDIRECT("'"&amp;E$1&amp;"'"&amp;"!$B$5:$B$12"),0),MATCH($C258,INDIRECT("'"&amp;E$1&amp;"'"&amp;"!$C$4:$N$4")))))</f>
        <v>0</v>
      </c>
      <c r="F258" s="36" cm="1">
        <f t="array" aca="1" ref="F258" ca="1">IF($B258=INDIRECT("'"&amp;F$1&amp;"'"&amp;"!$B$4"),INDEX(INDIRECT("'"&amp;F$1&amp;"'"&amp;"!$C$5:$N$12"),MATCH($A258,INDIRECT("'"&amp;F$1&amp;"'"&amp;"!$B$5:$B$12"),0),MATCH($C258,INDIRECT("'"&amp;F$1&amp;"'"&amp;"!$C$4:$N$4"))),IF($B258=INDIRECT("'"&amp;F$1&amp;"'"&amp;"!$B$14"),INDEX(INDIRECT("'"&amp;F$1&amp;"'"&amp;"!$C$15:$N$22"),MATCH($A258,INDIRECT("'"&amp;F$1&amp;"'"&amp;"!$B$5:$B$12"),0),MATCH($C258,INDIRECT("'"&amp;F$1&amp;"'"&amp;"!$C$4:$N$4"))),INDEX(INDIRECT("'"&amp;F$1&amp;"'"&amp;"!$C$25:$N$32"),MATCH($A258,INDIRECT("'"&amp;F$1&amp;"'"&amp;"!$B$5:$B$12"),0),MATCH($C258,INDIRECT("'"&amp;F$1&amp;"'"&amp;"!$C$4:$N$4")))))</f>
        <v>5648.16</v>
      </c>
    </row>
    <row r="259" spans="1:6" x14ac:dyDescent="0.3">
      <c r="A259" t="str">
        <f t="shared" ref="A259:B259" si="46">A258</f>
        <v>PMX</v>
      </c>
      <c r="B259" t="str">
        <f t="shared" si="46"/>
        <v>North</v>
      </c>
      <c r="C259" t="s">
        <v>21</v>
      </c>
      <c r="D259" s="36" cm="1">
        <f t="array" aca="1" ref="D259" ca="1">IF($B259=INDIRECT("'"&amp;D$1&amp;"'"&amp;"!$B$4"),INDEX(INDIRECT("'"&amp;D$1&amp;"'"&amp;"!$C$5:$N$12"),MATCH($A259,INDIRECT("'"&amp;D$1&amp;"'"&amp;"!$B$5:$B$12"),0),MATCH($C259,INDIRECT("'"&amp;D$1&amp;"'"&amp;"!$C$4:$N$4"))),IF($B259=INDIRECT("'"&amp;D$1&amp;"'"&amp;"!$B$14"),INDEX(INDIRECT("'"&amp;D$1&amp;"'"&amp;"!$C$15:$N$22"),MATCH($A259,INDIRECT("'"&amp;D$1&amp;"'"&amp;"!$B$5:$B$12"),0),MATCH($C259,INDIRECT("'"&amp;D$1&amp;"'"&amp;"!$C$4:$N$4"))),INDEX(INDIRECT("'"&amp;D$1&amp;"'"&amp;"!$C$25:$N$32"),MATCH($A259,INDIRECT("'"&amp;D$1&amp;"'"&amp;"!$B$5:$B$12"),0),MATCH($C259,INDIRECT("'"&amp;D$1&amp;"'"&amp;"!$C$4:$N$4")))))</f>
        <v>4122.96</v>
      </c>
      <c r="E259" s="36" cm="1">
        <f t="array" aca="1" ref="E259" ca="1">IF($B259=INDIRECT("'"&amp;E$1&amp;"'"&amp;"!$B$4"),INDEX(INDIRECT("'"&amp;E$1&amp;"'"&amp;"!$C$5:$N$12"),MATCH($A259,INDIRECT("'"&amp;E$1&amp;"'"&amp;"!$B$5:$B$12"),0),MATCH($C259,INDIRECT("'"&amp;E$1&amp;"'"&amp;"!$C$4:$N$4"))),IF($B259=INDIRECT("'"&amp;E$1&amp;"'"&amp;"!$B$14"),INDEX(INDIRECT("'"&amp;E$1&amp;"'"&amp;"!$C$15:$N$22"),MATCH($A259,INDIRECT("'"&amp;E$1&amp;"'"&amp;"!$B$5:$B$12"),0),MATCH($C259,INDIRECT("'"&amp;E$1&amp;"'"&amp;"!$C$4:$N$4"))),INDEX(INDIRECT("'"&amp;E$1&amp;"'"&amp;"!$C$25:$N$32"),MATCH($A259,INDIRECT("'"&amp;E$1&amp;"'"&amp;"!$B$5:$B$12"),0),MATCH($C259,INDIRECT("'"&amp;E$1&amp;"'"&amp;"!$C$4:$N$4")))))</f>
        <v>0</v>
      </c>
      <c r="F259" s="36" cm="1">
        <f t="array" aca="1" ref="F259" ca="1">IF($B259=INDIRECT("'"&amp;F$1&amp;"'"&amp;"!$B$4"),INDEX(INDIRECT("'"&amp;F$1&amp;"'"&amp;"!$C$5:$N$12"),MATCH($A259,INDIRECT("'"&amp;F$1&amp;"'"&amp;"!$B$5:$B$12"),0),MATCH($C259,INDIRECT("'"&amp;F$1&amp;"'"&amp;"!$C$4:$N$4"))),IF($B259=INDIRECT("'"&amp;F$1&amp;"'"&amp;"!$B$14"),INDEX(INDIRECT("'"&amp;F$1&amp;"'"&amp;"!$C$15:$N$22"),MATCH($A259,INDIRECT("'"&amp;F$1&amp;"'"&amp;"!$B$5:$B$12"),0),MATCH($C259,INDIRECT("'"&amp;F$1&amp;"'"&amp;"!$C$4:$N$4"))),INDEX(INDIRECT("'"&amp;F$1&amp;"'"&amp;"!$C$25:$N$32"),MATCH($A259,INDIRECT("'"&amp;F$1&amp;"'"&amp;"!$B$5:$B$12"),0),MATCH($C259,INDIRECT("'"&amp;F$1&amp;"'"&amp;"!$C$4:$N$4")))))</f>
        <v>7128.2599999999993</v>
      </c>
    </row>
    <row r="260" spans="1:6" x14ac:dyDescent="0.3">
      <c r="A260" t="str">
        <f t="shared" ref="A260:B260" si="47">A259</f>
        <v>PMX</v>
      </c>
      <c r="B260" t="str">
        <f t="shared" si="47"/>
        <v>North</v>
      </c>
      <c r="C260" t="s">
        <v>22</v>
      </c>
      <c r="D260" s="36" cm="1">
        <f t="array" aca="1" ref="D260" ca="1">IF($B260=INDIRECT("'"&amp;D$1&amp;"'"&amp;"!$B$4"),INDEX(INDIRECT("'"&amp;D$1&amp;"'"&amp;"!$C$5:$N$12"),MATCH($A260,INDIRECT("'"&amp;D$1&amp;"'"&amp;"!$B$5:$B$12"),0),MATCH($C260,INDIRECT("'"&amp;D$1&amp;"'"&amp;"!$C$4:$N$4"))),IF($B260=INDIRECT("'"&amp;D$1&amp;"'"&amp;"!$B$14"),INDEX(INDIRECT("'"&amp;D$1&amp;"'"&amp;"!$C$15:$N$22"),MATCH($A260,INDIRECT("'"&amp;D$1&amp;"'"&amp;"!$B$5:$B$12"),0),MATCH($C260,INDIRECT("'"&amp;D$1&amp;"'"&amp;"!$C$4:$N$4"))),INDEX(INDIRECT("'"&amp;D$1&amp;"'"&amp;"!$C$25:$N$32"),MATCH($A260,INDIRECT("'"&amp;D$1&amp;"'"&amp;"!$B$5:$B$12"),0),MATCH($C260,INDIRECT("'"&amp;D$1&amp;"'"&amp;"!$C$4:$N$4")))))</f>
        <v>5214.38</v>
      </c>
      <c r="E260" s="36" cm="1">
        <f t="array" aca="1" ref="E260" ca="1">IF($B260=INDIRECT("'"&amp;E$1&amp;"'"&amp;"!$B$4"),INDEX(INDIRECT("'"&amp;E$1&amp;"'"&amp;"!$C$5:$N$12"),MATCH($A260,INDIRECT("'"&amp;E$1&amp;"'"&amp;"!$B$5:$B$12"),0),MATCH($C260,INDIRECT("'"&amp;E$1&amp;"'"&amp;"!$C$4:$N$4"))),IF($B260=INDIRECT("'"&amp;E$1&amp;"'"&amp;"!$B$14"),INDEX(INDIRECT("'"&amp;E$1&amp;"'"&amp;"!$C$15:$N$22"),MATCH($A260,INDIRECT("'"&amp;E$1&amp;"'"&amp;"!$B$5:$B$12"),0),MATCH($C260,INDIRECT("'"&amp;E$1&amp;"'"&amp;"!$C$4:$N$4"))),INDEX(INDIRECT("'"&amp;E$1&amp;"'"&amp;"!$C$25:$N$32"),MATCH($A260,INDIRECT("'"&amp;E$1&amp;"'"&amp;"!$B$5:$B$12"),0),MATCH($C260,INDIRECT("'"&amp;E$1&amp;"'"&amp;"!$C$4:$N$4")))))</f>
        <v>0</v>
      </c>
      <c r="F260" s="36" cm="1">
        <f t="array" aca="1" ref="F260" ca="1">IF($B260=INDIRECT("'"&amp;F$1&amp;"'"&amp;"!$B$4"),INDEX(INDIRECT("'"&amp;F$1&amp;"'"&amp;"!$C$5:$N$12"),MATCH($A260,INDIRECT("'"&amp;F$1&amp;"'"&amp;"!$B$5:$B$12"),0),MATCH($C260,INDIRECT("'"&amp;F$1&amp;"'"&amp;"!$C$4:$N$4"))),IF($B260=INDIRECT("'"&amp;F$1&amp;"'"&amp;"!$B$14"),INDEX(INDIRECT("'"&amp;F$1&amp;"'"&amp;"!$C$15:$N$22"),MATCH($A260,INDIRECT("'"&amp;F$1&amp;"'"&amp;"!$B$5:$B$12"),0),MATCH($C260,INDIRECT("'"&amp;F$1&amp;"'"&amp;"!$C$4:$N$4"))),INDEX(INDIRECT("'"&amp;F$1&amp;"'"&amp;"!$C$25:$N$32"),MATCH($A260,INDIRECT("'"&amp;F$1&amp;"'"&amp;"!$B$5:$B$12"),0),MATCH($C260,INDIRECT("'"&amp;F$1&amp;"'"&amp;"!$C$4:$N$4")))))</f>
        <v>7105.2999999999993</v>
      </c>
    </row>
    <row r="261" spans="1:6" x14ac:dyDescent="0.3">
      <c r="A261" t="str">
        <f t="shared" ref="A261:B261" si="48">A260</f>
        <v>PMX</v>
      </c>
      <c r="B261" t="str">
        <f t="shared" si="48"/>
        <v>North</v>
      </c>
      <c r="C261" t="s">
        <v>23</v>
      </c>
      <c r="D261" s="36" cm="1">
        <f t="array" aca="1" ref="D261" ca="1">IF($B261=INDIRECT("'"&amp;D$1&amp;"'"&amp;"!$B$4"),INDEX(INDIRECT("'"&amp;D$1&amp;"'"&amp;"!$C$5:$N$12"),MATCH($A261,INDIRECT("'"&amp;D$1&amp;"'"&amp;"!$B$5:$B$12"),0),MATCH($C261,INDIRECT("'"&amp;D$1&amp;"'"&amp;"!$C$4:$N$4"))),IF($B261=INDIRECT("'"&amp;D$1&amp;"'"&amp;"!$B$14"),INDEX(INDIRECT("'"&amp;D$1&amp;"'"&amp;"!$C$15:$N$22"),MATCH($A261,INDIRECT("'"&amp;D$1&amp;"'"&amp;"!$B$5:$B$12"),0),MATCH($C261,INDIRECT("'"&amp;D$1&amp;"'"&amp;"!$C$4:$N$4"))),INDEX(INDIRECT("'"&amp;D$1&amp;"'"&amp;"!$C$25:$N$32"),MATCH($A261,INDIRECT("'"&amp;D$1&amp;"'"&amp;"!$B$5:$B$12"),0),MATCH($C261,INDIRECT("'"&amp;D$1&amp;"'"&amp;"!$C$4:$N$4")))))</f>
        <v>2543.64</v>
      </c>
      <c r="E261" s="36" cm="1">
        <f t="array" aca="1" ref="E261" ca="1">IF($B261=INDIRECT("'"&amp;E$1&amp;"'"&amp;"!$B$4"),INDEX(INDIRECT("'"&amp;E$1&amp;"'"&amp;"!$C$5:$N$12"),MATCH($A261,INDIRECT("'"&amp;E$1&amp;"'"&amp;"!$B$5:$B$12"),0),MATCH($C261,INDIRECT("'"&amp;E$1&amp;"'"&amp;"!$C$4:$N$4"))),IF($B261=INDIRECT("'"&amp;E$1&amp;"'"&amp;"!$B$14"),INDEX(INDIRECT("'"&amp;E$1&amp;"'"&amp;"!$C$15:$N$22"),MATCH($A261,INDIRECT("'"&amp;E$1&amp;"'"&amp;"!$B$5:$B$12"),0),MATCH($C261,INDIRECT("'"&amp;E$1&amp;"'"&amp;"!$C$4:$N$4"))),INDEX(INDIRECT("'"&amp;E$1&amp;"'"&amp;"!$C$25:$N$32"),MATCH($A261,INDIRECT("'"&amp;E$1&amp;"'"&amp;"!$B$5:$B$12"),0),MATCH($C261,INDIRECT("'"&amp;E$1&amp;"'"&amp;"!$C$4:$N$4")))))</f>
        <v>0</v>
      </c>
      <c r="F261" s="36" cm="1">
        <f t="array" aca="1" ref="F261" ca="1">IF($B261=INDIRECT("'"&amp;F$1&amp;"'"&amp;"!$B$4"),INDEX(INDIRECT("'"&amp;F$1&amp;"'"&amp;"!$C$5:$N$12"),MATCH($A261,INDIRECT("'"&amp;F$1&amp;"'"&amp;"!$B$5:$B$12"),0),MATCH($C261,INDIRECT("'"&amp;F$1&amp;"'"&amp;"!$C$4:$N$4"))),IF($B261=INDIRECT("'"&amp;F$1&amp;"'"&amp;"!$B$14"),INDEX(INDIRECT("'"&amp;F$1&amp;"'"&amp;"!$C$15:$N$22"),MATCH($A261,INDIRECT("'"&amp;F$1&amp;"'"&amp;"!$B$5:$B$12"),0),MATCH($C261,INDIRECT("'"&amp;F$1&amp;"'"&amp;"!$C$4:$N$4"))),INDEX(INDIRECT("'"&amp;F$1&amp;"'"&amp;"!$C$25:$N$32"),MATCH($A261,INDIRECT("'"&amp;F$1&amp;"'"&amp;"!$B$5:$B$12"),0),MATCH($C261,INDIRECT("'"&amp;F$1&amp;"'"&amp;"!$C$4:$N$4")))))</f>
        <v>1867.9599999999998</v>
      </c>
    </row>
    <row r="262" spans="1:6" x14ac:dyDescent="0.3">
      <c r="A262" t="str">
        <f t="shared" ref="A262:B262" si="49">A261</f>
        <v>PMX</v>
      </c>
      <c r="B262" t="str">
        <f t="shared" si="49"/>
        <v>North</v>
      </c>
      <c r="C262" t="s">
        <v>24</v>
      </c>
      <c r="D262" s="36" cm="1">
        <f t="array" aca="1" ref="D262" ca="1">IF($B262=INDIRECT("'"&amp;D$1&amp;"'"&amp;"!$B$4"),INDEX(INDIRECT("'"&amp;D$1&amp;"'"&amp;"!$C$5:$N$12"),MATCH($A262,INDIRECT("'"&amp;D$1&amp;"'"&amp;"!$B$5:$B$12"),0),MATCH($C262,INDIRECT("'"&amp;D$1&amp;"'"&amp;"!$C$4:$N$4"))),IF($B262=INDIRECT("'"&amp;D$1&amp;"'"&amp;"!$B$14"),INDEX(INDIRECT("'"&amp;D$1&amp;"'"&amp;"!$C$15:$N$22"),MATCH($A262,INDIRECT("'"&amp;D$1&amp;"'"&amp;"!$B$5:$B$12"),0),MATCH($C262,INDIRECT("'"&amp;D$1&amp;"'"&amp;"!$C$4:$N$4"))),INDEX(INDIRECT("'"&amp;D$1&amp;"'"&amp;"!$C$25:$N$32"),MATCH($A262,INDIRECT("'"&amp;D$1&amp;"'"&amp;"!$B$5:$B$12"),0),MATCH($C262,INDIRECT("'"&amp;D$1&amp;"'"&amp;"!$C$4:$N$4")))))</f>
        <v>3735.9199999999996</v>
      </c>
      <c r="E262" s="36" cm="1">
        <f t="array" aca="1" ref="E262" ca="1">IF($B262=INDIRECT("'"&amp;E$1&amp;"'"&amp;"!$B$4"),INDEX(INDIRECT("'"&amp;E$1&amp;"'"&amp;"!$C$5:$N$12"),MATCH($A262,INDIRECT("'"&amp;E$1&amp;"'"&amp;"!$B$5:$B$12"),0),MATCH($C262,INDIRECT("'"&amp;E$1&amp;"'"&amp;"!$C$4:$N$4"))),IF($B262=INDIRECT("'"&amp;E$1&amp;"'"&amp;"!$B$14"),INDEX(INDIRECT("'"&amp;E$1&amp;"'"&amp;"!$C$15:$N$22"),MATCH($A262,INDIRECT("'"&amp;E$1&amp;"'"&amp;"!$B$5:$B$12"),0),MATCH($C262,INDIRECT("'"&amp;E$1&amp;"'"&amp;"!$C$4:$N$4"))),INDEX(INDIRECT("'"&amp;E$1&amp;"'"&amp;"!$C$25:$N$32"),MATCH($A262,INDIRECT("'"&amp;E$1&amp;"'"&amp;"!$B$5:$B$12"),0),MATCH($C262,INDIRECT("'"&amp;E$1&amp;"'"&amp;"!$C$4:$N$4")))))</f>
        <v>0</v>
      </c>
      <c r="F262" s="36" cm="1">
        <f t="array" aca="1" ref="F262" ca="1">IF($B262=INDIRECT("'"&amp;F$1&amp;"'"&amp;"!$B$4"),INDEX(INDIRECT("'"&amp;F$1&amp;"'"&amp;"!$C$5:$N$12"),MATCH($A262,INDIRECT("'"&amp;F$1&amp;"'"&amp;"!$B$5:$B$12"),0),MATCH($C262,INDIRECT("'"&amp;F$1&amp;"'"&amp;"!$C$4:$N$4"))),IF($B262=INDIRECT("'"&amp;F$1&amp;"'"&amp;"!$B$14"),INDEX(INDIRECT("'"&amp;F$1&amp;"'"&amp;"!$C$15:$N$22"),MATCH($A262,INDIRECT("'"&amp;F$1&amp;"'"&amp;"!$B$5:$B$12"),0),MATCH($C262,INDIRECT("'"&amp;F$1&amp;"'"&amp;"!$C$4:$N$4"))),INDEX(INDIRECT("'"&amp;F$1&amp;"'"&amp;"!$C$25:$N$32"),MATCH($A262,INDIRECT("'"&amp;F$1&amp;"'"&amp;"!$B$5:$B$12"),0),MATCH($C262,INDIRECT("'"&amp;F$1&amp;"'"&amp;"!$C$4:$N$4")))))</f>
        <v>6521.46</v>
      </c>
    </row>
    <row r="263" spans="1:6" x14ac:dyDescent="0.3">
      <c r="A263" t="str">
        <f t="shared" ref="A263:B263" si="50">A262</f>
        <v>PMX</v>
      </c>
      <c r="B263" t="str">
        <f t="shared" si="50"/>
        <v>North</v>
      </c>
      <c r="C263" t="s">
        <v>25</v>
      </c>
      <c r="D263" s="36" cm="1">
        <f t="array" aca="1" ref="D263" ca="1">IF($B263=INDIRECT("'"&amp;D$1&amp;"'"&amp;"!$B$4"),INDEX(INDIRECT("'"&amp;D$1&amp;"'"&amp;"!$C$5:$N$12"),MATCH($A263,INDIRECT("'"&amp;D$1&amp;"'"&amp;"!$B$5:$B$12"),0),MATCH($C263,INDIRECT("'"&amp;D$1&amp;"'"&amp;"!$C$4:$N$4"))),IF($B263=INDIRECT("'"&amp;D$1&amp;"'"&amp;"!$B$14"),INDEX(INDIRECT("'"&amp;D$1&amp;"'"&amp;"!$C$15:$N$22"),MATCH($A263,INDIRECT("'"&amp;D$1&amp;"'"&amp;"!$B$5:$B$12"),0),MATCH($C263,INDIRECT("'"&amp;D$1&amp;"'"&amp;"!$C$4:$N$4"))),INDEX(INDIRECT("'"&amp;D$1&amp;"'"&amp;"!$C$25:$N$32"),MATCH($A263,INDIRECT("'"&amp;D$1&amp;"'"&amp;"!$B$5:$B$12"),0),MATCH($C263,INDIRECT("'"&amp;D$1&amp;"'"&amp;"!$C$4:$N$4")))))</f>
        <v>3983.56</v>
      </c>
      <c r="E263" s="36" cm="1">
        <f t="array" aca="1" ref="E263" ca="1">IF($B263=INDIRECT("'"&amp;E$1&amp;"'"&amp;"!$B$4"),INDEX(INDIRECT("'"&amp;E$1&amp;"'"&amp;"!$C$5:$N$12"),MATCH($A263,INDIRECT("'"&amp;E$1&amp;"'"&amp;"!$B$5:$B$12"),0),MATCH($C263,INDIRECT("'"&amp;E$1&amp;"'"&amp;"!$C$4:$N$4"))),IF($B263=INDIRECT("'"&amp;E$1&amp;"'"&amp;"!$B$14"),INDEX(INDIRECT("'"&amp;E$1&amp;"'"&amp;"!$C$15:$N$22"),MATCH($A263,INDIRECT("'"&amp;E$1&amp;"'"&amp;"!$B$5:$B$12"),0),MATCH($C263,INDIRECT("'"&amp;E$1&amp;"'"&amp;"!$C$4:$N$4"))),INDEX(INDIRECT("'"&amp;E$1&amp;"'"&amp;"!$C$25:$N$32"),MATCH($A263,INDIRECT("'"&amp;E$1&amp;"'"&amp;"!$B$5:$B$12"),0),MATCH($C263,INDIRECT("'"&amp;E$1&amp;"'"&amp;"!$C$4:$N$4")))))</f>
        <v>0</v>
      </c>
      <c r="F263" s="36" cm="1">
        <f t="array" aca="1" ref="F263" ca="1">IF($B263=INDIRECT("'"&amp;F$1&amp;"'"&amp;"!$B$4"),INDEX(INDIRECT("'"&amp;F$1&amp;"'"&amp;"!$C$5:$N$12"),MATCH($A263,INDIRECT("'"&amp;F$1&amp;"'"&amp;"!$B$5:$B$12"),0),MATCH($C263,INDIRECT("'"&amp;F$1&amp;"'"&amp;"!$C$4:$N$4"))),IF($B263=INDIRECT("'"&amp;F$1&amp;"'"&amp;"!$B$14"),INDEX(INDIRECT("'"&amp;F$1&amp;"'"&amp;"!$C$15:$N$22"),MATCH($A263,INDIRECT("'"&amp;F$1&amp;"'"&amp;"!$B$5:$B$12"),0),MATCH($C263,INDIRECT("'"&amp;F$1&amp;"'"&amp;"!$C$4:$N$4"))),INDEX(INDIRECT("'"&amp;F$1&amp;"'"&amp;"!$C$25:$N$32"),MATCH($A263,INDIRECT("'"&amp;F$1&amp;"'"&amp;"!$B$5:$B$12"),0),MATCH($C263,INDIRECT("'"&amp;F$1&amp;"'"&amp;"!$C$4:$N$4")))))</f>
        <v>4906.0599999999995</v>
      </c>
    </row>
    <row r="264" spans="1:6" x14ac:dyDescent="0.3">
      <c r="A264" t="str">
        <f t="shared" ref="A264:B264" si="51">A263</f>
        <v>PMX</v>
      </c>
      <c r="B264" t="str">
        <f t="shared" si="51"/>
        <v>North</v>
      </c>
      <c r="C264" t="s">
        <v>26</v>
      </c>
      <c r="D264" s="36" cm="1">
        <f t="array" aca="1" ref="D264" ca="1">IF($B264=INDIRECT("'"&amp;D$1&amp;"'"&amp;"!$B$4"),INDEX(INDIRECT("'"&amp;D$1&amp;"'"&amp;"!$C$5:$N$12"),MATCH($A264,INDIRECT("'"&amp;D$1&amp;"'"&amp;"!$B$5:$B$12"),0),MATCH($C264,INDIRECT("'"&amp;D$1&amp;"'"&amp;"!$C$4:$N$4"))),IF($B264=INDIRECT("'"&amp;D$1&amp;"'"&amp;"!$B$14"),INDEX(INDIRECT("'"&amp;D$1&amp;"'"&amp;"!$C$15:$N$22"),MATCH($A264,INDIRECT("'"&amp;D$1&amp;"'"&amp;"!$B$5:$B$12"),0),MATCH($C264,INDIRECT("'"&amp;D$1&amp;"'"&amp;"!$C$4:$N$4"))),INDEX(INDIRECT("'"&amp;D$1&amp;"'"&amp;"!$C$25:$N$32"),MATCH($A264,INDIRECT("'"&amp;D$1&amp;"'"&amp;"!$B$5:$B$12"),0),MATCH($C264,INDIRECT("'"&amp;D$1&amp;"'"&amp;"!$C$4:$N$4")))))</f>
        <v>3616.2</v>
      </c>
      <c r="E264" s="36" cm="1">
        <f t="array" aca="1" ref="E264" ca="1">IF($B264=INDIRECT("'"&amp;E$1&amp;"'"&amp;"!$B$4"),INDEX(INDIRECT("'"&amp;E$1&amp;"'"&amp;"!$C$5:$N$12"),MATCH($A264,INDIRECT("'"&amp;E$1&amp;"'"&amp;"!$B$5:$B$12"),0),MATCH($C264,INDIRECT("'"&amp;E$1&amp;"'"&amp;"!$C$4:$N$4"))),IF($B264=INDIRECT("'"&amp;E$1&amp;"'"&amp;"!$B$14"),INDEX(INDIRECT("'"&amp;E$1&amp;"'"&amp;"!$C$15:$N$22"),MATCH($A264,INDIRECT("'"&amp;E$1&amp;"'"&amp;"!$B$5:$B$12"),0),MATCH($C264,INDIRECT("'"&amp;E$1&amp;"'"&amp;"!$C$4:$N$4"))),INDEX(INDIRECT("'"&amp;E$1&amp;"'"&amp;"!$C$25:$N$32"),MATCH($A264,INDIRECT("'"&amp;E$1&amp;"'"&amp;"!$B$5:$B$12"),0),MATCH($C264,INDIRECT("'"&amp;E$1&amp;"'"&amp;"!$C$4:$N$4")))))</f>
        <v>0</v>
      </c>
      <c r="F264" s="36" cm="1">
        <f t="array" aca="1" ref="F264" ca="1">IF($B264=INDIRECT("'"&amp;F$1&amp;"'"&amp;"!$B$4"),INDEX(INDIRECT("'"&amp;F$1&amp;"'"&amp;"!$C$5:$N$12"),MATCH($A264,INDIRECT("'"&amp;F$1&amp;"'"&amp;"!$B$5:$B$12"),0),MATCH($C264,INDIRECT("'"&amp;F$1&amp;"'"&amp;"!$C$4:$N$4"))),IF($B264=INDIRECT("'"&amp;F$1&amp;"'"&amp;"!$B$14"),INDEX(INDIRECT("'"&amp;F$1&amp;"'"&amp;"!$C$15:$N$22"),MATCH($A264,INDIRECT("'"&amp;F$1&amp;"'"&amp;"!$B$5:$B$12"),0),MATCH($C264,INDIRECT("'"&amp;F$1&amp;"'"&amp;"!$C$4:$N$4"))),INDEX(INDIRECT("'"&amp;F$1&amp;"'"&amp;"!$C$25:$N$32"),MATCH($A264,INDIRECT("'"&amp;F$1&amp;"'"&amp;"!$B$5:$B$12"),0),MATCH($C264,INDIRECT("'"&amp;F$1&amp;"'"&amp;"!$C$4:$N$4")))))</f>
        <v>4843.74</v>
      </c>
    </row>
    <row r="265" spans="1:6" x14ac:dyDescent="0.3">
      <c r="A265" t="str">
        <f t="shared" ref="A265:B265" si="52">A264</f>
        <v>PMX</v>
      </c>
      <c r="B265" t="str">
        <f t="shared" si="52"/>
        <v>North</v>
      </c>
      <c r="C265" t="s">
        <v>27</v>
      </c>
      <c r="D265" s="36" cm="1">
        <f t="array" aca="1" ref="D265" ca="1">IF($B265=INDIRECT("'"&amp;D$1&amp;"'"&amp;"!$B$4"),INDEX(INDIRECT("'"&amp;D$1&amp;"'"&amp;"!$C$5:$N$12"),MATCH($A265,INDIRECT("'"&amp;D$1&amp;"'"&amp;"!$B$5:$B$12"),0),MATCH($C265,INDIRECT("'"&amp;D$1&amp;"'"&amp;"!$C$4:$N$4"))),IF($B265=INDIRECT("'"&amp;D$1&amp;"'"&amp;"!$B$14"),INDEX(INDIRECT("'"&amp;D$1&amp;"'"&amp;"!$C$15:$N$22"),MATCH($A265,INDIRECT("'"&amp;D$1&amp;"'"&amp;"!$B$5:$B$12"),0),MATCH($C265,INDIRECT("'"&amp;D$1&amp;"'"&amp;"!$C$4:$N$4"))),INDEX(INDIRECT("'"&amp;D$1&amp;"'"&amp;"!$C$25:$N$32"),MATCH($A265,INDIRECT("'"&amp;D$1&amp;"'"&amp;"!$B$5:$B$12"),0),MATCH($C265,INDIRECT("'"&amp;D$1&amp;"'"&amp;"!$C$4:$N$4")))))</f>
        <v>4363.2199999999993</v>
      </c>
      <c r="E265" s="36" cm="1">
        <f t="array" aca="1" ref="E265" ca="1">IF($B265=INDIRECT("'"&amp;E$1&amp;"'"&amp;"!$B$4"),INDEX(INDIRECT("'"&amp;E$1&amp;"'"&amp;"!$C$5:$N$12"),MATCH($A265,INDIRECT("'"&amp;E$1&amp;"'"&amp;"!$B$5:$B$12"),0),MATCH($C265,INDIRECT("'"&amp;E$1&amp;"'"&amp;"!$C$4:$N$4"))),IF($B265=INDIRECT("'"&amp;E$1&amp;"'"&amp;"!$B$14"),INDEX(INDIRECT("'"&amp;E$1&amp;"'"&amp;"!$C$15:$N$22"),MATCH($A265,INDIRECT("'"&amp;E$1&amp;"'"&amp;"!$B$5:$B$12"),0),MATCH($C265,INDIRECT("'"&amp;E$1&amp;"'"&amp;"!$C$4:$N$4"))),INDEX(INDIRECT("'"&amp;E$1&amp;"'"&amp;"!$C$25:$N$32"),MATCH($A265,INDIRECT("'"&amp;E$1&amp;"'"&amp;"!$B$5:$B$12"),0),MATCH($C265,INDIRECT("'"&amp;E$1&amp;"'"&amp;"!$C$4:$N$4")))))</f>
        <v>0</v>
      </c>
      <c r="F265" s="36" cm="1">
        <f t="array" aca="1" ref="F265" ca="1">IF($B265=INDIRECT("'"&amp;F$1&amp;"'"&amp;"!$B$4"),INDEX(INDIRECT("'"&amp;F$1&amp;"'"&amp;"!$C$5:$N$12"),MATCH($A265,INDIRECT("'"&amp;F$1&amp;"'"&amp;"!$B$5:$B$12"),0),MATCH($C265,INDIRECT("'"&amp;F$1&amp;"'"&amp;"!$C$4:$N$4"))),IF($B265=INDIRECT("'"&amp;F$1&amp;"'"&amp;"!$B$14"),INDEX(INDIRECT("'"&amp;F$1&amp;"'"&amp;"!$C$15:$N$22"),MATCH($A265,INDIRECT("'"&amp;F$1&amp;"'"&amp;"!$B$5:$B$12"),0),MATCH($C265,INDIRECT("'"&amp;F$1&amp;"'"&amp;"!$C$4:$N$4"))),INDEX(INDIRECT("'"&amp;F$1&amp;"'"&amp;"!$C$25:$N$32"),MATCH($A265,INDIRECT("'"&amp;F$1&amp;"'"&amp;"!$B$5:$B$12"),0),MATCH($C265,INDIRECT("'"&amp;F$1&amp;"'"&amp;"!$C$4:$N$4")))))</f>
        <v>7450.5199999999995</v>
      </c>
    </row>
    <row r="266" spans="1:6" x14ac:dyDescent="0.3">
      <c r="A266" t="str">
        <f>A254</f>
        <v>PMX</v>
      </c>
      <c r="B266" t="s">
        <v>13</v>
      </c>
      <c r="C266" t="s">
        <v>16</v>
      </c>
      <c r="D266" s="36" cm="1">
        <f t="array" aca="1" ref="D266" ca="1">IF($B266=INDIRECT("'"&amp;D$1&amp;"'"&amp;"!$B$4"),INDEX(INDIRECT("'"&amp;D$1&amp;"'"&amp;"!$C$5:$N$12"),MATCH($A266,INDIRECT("'"&amp;D$1&amp;"'"&amp;"!$B$5:$B$12"),0),MATCH($C266,INDIRECT("'"&amp;D$1&amp;"'"&amp;"!$C$4:$N$4"))),IF($B266=INDIRECT("'"&amp;D$1&amp;"'"&amp;"!$B$14"),INDEX(INDIRECT("'"&amp;D$1&amp;"'"&amp;"!$C$15:$N$22"),MATCH($A266,INDIRECT("'"&amp;D$1&amp;"'"&amp;"!$B$5:$B$12"),0),MATCH($C266,INDIRECT("'"&amp;D$1&amp;"'"&amp;"!$C$4:$N$4"))),INDEX(INDIRECT("'"&amp;D$1&amp;"'"&amp;"!$C$25:$N$32"),MATCH($A266,INDIRECT("'"&amp;D$1&amp;"'"&amp;"!$B$5:$B$12"),0),MATCH($C266,INDIRECT("'"&amp;D$1&amp;"'"&amp;"!$C$4:$N$4")))))</f>
        <v>1912.2399999999998</v>
      </c>
      <c r="E266" s="36" cm="1">
        <f t="array" aca="1" ref="E266" ca="1">IF($B266=INDIRECT("'"&amp;E$1&amp;"'"&amp;"!$B$4"),INDEX(INDIRECT("'"&amp;E$1&amp;"'"&amp;"!$C$5:$N$12"),MATCH($A266,INDIRECT("'"&amp;E$1&amp;"'"&amp;"!$B$5:$B$12"),0),MATCH($C266,INDIRECT("'"&amp;E$1&amp;"'"&amp;"!$C$4:$N$4"))),IF($B266=INDIRECT("'"&amp;E$1&amp;"'"&amp;"!$B$14"),INDEX(INDIRECT("'"&amp;E$1&amp;"'"&amp;"!$C$15:$N$22"),MATCH($A266,INDIRECT("'"&amp;E$1&amp;"'"&amp;"!$B$5:$B$12"),0),MATCH($C266,INDIRECT("'"&amp;E$1&amp;"'"&amp;"!$C$4:$N$4"))),INDEX(INDIRECT("'"&amp;E$1&amp;"'"&amp;"!$C$25:$N$32"),MATCH($A266,INDIRECT("'"&amp;E$1&amp;"'"&amp;"!$B$5:$B$12"),0),MATCH($C266,INDIRECT("'"&amp;E$1&amp;"'"&amp;"!$C$4:$N$4")))))</f>
        <v>0</v>
      </c>
      <c r="F266" s="36" cm="1">
        <f t="array" aca="1" ref="F266" ca="1">IF($B266=INDIRECT("'"&amp;F$1&amp;"'"&amp;"!$B$4"),INDEX(INDIRECT("'"&amp;F$1&amp;"'"&amp;"!$C$5:$N$12"),MATCH($A266,INDIRECT("'"&amp;F$1&amp;"'"&amp;"!$B$5:$B$12"),0),MATCH($C266,INDIRECT("'"&amp;F$1&amp;"'"&amp;"!$C$4:$N$4"))),IF($B266=INDIRECT("'"&amp;F$1&amp;"'"&amp;"!$B$14"),INDEX(INDIRECT("'"&amp;F$1&amp;"'"&amp;"!$C$15:$N$22"),MATCH($A266,INDIRECT("'"&amp;F$1&amp;"'"&amp;"!$B$5:$B$12"),0),MATCH($C266,INDIRECT("'"&amp;F$1&amp;"'"&amp;"!$C$4:$N$4"))),INDEX(INDIRECT("'"&amp;F$1&amp;"'"&amp;"!$C$25:$N$32"),MATCH($A266,INDIRECT("'"&amp;F$1&amp;"'"&amp;"!$B$5:$B$12"),0),MATCH($C266,INDIRECT("'"&amp;F$1&amp;"'"&amp;"!$C$4:$N$4")))))</f>
        <v>0</v>
      </c>
    </row>
    <row r="267" spans="1:6" x14ac:dyDescent="0.3">
      <c r="A267" t="str">
        <f t="shared" ref="A267:B267" si="53">A266</f>
        <v>PMX</v>
      </c>
      <c r="B267" t="str">
        <f t="shared" si="53"/>
        <v>Central</v>
      </c>
      <c r="C267" t="s">
        <v>17</v>
      </c>
      <c r="D267" s="36" cm="1">
        <f t="array" aca="1" ref="D267" ca="1">IF($B267=INDIRECT("'"&amp;D$1&amp;"'"&amp;"!$B$4"),INDEX(INDIRECT("'"&amp;D$1&amp;"'"&amp;"!$C$5:$N$12"),MATCH($A267,INDIRECT("'"&amp;D$1&amp;"'"&amp;"!$B$5:$B$12"),0),MATCH($C267,INDIRECT("'"&amp;D$1&amp;"'"&amp;"!$C$4:$N$4"))),IF($B267=INDIRECT("'"&amp;D$1&amp;"'"&amp;"!$B$14"),INDEX(INDIRECT("'"&amp;D$1&amp;"'"&amp;"!$C$15:$N$22"),MATCH($A267,INDIRECT("'"&amp;D$1&amp;"'"&amp;"!$B$5:$B$12"),0),MATCH($C267,INDIRECT("'"&amp;D$1&amp;"'"&amp;"!$C$4:$N$4"))),INDEX(INDIRECT("'"&amp;D$1&amp;"'"&amp;"!$C$25:$N$32"),MATCH($A267,INDIRECT("'"&amp;D$1&amp;"'"&amp;"!$B$5:$B$12"),0),MATCH($C267,INDIRECT("'"&amp;D$1&amp;"'"&amp;"!$C$4:$N$4")))))</f>
        <v>653.54</v>
      </c>
      <c r="E267" s="36" cm="1">
        <f t="array" aca="1" ref="E267" ca="1">IF($B267=INDIRECT("'"&amp;E$1&amp;"'"&amp;"!$B$4"),INDEX(INDIRECT("'"&amp;E$1&amp;"'"&amp;"!$C$5:$N$12"),MATCH($A267,INDIRECT("'"&amp;E$1&amp;"'"&amp;"!$B$5:$B$12"),0),MATCH($C267,INDIRECT("'"&amp;E$1&amp;"'"&amp;"!$C$4:$N$4"))),IF($B267=INDIRECT("'"&amp;E$1&amp;"'"&amp;"!$B$14"),INDEX(INDIRECT("'"&amp;E$1&amp;"'"&amp;"!$C$15:$N$22"),MATCH($A267,INDIRECT("'"&amp;E$1&amp;"'"&amp;"!$B$5:$B$12"),0),MATCH($C267,INDIRECT("'"&amp;E$1&amp;"'"&amp;"!$C$4:$N$4"))),INDEX(INDIRECT("'"&amp;E$1&amp;"'"&amp;"!$C$25:$N$32"),MATCH($A267,INDIRECT("'"&amp;E$1&amp;"'"&amp;"!$B$5:$B$12"),0),MATCH($C267,INDIRECT("'"&amp;E$1&amp;"'"&amp;"!$C$4:$N$4")))))</f>
        <v>0</v>
      </c>
      <c r="F267" s="36" cm="1">
        <f t="array" aca="1" ref="F267" ca="1">IF($B267=INDIRECT("'"&amp;F$1&amp;"'"&amp;"!$B$4"),INDEX(INDIRECT("'"&amp;F$1&amp;"'"&amp;"!$C$5:$N$12"),MATCH($A267,INDIRECT("'"&amp;F$1&amp;"'"&amp;"!$B$5:$B$12"),0),MATCH($C267,INDIRECT("'"&amp;F$1&amp;"'"&amp;"!$C$4:$N$4"))),IF($B267=INDIRECT("'"&amp;F$1&amp;"'"&amp;"!$B$14"),INDEX(INDIRECT("'"&amp;F$1&amp;"'"&amp;"!$C$15:$N$22"),MATCH($A267,INDIRECT("'"&amp;F$1&amp;"'"&amp;"!$B$5:$B$12"),0),MATCH($C267,INDIRECT("'"&amp;F$1&amp;"'"&amp;"!$C$4:$N$4"))),INDEX(INDIRECT("'"&amp;F$1&amp;"'"&amp;"!$C$25:$N$32"),MATCH($A267,INDIRECT("'"&amp;F$1&amp;"'"&amp;"!$B$5:$B$12"),0),MATCH($C267,INDIRECT("'"&amp;F$1&amp;"'"&amp;"!$C$4:$N$4")))))</f>
        <v>0</v>
      </c>
    </row>
    <row r="268" spans="1:6" x14ac:dyDescent="0.3">
      <c r="A268" t="str">
        <f t="shared" ref="A268:B268" si="54">A267</f>
        <v>PMX</v>
      </c>
      <c r="B268" t="str">
        <f t="shared" si="54"/>
        <v>Central</v>
      </c>
      <c r="C268" t="s">
        <v>18</v>
      </c>
      <c r="D268" s="36" cm="1">
        <f t="array" aca="1" ref="D268" ca="1">IF($B268=INDIRECT("'"&amp;D$1&amp;"'"&amp;"!$B$4"),INDEX(INDIRECT("'"&amp;D$1&amp;"'"&amp;"!$C$5:$N$12"),MATCH($A268,INDIRECT("'"&amp;D$1&amp;"'"&amp;"!$B$5:$B$12"),0),MATCH($C268,INDIRECT("'"&amp;D$1&amp;"'"&amp;"!$C$4:$N$4"))),IF($B268=INDIRECT("'"&amp;D$1&amp;"'"&amp;"!$B$14"),INDEX(INDIRECT("'"&amp;D$1&amp;"'"&amp;"!$C$15:$N$22"),MATCH($A268,INDIRECT("'"&amp;D$1&amp;"'"&amp;"!$B$5:$B$12"),0),MATCH($C268,INDIRECT("'"&amp;D$1&amp;"'"&amp;"!$C$4:$N$4"))),INDEX(INDIRECT("'"&amp;D$1&amp;"'"&amp;"!$C$25:$N$32"),MATCH($A268,INDIRECT("'"&amp;D$1&amp;"'"&amp;"!$B$5:$B$12"),0),MATCH($C268,INDIRECT("'"&amp;D$1&amp;"'"&amp;"!$C$4:$N$4")))))</f>
        <v>437.06</v>
      </c>
      <c r="E268" s="36" cm="1">
        <f t="array" aca="1" ref="E268" ca="1">IF($B268=INDIRECT("'"&amp;E$1&amp;"'"&amp;"!$B$4"),INDEX(INDIRECT("'"&amp;E$1&amp;"'"&amp;"!$C$5:$N$12"),MATCH($A268,INDIRECT("'"&amp;E$1&amp;"'"&amp;"!$B$5:$B$12"),0),MATCH($C268,INDIRECT("'"&amp;E$1&amp;"'"&amp;"!$C$4:$N$4"))),IF($B268=INDIRECT("'"&amp;E$1&amp;"'"&amp;"!$B$14"),INDEX(INDIRECT("'"&amp;E$1&amp;"'"&amp;"!$C$15:$N$22"),MATCH($A268,INDIRECT("'"&amp;E$1&amp;"'"&amp;"!$B$5:$B$12"),0),MATCH($C268,INDIRECT("'"&amp;E$1&amp;"'"&amp;"!$C$4:$N$4"))),INDEX(INDIRECT("'"&amp;E$1&amp;"'"&amp;"!$C$25:$N$32"),MATCH($A268,INDIRECT("'"&amp;E$1&amp;"'"&amp;"!$B$5:$B$12"),0),MATCH($C268,INDIRECT("'"&amp;E$1&amp;"'"&amp;"!$C$4:$N$4")))))</f>
        <v>0</v>
      </c>
      <c r="F268" s="36" cm="1">
        <f t="array" aca="1" ref="F268" ca="1">IF($B268=INDIRECT("'"&amp;F$1&amp;"'"&amp;"!$B$4"),INDEX(INDIRECT("'"&amp;F$1&amp;"'"&amp;"!$C$5:$N$12"),MATCH($A268,INDIRECT("'"&amp;F$1&amp;"'"&amp;"!$B$5:$B$12"),0),MATCH($C268,INDIRECT("'"&amp;F$1&amp;"'"&amp;"!$C$4:$N$4"))),IF($B268=INDIRECT("'"&amp;F$1&amp;"'"&amp;"!$B$14"),INDEX(INDIRECT("'"&amp;F$1&amp;"'"&amp;"!$C$15:$N$22"),MATCH($A268,INDIRECT("'"&amp;F$1&amp;"'"&amp;"!$B$5:$B$12"),0),MATCH($C268,INDIRECT("'"&amp;F$1&amp;"'"&amp;"!$C$4:$N$4"))),INDEX(INDIRECT("'"&amp;F$1&amp;"'"&amp;"!$C$25:$N$32"),MATCH($A268,INDIRECT("'"&amp;F$1&amp;"'"&amp;"!$B$5:$B$12"),0),MATCH($C268,INDIRECT("'"&amp;F$1&amp;"'"&amp;"!$C$4:$N$4")))))</f>
        <v>0</v>
      </c>
    </row>
    <row r="269" spans="1:6" x14ac:dyDescent="0.3">
      <c r="A269" t="str">
        <f t="shared" ref="A269:B269" si="55">A268</f>
        <v>PMX</v>
      </c>
      <c r="B269" t="str">
        <f t="shared" si="55"/>
        <v>Central</v>
      </c>
      <c r="C269" t="s">
        <v>19</v>
      </c>
      <c r="D269" s="36" cm="1">
        <f t="array" aca="1" ref="D269" ca="1">IF($B269=INDIRECT("'"&amp;D$1&amp;"'"&amp;"!$B$4"),INDEX(INDIRECT("'"&amp;D$1&amp;"'"&amp;"!$C$5:$N$12"),MATCH($A269,INDIRECT("'"&amp;D$1&amp;"'"&amp;"!$B$5:$B$12"),0),MATCH($C269,INDIRECT("'"&amp;D$1&amp;"'"&amp;"!$C$4:$N$4"))),IF($B269=INDIRECT("'"&amp;D$1&amp;"'"&amp;"!$B$14"),INDEX(INDIRECT("'"&amp;D$1&amp;"'"&amp;"!$C$15:$N$22"),MATCH($A269,INDIRECT("'"&amp;D$1&amp;"'"&amp;"!$B$5:$B$12"),0),MATCH($C269,INDIRECT("'"&amp;D$1&amp;"'"&amp;"!$C$4:$N$4"))),INDEX(INDIRECT("'"&amp;D$1&amp;"'"&amp;"!$C$25:$N$32"),MATCH($A269,INDIRECT("'"&amp;D$1&amp;"'"&amp;"!$B$5:$B$12"),0),MATCH($C269,INDIRECT("'"&amp;D$1&amp;"'"&amp;"!$C$4:$N$4")))))</f>
        <v>56.58</v>
      </c>
      <c r="E269" s="36" cm="1">
        <f t="array" aca="1" ref="E269" ca="1">IF($B269=INDIRECT("'"&amp;E$1&amp;"'"&amp;"!$B$4"),INDEX(INDIRECT("'"&amp;E$1&amp;"'"&amp;"!$C$5:$N$12"),MATCH($A269,INDIRECT("'"&amp;E$1&amp;"'"&amp;"!$B$5:$B$12"),0),MATCH($C269,INDIRECT("'"&amp;E$1&amp;"'"&amp;"!$C$4:$N$4"))),IF($B269=INDIRECT("'"&amp;E$1&amp;"'"&amp;"!$B$14"),INDEX(INDIRECT("'"&amp;E$1&amp;"'"&amp;"!$C$15:$N$22"),MATCH($A269,INDIRECT("'"&amp;E$1&amp;"'"&amp;"!$B$5:$B$12"),0),MATCH($C269,INDIRECT("'"&amp;E$1&amp;"'"&amp;"!$C$4:$N$4"))),INDEX(INDIRECT("'"&amp;E$1&amp;"'"&amp;"!$C$25:$N$32"),MATCH($A269,INDIRECT("'"&amp;E$1&amp;"'"&amp;"!$B$5:$B$12"),0),MATCH($C269,INDIRECT("'"&amp;E$1&amp;"'"&amp;"!$C$4:$N$4")))))</f>
        <v>0</v>
      </c>
      <c r="F269" s="36" cm="1">
        <f t="array" aca="1" ref="F269" ca="1">IF($B269=INDIRECT("'"&amp;F$1&amp;"'"&amp;"!$B$4"),INDEX(INDIRECT("'"&amp;F$1&amp;"'"&amp;"!$C$5:$N$12"),MATCH($A269,INDIRECT("'"&amp;F$1&amp;"'"&amp;"!$B$5:$B$12"),0),MATCH($C269,INDIRECT("'"&amp;F$1&amp;"'"&amp;"!$C$4:$N$4"))),IF($B269=INDIRECT("'"&amp;F$1&amp;"'"&amp;"!$B$14"),INDEX(INDIRECT("'"&amp;F$1&amp;"'"&amp;"!$C$15:$N$22"),MATCH($A269,INDIRECT("'"&amp;F$1&amp;"'"&amp;"!$B$5:$B$12"),0),MATCH($C269,INDIRECT("'"&amp;F$1&amp;"'"&amp;"!$C$4:$N$4"))),INDEX(INDIRECT("'"&amp;F$1&amp;"'"&amp;"!$C$25:$N$32"),MATCH($A269,INDIRECT("'"&amp;F$1&amp;"'"&amp;"!$B$5:$B$12"),0),MATCH($C269,INDIRECT("'"&amp;F$1&amp;"'"&amp;"!$C$4:$N$4")))))</f>
        <v>0</v>
      </c>
    </row>
    <row r="270" spans="1:6" x14ac:dyDescent="0.3">
      <c r="A270" t="str">
        <f t="shared" ref="A270:B270" si="56">A269</f>
        <v>PMX</v>
      </c>
      <c r="B270" t="str">
        <f t="shared" si="56"/>
        <v>Central</v>
      </c>
      <c r="C270" t="s">
        <v>20</v>
      </c>
      <c r="D270" s="36" cm="1">
        <f t="array" aca="1" ref="D270" ca="1">IF($B270=INDIRECT("'"&amp;D$1&amp;"'"&amp;"!$B$4"),INDEX(INDIRECT("'"&amp;D$1&amp;"'"&amp;"!$C$5:$N$12"),MATCH($A270,INDIRECT("'"&amp;D$1&amp;"'"&amp;"!$B$5:$B$12"),0),MATCH($C270,INDIRECT("'"&amp;D$1&amp;"'"&amp;"!$C$4:$N$4"))),IF($B270=INDIRECT("'"&amp;D$1&amp;"'"&amp;"!$B$14"),INDEX(INDIRECT("'"&amp;D$1&amp;"'"&amp;"!$C$15:$N$22"),MATCH($A270,INDIRECT("'"&amp;D$1&amp;"'"&amp;"!$B$5:$B$12"),0),MATCH($C270,INDIRECT("'"&amp;D$1&amp;"'"&amp;"!$C$4:$N$4"))),INDEX(INDIRECT("'"&amp;D$1&amp;"'"&amp;"!$C$25:$N$32"),MATCH($A270,INDIRECT("'"&amp;D$1&amp;"'"&amp;"!$B$5:$B$12"),0),MATCH($C270,INDIRECT("'"&amp;D$1&amp;"'"&amp;"!$C$4:$N$4")))))</f>
        <v>740.45999999999992</v>
      </c>
      <c r="E270" s="36" cm="1">
        <f t="array" aca="1" ref="E270" ca="1">IF($B270=INDIRECT("'"&amp;E$1&amp;"'"&amp;"!$B$4"),INDEX(INDIRECT("'"&amp;E$1&amp;"'"&amp;"!$C$5:$N$12"),MATCH($A270,INDIRECT("'"&amp;E$1&amp;"'"&amp;"!$B$5:$B$12"),0),MATCH($C270,INDIRECT("'"&amp;E$1&amp;"'"&amp;"!$C$4:$N$4"))),IF($B270=INDIRECT("'"&amp;E$1&amp;"'"&amp;"!$B$14"),INDEX(INDIRECT("'"&amp;E$1&amp;"'"&amp;"!$C$15:$N$22"),MATCH($A270,INDIRECT("'"&amp;E$1&amp;"'"&amp;"!$B$5:$B$12"),0),MATCH($C270,INDIRECT("'"&amp;E$1&amp;"'"&amp;"!$C$4:$N$4"))),INDEX(INDIRECT("'"&amp;E$1&amp;"'"&amp;"!$C$25:$N$32"),MATCH($A270,INDIRECT("'"&amp;E$1&amp;"'"&amp;"!$B$5:$B$12"),0),MATCH($C270,INDIRECT("'"&amp;E$1&amp;"'"&amp;"!$C$4:$N$4")))))</f>
        <v>0</v>
      </c>
      <c r="F270" s="36" cm="1">
        <f t="array" aca="1" ref="F270" ca="1">IF($B270=INDIRECT("'"&amp;F$1&amp;"'"&amp;"!$B$4"),INDEX(INDIRECT("'"&amp;F$1&amp;"'"&amp;"!$C$5:$N$12"),MATCH($A270,INDIRECT("'"&amp;F$1&amp;"'"&amp;"!$B$5:$B$12"),0),MATCH($C270,INDIRECT("'"&amp;F$1&amp;"'"&amp;"!$C$4:$N$4"))),IF($B270=INDIRECT("'"&amp;F$1&amp;"'"&amp;"!$B$14"),INDEX(INDIRECT("'"&amp;F$1&amp;"'"&amp;"!$C$15:$N$22"),MATCH($A270,INDIRECT("'"&amp;F$1&amp;"'"&amp;"!$B$5:$B$12"),0),MATCH($C270,INDIRECT("'"&amp;F$1&amp;"'"&amp;"!$C$4:$N$4"))),INDEX(INDIRECT("'"&amp;F$1&amp;"'"&amp;"!$C$25:$N$32"),MATCH($A270,INDIRECT("'"&amp;F$1&amp;"'"&amp;"!$B$5:$B$12"),0),MATCH($C270,INDIRECT("'"&amp;F$1&amp;"'"&amp;"!$C$4:$N$4")))))</f>
        <v>93.47999999999999</v>
      </c>
    </row>
    <row r="271" spans="1:6" x14ac:dyDescent="0.3">
      <c r="A271" t="str">
        <f t="shared" ref="A271:B271" si="57">A270</f>
        <v>PMX</v>
      </c>
      <c r="B271" t="str">
        <f t="shared" si="57"/>
        <v>Central</v>
      </c>
      <c r="C271" t="s">
        <v>21</v>
      </c>
      <c r="D271" s="36" cm="1">
        <f t="array" aca="1" ref="D271" ca="1">IF($B271=INDIRECT("'"&amp;D$1&amp;"'"&amp;"!$B$4"),INDEX(INDIRECT("'"&amp;D$1&amp;"'"&amp;"!$C$5:$N$12"),MATCH($A271,INDIRECT("'"&amp;D$1&amp;"'"&amp;"!$B$5:$B$12"),0),MATCH($C271,INDIRECT("'"&amp;D$1&amp;"'"&amp;"!$C$4:$N$4"))),IF($B271=INDIRECT("'"&amp;D$1&amp;"'"&amp;"!$B$14"),INDEX(INDIRECT("'"&amp;D$1&amp;"'"&amp;"!$C$15:$N$22"),MATCH($A271,INDIRECT("'"&amp;D$1&amp;"'"&amp;"!$B$5:$B$12"),0),MATCH($C271,INDIRECT("'"&amp;D$1&amp;"'"&amp;"!$C$4:$N$4"))),INDEX(INDIRECT("'"&amp;D$1&amp;"'"&amp;"!$C$25:$N$32"),MATCH($A271,INDIRECT("'"&amp;D$1&amp;"'"&amp;"!$B$5:$B$12"),0),MATCH($C271,INDIRECT("'"&amp;D$1&amp;"'"&amp;"!$C$4:$N$4")))))</f>
        <v>1083.22</v>
      </c>
      <c r="E271" s="36" cm="1">
        <f t="array" aca="1" ref="E271" ca="1">IF($B271=INDIRECT("'"&amp;E$1&amp;"'"&amp;"!$B$4"),INDEX(INDIRECT("'"&amp;E$1&amp;"'"&amp;"!$C$5:$N$12"),MATCH($A271,INDIRECT("'"&amp;E$1&amp;"'"&amp;"!$B$5:$B$12"),0),MATCH($C271,INDIRECT("'"&amp;E$1&amp;"'"&amp;"!$C$4:$N$4"))),IF($B271=INDIRECT("'"&amp;E$1&amp;"'"&amp;"!$B$14"),INDEX(INDIRECT("'"&amp;E$1&amp;"'"&amp;"!$C$15:$N$22"),MATCH($A271,INDIRECT("'"&amp;E$1&amp;"'"&amp;"!$B$5:$B$12"),0),MATCH($C271,INDIRECT("'"&amp;E$1&amp;"'"&amp;"!$C$4:$N$4"))),INDEX(INDIRECT("'"&amp;E$1&amp;"'"&amp;"!$C$25:$N$32"),MATCH($A271,INDIRECT("'"&amp;E$1&amp;"'"&amp;"!$B$5:$B$12"),0),MATCH($C271,INDIRECT("'"&amp;E$1&amp;"'"&amp;"!$C$4:$N$4")))))</f>
        <v>0</v>
      </c>
      <c r="F271" s="36" cm="1">
        <f t="array" aca="1" ref="F271" ca="1">IF($B271=INDIRECT("'"&amp;F$1&amp;"'"&amp;"!$B$4"),INDEX(INDIRECT("'"&amp;F$1&amp;"'"&amp;"!$C$5:$N$12"),MATCH($A271,INDIRECT("'"&amp;F$1&amp;"'"&amp;"!$B$5:$B$12"),0),MATCH($C271,INDIRECT("'"&amp;F$1&amp;"'"&amp;"!$C$4:$N$4"))),IF($B271=INDIRECT("'"&amp;F$1&amp;"'"&amp;"!$B$14"),INDEX(INDIRECT("'"&amp;F$1&amp;"'"&amp;"!$C$15:$N$22"),MATCH($A271,INDIRECT("'"&amp;F$1&amp;"'"&amp;"!$B$5:$B$12"),0),MATCH($C271,INDIRECT("'"&amp;F$1&amp;"'"&amp;"!$C$4:$N$4"))),INDEX(INDIRECT("'"&amp;F$1&amp;"'"&amp;"!$C$25:$N$32"),MATCH($A271,INDIRECT("'"&amp;F$1&amp;"'"&amp;"!$B$5:$B$12"),0),MATCH($C271,INDIRECT("'"&amp;F$1&amp;"'"&amp;"!$C$4:$N$4")))))</f>
        <v>194.33999999999997</v>
      </c>
    </row>
    <row r="272" spans="1:6" x14ac:dyDescent="0.3">
      <c r="A272" t="str">
        <f t="shared" ref="A272:B272" si="58">A271</f>
        <v>PMX</v>
      </c>
      <c r="B272" t="str">
        <f t="shared" si="58"/>
        <v>Central</v>
      </c>
      <c r="C272" t="s">
        <v>22</v>
      </c>
      <c r="D272" s="36" cm="1">
        <f t="array" aca="1" ref="D272" ca="1">IF($B272=INDIRECT("'"&amp;D$1&amp;"'"&amp;"!$B$4"),INDEX(INDIRECT("'"&amp;D$1&amp;"'"&amp;"!$C$5:$N$12"),MATCH($A272,INDIRECT("'"&amp;D$1&amp;"'"&amp;"!$B$5:$B$12"),0),MATCH($C272,INDIRECT("'"&amp;D$1&amp;"'"&amp;"!$C$4:$N$4"))),IF($B272=INDIRECT("'"&amp;D$1&amp;"'"&amp;"!$B$14"),INDEX(INDIRECT("'"&amp;D$1&amp;"'"&amp;"!$C$15:$N$22"),MATCH($A272,INDIRECT("'"&amp;D$1&amp;"'"&amp;"!$B$5:$B$12"),0),MATCH($C272,INDIRECT("'"&amp;D$1&amp;"'"&amp;"!$C$4:$N$4"))),INDEX(INDIRECT("'"&amp;D$1&amp;"'"&amp;"!$C$25:$N$32"),MATCH($A272,INDIRECT("'"&amp;D$1&amp;"'"&amp;"!$B$5:$B$12"),0),MATCH($C272,INDIRECT("'"&amp;D$1&amp;"'"&amp;"!$C$4:$N$4")))))</f>
        <v>1414.5</v>
      </c>
      <c r="E272" s="36" cm="1">
        <f t="array" aca="1" ref="E272" ca="1">IF($B272=INDIRECT("'"&amp;E$1&amp;"'"&amp;"!$B$4"),INDEX(INDIRECT("'"&amp;E$1&amp;"'"&amp;"!$C$5:$N$12"),MATCH($A272,INDIRECT("'"&amp;E$1&amp;"'"&amp;"!$B$5:$B$12"),0),MATCH($C272,INDIRECT("'"&amp;E$1&amp;"'"&amp;"!$C$4:$N$4"))),IF($B272=INDIRECT("'"&amp;E$1&amp;"'"&amp;"!$B$14"),INDEX(INDIRECT("'"&amp;E$1&amp;"'"&amp;"!$C$15:$N$22"),MATCH($A272,INDIRECT("'"&amp;E$1&amp;"'"&amp;"!$B$5:$B$12"),0),MATCH($C272,INDIRECT("'"&amp;E$1&amp;"'"&amp;"!$C$4:$N$4"))),INDEX(INDIRECT("'"&amp;E$1&amp;"'"&amp;"!$C$25:$N$32"),MATCH($A272,INDIRECT("'"&amp;E$1&amp;"'"&amp;"!$B$5:$B$12"),0),MATCH($C272,INDIRECT("'"&amp;E$1&amp;"'"&amp;"!$C$4:$N$4")))))</f>
        <v>0</v>
      </c>
      <c r="F272" s="36" cm="1">
        <f t="array" aca="1" ref="F272" ca="1">IF($B272=INDIRECT("'"&amp;F$1&amp;"'"&amp;"!$B$4"),INDEX(INDIRECT("'"&amp;F$1&amp;"'"&amp;"!$C$5:$N$12"),MATCH($A272,INDIRECT("'"&amp;F$1&amp;"'"&amp;"!$B$5:$B$12"),0),MATCH($C272,INDIRECT("'"&amp;F$1&amp;"'"&amp;"!$C$4:$N$4"))),IF($B272=INDIRECT("'"&amp;F$1&amp;"'"&amp;"!$B$14"),INDEX(INDIRECT("'"&amp;F$1&amp;"'"&amp;"!$C$15:$N$22"),MATCH($A272,INDIRECT("'"&amp;F$1&amp;"'"&amp;"!$B$5:$B$12"),0),MATCH($C272,INDIRECT("'"&amp;F$1&amp;"'"&amp;"!$C$4:$N$4"))),INDEX(INDIRECT("'"&amp;F$1&amp;"'"&amp;"!$C$25:$N$32"),MATCH($A272,INDIRECT("'"&amp;F$1&amp;"'"&amp;"!$B$5:$B$12"),0),MATCH($C272,INDIRECT("'"&amp;F$1&amp;"'"&amp;"!$C$4:$N$4")))))</f>
        <v>319.79999999999995</v>
      </c>
    </row>
    <row r="273" spans="1:6" x14ac:dyDescent="0.3">
      <c r="A273" t="str">
        <f t="shared" ref="A273:B273" si="59">A272</f>
        <v>PMX</v>
      </c>
      <c r="B273" t="str">
        <f t="shared" si="59"/>
        <v>Central</v>
      </c>
      <c r="C273" t="s">
        <v>23</v>
      </c>
      <c r="D273" s="36" cm="1">
        <f t="array" aca="1" ref="D273" ca="1">IF($B273=INDIRECT("'"&amp;D$1&amp;"'"&amp;"!$B$4"),INDEX(INDIRECT("'"&amp;D$1&amp;"'"&amp;"!$C$5:$N$12"),MATCH($A273,INDIRECT("'"&amp;D$1&amp;"'"&amp;"!$B$5:$B$12"),0),MATCH($C273,INDIRECT("'"&amp;D$1&amp;"'"&amp;"!$C$4:$N$4"))),IF($B273=INDIRECT("'"&amp;D$1&amp;"'"&amp;"!$B$14"),INDEX(INDIRECT("'"&amp;D$1&amp;"'"&amp;"!$C$15:$N$22"),MATCH($A273,INDIRECT("'"&amp;D$1&amp;"'"&amp;"!$B$5:$B$12"),0),MATCH($C273,INDIRECT("'"&amp;D$1&amp;"'"&amp;"!$C$4:$N$4"))),INDEX(INDIRECT("'"&amp;D$1&amp;"'"&amp;"!$C$25:$N$32"),MATCH($A273,INDIRECT("'"&amp;D$1&amp;"'"&amp;"!$B$5:$B$12"),0),MATCH($C273,INDIRECT("'"&amp;D$1&amp;"'"&amp;"!$C$4:$N$4")))))</f>
        <v>236.16</v>
      </c>
      <c r="E273" s="36" cm="1">
        <f t="array" aca="1" ref="E273" ca="1">IF($B273=INDIRECT("'"&amp;E$1&amp;"'"&amp;"!$B$4"),INDEX(INDIRECT("'"&amp;E$1&amp;"'"&amp;"!$C$5:$N$12"),MATCH($A273,INDIRECT("'"&amp;E$1&amp;"'"&amp;"!$B$5:$B$12"),0),MATCH($C273,INDIRECT("'"&amp;E$1&amp;"'"&amp;"!$C$4:$N$4"))),IF($B273=INDIRECT("'"&amp;E$1&amp;"'"&amp;"!$B$14"),INDEX(INDIRECT("'"&amp;E$1&amp;"'"&amp;"!$C$15:$N$22"),MATCH($A273,INDIRECT("'"&amp;E$1&amp;"'"&amp;"!$B$5:$B$12"),0),MATCH($C273,INDIRECT("'"&amp;E$1&amp;"'"&amp;"!$C$4:$N$4"))),INDEX(INDIRECT("'"&amp;E$1&amp;"'"&amp;"!$C$25:$N$32"),MATCH($A273,INDIRECT("'"&amp;E$1&amp;"'"&amp;"!$B$5:$B$12"),0),MATCH($C273,INDIRECT("'"&amp;E$1&amp;"'"&amp;"!$C$4:$N$4")))))</f>
        <v>0</v>
      </c>
      <c r="F273" s="36" cm="1">
        <f t="array" aca="1" ref="F273" ca="1">IF($B273=INDIRECT("'"&amp;F$1&amp;"'"&amp;"!$B$4"),INDEX(INDIRECT("'"&amp;F$1&amp;"'"&amp;"!$C$5:$N$12"),MATCH($A273,INDIRECT("'"&amp;F$1&amp;"'"&amp;"!$B$5:$B$12"),0),MATCH($C273,INDIRECT("'"&amp;F$1&amp;"'"&amp;"!$C$4:$N$4"))),IF($B273=INDIRECT("'"&amp;F$1&amp;"'"&amp;"!$B$14"),INDEX(INDIRECT("'"&amp;F$1&amp;"'"&amp;"!$C$15:$N$22"),MATCH($A273,INDIRECT("'"&amp;F$1&amp;"'"&amp;"!$B$5:$B$12"),0),MATCH($C273,INDIRECT("'"&amp;F$1&amp;"'"&amp;"!$C$4:$N$4"))),INDEX(INDIRECT("'"&amp;F$1&amp;"'"&amp;"!$C$25:$N$32"),MATCH($A273,INDIRECT("'"&amp;F$1&amp;"'"&amp;"!$B$5:$B$12"),0),MATCH($C273,INDIRECT("'"&amp;F$1&amp;"'"&amp;"!$C$4:$N$4")))))</f>
        <v>45.099999999999994</v>
      </c>
    </row>
    <row r="274" spans="1:6" x14ac:dyDescent="0.3">
      <c r="A274" t="str">
        <f t="shared" ref="A274:B274" si="60">A273</f>
        <v>PMX</v>
      </c>
      <c r="B274" t="str">
        <f t="shared" si="60"/>
        <v>Central</v>
      </c>
      <c r="C274" t="s">
        <v>24</v>
      </c>
      <c r="D274" s="36" cm="1">
        <f t="array" aca="1" ref="D274" ca="1">IF($B274=INDIRECT("'"&amp;D$1&amp;"'"&amp;"!$B$4"),INDEX(INDIRECT("'"&amp;D$1&amp;"'"&amp;"!$C$5:$N$12"),MATCH($A274,INDIRECT("'"&amp;D$1&amp;"'"&amp;"!$B$5:$B$12"),0),MATCH($C274,INDIRECT("'"&amp;D$1&amp;"'"&amp;"!$C$4:$N$4"))),IF($B274=INDIRECT("'"&amp;D$1&amp;"'"&amp;"!$B$14"),INDEX(INDIRECT("'"&amp;D$1&amp;"'"&amp;"!$C$15:$N$22"),MATCH($A274,INDIRECT("'"&amp;D$1&amp;"'"&amp;"!$B$5:$B$12"),0),MATCH($C274,INDIRECT("'"&amp;D$1&amp;"'"&amp;"!$C$4:$N$4"))),INDEX(INDIRECT("'"&amp;D$1&amp;"'"&amp;"!$C$25:$N$32"),MATCH($A274,INDIRECT("'"&amp;D$1&amp;"'"&amp;"!$B$5:$B$12"),0),MATCH($C274,INDIRECT("'"&amp;D$1&amp;"'"&amp;"!$C$4:$N$4")))))</f>
        <v>843.78</v>
      </c>
      <c r="E274" s="36" cm="1">
        <f t="array" aca="1" ref="E274" ca="1">IF($B274=INDIRECT("'"&amp;E$1&amp;"'"&amp;"!$B$4"),INDEX(INDIRECT("'"&amp;E$1&amp;"'"&amp;"!$C$5:$N$12"),MATCH($A274,INDIRECT("'"&amp;E$1&amp;"'"&amp;"!$B$5:$B$12"),0),MATCH($C274,INDIRECT("'"&amp;E$1&amp;"'"&amp;"!$C$4:$N$4"))),IF($B274=INDIRECT("'"&amp;E$1&amp;"'"&amp;"!$B$14"),INDEX(INDIRECT("'"&amp;E$1&amp;"'"&amp;"!$C$15:$N$22"),MATCH($A274,INDIRECT("'"&amp;E$1&amp;"'"&amp;"!$B$5:$B$12"),0),MATCH($C274,INDIRECT("'"&amp;E$1&amp;"'"&amp;"!$C$4:$N$4"))),INDEX(INDIRECT("'"&amp;E$1&amp;"'"&amp;"!$C$25:$N$32"),MATCH($A274,INDIRECT("'"&amp;E$1&amp;"'"&amp;"!$B$5:$B$12"),0),MATCH($C274,INDIRECT("'"&amp;E$1&amp;"'"&amp;"!$C$4:$N$4")))))</f>
        <v>0</v>
      </c>
      <c r="F274" s="36" cm="1">
        <f t="array" aca="1" ref="F274" ca="1">IF($B274=INDIRECT("'"&amp;F$1&amp;"'"&amp;"!$B$4"),INDEX(INDIRECT("'"&amp;F$1&amp;"'"&amp;"!$C$5:$N$12"),MATCH($A274,INDIRECT("'"&amp;F$1&amp;"'"&amp;"!$B$5:$B$12"),0),MATCH($C274,INDIRECT("'"&amp;F$1&amp;"'"&amp;"!$C$4:$N$4"))),IF($B274=INDIRECT("'"&amp;F$1&amp;"'"&amp;"!$B$14"),INDEX(INDIRECT("'"&amp;F$1&amp;"'"&amp;"!$C$15:$N$22"),MATCH($A274,INDIRECT("'"&amp;F$1&amp;"'"&amp;"!$B$5:$B$12"),0),MATCH($C274,INDIRECT("'"&amp;F$1&amp;"'"&amp;"!$C$4:$N$4"))),INDEX(INDIRECT("'"&amp;F$1&amp;"'"&amp;"!$C$25:$N$32"),MATCH($A274,INDIRECT("'"&amp;F$1&amp;"'"&amp;"!$B$5:$B$12"),0),MATCH($C274,INDIRECT("'"&amp;F$1&amp;"'"&amp;"!$C$4:$N$4")))))</f>
        <v>145.13999999999999</v>
      </c>
    </row>
    <row r="275" spans="1:6" x14ac:dyDescent="0.3">
      <c r="A275" t="str">
        <f t="shared" ref="A275:B275" si="61">A274</f>
        <v>PMX</v>
      </c>
      <c r="B275" t="str">
        <f t="shared" si="61"/>
        <v>Central</v>
      </c>
      <c r="C275" t="s">
        <v>25</v>
      </c>
      <c r="D275" s="36" cm="1">
        <f t="array" aca="1" ref="D275" ca="1">IF($B275=INDIRECT("'"&amp;D$1&amp;"'"&amp;"!$B$4"),INDEX(INDIRECT("'"&amp;D$1&amp;"'"&amp;"!$C$5:$N$12"),MATCH($A275,INDIRECT("'"&amp;D$1&amp;"'"&amp;"!$B$5:$B$12"),0),MATCH($C275,INDIRECT("'"&amp;D$1&amp;"'"&amp;"!$C$4:$N$4"))),IF($B275=INDIRECT("'"&amp;D$1&amp;"'"&amp;"!$B$14"),INDEX(INDIRECT("'"&amp;D$1&amp;"'"&amp;"!$C$15:$N$22"),MATCH($A275,INDIRECT("'"&amp;D$1&amp;"'"&amp;"!$B$5:$B$12"),0),MATCH($C275,INDIRECT("'"&amp;D$1&amp;"'"&amp;"!$C$4:$N$4"))),INDEX(INDIRECT("'"&amp;D$1&amp;"'"&amp;"!$C$25:$N$32"),MATCH($A275,INDIRECT("'"&amp;D$1&amp;"'"&amp;"!$B$5:$B$12"),0),MATCH($C275,INDIRECT("'"&amp;D$1&amp;"'"&amp;"!$C$4:$N$4")))))</f>
        <v>881.5</v>
      </c>
      <c r="E275" s="36" cm="1">
        <f t="array" aca="1" ref="E275" ca="1">IF($B275=INDIRECT("'"&amp;E$1&amp;"'"&amp;"!$B$4"),INDEX(INDIRECT("'"&amp;E$1&amp;"'"&amp;"!$C$5:$N$12"),MATCH($A275,INDIRECT("'"&amp;E$1&amp;"'"&amp;"!$B$5:$B$12"),0),MATCH($C275,INDIRECT("'"&amp;E$1&amp;"'"&amp;"!$C$4:$N$4"))),IF($B275=INDIRECT("'"&amp;E$1&amp;"'"&amp;"!$B$14"),INDEX(INDIRECT("'"&amp;E$1&amp;"'"&amp;"!$C$15:$N$22"),MATCH($A275,INDIRECT("'"&amp;E$1&amp;"'"&amp;"!$B$5:$B$12"),0),MATCH($C275,INDIRECT("'"&amp;E$1&amp;"'"&amp;"!$C$4:$N$4"))),INDEX(INDIRECT("'"&amp;E$1&amp;"'"&amp;"!$C$25:$N$32"),MATCH($A275,INDIRECT("'"&amp;E$1&amp;"'"&amp;"!$B$5:$B$12"),0),MATCH($C275,INDIRECT("'"&amp;E$1&amp;"'"&amp;"!$C$4:$N$4")))))</f>
        <v>0</v>
      </c>
      <c r="F275" s="36" cm="1">
        <f t="array" aca="1" ref="F275" ca="1">IF($B275=INDIRECT("'"&amp;F$1&amp;"'"&amp;"!$B$4"),INDEX(INDIRECT("'"&amp;F$1&amp;"'"&amp;"!$C$5:$N$12"),MATCH($A275,INDIRECT("'"&amp;F$1&amp;"'"&amp;"!$B$5:$B$12"),0),MATCH($C275,INDIRECT("'"&amp;F$1&amp;"'"&amp;"!$C$4:$N$4"))),IF($B275=INDIRECT("'"&amp;F$1&amp;"'"&amp;"!$B$14"),INDEX(INDIRECT("'"&amp;F$1&amp;"'"&amp;"!$C$15:$N$22"),MATCH($A275,INDIRECT("'"&amp;F$1&amp;"'"&amp;"!$B$5:$B$12"),0),MATCH($C275,INDIRECT("'"&amp;F$1&amp;"'"&amp;"!$C$4:$N$4"))),INDEX(INDIRECT("'"&amp;F$1&amp;"'"&amp;"!$C$25:$N$32"),MATCH($A275,INDIRECT("'"&amp;F$1&amp;"'"&amp;"!$B$5:$B$12"),0),MATCH($C275,INDIRECT("'"&amp;F$1&amp;"'"&amp;"!$C$4:$N$4")))))</f>
        <v>191.06</v>
      </c>
    </row>
    <row r="276" spans="1:6" x14ac:dyDescent="0.3">
      <c r="A276" t="str">
        <f t="shared" ref="A276:B276" si="62">A275</f>
        <v>PMX</v>
      </c>
      <c r="B276" t="str">
        <f t="shared" si="62"/>
        <v>Central</v>
      </c>
      <c r="C276" t="s">
        <v>26</v>
      </c>
      <c r="D276" s="36" cm="1">
        <f t="array" aca="1" ref="D276" ca="1">IF($B276=INDIRECT("'"&amp;D$1&amp;"'"&amp;"!$B$4"),INDEX(INDIRECT("'"&amp;D$1&amp;"'"&amp;"!$C$5:$N$12"),MATCH($A276,INDIRECT("'"&amp;D$1&amp;"'"&amp;"!$B$5:$B$12"),0),MATCH($C276,INDIRECT("'"&amp;D$1&amp;"'"&amp;"!$C$4:$N$4"))),IF($B276=INDIRECT("'"&amp;D$1&amp;"'"&amp;"!$B$14"),INDEX(INDIRECT("'"&amp;D$1&amp;"'"&amp;"!$C$15:$N$22"),MATCH($A276,INDIRECT("'"&amp;D$1&amp;"'"&amp;"!$B$5:$B$12"),0),MATCH($C276,INDIRECT("'"&amp;D$1&amp;"'"&amp;"!$C$4:$N$4"))),INDEX(INDIRECT("'"&amp;D$1&amp;"'"&amp;"!$C$25:$N$32"),MATCH($A276,INDIRECT("'"&amp;D$1&amp;"'"&amp;"!$B$5:$B$12"),0),MATCH($C276,INDIRECT("'"&amp;D$1&amp;"'"&amp;"!$C$4:$N$4")))))</f>
        <v>817.54</v>
      </c>
      <c r="E276" s="36" cm="1">
        <f t="array" aca="1" ref="E276" ca="1">IF($B276=INDIRECT("'"&amp;E$1&amp;"'"&amp;"!$B$4"),INDEX(INDIRECT("'"&amp;E$1&amp;"'"&amp;"!$C$5:$N$12"),MATCH($A276,INDIRECT("'"&amp;E$1&amp;"'"&amp;"!$B$5:$B$12"),0),MATCH($C276,INDIRECT("'"&amp;E$1&amp;"'"&amp;"!$C$4:$N$4"))),IF($B276=INDIRECT("'"&amp;E$1&amp;"'"&amp;"!$B$14"),INDEX(INDIRECT("'"&amp;E$1&amp;"'"&amp;"!$C$15:$N$22"),MATCH($A276,INDIRECT("'"&amp;E$1&amp;"'"&amp;"!$B$5:$B$12"),0),MATCH($C276,INDIRECT("'"&amp;E$1&amp;"'"&amp;"!$C$4:$N$4"))),INDEX(INDIRECT("'"&amp;E$1&amp;"'"&amp;"!$C$25:$N$32"),MATCH($A276,INDIRECT("'"&amp;E$1&amp;"'"&amp;"!$B$5:$B$12"),0),MATCH($C276,INDIRECT("'"&amp;E$1&amp;"'"&amp;"!$C$4:$N$4")))))</f>
        <v>0</v>
      </c>
      <c r="F276" s="36" cm="1">
        <f t="array" aca="1" ref="F276" ca="1">IF($B276=INDIRECT("'"&amp;F$1&amp;"'"&amp;"!$B$4"),INDEX(INDIRECT("'"&amp;F$1&amp;"'"&amp;"!$C$5:$N$12"),MATCH($A276,INDIRECT("'"&amp;F$1&amp;"'"&amp;"!$B$5:$B$12"),0),MATCH($C276,INDIRECT("'"&amp;F$1&amp;"'"&amp;"!$C$4:$N$4"))),IF($B276=INDIRECT("'"&amp;F$1&amp;"'"&amp;"!$B$14"),INDEX(INDIRECT("'"&amp;F$1&amp;"'"&amp;"!$C$15:$N$22"),MATCH($A276,INDIRECT("'"&amp;F$1&amp;"'"&amp;"!$B$5:$B$12"),0),MATCH($C276,INDIRECT("'"&amp;F$1&amp;"'"&amp;"!$C$4:$N$4"))),INDEX(INDIRECT("'"&amp;F$1&amp;"'"&amp;"!$C$25:$N$32"),MATCH($A276,INDIRECT("'"&amp;F$1&amp;"'"&amp;"!$B$5:$B$12"),0),MATCH($C276,INDIRECT("'"&amp;F$1&amp;"'"&amp;"!$C$4:$N$4")))))</f>
        <v>157.44</v>
      </c>
    </row>
    <row r="277" spans="1:6" x14ac:dyDescent="0.3">
      <c r="A277" t="str">
        <f t="shared" ref="A277:B277" si="63">A276</f>
        <v>PMX</v>
      </c>
      <c r="B277" t="str">
        <f t="shared" si="63"/>
        <v>Central</v>
      </c>
      <c r="C277" t="s">
        <v>27</v>
      </c>
      <c r="D277" s="36" cm="1">
        <f t="array" aca="1" ref="D277" ca="1">IF($B277=INDIRECT("'"&amp;D$1&amp;"'"&amp;"!$B$4"),INDEX(INDIRECT("'"&amp;D$1&amp;"'"&amp;"!$C$5:$N$12"),MATCH($A277,INDIRECT("'"&amp;D$1&amp;"'"&amp;"!$B$5:$B$12"),0),MATCH($C277,INDIRECT("'"&amp;D$1&amp;"'"&amp;"!$C$4:$N$4"))),IF($B277=INDIRECT("'"&amp;D$1&amp;"'"&amp;"!$B$14"),INDEX(INDIRECT("'"&amp;D$1&amp;"'"&amp;"!$C$15:$N$22"),MATCH($A277,INDIRECT("'"&amp;D$1&amp;"'"&amp;"!$B$5:$B$12"),0),MATCH($C277,INDIRECT("'"&amp;D$1&amp;"'"&amp;"!$C$4:$N$4"))),INDEX(INDIRECT("'"&amp;D$1&amp;"'"&amp;"!$C$25:$N$32"),MATCH($A277,INDIRECT("'"&amp;D$1&amp;"'"&amp;"!$B$5:$B$12"),0),MATCH($C277,INDIRECT("'"&amp;D$1&amp;"'"&amp;"!$C$4:$N$4")))))</f>
        <v>1079.1199999999999</v>
      </c>
      <c r="E277" s="36" cm="1">
        <f t="array" aca="1" ref="E277" ca="1">IF($B277=INDIRECT("'"&amp;E$1&amp;"'"&amp;"!$B$4"),INDEX(INDIRECT("'"&amp;E$1&amp;"'"&amp;"!$C$5:$N$12"),MATCH($A277,INDIRECT("'"&amp;E$1&amp;"'"&amp;"!$B$5:$B$12"),0),MATCH($C277,INDIRECT("'"&amp;E$1&amp;"'"&amp;"!$C$4:$N$4"))),IF($B277=INDIRECT("'"&amp;E$1&amp;"'"&amp;"!$B$14"),INDEX(INDIRECT("'"&amp;E$1&amp;"'"&amp;"!$C$15:$N$22"),MATCH($A277,INDIRECT("'"&amp;E$1&amp;"'"&amp;"!$B$5:$B$12"),0),MATCH($C277,INDIRECT("'"&amp;E$1&amp;"'"&amp;"!$C$4:$N$4"))),INDEX(INDIRECT("'"&amp;E$1&amp;"'"&amp;"!$C$25:$N$32"),MATCH($A277,INDIRECT("'"&amp;E$1&amp;"'"&amp;"!$B$5:$B$12"),0),MATCH($C277,INDIRECT("'"&amp;E$1&amp;"'"&amp;"!$C$4:$N$4")))))</f>
        <v>0</v>
      </c>
      <c r="F277" s="36" cm="1">
        <f t="array" aca="1" ref="F277" ca="1">IF($B277=INDIRECT("'"&amp;F$1&amp;"'"&amp;"!$B$4"),INDEX(INDIRECT("'"&amp;F$1&amp;"'"&amp;"!$C$5:$N$12"),MATCH($A277,INDIRECT("'"&amp;F$1&amp;"'"&amp;"!$B$5:$B$12"),0),MATCH($C277,INDIRECT("'"&amp;F$1&amp;"'"&amp;"!$C$4:$N$4"))),IF($B277=INDIRECT("'"&amp;F$1&amp;"'"&amp;"!$B$14"),INDEX(INDIRECT("'"&amp;F$1&amp;"'"&amp;"!$C$15:$N$22"),MATCH($A277,INDIRECT("'"&amp;F$1&amp;"'"&amp;"!$B$5:$B$12"),0),MATCH($C277,INDIRECT("'"&amp;F$1&amp;"'"&amp;"!$C$4:$N$4"))),INDEX(INDIRECT("'"&amp;F$1&amp;"'"&amp;"!$C$25:$N$32"),MATCH($A277,INDIRECT("'"&amp;F$1&amp;"'"&amp;"!$B$5:$B$12"),0),MATCH($C277,INDIRECT("'"&amp;F$1&amp;"'"&amp;"!$C$4:$N$4")))))</f>
        <v>181.22</v>
      </c>
    </row>
    <row r="278" spans="1:6" x14ac:dyDescent="0.3">
      <c r="A278" t="str">
        <f>A266</f>
        <v>PMX</v>
      </c>
      <c r="B278" t="s">
        <v>12</v>
      </c>
      <c r="C278" t="s">
        <v>16</v>
      </c>
      <c r="D278" s="36" cm="1">
        <f t="array" aca="1" ref="D278" ca="1">IF($B278=INDIRECT("'"&amp;D$1&amp;"'"&amp;"!$B$4"),INDEX(INDIRECT("'"&amp;D$1&amp;"'"&amp;"!$C$5:$N$12"),MATCH($A278,INDIRECT("'"&amp;D$1&amp;"'"&amp;"!$B$5:$B$12"),0),MATCH($C278,INDIRECT("'"&amp;D$1&amp;"'"&amp;"!$C$4:$N$4"))),IF($B278=INDIRECT("'"&amp;D$1&amp;"'"&amp;"!$B$14"),INDEX(INDIRECT("'"&amp;D$1&amp;"'"&amp;"!$C$15:$N$22"),MATCH($A278,INDIRECT("'"&amp;D$1&amp;"'"&amp;"!$B$5:$B$12"),0),MATCH($C278,INDIRECT("'"&amp;D$1&amp;"'"&amp;"!$C$4:$N$4"))),INDEX(INDIRECT("'"&amp;D$1&amp;"'"&amp;"!$C$25:$N$32"),MATCH($A278,INDIRECT("'"&amp;D$1&amp;"'"&amp;"!$B$5:$B$12"),0),MATCH($C278,INDIRECT("'"&amp;D$1&amp;"'"&amp;"!$C$4:$N$4")))))</f>
        <v>12925.66</v>
      </c>
      <c r="E278" s="36" cm="1">
        <f t="array" aca="1" ref="E278" ca="1">IF($B278=INDIRECT("'"&amp;E$1&amp;"'"&amp;"!$B$4"),INDEX(INDIRECT("'"&amp;E$1&amp;"'"&amp;"!$C$5:$N$12"),MATCH($A278,INDIRECT("'"&amp;E$1&amp;"'"&amp;"!$B$5:$B$12"),0),MATCH($C278,INDIRECT("'"&amp;E$1&amp;"'"&amp;"!$C$4:$N$4"))),IF($B278=INDIRECT("'"&amp;E$1&amp;"'"&amp;"!$B$14"),INDEX(INDIRECT("'"&amp;E$1&amp;"'"&amp;"!$C$15:$N$22"),MATCH($A278,INDIRECT("'"&amp;E$1&amp;"'"&amp;"!$B$5:$B$12"),0),MATCH($C278,INDIRECT("'"&amp;E$1&amp;"'"&amp;"!$C$4:$N$4"))),INDEX(INDIRECT("'"&amp;E$1&amp;"'"&amp;"!$C$25:$N$32"),MATCH($A278,INDIRECT("'"&amp;E$1&amp;"'"&amp;"!$B$5:$B$12"),0),MATCH($C278,INDIRECT("'"&amp;E$1&amp;"'"&amp;"!$C$4:$N$4")))))</f>
        <v>0</v>
      </c>
      <c r="F278" s="36" cm="1">
        <f t="array" aca="1" ref="F278" ca="1">IF($B278=INDIRECT("'"&amp;F$1&amp;"'"&amp;"!$B$4"),INDEX(INDIRECT("'"&amp;F$1&amp;"'"&amp;"!$C$5:$N$12"),MATCH($A278,INDIRECT("'"&amp;F$1&amp;"'"&amp;"!$B$5:$B$12"),0),MATCH($C278,INDIRECT("'"&amp;F$1&amp;"'"&amp;"!$C$4:$N$4"))),IF($B278=INDIRECT("'"&amp;F$1&amp;"'"&amp;"!$B$14"),INDEX(INDIRECT("'"&amp;F$1&amp;"'"&amp;"!$C$15:$N$22"),MATCH($A278,INDIRECT("'"&amp;F$1&amp;"'"&amp;"!$B$5:$B$12"),0),MATCH($C278,INDIRECT("'"&amp;F$1&amp;"'"&amp;"!$C$4:$N$4"))),INDEX(INDIRECT("'"&amp;F$1&amp;"'"&amp;"!$C$25:$N$32"),MATCH($A278,INDIRECT("'"&amp;F$1&amp;"'"&amp;"!$B$5:$B$12"),0),MATCH($C278,INDIRECT("'"&amp;F$1&amp;"'"&amp;"!$C$4:$N$4")))))</f>
        <v>12162.24</v>
      </c>
    </row>
    <row r="279" spans="1:6" x14ac:dyDescent="0.3">
      <c r="A279" t="str">
        <f t="shared" ref="A279:B279" si="64">A278</f>
        <v>PMX</v>
      </c>
      <c r="B279" t="str">
        <f t="shared" si="64"/>
        <v>South</v>
      </c>
      <c r="C279" t="s">
        <v>17</v>
      </c>
      <c r="D279" s="36" cm="1">
        <f t="array" aca="1" ref="D279" ca="1">IF($B279=INDIRECT("'"&amp;D$1&amp;"'"&amp;"!$B$4"),INDEX(INDIRECT("'"&amp;D$1&amp;"'"&amp;"!$C$5:$N$12"),MATCH($A279,INDIRECT("'"&amp;D$1&amp;"'"&amp;"!$B$5:$B$12"),0),MATCH($C279,INDIRECT("'"&amp;D$1&amp;"'"&amp;"!$C$4:$N$4"))),IF($B279=INDIRECT("'"&amp;D$1&amp;"'"&amp;"!$B$14"),INDEX(INDIRECT("'"&amp;D$1&amp;"'"&amp;"!$C$15:$N$22"),MATCH($A279,INDIRECT("'"&amp;D$1&amp;"'"&amp;"!$B$5:$B$12"),0),MATCH($C279,INDIRECT("'"&amp;D$1&amp;"'"&amp;"!$C$4:$N$4"))),INDEX(INDIRECT("'"&amp;D$1&amp;"'"&amp;"!$C$25:$N$32"),MATCH($A279,INDIRECT("'"&amp;D$1&amp;"'"&amp;"!$B$5:$B$12"),0),MATCH($C279,INDIRECT("'"&amp;D$1&amp;"'"&amp;"!$C$4:$N$4")))))</f>
        <v>5325.08</v>
      </c>
      <c r="E279" s="36" cm="1">
        <f t="array" aca="1" ref="E279" ca="1">IF($B279=INDIRECT("'"&amp;E$1&amp;"'"&amp;"!$B$4"),INDEX(INDIRECT("'"&amp;E$1&amp;"'"&amp;"!$C$5:$N$12"),MATCH($A279,INDIRECT("'"&amp;E$1&amp;"'"&amp;"!$B$5:$B$12"),0),MATCH($C279,INDIRECT("'"&amp;E$1&amp;"'"&amp;"!$C$4:$N$4"))),IF($B279=INDIRECT("'"&amp;E$1&amp;"'"&amp;"!$B$14"),INDEX(INDIRECT("'"&amp;E$1&amp;"'"&amp;"!$C$15:$N$22"),MATCH($A279,INDIRECT("'"&amp;E$1&amp;"'"&amp;"!$B$5:$B$12"),0),MATCH($C279,INDIRECT("'"&amp;E$1&amp;"'"&amp;"!$C$4:$N$4"))),INDEX(INDIRECT("'"&amp;E$1&amp;"'"&amp;"!$C$25:$N$32"),MATCH($A279,INDIRECT("'"&amp;E$1&amp;"'"&amp;"!$B$5:$B$12"),0),MATCH($C279,INDIRECT("'"&amp;E$1&amp;"'"&amp;"!$C$4:$N$4")))))</f>
        <v>0</v>
      </c>
      <c r="F279" s="36" cm="1">
        <f t="array" aca="1" ref="F279" ca="1">IF($B279=INDIRECT("'"&amp;F$1&amp;"'"&amp;"!$B$4"),INDEX(INDIRECT("'"&amp;F$1&amp;"'"&amp;"!$C$5:$N$12"),MATCH($A279,INDIRECT("'"&amp;F$1&amp;"'"&amp;"!$B$5:$B$12"),0),MATCH($C279,INDIRECT("'"&amp;F$1&amp;"'"&amp;"!$C$4:$N$4"))),IF($B279=INDIRECT("'"&amp;F$1&amp;"'"&amp;"!$B$14"),INDEX(INDIRECT("'"&amp;F$1&amp;"'"&amp;"!$C$15:$N$22"),MATCH($A279,INDIRECT("'"&amp;F$1&amp;"'"&amp;"!$B$5:$B$12"),0),MATCH($C279,INDIRECT("'"&amp;F$1&amp;"'"&amp;"!$C$4:$N$4"))),INDEX(INDIRECT("'"&amp;F$1&amp;"'"&amp;"!$C$25:$N$32"),MATCH($A279,INDIRECT("'"&amp;F$1&amp;"'"&amp;"!$B$5:$B$12"),0),MATCH($C279,INDIRECT("'"&amp;F$1&amp;"'"&amp;"!$C$4:$N$4")))))</f>
        <v>8508.32</v>
      </c>
    </row>
    <row r="280" spans="1:6" x14ac:dyDescent="0.3">
      <c r="A280" t="str">
        <f t="shared" ref="A280:B280" si="65">A279</f>
        <v>PMX</v>
      </c>
      <c r="B280" t="str">
        <f t="shared" si="65"/>
        <v>South</v>
      </c>
      <c r="C280" t="s">
        <v>18</v>
      </c>
      <c r="D280" s="36" cm="1">
        <f t="array" aca="1" ref="D280" ca="1">IF($B280=INDIRECT("'"&amp;D$1&amp;"'"&amp;"!$B$4"),INDEX(INDIRECT("'"&amp;D$1&amp;"'"&amp;"!$C$5:$N$12"),MATCH($A280,INDIRECT("'"&amp;D$1&amp;"'"&amp;"!$B$5:$B$12"),0),MATCH($C280,INDIRECT("'"&amp;D$1&amp;"'"&amp;"!$C$4:$N$4"))),IF($B280=INDIRECT("'"&amp;D$1&amp;"'"&amp;"!$B$14"),INDEX(INDIRECT("'"&amp;D$1&amp;"'"&amp;"!$C$15:$N$22"),MATCH($A280,INDIRECT("'"&amp;D$1&amp;"'"&amp;"!$B$5:$B$12"),0),MATCH($C280,INDIRECT("'"&amp;D$1&amp;"'"&amp;"!$C$4:$N$4"))),INDEX(INDIRECT("'"&amp;D$1&amp;"'"&amp;"!$C$25:$N$32"),MATCH($A280,INDIRECT("'"&amp;D$1&amp;"'"&amp;"!$B$5:$B$12"),0),MATCH($C280,INDIRECT("'"&amp;D$1&amp;"'"&amp;"!$C$4:$N$4")))))</f>
        <v>3907.2999999999997</v>
      </c>
      <c r="E280" s="36" cm="1">
        <f t="array" aca="1" ref="E280" ca="1">IF($B280=INDIRECT("'"&amp;E$1&amp;"'"&amp;"!$B$4"),INDEX(INDIRECT("'"&amp;E$1&amp;"'"&amp;"!$C$5:$N$12"),MATCH($A280,INDIRECT("'"&amp;E$1&amp;"'"&amp;"!$B$5:$B$12"),0),MATCH($C280,INDIRECT("'"&amp;E$1&amp;"'"&amp;"!$C$4:$N$4"))),IF($B280=INDIRECT("'"&amp;E$1&amp;"'"&amp;"!$B$14"),INDEX(INDIRECT("'"&amp;E$1&amp;"'"&amp;"!$C$15:$N$22"),MATCH($A280,INDIRECT("'"&amp;E$1&amp;"'"&amp;"!$B$5:$B$12"),0),MATCH($C280,INDIRECT("'"&amp;E$1&amp;"'"&amp;"!$C$4:$N$4"))),INDEX(INDIRECT("'"&amp;E$1&amp;"'"&amp;"!$C$25:$N$32"),MATCH($A280,INDIRECT("'"&amp;E$1&amp;"'"&amp;"!$B$5:$B$12"),0),MATCH($C280,INDIRECT("'"&amp;E$1&amp;"'"&amp;"!$C$4:$N$4")))))</f>
        <v>0</v>
      </c>
      <c r="F280" s="36" cm="1">
        <f t="array" aca="1" ref="F280" ca="1">IF($B280=INDIRECT("'"&amp;F$1&amp;"'"&amp;"!$B$4"),INDEX(INDIRECT("'"&amp;F$1&amp;"'"&amp;"!$C$5:$N$12"),MATCH($A280,INDIRECT("'"&amp;F$1&amp;"'"&amp;"!$B$5:$B$12"),0),MATCH($C280,INDIRECT("'"&amp;F$1&amp;"'"&amp;"!$C$4:$N$4"))),IF($B280=INDIRECT("'"&amp;F$1&amp;"'"&amp;"!$B$14"),INDEX(INDIRECT("'"&amp;F$1&amp;"'"&amp;"!$C$15:$N$22"),MATCH($A280,INDIRECT("'"&amp;F$1&amp;"'"&amp;"!$B$5:$B$12"),0),MATCH($C280,INDIRECT("'"&amp;F$1&amp;"'"&amp;"!$C$4:$N$4"))),INDEX(INDIRECT("'"&amp;F$1&amp;"'"&amp;"!$C$25:$N$32"),MATCH($A280,INDIRECT("'"&amp;F$1&amp;"'"&amp;"!$B$5:$B$12"),0),MATCH($C280,INDIRECT("'"&amp;F$1&amp;"'"&amp;"!$C$4:$N$4")))))</f>
        <v>2841.2999999999997</v>
      </c>
    </row>
    <row r="281" spans="1:6" x14ac:dyDescent="0.3">
      <c r="A281" t="str">
        <f t="shared" ref="A281:B281" si="66">A280</f>
        <v>PMX</v>
      </c>
      <c r="B281" t="str">
        <f t="shared" si="66"/>
        <v>South</v>
      </c>
      <c r="C281" t="s">
        <v>19</v>
      </c>
      <c r="D281" s="36" cm="1">
        <f t="array" aca="1" ref="D281" ca="1">IF($B281=INDIRECT("'"&amp;D$1&amp;"'"&amp;"!$B$4"),INDEX(INDIRECT("'"&amp;D$1&amp;"'"&amp;"!$C$5:$N$12"),MATCH($A281,INDIRECT("'"&amp;D$1&amp;"'"&amp;"!$B$5:$B$12"),0),MATCH($C281,INDIRECT("'"&amp;D$1&amp;"'"&amp;"!$C$4:$N$4"))),IF($B281=INDIRECT("'"&amp;D$1&amp;"'"&amp;"!$B$14"),INDEX(INDIRECT("'"&amp;D$1&amp;"'"&amp;"!$C$15:$N$22"),MATCH($A281,INDIRECT("'"&amp;D$1&amp;"'"&amp;"!$B$5:$B$12"),0),MATCH($C281,INDIRECT("'"&amp;D$1&amp;"'"&amp;"!$C$4:$N$4"))),INDEX(INDIRECT("'"&amp;D$1&amp;"'"&amp;"!$C$25:$N$32"),MATCH($A281,INDIRECT("'"&amp;D$1&amp;"'"&amp;"!$B$5:$B$12"),0),MATCH($C281,INDIRECT("'"&amp;D$1&amp;"'"&amp;"!$C$4:$N$4")))))</f>
        <v>1248.8599999999999</v>
      </c>
      <c r="E281" s="36" cm="1">
        <f t="array" aca="1" ref="E281" ca="1">IF($B281=INDIRECT("'"&amp;E$1&amp;"'"&amp;"!$B$4"),INDEX(INDIRECT("'"&amp;E$1&amp;"'"&amp;"!$C$5:$N$12"),MATCH($A281,INDIRECT("'"&amp;E$1&amp;"'"&amp;"!$B$5:$B$12"),0),MATCH($C281,INDIRECT("'"&amp;E$1&amp;"'"&amp;"!$C$4:$N$4"))),IF($B281=INDIRECT("'"&amp;E$1&amp;"'"&amp;"!$B$14"),INDEX(INDIRECT("'"&amp;E$1&amp;"'"&amp;"!$C$15:$N$22"),MATCH($A281,INDIRECT("'"&amp;E$1&amp;"'"&amp;"!$B$5:$B$12"),0),MATCH($C281,INDIRECT("'"&amp;E$1&amp;"'"&amp;"!$C$4:$N$4"))),INDEX(INDIRECT("'"&amp;E$1&amp;"'"&amp;"!$C$25:$N$32"),MATCH($A281,INDIRECT("'"&amp;E$1&amp;"'"&amp;"!$B$5:$B$12"),0),MATCH($C281,INDIRECT("'"&amp;E$1&amp;"'"&amp;"!$C$4:$N$4")))))</f>
        <v>0</v>
      </c>
      <c r="F281" s="36" cm="1">
        <f t="array" aca="1" ref="F281" ca="1">IF($B281=INDIRECT("'"&amp;F$1&amp;"'"&amp;"!$B$4"),INDEX(INDIRECT("'"&amp;F$1&amp;"'"&amp;"!$C$5:$N$12"),MATCH($A281,INDIRECT("'"&amp;F$1&amp;"'"&amp;"!$B$5:$B$12"),0),MATCH($C281,INDIRECT("'"&amp;F$1&amp;"'"&amp;"!$C$4:$N$4"))),IF($B281=INDIRECT("'"&amp;F$1&amp;"'"&amp;"!$B$14"),INDEX(INDIRECT("'"&amp;F$1&amp;"'"&amp;"!$C$15:$N$22"),MATCH($A281,INDIRECT("'"&amp;F$1&amp;"'"&amp;"!$B$5:$B$12"),0),MATCH($C281,INDIRECT("'"&amp;F$1&amp;"'"&amp;"!$C$4:$N$4"))),INDEX(INDIRECT("'"&amp;F$1&amp;"'"&amp;"!$C$25:$N$32"),MATCH($A281,INDIRECT("'"&amp;F$1&amp;"'"&amp;"!$B$5:$B$12"),0),MATCH($C281,INDIRECT("'"&amp;F$1&amp;"'"&amp;"!$C$4:$N$4")))))</f>
        <v>73.8</v>
      </c>
    </row>
    <row r="282" spans="1:6" x14ac:dyDescent="0.3">
      <c r="A282" t="str">
        <f t="shared" ref="A282:B282" si="67">A281</f>
        <v>PMX</v>
      </c>
      <c r="B282" t="str">
        <f t="shared" si="67"/>
        <v>South</v>
      </c>
      <c r="C282" t="s">
        <v>20</v>
      </c>
      <c r="D282" s="36" cm="1">
        <f t="array" aca="1" ref="D282" ca="1">IF($B282=INDIRECT("'"&amp;D$1&amp;"'"&amp;"!$B$4"),INDEX(INDIRECT("'"&amp;D$1&amp;"'"&amp;"!$C$5:$N$12"),MATCH($A282,INDIRECT("'"&amp;D$1&amp;"'"&amp;"!$B$5:$B$12"),0),MATCH($C282,INDIRECT("'"&amp;D$1&amp;"'"&amp;"!$C$4:$N$4"))),IF($B282=INDIRECT("'"&amp;D$1&amp;"'"&amp;"!$B$14"),INDEX(INDIRECT("'"&amp;D$1&amp;"'"&amp;"!$C$15:$N$22"),MATCH($A282,INDIRECT("'"&amp;D$1&amp;"'"&amp;"!$B$5:$B$12"),0),MATCH($C282,INDIRECT("'"&amp;D$1&amp;"'"&amp;"!$C$4:$N$4"))),INDEX(INDIRECT("'"&amp;D$1&amp;"'"&amp;"!$C$25:$N$32"),MATCH($A282,INDIRECT("'"&amp;D$1&amp;"'"&amp;"!$B$5:$B$12"),0),MATCH($C282,INDIRECT("'"&amp;D$1&amp;"'"&amp;"!$C$4:$N$4")))))</f>
        <v>5407.9</v>
      </c>
      <c r="E282" s="36" cm="1">
        <f t="array" aca="1" ref="E282" ca="1">IF($B282=INDIRECT("'"&amp;E$1&amp;"'"&amp;"!$B$4"),INDEX(INDIRECT("'"&amp;E$1&amp;"'"&amp;"!$C$5:$N$12"),MATCH($A282,INDIRECT("'"&amp;E$1&amp;"'"&amp;"!$B$5:$B$12"),0),MATCH($C282,INDIRECT("'"&amp;E$1&amp;"'"&amp;"!$C$4:$N$4"))),IF($B282=INDIRECT("'"&amp;E$1&amp;"'"&amp;"!$B$14"),INDEX(INDIRECT("'"&amp;E$1&amp;"'"&amp;"!$C$15:$N$22"),MATCH($A282,INDIRECT("'"&amp;E$1&amp;"'"&amp;"!$B$5:$B$12"),0),MATCH($C282,INDIRECT("'"&amp;E$1&amp;"'"&amp;"!$C$4:$N$4"))),INDEX(INDIRECT("'"&amp;E$1&amp;"'"&amp;"!$C$25:$N$32"),MATCH($A282,INDIRECT("'"&amp;E$1&amp;"'"&amp;"!$B$5:$B$12"),0),MATCH($C282,INDIRECT("'"&amp;E$1&amp;"'"&amp;"!$C$4:$N$4")))))</f>
        <v>0</v>
      </c>
      <c r="F282" s="36" cm="1">
        <f t="array" aca="1" ref="F282" ca="1">IF($B282=INDIRECT("'"&amp;F$1&amp;"'"&amp;"!$B$4"),INDEX(INDIRECT("'"&amp;F$1&amp;"'"&amp;"!$C$5:$N$12"),MATCH($A282,INDIRECT("'"&amp;F$1&amp;"'"&amp;"!$B$5:$B$12"),0),MATCH($C282,INDIRECT("'"&amp;F$1&amp;"'"&amp;"!$C$4:$N$4"))),IF($B282=INDIRECT("'"&amp;F$1&amp;"'"&amp;"!$B$14"),INDEX(INDIRECT("'"&amp;F$1&amp;"'"&amp;"!$C$15:$N$22"),MATCH($A282,INDIRECT("'"&amp;F$1&amp;"'"&amp;"!$B$5:$B$12"),0),MATCH($C282,INDIRECT("'"&amp;F$1&amp;"'"&amp;"!$C$4:$N$4"))),INDEX(INDIRECT("'"&amp;F$1&amp;"'"&amp;"!$C$25:$N$32"),MATCH($A282,INDIRECT("'"&amp;F$1&amp;"'"&amp;"!$B$5:$B$12"),0),MATCH($C282,INDIRECT("'"&amp;F$1&amp;"'"&amp;"!$C$4:$N$4")))))</f>
        <v>12108.119999999999</v>
      </c>
    </row>
    <row r="283" spans="1:6" x14ac:dyDescent="0.3">
      <c r="A283" t="str">
        <f t="shared" ref="A283:B283" si="68">A282</f>
        <v>PMX</v>
      </c>
      <c r="B283" t="str">
        <f t="shared" si="68"/>
        <v>South</v>
      </c>
      <c r="C283" t="s">
        <v>21</v>
      </c>
      <c r="D283" s="36" cm="1">
        <f t="array" aca="1" ref="D283" ca="1">IF($B283=INDIRECT("'"&amp;D$1&amp;"'"&amp;"!$B$4"),INDEX(INDIRECT("'"&amp;D$1&amp;"'"&amp;"!$C$5:$N$12"),MATCH($A283,INDIRECT("'"&amp;D$1&amp;"'"&amp;"!$B$5:$B$12"),0),MATCH($C283,INDIRECT("'"&amp;D$1&amp;"'"&amp;"!$C$4:$N$4"))),IF($B283=INDIRECT("'"&amp;D$1&amp;"'"&amp;"!$B$14"),INDEX(INDIRECT("'"&amp;D$1&amp;"'"&amp;"!$C$15:$N$22"),MATCH($A283,INDIRECT("'"&amp;D$1&amp;"'"&amp;"!$B$5:$B$12"),0),MATCH($C283,INDIRECT("'"&amp;D$1&amp;"'"&amp;"!$C$4:$N$4"))),INDEX(INDIRECT("'"&amp;D$1&amp;"'"&amp;"!$C$25:$N$32"),MATCH($A283,INDIRECT("'"&amp;D$1&amp;"'"&amp;"!$B$5:$B$12"),0),MATCH($C283,INDIRECT("'"&amp;D$1&amp;"'"&amp;"!$C$4:$N$4")))))</f>
        <v>5566.16</v>
      </c>
      <c r="E283" s="36" cm="1">
        <f t="array" aca="1" ref="E283" ca="1">IF($B283=INDIRECT("'"&amp;E$1&amp;"'"&amp;"!$B$4"),INDEX(INDIRECT("'"&amp;E$1&amp;"'"&amp;"!$C$5:$N$12"),MATCH($A283,INDIRECT("'"&amp;E$1&amp;"'"&amp;"!$B$5:$B$12"),0),MATCH($C283,INDIRECT("'"&amp;E$1&amp;"'"&amp;"!$C$4:$N$4"))),IF($B283=INDIRECT("'"&amp;E$1&amp;"'"&amp;"!$B$14"),INDEX(INDIRECT("'"&amp;E$1&amp;"'"&amp;"!$C$15:$N$22"),MATCH($A283,INDIRECT("'"&amp;E$1&amp;"'"&amp;"!$B$5:$B$12"),0),MATCH($C283,INDIRECT("'"&amp;E$1&amp;"'"&amp;"!$C$4:$N$4"))),INDEX(INDIRECT("'"&amp;E$1&amp;"'"&amp;"!$C$25:$N$32"),MATCH($A283,INDIRECT("'"&amp;E$1&amp;"'"&amp;"!$B$5:$B$12"),0),MATCH($C283,INDIRECT("'"&amp;E$1&amp;"'"&amp;"!$C$4:$N$4")))))</f>
        <v>0</v>
      </c>
      <c r="F283" s="36" cm="1">
        <f t="array" aca="1" ref="F283" ca="1">IF($B283=INDIRECT("'"&amp;F$1&amp;"'"&amp;"!$B$4"),INDEX(INDIRECT("'"&amp;F$1&amp;"'"&amp;"!$C$5:$N$12"),MATCH($A283,INDIRECT("'"&amp;F$1&amp;"'"&amp;"!$B$5:$B$12"),0),MATCH($C283,INDIRECT("'"&amp;F$1&amp;"'"&amp;"!$C$4:$N$4"))),IF($B283=INDIRECT("'"&amp;F$1&amp;"'"&amp;"!$B$14"),INDEX(INDIRECT("'"&amp;F$1&amp;"'"&amp;"!$C$15:$N$22"),MATCH($A283,INDIRECT("'"&amp;F$1&amp;"'"&amp;"!$B$5:$B$12"),0),MATCH($C283,INDIRECT("'"&amp;F$1&amp;"'"&amp;"!$C$4:$N$4"))),INDEX(INDIRECT("'"&amp;F$1&amp;"'"&amp;"!$C$25:$N$32"),MATCH($A283,INDIRECT("'"&amp;F$1&amp;"'"&amp;"!$B$5:$B$12"),0),MATCH($C283,INDIRECT("'"&amp;F$1&amp;"'"&amp;"!$C$4:$N$4")))))</f>
        <v>14697.679999999998</v>
      </c>
    </row>
    <row r="284" spans="1:6" x14ac:dyDescent="0.3">
      <c r="A284" t="str">
        <f t="shared" ref="A284:B284" si="69">A283</f>
        <v>PMX</v>
      </c>
      <c r="B284" t="str">
        <f t="shared" si="69"/>
        <v>South</v>
      </c>
      <c r="C284" t="s">
        <v>22</v>
      </c>
      <c r="D284" s="36" cm="1">
        <f t="array" aca="1" ref="D284" ca="1">IF($B284=INDIRECT("'"&amp;D$1&amp;"'"&amp;"!$B$4"),INDEX(INDIRECT("'"&amp;D$1&amp;"'"&amp;"!$C$5:$N$12"),MATCH($A284,INDIRECT("'"&amp;D$1&amp;"'"&amp;"!$B$5:$B$12"),0),MATCH($C284,INDIRECT("'"&amp;D$1&amp;"'"&amp;"!$C$4:$N$4"))),IF($B284=INDIRECT("'"&amp;D$1&amp;"'"&amp;"!$B$14"),INDEX(INDIRECT("'"&amp;D$1&amp;"'"&amp;"!$C$15:$N$22"),MATCH($A284,INDIRECT("'"&amp;D$1&amp;"'"&amp;"!$B$5:$B$12"),0),MATCH($C284,INDIRECT("'"&amp;D$1&amp;"'"&amp;"!$C$4:$N$4"))),INDEX(INDIRECT("'"&amp;D$1&amp;"'"&amp;"!$C$25:$N$32"),MATCH($A284,INDIRECT("'"&amp;D$1&amp;"'"&amp;"!$B$5:$B$12"),0),MATCH($C284,INDIRECT("'"&amp;D$1&amp;"'"&amp;"!$C$4:$N$4")))))</f>
        <v>8437.7999999999993</v>
      </c>
      <c r="E284" s="36" cm="1">
        <f t="array" aca="1" ref="E284" ca="1">IF($B284=INDIRECT("'"&amp;E$1&amp;"'"&amp;"!$B$4"),INDEX(INDIRECT("'"&amp;E$1&amp;"'"&amp;"!$C$5:$N$12"),MATCH($A284,INDIRECT("'"&amp;E$1&amp;"'"&amp;"!$B$5:$B$12"),0),MATCH($C284,INDIRECT("'"&amp;E$1&amp;"'"&amp;"!$C$4:$N$4"))),IF($B284=INDIRECT("'"&amp;E$1&amp;"'"&amp;"!$B$14"),INDEX(INDIRECT("'"&amp;E$1&amp;"'"&amp;"!$C$15:$N$22"),MATCH($A284,INDIRECT("'"&amp;E$1&amp;"'"&amp;"!$B$5:$B$12"),0),MATCH($C284,INDIRECT("'"&amp;E$1&amp;"'"&amp;"!$C$4:$N$4"))),INDEX(INDIRECT("'"&amp;E$1&amp;"'"&amp;"!$C$25:$N$32"),MATCH($A284,INDIRECT("'"&amp;E$1&amp;"'"&amp;"!$B$5:$B$12"),0),MATCH($C284,INDIRECT("'"&amp;E$1&amp;"'"&amp;"!$C$4:$N$4")))))</f>
        <v>0</v>
      </c>
      <c r="F284" s="36" cm="1">
        <f t="array" aca="1" ref="F284" ca="1">IF($B284=INDIRECT("'"&amp;F$1&amp;"'"&amp;"!$B$4"),INDEX(INDIRECT("'"&amp;F$1&amp;"'"&amp;"!$C$5:$N$12"),MATCH($A284,INDIRECT("'"&amp;F$1&amp;"'"&amp;"!$B$5:$B$12"),0),MATCH($C284,INDIRECT("'"&amp;F$1&amp;"'"&amp;"!$C$4:$N$4"))),IF($B284=INDIRECT("'"&amp;F$1&amp;"'"&amp;"!$B$14"),INDEX(INDIRECT("'"&amp;F$1&amp;"'"&amp;"!$C$15:$N$22"),MATCH($A284,INDIRECT("'"&amp;F$1&amp;"'"&amp;"!$B$5:$B$12"),0),MATCH($C284,INDIRECT("'"&amp;F$1&amp;"'"&amp;"!$C$4:$N$4"))),INDEX(INDIRECT("'"&amp;F$1&amp;"'"&amp;"!$C$25:$N$32"),MATCH($A284,INDIRECT("'"&amp;F$1&amp;"'"&amp;"!$B$5:$B$12"),0),MATCH($C284,INDIRECT("'"&amp;F$1&amp;"'"&amp;"!$C$4:$N$4")))))</f>
        <v>8429.6</v>
      </c>
    </row>
    <row r="285" spans="1:6" x14ac:dyDescent="0.3">
      <c r="A285" t="str">
        <f t="shared" ref="A285:B285" si="70">A284</f>
        <v>PMX</v>
      </c>
      <c r="B285" t="str">
        <f t="shared" si="70"/>
        <v>South</v>
      </c>
      <c r="C285" t="s">
        <v>23</v>
      </c>
      <c r="D285" s="36" cm="1">
        <f t="array" aca="1" ref="D285" ca="1">IF($B285=INDIRECT("'"&amp;D$1&amp;"'"&amp;"!$B$4"),INDEX(INDIRECT("'"&amp;D$1&amp;"'"&amp;"!$C$5:$N$12"),MATCH($A285,INDIRECT("'"&amp;D$1&amp;"'"&amp;"!$B$5:$B$12"),0),MATCH($C285,INDIRECT("'"&amp;D$1&amp;"'"&amp;"!$C$4:$N$4"))),IF($B285=INDIRECT("'"&amp;D$1&amp;"'"&amp;"!$B$14"),INDEX(INDIRECT("'"&amp;D$1&amp;"'"&amp;"!$C$15:$N$22"),MATCH($A285,INDIRECT("'"&amp;D$1&amp;"'"&amp;"!$B$5:$B$12"),0),MATCH($C285,INDIRECT("'"&amp;D$1&amp;"'"&amp;"!$C$4:$N$4"))),INDEX(INDIRECT("'"&amp;D$1&amp;"'"&amp;"!$C$25:$N$32"),MATCH($A285,INDIRECT("'"&amp;D$1&amp;"'"&amp;"!$B$5:$B$12"),0),MATCH($C285,INDIRECT("'"&amp;D$1&amp;"'"&amp;"!$C$4:$N$4")))))</f>
        <v>4624.7999999999993</v>
      </c>
      <c r="E285" s="36" cm="1">
        <f t="array" aca="1" ref="E285" ca="1">IF($B285=INDIRECT("'"&amp;E$1&amp;"'"&amp;"!$B$4"),INDEX(INDIRECT("'"&amp;E$1&amp;"'"&amp;"!$C$5:$N$12"),MATCH($A285,INDIRECT("'"&amp;E$1&amp;"'"&amp;"!$B$5:$B$12"),0),MATCH($C285,INDIRECT("'"&amp;E$1&amp;"'"&amp;"!$C$4:$N$4"))),IF($B285=INDIRECT("'"&amp;E$1&amp;"'"&amp;"!$B$14"),INDEX(INDIRECT("'"&amp;E$1&amp;"'"&amp;"!$C$15:$N$22"),MATCH($A285,INDIRECT("'"&amp;E$1&amp;"'"&amp;"!$B$5:$B$12"),0),MATCH($C285,INDIRECT("'"&amp;E$1&amp;"'"&amp;"!$C$4:$N$4"))),INDEX(INDIRECT("'"&amp;E$1&amp;"'"&amp;"!$C$25:$N$32"),MATCH($A285,INDIRECT("'"&amp;E$1&amp;"'"&amp;"!$B$5:$B$12"),0),MATCH($C285,INDIRECT("'"&amp;E$1&amp;"'"&amp;"!$C$4:$N$4")))))</f>
        <v>0</v>
      </c>
      <c r="F285" s="36" cm="1">
        <f t="array" aca="1" ref="F285" ca="1">IF($B285=INDIRECT("'"&amp;F$1&amp;"'"&amp;"!$B$4"),INDEX(INDIRECT("'"&amp;F$1&amp;"'"&amp;"!$C$5:$N$12"),MATCH($A285,INDIRECT("'"&amp;F$1&amp;"'"&amp;"!$B$5:$B$12"),0),MATCH($C285,INDIRECT("'"&amp;F$1&amp;"'"&amp;"!$C$4:$N$4"))),IF($B285=INDIRECT("'"&amp;F$1&amp;"'"&amp;"!$B$14"),INDEX(INDIRECT("'"&amp;F$1&amp;"'"&amp;"!$C$15:$N$22"),MATCH($A285,INDIRECT("'"&amp;F$1&amp;"'"&amp;"!$B$5:$B$12"),0),MATCH($C285,INDIRECT("'"&amp;F$1&amp;"'"&amp;"!$C$4:$N$4"))),INDEX(INDIRECT("'"&amp;F$1&amp;"'"&amp;"!$C$25:$N$32"),MATCH($A285,INDIRECT("'"&amp;F$1&amp;"'"&amp;"!$B$5:$B$12"),0),MATCH($C285,INDIRECT("'"&amp;F$1&amp;"'"&amp;"!$C$4:$N$4")))))</f>
        <v>5813.7999999999993</v>
      </c>
    </row>
    <row r="286" spans="1:6" x14ac:dyDescent="0.3">
      <c r="A286" t="str">
        <f t="shared" ref="A286:B286" si="71">A285</f>
        <v>PMX</v>
      </c>
      <c r="B286" t="str">
        <f t="shared" si="71"/>
        <v>South</v>
      </c>
      <c r="C286" t="s">
        <v>24</v>
      </c>
      <c r="D286" s="36" cm="1">
        <f t="array" aca="1" ref="D286" ca="1">IF($B286=INDIRECT("'"&amp;D$1&amp;"'"&amp;"!$B$4"),INDEX(INDIRECT("'"&amp;D$1&amp;"'"&amp;"!$C$5:$N$12"),MATCH($A286,INDIRECT("'"&amp;D$1&amp;"'"&amp;"!$B$5:$B$12"),0),MATCH($C286,INDIRECT("'"&amp;D$1&amp;"'"&amp;"!$C$4:$N$4"))),IF($B286=INDIRECT("'"&amp;D$1&amp;"'"&amp;"!$B$14"),INDEX(INDIRECT("'"&amp;D$1&amp;"'"&amp;"!$C$15:$N$22"),MATCH($A286,INDIRECT("'"&amp;D$1&amp;"'"&amp;"!$B$5:$B$12"),0),MATCH($C286,INDIRECT("'"&amp;D$1&amp;"'"&amp;"!$C$4:$N$4"))),INDEX(INDIRECT("'"&amp;D$1&amp;"'"&amp;"!$C$25:$N$32"),MATCH($A286,INDIRECT("'"&amp;D$1&amp;"'"&amp;"!$B$5:$B$12"),0),MATCH($C286,INDIRECT("'"&amp;D$1&amp;"'"&amp;"!$C$4:$N$4")))))</f>
        <v>6112.28</v>
      </c>
      <c r="E286" s="36" cm="1">
        <f t="array" aca="1" ref="E286" ca="1">IF($B286=INDIRECT("'"&amp;E$1&amp;"'"&amp;"!$B$4"),INDEX(INDIRECT("'"&amp;E$1&amp;"'"&amp;"!$C$5:$N$12"),MATCH($A286,INDIRECT("'"&amp;E$1&amp;"'"&amp;"!$B$5:$B$12"),0),MATCH($C286,INDIRECT("'"&amp;E$1&amp;"'"&amp;"!$C$4:$N$4"))),IF($B286=INDIRECT("'"&amp;E$1&amp;"'"&amp;"!$B$14"),INDEX(INDIRECT("'"&amp;E$1&amp;"'"&amp;"!$C$15:$N$22"),MATCH($A286,INDIRECT("'"&amp;E$1&amp;"'"&amp;"!$B$5:$B$12"),0),MATCH($C286,INDIRECT("'"&amp;E$1&amp;"'"&amp;"!$C$4:$N$4"))),INDEX(INDIRECT("'"&amp;E$1&amp;"'"&amp;"!$C$25:$N$32"),MATCH($A286,INDIRECT("'"&amp;E$1&amp;"'"&amp;"!$B$5:$B$12"),0),MATCH($C286,INDIRECT("'"&amp;E$1&amp;"'"&amp;"!$C$4:$N$4")))))</f>
        <v>0</v>
      </c>
      <c r="F286" s="36" cm="1">
        <f t="array" aca="1" ref="F286" ca="1">IF($B286=INDIRECT("'"&amp;F$1&amp;"'"&amp;"!$B$4"),INDEX(INDIRECT("'"&amp;F$1&amp;"'"&amp;"!$C$5:$N$12"),MATCH($A286,INDIRECT("'"&amp;F$1&amp;"'"&amp;"!$B$5:$B$12"),0),MATCH($C286,INDIRECT("'"&amp;F$1&amp;"'"&amp;"!$C$4:$N$4"))),IF($B286=INDIRECT("'"&amp;F$1&amp;"'"&amp;"!$B$14"),INDEX(INDIRECT("'"&amp;F$1&amp;"'"&amp;"!$C$15:$N$22"),MATCH($A286,INDIRECT("'"&amp;F$1&amp;"'"&amp;"!$B$5:$B$12"),0),MATCH($C286,INDIRECT("'"&amp;F$1&amp;"'"&amp;"!$C$4:$N$4"))),INDEX(INDIRECT("'"&amp;F$1&amp;"'"&amp;"!$C$25:$N$32"),MATCH($A286,INDIRECT("'"&amp;F$1&amp;"'"&amp;"!$B$5:$B$12"),0),MATCH($C286,INDIRECT("'"&amp;F$1&amp;"'"&amp;"!$C$4:$N$4")))))</f>
        <v>9416.8799999999992</v>
      </c>
    </row>
    <row r="287" spans="1:6" x14ac:dyDescent="0.3">
      <c r="A287" t="str">
        <f t="shared" ref="A287:B287" si="72">A286</f>
        <v>PMX</v>
      </c>
      <c r="B287" t="str">
        <f t="shared" si="72"/>
        <v>South</v>
      </c>
      <c r="C287" t="s">
        <v>25</v>
      </c>
      <c r="D287" s="36" cm="1">
        <f t="array" aca="1" ref="D287" ca="1">IF($B287=INDIRECT("'"&amp;D$1&amp;"'"&amp;"!$B$4"),INDEX(INDIRECT("'"&amp;D$1&amp;"'"&amp;"!$C$5:$N$12"),MATCH($A287,INDIRECT("'"&amp;D$1&amp;"'"&amp;"!$B$5:$B$12"),0),MATCH($C287,INDIRECT("'"&amp;D$1&amp;"'"&amp;"!$C$4:$N$4"))),IF($B287=INDIRECT("'"&amp;D$1&amp;"'"&amp;"!$B$14"),INDEX(INDIRECT("'"&amp;D$1&amp;"'"&amp;"!$C$15:$N$22"),MATCH($A287,INDIRECT("'"&amp;D$1&amp;"'"&amp;"!$B$5:$B$12"),0),MATCH($C287,INDIRECT("'"&amp;D$1&amp;"'"&amp;"!$C$4:$N$4"))),INDEX(INDIRECT("'"&amp;D$1&amp;"'"&amp;"!$C$25:$N$32"),MATCH($A287,INDIRECT("'"&amp;D$1&amp;"'"&amp;"!$B$5:$B$12"),0),MATCH($C287,INDIRECT("'"&amp;D$1&amp;"'"&amp;"!$C$4:$N$4")))))</f>
        <v>6567.3799999999992</v>
      </c>
      <c r="E287" s="36" cm="1">
        <f t="array" aca="1" ref="E287" ca="1">IF($B287=INDIRECT("'"&amp;E$1&amp;"'"&amp;"!$B$4"),INDEX(INDIRECT("'"&amp;E$1&amp;"'"&amp;"!$C$5:$N$12"),MATCH($A287,INDIRECT("'"&amp;E$1&amp;"'"&amp;"!$B$5:$B$12"),0),MATCH($C287,INDIRECT("'"&amp;E$1&amp;"'"&amp;"!$C$4:$N$4"))),IF($B287=INDIRECT("'"&amp;E$1&amp;"'"&amp;"!$B$14"),INDEX(INDIRECT("'"&amp;E$1&amp;"'"&amp;"!$C$15:$N$22"),MATCH($A287,INDIRECT("'"&amp;E$1&amp;"'"&amp;"!$B$5:$B$12"),0),MATCH($C287,INDIRECT("'"&amp;E$1&amp;"'"&amp;"!$C$4:$N$4"))),INDEX(INDIRECT("'"&amp;E$1&amp;"'"&amp;"!$C$25:$N$32"),MATCH($A287,INDIRECT("'"&amp;E$1&amp;"'"&amp;"!$B$5:$B$12"),0),MATCH($C287,INDIRECT("'"&amp;E$1&amp;"'"&amp;"!$C$4:$N$4")))))</f>
        <v>0</v>
      </c>
      <c r="F287" s="36" cm="1">
        <f t="array" aca="1" ref="F287" ca="1">IF($B287=INDIRECT("'"&amp;F$1&amp;"'"&amp;"!$B$4"),INDEX(INDIRECT("'"&amp;F$1&amp;"'"&amp;"!$C$5:$N$12"),MATCH($A287,INDIRECT("'"&amp;F$1&amp;"'"&amp;"!$B$5:$B$12"),0),MATCH($C287,INDIRECT("'"&amp;F$1&amp;"'"&amp;"!$C$4:$N$4"))),IF($B287=INDIRECT("'"&amp;F$1&amp;"'"&amp;"!$B$14"),INDEX(INDIRECT("'"&amp;F$1&amp;"'"&amp;"!$C$15:$N$22"),MATCH($A287,INDIRECT("'"&amp;F$1&amp;"'"&amp;"!$B$5:$B$12"),0),MATCH($C287,INDIRECT("'"&amp;F$1&amp;"'"&amp;"!$C$4:$N$4"))),INDEX(INDIRECT("'"&amp;F$1&amp;"'"&amp;"!$C$25:$N$32"),MATCH($A287,INDIRECT("'"&amp;F$1&amp;"'"&amp;"!$B$5:$B$12"),0),MATCH($C287,INDIRECT("'"&amp;F$1&amp;"'"&amp;"!$C$4:$N$4")))))</f>
        <v>6341.0599999999995</v>
      </c>
    </row>
    <row r="288" spans="1:6" x14ac:dyDescent="0.3">
      <c r="A288" t="str">
        <f t="shared" ref="A288:B288" si="73">A287</f>
        <v>PMX</v>
      </c>
      <c r="B288" t="str">
        <f t="shared" si="73"/>
        <v>South</v>
      </c>
      <c r="C288" t="s">
        <v>26</v>
      </c>
      <c r="D288" s="36" cm="1">
        <f t="array" aca="1" ref="D288" ca="1">IF($B288=INDIRECT("'"&amp;D$1&amp;"'"&amp;"!$B$4"),INDEX(INDIRECT("'"&amp;D$1&amp;"'"&amp;"!$C$5:$N$12"),MATCH($A288,INDIRECT("'"&amp;D$1&amp;"'"&amp;"!$B$5:$B$12"),0),MATCH($C288,INDIRECT("'"&amp;D$1&amp;"'"&amp;"!$C$4:$N$4"))),IF($B288=INDIRECT("'"&amp;D$1&amp;"'"&amp;"!$B$14"),INDEX(INDIRECT("'"&amp;D$1&amp;"'"&amp;"!$C$15:$N$22"),MATCH($A288,INDIRECT("'"&amp;D$1&amp;"'"&amp;"!$B$5:$B$12"),0),MATCH($C288,INDIRECT("'"&amp;D$1&amp;"'"&amp;"!$C$4:$N$4"))),INDEX(INDIRECT("'"&amp;D$1&amp;"'"&amp;"!$C$25:$N$32"),MATCH($A288,INDIRECT("'"&amp;D$1&amp;"'"&amp;"!$B$5:$B$12"),0),MATCH($C288,INDIRECT("'"&amp;D$1&amp;"'"&amp;"!$C$4:$N$4")))))</f>
        <v>6783.04</v>
      </c>
      <c r="E288" s="36" cm="1">
        <f t="array" aca="1" ref="E288" ca="1">IF($B288=INDIRECT("'"&amp;E$1&amp;"'"&amp;"!$B$4"),INDEX(INDIRECT("'"&amp;E$1&amp;"'"&amp;"!$C$5:$N$12"),MATCH($A288,INDIRECT("'"&amp;E$1&amp;"'"&amp;"!$B$5:$B$12"),0),MATCH($C288,INDIRECT("'"&amp;E$1&amp;"'"&amp;"!$C$4:$N$4"))),IF($B288=INDIRECT("'"&amp;E$1&amp;"'"&amp;"!$B$14"),INDEX(INDIRECT("'"&amp;E$1&amp;"'"&amp;"!$C$15:$N$22"),MATCH($A288,INDIRECT("'"&amp;E$1&amp;"'"&amp;"!$B$5:$B$12"),0),MATCH($C288,INDIRECT("'"&amp;E$1&amp;"'"&amp;"!$C$4:$N$4"))),INDEX(INDIRECT("'"&amp;E$1&amp;"'"&amp;"!$C$25:$N$32"),MATCH($A288,INDIRECT("'"&amp;E$1&amp;"'"&amp;"!$B$5:$B$12"),0),MATCH($C288,INDIRECT("'"&amp;E$1&amp;"'"&amp;"!$C$4:$N$4")))))</f>
        <v>0</v>
      </c>
      <c r="F288" s="36" cm="1">
        <f t="array" aca="1" ref="F288" ca="1">IF($B288=INDIRECT("'"&amp;F$1&amp;"'"&amp;"!$B$4"),INDEX(INDIRECT("'"&amp;F$1&amp;"'"&amp;"!$C$5:$N$12"),MATCH($A288,INDIRECT("'"&amp;F$1&amp;"'"&amp;"!$B$5:$B$12"),0),MATCH($C288,INDIRECT("'"&amp;F$1&amp;"'"&amp;"!$C$4:$N$4"))),IF($B288=INDIRECT("'"&amp;F$1&amp;"'"&amp;"!$B$14"),INDEX(INDIRECT("'"&amp;F$1&amp;"'"&amp;"!$C$15:$N$22"),MATCH($A288,INDIRECT("'"&amp;F$1&amp;"'"&amp;"!$B$5:$B$12"),0),MATCH($C288,INDIRECT("'"&amp;F$1&amp;"'"&amp;"!$C$4:$N$4"))),INDEX(INDIRECT("'"&amp;F$1&amp;"'"&amp;"!$C$25:$N$32"),MATCH($A288,INDIRECT("'"&amp;F$1&amp;"'"&amp;"!$B$5:$B$12"),0),MATCH($C288,INDIRECT("'"&amp;F$1&amp;"'"&amp;"!$C$4:$N$4")))))</f>
        <v>8574.74</v>
      </c>
    </row>
    <row r="289" spans="1:6" x14ac:dyDescent="0.3">
      <c r="A289" t="str">
        <f t="shared" ref="A289:B289" si="74">A288</f>
        <v>PMX</v>
      </c>
      <c r="B289" t="str">
        <f t="shared" si="74"/>
        <v>South</v>
      </c>
      <c r="C289" t="s">
        <v>27</v>
      </c>
      <c r="D289" s="36" cm="1">
        <f t="array" aca="1" ref="D289" ca="1">IF($B289=INDIRECT("'"&amp;D$1&amp;"'"&amp;"!$B$4"),INDEX(INDIRECT("'"&amp;D$1&amp;"'"&amp;"!$C$5:$N$12"),MATCH($A289,INDIRECT("'"&amp;D$1&amp;"'"&amp;"!$B$5:$B$12"),0),MATCH($C289,INDIRECT("'"&amp;D$1&amp;"'"&amp;"!$C$4:$N$4"))),IF($B289=INDIRECT("'"&amp;D$1&amp;"'"&amp;"!$B$14"),INDEX(INDIRECT("'"&amp;D$1&amp;"'"&amp;"!$C$15:$N$22"),MATCH($A289,INDIRECT("'"&amp;D$1&amp;"'"&amp;"!$B$5:$B$12"),0),MATCH($C289,INDIRECT("'"&amp;D$1&amp;"'"&amp;"!$C$4:$N$4"))),INDEX(INDIRECT("'"&amp;D$1&amp;"'"&amp;"!$C$25:$N$32"),MATCH($A289,INDIRECT("'"&amp;D$1&amp;"'"&amp;"!$B$5:$B$12"),0),MATCH($C289,INDIRECT("'"&amp;D$1&amp;"'"&amp;"!$C$4:$N$4")))))</f>
        <v>7399.6799999999994</v>
      </c>
      <c r="E289" s="36" cm="1">
        <f t="array" aca="1" ref="E289" ca="1">IF($B289=INDIRECT("'"&amp;E$1&amp;"'"&amp;"!$B$4"),INDEX(INDIRECT("'"&amp;E$1&amp;"'"&amp;"!$C$5:$N$12"),MATCH($A289,INDIRECT("'"&amp;E$1&amp;"'"&amp;"!$B$5:$B$12"),0),MATCH($C289,INDIRECT("'"&amp;E$1&amp;"'"&amp;"!$C$4:$N$4"))),IF($B289=INDIRECT("'"&amp;E$1&amp;"'"&amp;"!$B$14"),INDEX(INDIRECT("'"&amp;E$1&amp;"'"&amp;"!$C$15:$N$22"),MATCH($A289,INDIRECT("'"&amp;E$1&amp;"'"&amp;"!$B$5:$B$12"),0),MATCH($C289,INDIRECT("'"&amp;E$1&amp;"'"&amp;"!$C$4:$N$4"))),INDEX(INDIRECT("'"&amp;E$1&amp;"'"&amp;"!$C$25:$N$32"),MATCH($A289,INDIRECT("'"&amp;E$1&amp;"'"&amp;"!$B$5:$B$12"),0),MATCH($C289,INDIRECT("'"&amp;E$1&amp;"'"&amp;"!$C$4:$N$4")))))</f>
        <v>0</v>
      </c>
      <c r="F289" s="36" cm="1">
        <f t="array" aca="1" ref="F289" ca="1">IF($B289=INDIRECT("'"&amp;F$1&amp;"'"&amp;"!$B$4"),INDEX(INDIRECT("'"&amp;F$1&amp;"'"&amp;"!$C$5:$N$12"),MATCH($A289,INDIRECT("'"&amp;F$1&amp;"'"&amp;"!$B$5:$B$12"),0),MATCH($C289,INDIRECT("'"&amp;F$1&amp;"'"&amp;"!$C$4:$N$4"))),IF($B289=INDIRECT("'"&amp;F$1&amp;"'"&amp;"!$B$14"),INDEX(INDIRECT("'"&amp;F$1&amp;"'"&amp;"!$C$15:$N$22"),MATCH($A289,INDIRECT("'"&amp;F$1&amp;"'"&amp;"!$B$5:$B$12"),0),MATCH($C289,INDIRECT("'"&amp;F$1&amp;"'"&amp;"!$C$4:$N$4"))),INDEX(INDIRECT("'"&amp;F$1&amp;"'"&amp;"!$C$25:$N$32"),MATCH($A289,INDIRECT("'"&amp;F$1&amp;"'"&amp;"!$B$5:$B$12"),0),MATCH($C289,INDIRECT("'"&amp;F$1&amp;"'"&amp;"!$C$4:$N$4")))))</f>
        <v>12026.939999999999</v>
      </c>
    </row>
  </sheetData>
  <pageMargins left="0.7" right="0.7" top="0.75" bottom="0.75" header="0.3" footer="0.3"/>
  <pageSetup orientation="portrait" r:id="rId5"/>
  <tableParts count="1"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A80F-55F0-403E-AA2C-AF8F86A48745}">
  <sheetPr codeName="Sheet6"/>
  <dimension ref="B1:N35"/>
  <sheetViews>
    <sheetView showGridLines="0" zoomScale="70" zoomScaleNormal="70" workbookViewId="0">
      <selection activeCell="P25" sqref="P25"/>
    </sheetView>
  </sheetViews>
  <sheetFormatPr defaultColWidth="8.88671875" defaultRowHeight="15" x14ac:dyDescent="0.25"/>
  <cols>
    <col min="1" max="1" width="8.88671875" style="2"/>
    <col min="2" max="2" width="13.44140625" style="2" bestFit="1" customWidth="1"/>
    <col min="3" max="14" width="13.6640625" style="2" customWidth="1"/>
    <col min="15" max="16384" width="8.88671875" style="2"/>
  </cols>
  <sheetData>
    <row r="1" spans="2:14" ht="21" customHeight="1" x14ac:dyDescent="0.25">
      <c r="B1" s="194"/>
      <c r="C1" s="194"/>
      <c r="D1" s="194"/>
      <c r="E1" s="194"/>
      <c r="F1" s="194"/>
    </row>
    <row r="2" spans="2:14" ht="15.6" x14ac:dyDescent="0.3">
      <c r="B2" s="15" t="s">
        <v>15</v>
      </c>
    </row>
    <row r="4" spans="2:14" ht="15.6" x14ac:dyDescent="0.3">
      <c r="B4" s="16" t="s">
        <v>12</v>
      </c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26</v>
      </c>
      <c r="N4" s="17" t="s">
        <v>27</v>
      </c>
    </row>
    <row r="5" spans="2:14" ht="15.6" x14ac:dyDescent="0.3">
      <c r="B5" s="9" t="s">
        <v>28</v>
      </c>
      <c r="C5" s="8">
        <v>427650.5</v>
      </c>
      <c r="D5" s="8">
        <v>447708.51999999996</v>
      </c>
      <c r="E5" s="8">
        <v>408114</v>
      </c>
      <c r="F5" s="8">
        <v>238661</v>
      </c>
      <c r="G5" s="8">
        <v>416432.07999999996</v>
      </c>
      <c r="H5" s="8">
        <v>411398.1</v>
      </c>
      <c r="I5" s="8">
        <v>400428.95999999996</v>
      </c>
      <c r="J5" s="8">
        <v>331018.42</v>
      </c>
      <c r="K5" s="8">
        <v>393631.16</v>
      </c>
      <c r="L5" s="8">
        <v>368581.8</v>
      </c>
      <c r="M5" s="8">
        <v>373716.63999999996</v>
      </c>
      <c r="N5" s="8">
        <v>343028.95999999996</v>
      </c>
    </row>
    <row r="6" spans="2:14" ht="15.6" x14ac:dyDescent="0.3">
      <c r="B6" s="9" t="s">
        <v>29</v>
      </c>
      <c r="C6" s="8">
        <v>11805.539999999999</v>
      </c>
      <c r="D6" s="8">
        <v>18892.8</v>
      </c>
      <c r="E6" s="8">
        <v>16170.4</v>
      </c>
      <c r="F6" s="8">
        <v>3772</v>
      </c>
      <c r="G6" s="8">
        <v>8101.5999999999995</v>
      </c>
      <c r="H6" s="8">
        <v>12717.38</v>
      </c>
      <c r="I6" s="8">
        <v>12753.46</v>
      </c>
      <c r="J6" s="8">
        <v>6431.2599999999993</v>
      </c>
      <c r="K6" s="8">
        <v>11273.359999999999</v>
      </c>
      <c r="L6" s="8">
        <v>15586.56</v>
      </c>
      <c r="M6" s="8">
        <v>13056.859999999999</v>
      </c>
      <c r="N6" s="8">
        <v>15252</v>
      </c>
    </row>
    <row r="7" spans="2:14" ht="15.6" x14ac:dyDescent="0.3">
      <c r="B7" s="9" t="s">
        <v>30</v>
      </c>
      <c r="C7" s="8">
        <v>1927936.44</v>
      </c>
      <c r="D7" s="8">
        <v>1136587.24</v>
      </c>
      <c r="E7" s="8">
        <v>1129915.72</v>
      </c>
      <c r="F7" s="8">
        <v>491838.45999999996</v>
      </c>
      <c r="G7" s="8">
        <v>1318603.46</v>
      </c>
      <c r="H7" s="8">
        <v>1209692.7</v>
      </c>
      <c r="I7" s="8">
        <v>1169128.94</v>
      </c>
      <c r="J7" s="8">
        <v>880961.25999999989</v>
      </c>
      <c r="K7" s="8">
        <v>1228039.3799999999</v>
      </c>
      <c r="L7" s="8">
        <v>1640965.96</v>
      </c>
      <c r="M7" s="8">
        <v>2006963.94</v>
      </c>
      <c r="N7" s="8">
        <v>2094563.72</v>
      </c>
    </row>
    <row r="8" spans="2:14" ht="15.6" x14ac:dyDescent="0.3">
      <c r="B8" s="9" t="s">
        <v>31</v>
      </c>
      <c r="C8" s="8">
        <v>41722.42</v>
      </c>
      <c r="D8" s="8">
        <v>13067.519999999999</v>
      </c>
      <c r="E8" s="8">
        <v>13440.619999999999</v>
      </c>
      <c r="F8" s="8">
        <v>5729.3399999999992</v>
      </c>
      <c r="G8" s="8">
        <v>13370.92</v>
      </c>
      <c r="H8" s="8">
        <v>16167.119999999999</v>
      </c>
      <c r="I8" s="8">
        <v>14842</v>
      </c>
      <c r="J8" s="8">
        <v>7270.12</v>
      </c>
      <c r="K8" s="8">
        <v>10524.699999999999</v>
      </c>
      <c r="L8" s="8">
        <v>10241.799999999999</v>
      </c>
      <c r="M8" s="8">
        <v>23187.14</v>
      </c>
      <c r="N8" s="8">
        <v>40383.360000000001</v>
      </c>
    </row>
    <row r="9" spans="2:14" ht="15.6" x14ac:dyDescent="0.3">
      <c r="B9" s="9" t="s">
        <v>32</v>
      </c>
      <c r="C9" s="8">
        <v>2793475.1399999997</v>
      </c>
      <c r="D9" s="8">
        <v>2530105.9</v>
      </c>
      <c r="E9" s="8">
        <v>2698050.0999999996</v>
      </c>
      <c r="F9" s="8">
        <v>2561443.02</v>
      </c>
      <c r="G9" s="8">
        <v>3121972.0599999996</v>
      </c>
      <c r="H9" s="8">
        <v>2924964.5999999996</v>
      </c>
      <c r="I9" s="8">
        <v>2628428</v>
      </c>
      <c r="J9" s="8">
        <v>2749324.6999999997</v>
      </c>
      <c r="K9" s="8">
        <v>2841309.84</v>
      </c>
      <c r="L9" s="8">
        <v>2518619.34</v>
      </c>
      <c r="M9" s="8">
        <v>2553806.36</v>
      </c>
      <c r="N9" s="8">
        <v>2712191</v>
      </c>
    </row>
    <row r="10" spans="2:14" ht="15.6" x14ac:dyDescent="0.3">
      <c r="B10" s="9" t="s">
        <v>33</v>
      </c>
      <c r="C10" s="8">
        <v>1357451.78</v>
      </c>
      <c r="D10" s="8">
        <v>1045923.12</v>
      </c>
      <c r="E10" s="8">
        <v>1622046.92</v>
      </c>
      <c r="F10" s="8">
        <v>987790.86</v>
      </c>
      <c r="G10" s="8">
        <v>1510904.1199999999</v>
      </c>
      <c r="H10" s="8">
        <v>1396327.16</v>
      </c>
      <c r="I10" s="8">
        <v>1199592.76</v>
      </c>
      <c r="J10" s="8">
        <v>1176941.0799999998</v>
      </c>
      <c r="K10" s="8">
        <v>1264770.46</v>
      </c>
      <c r="L10" s="8">
        <v>1422673.76</v>
      </c>
      <c r="M10" s="8">
        <v>1255314.22</v>
      </c>
      <c r="N10" s="8">
        <v>1370046.98</v>
      </c>
    </row>
    <row r="11" spans="2:14" ht="15.6" x14ac:dyDescent="0.3">
      <c r="B11" s="9" t="s">
        <v>34</v>
      </c>
      <c r="C11" s="8">
        <v>2064778.8599999999</v>
      </c>
      <c r="D11" s="8">
        <v>2369569.58</v>
      </c>
      <c r="E11" s="8">
        <v>2794807.6399999997</v>
      </c>
      <c r="F11" s="8">
        <v>1421057.5399999998</v>
      </c>
      <c r="G11" s="8">
        <v>2161821.7599999998</v>
      </c>
      <c r="H11" s="8">
        <v>2302316.46</v>
      </c>
      <c r="I11" s="8">
        <v>2059325.8599999999</v>
      </c>
      <c r="J11" s="8">
        <v>2147897.34</v>
      </c>
      <c r="K11" s="8">
        <v>1994472.88</v>
      </c>
      <c r="L11" s="8">
        <v>1990446.68</v>
      </c>
      <c r="M11" s="8">
        <v>2015748.5999999999</v>
      </c>
      <c r="N11" s="8">
        <v>1910769.74</v>
      </c>
    </row>
    <row r="12" spans="2:14" ht="15.6" x14ac:dyDescent="0.3">
      <c r="B12" s="9" t="s">
        <v>35</v>
      </c>
      <c r="C12" s="8">
        <v>12925.66</v>
      </c>
      <c r="D12" s="8">
        <v>5325.08</v>
      </c>
      <c r="E12" s="8">
        <v>3907.2999999999997</v>
      </c>
      <c r="F12" s="8">
        <v>1248.8599999999999</v>
      </c>
      <c r="G12" s="8">
        <v>5407.9</v>
      </c>
      <c r="H12" s="8">
        <v>5566.16</v>
      </c>
      <c r="I12" s="8">
        <v>8437.7999999999993</v>
      </c>
      <c r="J12" s="8">
        <v>4624.7999999999993</v>
      </c>
      <c r="K12" s="8">
        <v>6112.28</v>
      </c>
      <c r="L12" s="8">
        <v>6567.3799999999992</v>
      </c>
      <c r="M12" s="8">
        <v>6783.04</v>
      </c>
      <c r="N12" s="8">
        <v>7399.6799999999994</v>
      </c>
    </row>
    <row r="13" spans="2:14" ht="15.6" x14ac:dyDescent="0.3">
      <c r="B13" s="9"/>
    </row>
    <row r="14" spans="2:14" ht="15.6" x14ac:dyDescent="0.3">
      <c r="B14" s="16" t="s">
        <v>13</v>
      </c>
      <c r="C14" s="17" t="s">
        <v>16</v>
      </c>
      <c r="D14" s="17" t="s">
        <v>17</v>
      </c>
      <c r="E14" s="17" t="s">
        <v>18</v>
      </c>
      <c r="F14" s="17" t="s">
        <v>19</v>
      </c>
      <c r="G14" s="17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7" t="s">
        <v>26</v>
      </c>
      <c r="N14" s="17" t="s">
        <v>27</v>
      </c>
    </row>
    <row r="15" spans="2:14" ht="15.6" x14ac:dyDescent="0.3">
      <c r="B15" s="9" t="s">
        <v>28</v>
      </c>
      <c r="C15" s="8">
        <v>192888.59999999998</v>
      </c>
      <c r="D15" s="8">
        <v>185940.74</v>
      </c>
      <c r="E15" s="8">
        <v>208649</v>
      </c>
      <c r="F15" s="8">
        <v>111640.54</v>
      </c>
      <c r="G15" s="8">
        <v>271815.24</v>
      </c>
      <c r="H15" s="8">
        <v>266031.77999999997</v>
      </c>
      <c r="I15" s="8">
        <v>261120.8</v>
      </c>
      <c r="J15" s="8">
        <v>110249</v>
      </c>
      <c r="K15" s="8">
        <v>266285.98</v>
      </c>
      <c r="L15" s="8">
        <v>174974.87999999998</v>
      </c>
      <c r="M15" s="8">
        <v>192036.62</v>
      </c>
      <c r="N15" s="8">
        <v>135426.28</v>
      </c>
    </row>
    <row r="16" spans="2:14" ht="15.6" x14ac:dyDescent="0.3">
      <c r="B16" s="9" t="s">
        <v>29</v>
      </c>
      <c r="C16" s="8">
        <v>0</v>
      </c>
      <c r="D16" s="8">
        <v>65.599999999999994</v>
      </c>
      <c r="E16" s="8">
        <v>98.399999999999991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2:14" ht="15.6" x14ac:dyDescent="0.3">
      <c r="B17" s="9" t="s">
        <v>30</v>
      </c>
      <c r="C17" s="8">
        <v>460364.39999999997</v>
      </c>
      <c r="D17" s="8">
        <v>344282.74</v>
      </c>
      <c r="E17" s="8">
        <v>295797.77999999997</v>
      </c>
      <c r="F17" s="8">
        <v>70639.72</v>
      </c>
      <c r="G17" s="8">
        <v>308556.15999999997</v>
      </c>
      <c r="H17" s="8">
        <v>233677.03999999998</v>
      </c>
      <c r="I17" s="8">
        <v>287314.88</v>
      </c>
      <c r="J17" s="8">
        <v>141358.16</v>
      </c>
      <c r="K17" s="8">
        <v>282708.12</v>
      </c>
      <c r="L17" s="8">
        <v>314045.24</v>
      </c>
      <c r="M17" s="8">
        <v>295933.89999999997</v>
      </c>
      <c r="N17" s="8">
        <v>362028.36</v>
      </c>
    </row>
    <row r="18" spans="2:14" ht="15.6" x14ac:dyDescent="0.3">
      <c r="B18" s="9" t="s">
        <v>31</v>
      </c>
      <c r="C18" s="8">
        <v>43864.259999999995</v>
      </c>
      <c r="D18" s="8">
        <v>18014.579999999998</v>
      </c>
      <c r="E18" s="8">
        <v>10122.08</v>
      </c>
      <c r="F18" s="8">
        <v>3875.3199999999997</v>
      </c>
      <c r="G18" s="8">
        <v>17740.7</v>
      </c>
      <c r="H18" s="8">
        <v>12395.119999999999</v>
      </c>
      <c r="I18" s="8">
        <v>21726.719999999998</v>
      </c>
      <c r="J18" s="8">
        <v>4849.4799999999996</v>
      </c>
      <c r="K18" s="8">
        <v>13174.939999999999</v>
      </c>
      <c r="L18" s="8">
        <v>8635.42</v>
      </c>
      <c r="M18" s="8">
        <v>12573.06</v>
      </c>
      <c r="N18" s="8">
        <v>37822.5</v>
      </c>
    </row>
    <row r="19" spans="2:14" ht="15.6" x14ac:dyDescent="0.3">
      <c r="B19" s="9" t="s">
        <v>32</v>
      </c>
      <c r="C19" s="8">
        <v>239146.43999999997</v>
      </c>
      <c r="D19" s="8">
        <v>261649.69999999998</v>
      </c>
      <c r="E19" s="8">
        <v>267650.45999999996</v>
      </c>
      <c r="F19" s="8">
        <v>222771.86</v>
      </c>
      <c r="G19" s="8">
        <v>372029.89999999997</v>
      </c>
      <c r="H19" s="8">
        <v>451383.75999999995</v>
      </c>
      <c r="I19" s="8">
        <v>289934.77999999997</v>
      </c>
      <c r="J19" s="8">
        <v>224059.25999999998</v>
      </c>
      <c r="K19" s="8">
        <v>381943.69999999995</v>
      </c>
      <c r="L19" s="8">
        <v>209242.68</v>
      </c>
      <c r="M19" s="8">
        <v>222376.62</v>
      </c>
      <c r="N19" s="8">
        <v>156360.06</v>
      </c>
    </row>
    <row r="20" spans="2:14" ht="15.6" x14ac:dyDescent="0.3">
      <c r="B20" s="9" t="s">
        <v>33</v>
      </c>
      <c r="C20" s="8">
        <v>48587.46</v>
      </c>
      <c r="D20" s="8">
        <v>59986.28</v>
      </c>
      <c r="E20" s="8">
        <v>51327.079999999994</v>
      </c>
      <c r="F20" s="8">
        <v>37191.919999999998</v>
      </c>
      <c r="G20" s="8">
        <v>75865.58</v>
      </c>
      <c r="H20" s="8">
        <v>76188.659999999989</v>
      </c>
      <c r="I20" s="8">
        <v>71922.2</v>
      </c>
      <c r="J20" s="8">
        <v>45852.759999999995</v>
      </c>
      <c r="K20" s="8">
        <v>82692.08</v>
      </c>
      <c r="L20" s="8">
        <v>50557.1</v>
      </c>
      <c r="M20" s="8">
        <v>50095.439999999995</v>
      </c>
      <c r="N20" s="8">
        <v>43178.74</v>
      </c>
    </row>
    <row r="21" spans="2:14" ht="15.6" x14ac:dyDescent="0.3">
      <c r="B21" s="9" t="s">
        <v>34</v>
      </c>
      <c r="C21" s="8">
        <v>448858.98</v>
      </c>
      <c r="D21" s="8">
        <v>475467.98</v>
      </c>
      <c r="E21" s="8">
        <v>668025.29999999993</v>
      </c>
      <c r="F21" s="8">
        <v>98155.64</v>
      </c>
      <c r="G21" s="8">
        <v>386994.07999999996</v>
      </c>
      <c r="H21" s="8">
        <v>468980.95999999996</v>
      </c>
      <c r="I21" s="8">
        <v>446620.37999999995</v>
      </c>
      <c r="J21" s="8">
        <v>310729.15999999997</v>
      </c>
      <c r="K21" s="8">
        <v>244796.24</v>
      </c>
      <c r="L21" s="8">
        <v>341471.77999999997</v>
      </c>
      <c r="M21" s="8">
        <v>270136.7</v>
      </c>
      <c r="N21" s="8">
        <v>236641.34</v>
      </c>
    </row>
    <row r="22" spans="2:14" ht="15.6" x14ac:dyDescent="0.3">
      <c r="B22" s="9" t="s">
        <v>35</v>
      </c>
      <c r="C22" s="8">
        <v>1912.2399999999998</v>
      </c>
      <c r="D22" s="8">
        <v>653.54</v>
      </c>
      <c r="E22" s="8">
        <v>437.06</v>
      </c>
      <c r="F22" s="8">
        <v>56.58</v>
      </c>
      <c r="G22" s="8">
        <v>740.45999999999992</v>
      </c>
      <c r="H22" s="8">
        <v>1083.22</v>
      </c>
      <c r="I22" s="8">
        <v>1414.5</v>
      </c>
      <c r="J22" s="8">
        <v>236.16</v>
      </c>
      <c r="K22" s="8">
        <v>843.78</v>
      </c>
      <c r="L22" s="8">
        <v>881.5</v>
      </c>
      <c r="M22" s="8">
        <v>817.54</v>
      </c>
      <c r="N22" s="8">
        <v>1079.1199999999999</v>
      </c>
    </row>
    <row r="23" spans="2:14" ht="15.6" x14ac:dyDescent="0.3">
      <c r="B23" s="9"/>
    </row>
    <row r="24" spans="2:14" ht="15.6" x14ac:dyDescent="0.3">
      <c r="B24" s="16" t="s">
        <v>11</v>
      </c>
      <c r="C24" s="17" t="s">
        <v>16</v>
      </c>
      <c r="D24" s="17" t="s">
        <v>17</v>
      </c>
      <c r="E24" s="17" t="s">
        <v>18</v>
      </c>
      <c r="F24" s="17" t="s">
        <v>19</v>
      </c>
      <c r="G24" s="17" t="s">
        <v>20</v>
      </c>
      <c r="H24" s="17" t="s">
        <v>21</v>
      </c>
      <c r="I24" s="17" t="s">
        <v>22</v>
      </c>
      <c r="J24" s="17" t="s">
        <v>23</v>
      </c>
      <c r="K24" s="17" t="s">
        <v>24</v>
      </c>
      <c r="L24" s="17" t="s">
        <v>25</v>
      </c>
      <c r="M24" s="17" t="s">
        <v>26</v>
      </c>
      <c r="N24" s="17" t="s">
        <v>27</v>
      </c>
    </row>
    <row r="25" spans="2:14" ht="15.6" x14ac:dyDescent="0.3">
      <c r="B25" s="9" t="s">
        <v>28</v>
      </c>
      <c r="C25" s="8">
        <v>125649.42</v>
      </c>
      <c r="D25" s="8">
        <v>109638.92</v>
      </c>
      <c r="E25" s="8">
        <v>102563.95999999999</v>
      </c>
      <c r="F25" s="8">
        <v>20053.099999999999</v>
      </c>
      <c r="G25" s="8">
        <v>105716.04</v>
      </c>
      <c r="H25" s="8">
        <v>144545.5</v>
      </c>
      <c r="I25" s="8">
        <v>145545.9</v>
      </c>
      <c r="J25" s="8">
        <v>110353.95999999999</v>
      </c>
      <c r="K25" s="8">
        <v>131364.81999999998</v>
      </c>
      <c r="L25" s="8">
        <v>135193.4</v>
      </c>
      <c r="M25" s="8">
        <v>104479.48</v>
      </c>
      <c r="N25" s="8">
        <v>93033.919999999998</v>
      </c>
    </row>
    <row r="26" spans="2:14" ht="15.6" x14ac:dyDescent="0.3">
      <c r="B26" s="9" t="s">
        <v>29</v>
      </c>
      <c r="C26" s="8">
        <v>7591.5599999999995</v>
      </c>
      <c r="D26" s="8">
        <v>6113.92</v>
      </c>
      <c r="E26" s="8">
        <v>5185.6799999999994</v>
      </c>
      <c r="F26" s="8">
        <v>612.54</v>
      </c>
      <c r="G26" s="8">
        <v>4705.9799999999996</v>
      </c>
      <c r="H26" s="8">
        <v>9516.92</v>
      </c>
      <c r="I26" s="8">
        <v>8887.98</v>
      </c>
      <c r="J26" s="8">
        <v>4807.66</v>
      </c>
      <c r="K26" s="8">
        <v>7889.2199999999993</v>
      </c>
      <c r="L26" s="8">
        <v>7917.9199999999992</v>
      </c>
      <c r="M26" s="8">
        <v>6095.8799999999992</v>
      </c>
      <c r="N26" s="8">
        <v>5014.2999999999993</v>
      </c>
    </row>
    <row r="27" spans="2:14" ht="15.6" x14ac:dyDescent="0.3">
      <c r="B27" s="9" t="s">
        <v>30</v>
      </c>
      <c r="C27" s="8">
        <v>256452.53999999998</v>
      </c>
      <c r="D27" s="8">
        <v>176565.68</v>
      </c>
      <c r="E27" s="8">
        <v>127741.23999999999</v>
      </c>
      <c r="F27" s="8">
        <v>63659.06</v>
      </c>
      <c r="G27" s="8">
        <v>190711.5</v>
      </c>
      <c r="H27" s="8">
        <v>218141.31999999998</v>
      </c>
      <c r="I27" s="8">
        <v>301347.53999999998</v>
      </c>
      <c r="J27" s="8">
        <v>227136.71999999997</v>
      </c>
      <c r="K27" s="8">
        <v>280371.12</v>
      </c>
      <c r="L27" s="8">
        <v>330309.94</v>
      </c>
      <c r="M27" s="8">
        <v>308325.74</v>
      </c>
      <c r="N27" s="8">
        <v>386548.81999999995</v>
      </c>
    </row>
    <row r="28" spans="2:14" ht="15.6" x14ac:dyDescent="0.3">
      <c r="B28" s="9" t="s">
        <v>31</v>
      </c>
      <c r="C28" s="8">
        <v>451653.54</v>
      </c>
      <c r="D28" s="8">
        <v>198618.75999999998</v>
      </c>
      <c r="E28" s="8">
        <v>153523.68</v>
      </c>
      <c r="F28" s="8">
        <v>20873.099999999999</v>
      </c>
      <c r="G28" s="8">
        <v>161576.07999999999</v>
      </c>
      <c r="H28" s="8">
        <v>216442.28</v>
      </c>
      <c r="I28" s="8">
        <v>242440.37999999998</v>
      </c>
      <c r="J28" s="8">
        <v>178919.9</v>
      </c>
      <c r="K28" s="8">
        <v>242419.87999999998</v>
      </c>
      <c r="L28" s="8">
        <v>264299.12</v>
      </c>
      <c r="M28" s="8">
        <v>298102.8</v>
      </c>
      <c r="N28" s="8">
        <v>514628.72</v>
      </c>
    </row>
    <row r="29" spans="2:14" ht="15.6" x14ac:dyDescent="0.3">
      <c r="B29" s="9" t="s">
        <v>32</v>
      </c>
      <c r="C29" s="8">
        <v>519511.81999999995</v>
      </c>
      <c r="D29" s="8">
        <v>513865.3</v>
      </c>
      <c r="E29" s="8">
        <v>531097.59999999998</v>
      </c>
      <c r="F29" s="8">
        <v>325489.98</v>
      </c>
      <c r="G29" s="8">
        <v>671552.94</v>
      </c>
      <c r="H29" s="8">
        <v>811432.6399999999</v>
      </c>
      <c r="I29" s="8">
        <v>878279.03999999992</v>
      </c>
      <c r="J29" s="8">
        <v>737099.64</v>
      </c>
      <c r="K29" s="8">
        <v>896516.65999999992</v>
      </c>
      <c r="L29" s="8">
        <v>727699.98</v>
      </c>
      <c r="M29" s="8">
        <v>593102.72</v>
      </c>
      <c r="N29" s="8">
        <v>490954.49999999994</v>
      </c>
    </row>
    <row r="30" spans="2:14" ht="15.6" x14ac:dyDescent="0.3">
      <c r="B30" s="9" t="s">
        <v>33</v>
      </c>
      <c r="C30" s="8">
        <v>111304.34</v>
      </c>
      <c r="D30" s="8">
        <v>100540.2</v>
      </c>
      <c r="E30" s="8">
        <v>116412.93999999999</v>
      </c>
      <c r="F30" s="8">
        <v>73177.62</v>
      </c>
      <c r="G30" s="8">
        <v>151974.69999999998</v>
      </c>
      <c r="H30" s="8">
        <v>221490.19999999998</v>
      </c>
      <c r="I30" s="8">
        <v>210160.25999999998</v>
      </c>
      <c r="J30" s="8">
        <v>149749.22</v>
      </c>
      <c r="K30" s="8">
        <v>218575.09999999998</v>
      </c>
      <c r="L30" s="8">
        <v>162783.12</v>
      </c>
      <c r="M30" s="8">
        <v>150020.63999999998</v>
      </c>
      <c r="N30" s="8">
        <v>121598.62</v>
      </c>
    </row>
    <row r="31" spans="2:14" ht="15.6" x14ac:dyDescent="0.3">
      <c r="B31" s="9" t="s">
        <v>34</v>
      </c>
      <c r="C31" s="8">
        <v>307976.42</v>
      </c>
      <c r="D31" s="8">
        <v>325226.76</v>
      </c>
      <c r="E31" s="8">
        <v>490956.13999999996</v>
      </c>
      <c r="F31" s="8">
        <v>111347.79999999999</v>
      </c>
      <c r="G31" s="8">
        <v>373683.83999999997</v>
      </c>
      <c r="H31" s="8">
        <v>487685.98</v>
      </c>
      <c r="I31" s="8">
        <v>503689.1</v>
      </c>
      <c r="J31" s="8">
        <v>430805.86</v>
      </c>
      <c r="K31" s="8">
        <v>384014.19999999995</v>
      </c>
      <c r="L31" s="8">
        <v>418733</v>
      </c>
      <c r="M31" s="8">
        <v>392800.5</v>
      </c>
      <c r="N31" s="8">
        <v>245929.47999999998</v>
      </c>
    </row>
    <row r="32" spans="2:14" ht="15.6" x14ac:dyDescent="0.3">
      <c r="B32" s="9" t="s">
        <v>35</v>
      </c>
      <c r="C32" s="8">
        <v>6031.92</v>
      </c>
      <c r="D32" s="8">
        <v>2296.8199999999997</v>
      </c>
      <c r="E32" s="8">
        <v>2115.6</v>
      </c>
      <c r="F32" s="8">
        <v>422.29999999999995</v>
      </c>
      <c r="G32" s="8">
        <v>3067.62</v>
      </c>
      <c r="H32" s="8">
        <v>4122.96</v>
      </c>
      <c r="I32" s="8">
        <v>5214.38</v>
      </c>
      <c r="J32" s="8">
        <v>2543.64</v>
      </c>
      <c r="K32" s="8">
        <v>3735.9199999999996</v>
      </c>
      <c r="L32" s="8">
        <v>3983.56</v>
      </c>
      <c r="M32" s="8">
        <v>3616.2</v>
      </c>
      <c r="N32" s="8">
        <v>4363.2199999999993</v>
      </c>
    </row>
    <row r="34" spans="2:14" ht="16.2" thickBot="1" x14ac:dyDescent="0.35">
      <c r="B34" s="10" t="s">
        <v>36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ht="15.6" thickTop="1" x14ac:dyDescent="0.25"/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1AAC-142D-46BD-A4E6-4EAE94F2CB2C}">
  <sheetPr codeName="Sheet7"/>
  <dimension ref="A1:N35"/>
  <sheetViews>
    <sheetView showGridLines="0" zoomScale="70" zoomScaleNormal="70" workbookViewId="0">
      <selection activeCell="B28" sqref="B28"/>
    </sheetView>
  </sheetViews>
  <sheetFormatPr defaultColWidth="8.88671875" defaultRowHeight="15" x14ac:dyDescent="0.25"/>
  <cols>
    <col min="1" max="1" width="8.88671875" style="2"/>
    <col min="2" max="2" width="16.44140625" style="2" customWidth="1"/>
    <col min="3" max="14" width="14.88671875" style="2" bestFit="1" customWidth="1"/>
    <col min="15" max="16384" width="8.88671875" style="2"/>
  </cols>
  <sheetData>
    <row r="1" spans="1:14" ht="18.899999999999999" customHeight="1" x14ac:dyDescent="0.25">
      <c r="B1" s="194"/>
      <c r="C1" s="194"/>
      <c r="D1" s="194"/>
      <c r="E1" s="194"/>
      <c r="F1" s="194"/>
      <c r="G1" s="6"/>
      <c r="H1" s="6"/>
      <c r="I1" s="6"/>
      <c r="J1" s="6"/>
      <c r="K1" s="6"/>
      <c r="L1" s="6"/>
      <c r="M1" s="6"/>
      <c r="N1" s="6"/>
    </row>
    <row r="2" spans="1:14" ht="15.6" x14ac:dyDescent="0.3">
      <c r="B2" s="15" t="s">
        <v>45</v>
      </c>
    </row>
    <row r="4" spans="1:14" ht="15.6" x14ac:dyDescent="0.3">
      <c r="B4" s="16" t="s">
        <v>12</v>
      </c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26</v>
      </c>
      <c r="N4" s="17" t="s">
        <v>27</v>
      </c>
    </row>
    <row r="5" spans="1:14" ht="15.6" x14ac:dyDescent="0.3">
      <c r="A5" s="9"/>
      <c r="B5" s="9" t="s">
        <v>28</v>
      </c>
      <c r="C5" s="8">
        <v>1150139.25</v>
      </c>
      <c r="D5" s="8">
        <v>1150139.25</v>
      </c>
      <c r="E5" s="8">
        <v>1239644.25</v>
      </c>
      <c r="F5" s="8">
        <v>1042733.25</v>
      </c>
      <c r="G5" s="8">
        <v>1123287.75</v>
      </c>
      <c r="H5" s="8">
        <v>1194891.75</v>
      </c>
      <c r="I5" s="8">
        <v>1194891.75</v>
      </c>
      <c r="J5" s="8">
        <v>1239644.25</v>
      </c>
      <c r="K5" s="8">
        <v>1114337.25</v>
      </c>
      <c r="L5" s="8">
        <v>1248594.75</v>
      </c>
      <c r="M5" s="8">
        <v>1203842.25</v>
      </c>
      <c r="N5" s="8">
        <v>1203842.25</v>
      </c>
    </row>
    <row r="6" spans="1:14" ht="15.6" x14ac:dyDescent="0.3">
      <c r="A6" s="9"/>
      <c r="B6" s="9" t="s">
        <v>29</v>
      </c>
      <c r="C6" s="8">
        <v>228237.75</v>
      </c>
      <c r="D6" s="8">
        <v>228237.75</v>
      </c>
      <c r="E6" s="8">
        <v>246138.75</v>
      </c>
      <c r="F6" s="8">
        <v>219287.25</v>
      </c>
      <c r="G6" s="8">
        <v>237188.25</v>
      </c>
      <c r="H6" s="8">
        <v>237188.25</v>
      </c>
      <c r="I6" s="8">
        <v>237188.25</v>
      </c>
      <c r="J6" s="8">
        <v>246138.75</v>
      </c>
      <c r="K6" s="8">
        <v>192435.75</v>
      </c>
      <c r="L6" s="8">
        <v>246138.75</v>
      </c>
      <c r="M6" s="8">
        <v>237188.25</v>
      </c>
      <c r="N6" s="8">
        <v>237188.25</v>
      </c>
    </row>
    <row r="7" spans="1:14" ht="15.6" x14ac:dyDescent="0.3">
      <c r="A7" s="9"/>
      <c r="B7" s="9" t="s">
        <v>30</v>
      </c>
      <c r="C7" s="8">
        <v>1987840.26</v>
      </c>
      <c r="D7" s="224">
        <v>1987840.26</v>
      </c>
      <c r="E7" s="224">
        <v>2143749.2999999998</v>
      </c>
      <c r="F7" s="224">
        <v>1909885.7399999998</v>
      </c>
      <c r="G7" s="224">
        <v>1967972.7</v>
      </c>
      <c r="H7" s="224">
        <v>2065470.4200000002</v>
      </c>
      <c r="I7" s="224">
        <v>1937595.06</v>
      </c>
      <c r="J7" s="224">
        <v>2143749.2999999998</v>
      </c>
      <c r="K7" s="224">
        <v>1987840.26</v>
      </c>
      <c r="L7" s="224">
        <v>2143412.6999999997</v>
      </c>
      <c r="M7" s="224">
        <v>2065470.4200000002</v>
      </c>
      <c r="N7" s="224">
        <v>2064821.7</v>
      </c>
    </row>
    <row r="8" spans="1:14" ht="15.6" x14ac:dyDescent="0.3">
      <c r="A8" s="9"/>
      <c r="B8" s="9" t="s">
        <v>31</v>
      </c>
      <c r="C8" s="8">
        <v>1987840.26</v>
      </c>
      <c r="D8" s="224">
        <v>1987840.26</v>
      </c>
      <c r="E8" s="224">
        <v>2143749.2999999998</v>
      </c>
      <c r="F8" s="224">
        <v>1909885.7399999998</v>
      </c>
      <c r="G8" s="224">
        <v>1967972.7</v>
      </c>
      <c r="H8" s="224">
        <v>2065470.4200000002</v>
      </c>
      <c r="I8" s="224">
        <v>1937595.06</v>
      </c>
      <c r="J8" s="224">
        <v>2143749.2999999998</v>
      </c>
      <c r="K8" s="224">
        <v>1987840.26</v>
      </c>
      <c r="L8" s="224">
        <v>2143412.6999999997</v>
      </c>
      <c r="M8" s="224">
        <v>2065470.4200000002</v>
      </c>
      <c r="N8" s="224">
        <v>2064821.7</v>
      </c>
    </row>
    <row r="9" spans="1:14" ht="15.6" x14ac:dyDescent="0.3">
      <c r="A9" s="9"/>
      <c r="B9" s="9" t="s">
        <v>32</v>
      </c>
      <c r="C9" s="8">
        <v>3168018</v>
      </c>
      <c r="D9" s="8">
        <v>3168018</v>
      </c>
      <c r="E9" s="8">
        <v>3416490</v>
      </c>
      <c r="F9" s="8">
        <v>3043782</v>
      </c>
      <c r="G9" s="8">
        <v>3276138</v>
      </c>
      <c r="H9" s="8">
        <v>3028329</v>
      </c>
      <c r="I9" s="8">
        <v>3170517</v>
      </c>
      <c r="J9" s="8">
        <v>3388542</v>
      </c>
      <c r="K9" s="8">
        <v>3043017</v>
      </c>
      <c r="L9" s="8">
        <v>3404709</v>
      </c>
      <c r="M9" s="8">
        <v>3292254</v>
      </c>
      <c r="N9" s="8">
        <v>3292254</v>
      </c>
    </row>
    <row r="10" spans="1:14" ht="15.6" x14ac:dyDescent="0.3">
      <c r="A10" s="9"/>
      <c r="B10" s="9" t="s">
        <v>33</v>
      </c>
      <c r="C10" s="8">
        <v>1249780.5</v>
      </c>
      <c r="D10" s="8">
        <v>1249780.5</v>
      </c>
      <c r="E10" s="8">
        <v>1256002.5</v>
      </c>
      <c r="F10" s="8">
        <v>1200769.5</v>
      </c>
      <c r="G10" s="8">
        <v>1231777.5</v>
      </c>
      <c r="H10" s="8">
        <v>1231777.5</v>
      </c>
      <c r="I10" s="8">
        <v>1298791.5</v>
      </c>
      <c r="J10" s="8">
        <v>1286067</v>
      </c>
      <c r="K10" s="8">
        <v>1232721</v>
      </c>
      <c r="L10" s="8">
        <v>1336327.5</v>
      </c>
      <c r="M10" s="8">
        <v>1298791.5</v>
      </c>
      <c r="N10" s="8">
        <v>1298791.5</v>
      </c>
    </row>
    <row r="11" spans="1:14" ht="15.6" x14ac:dyDescent="0.3">
      <c r="A11" s="9"/>
      <c r="B11" s="9" t="s">
        <v>34</v>
      </c>
      <c r="C11" s="8">
        <v>2307383.8200000003</v>
      </c>
      <c r="D11" s="8">
        <v>2307383.8200000003</v>
      </c>
      <c r="E11" s="8">
        <v>2488109.46</v>
      </c>
      <c r="F11" s="8">
        <v>2217021</v>
      </c>
      <c r="G11" s="8">
        <v>2391473.6399999997</v>
      </c>
      <c r="H11" s="8">
        <v>2293022.73</v>
      </c>
      <c r="I11" s="8">
        <v>2026598.7299999997</v>
      </c>
      <c r="J11" s="8">
        <v>2453658.4499999997</v>
      </c>
      <c r="K11" s="8">
        <v>2304251.91</v>
      </c>
      <c r="L11" s="8">
        <v>2472440.73</v>
      </c>
      <c r="M11" s="8">
        <v>2394614.73</v>
      </c>
      <c r="N11" s="8">
        <v>2394614.73</v>
      </c>
    </row>
    <row r="12" spans="1:14" ht="15.6" x14ac:dyDescent="0.3">
      <c r="A12" s="9"/>
      <c r="B12" s="9" t="s">
        <v>35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</row>
    <row r="13" spans="1:14" ht="15.6" x14ac:dyDescent="0.3">
      <c r="A13" s="9"/>
      <c r="B13" s="9"/>
    </row>
    <row r="14" spans="1:14" ht="15.6" x14ac:dyDescent="0.3">
      <c r="A14" s="9"/>
      <c r="B14" s="16" t="s">
        <v>13</v>
      </c>
      <c r="C14" s="17" t="s">
        <v>16</v>
      </c>
      <c r="D14" s="17" t="s">
        <v>17</v>
      </c>
      <c r="E14" s="17" t="s">
        <v>18</v>
      </c>
      <c r="F14" s="17" t="s">
        <v>19</v>
      </c>
      <c r="G14" s="17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7" t="s">
        <v>26</v>
      </c>
      <c r="N14" s="17" t="s">
        <v>27</v>
      </c>
    </row>
    <row r="15" spans="1:14" ht="15.6" x14ac:dyDescent="0.3">
      <c r="A15" s="9"/>
      <c r="B15" s="9" t="s">
        <v>28</v>
      </c>
      <c r="C15" s="8">
        <v>465426</v>
      </c>
      <c r="D15" s="8">
        <v>465426</v>
      </c>
      <c r="E15" s="8">
        <v>501228</v>
      </c>
      <c r="F15" s="8">
        <v>447525</v>
      </c>
      <c r="G15" s="8">
        <v>483327</v>
      </c>
      <c r="H15" s="8">
        <v>483327</v>
      </c>
      <c r="I15" s="8">
        <v>483327</v>
      </c>
      <c r="J15" s="8">
        <v>501228</v>
      </c>
      <c r="K15" s="8">
        <v>465426</v>
      </c>
      <c r="L15" s="8">
        <v>501228</v>
      </c>
      <c r="M15" s="8">
        <v>483327</v>
      </c>
      <c r="N15" s="8">
        <v>483327</v>
      </c>
    </row>
    <row r="16" spans="1:14" ht="15.6" x14ac:dyDescent="0.3">
      <c r="A16" s="9"/>
      <c r="B16" s="9" t="s">
        <v>29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</row>
    <row r="17" spans="1:14" ht="15.6" x14ac:dyDescent="0.3">
      <c r="A17" s="9"/>
      <c r="B17" s="9" t="s">
        <v>30</v>
      </c>
      <c r="C17" s="8">
        <v>263160</v>
      </c>
      <c r="D17" s="8">
        <v>263160</v>
      </c>
      <c r="E17" s="8">
        <v>336600</v>
      </c>
      <c r="F17" s="8">
        <v>299880</v>
      </c>
      <c r="G17" s="8">
        <v>324360</v>
      </c>
      <c r="H17" s="8">
        <v>275400</v>
      </c>
      <c r="I17" s="8">
        <v>324360</v>
      </c>
      <c r="J17" s="8">
        <v>336600</v>
      </c>
      <c r="K17" s="8">
        <v>312120</v>
      </c>
      <c r="L17" s="8">
        <v>336600</v>
      </c>
      <c r="M17" s="8">
        <v>324360</v>
      </c>
      <c r="N17" s="8">
        <v>324360</v>
      </c>
    </row>
    <row r="18" spans="1:14" ht="15.6" x14ac:dyDescent="0.3">
      <c r="A18" s="9"/>
      <c r="B18" s="9" t="s">
        <v>31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  <row r="19" spans="1:14" ht="15.6" x14ac:dyDescent="0.3">
      <c r="A19" s="9"/>
      <c r="B19" s="9" t="s">
        <v>32</v>
      </c>
      <c r="C19" s="8">
        <v>288711</v>
      </c>
      <c r="D19" s="8">
        <v>288711</v>
      </c>
      <c r="E19" s="8">
        <v>311355</v>
      </c>
      <c r="F19" s="8">
        <v>277389</v>
      </c>
      <c r="G19" s="8">
        <v>300033</v>
      </c>
      <c r="H19" s="8">
        <v>300033</v>
      </c>
      <c r="I19" s="8">
        <v>294372</v>
      </c>
      <c r="J19" s="8">
        <v>215118</v>
      </c>
      <c r="K19" s="8">
        <v>288711</v>
      </c>
      <c r="L19" s="8">
        <v>311355</v>
      </c>
      <c r="M19" s="8">
        <v>300033</v>
      </c>
      <c r="N19" s="8">
        <v>300033</v>
      </c>
    </row>
    <row r="20" spans="1:14" ht="15.6" x14ac:dyDescent="0.3">
      <c r="A20" s="9"/>
      <c r="B20" s="9" t="s">
        <v>33</v>
      </c>
      <c r="C20" s="8">
        <v>546210</v>
      </c>
      <c r="D20" s="8">
        <v>546210</v>
      </c>
      <c r="E20" s="8">
        <v>589050</v>
      </c>
      <c r="F20" s="8">
        <v>524790</v>
      </c>
      <c r="G20" s="8">
        <v>481950</v>
      </c>
      <c r="H20" s="8">
        <v>567630</v>
      </c>
      <c r="I20" s="8">
        <v>567630</v>
      </c>
      <c r="J20" s="8">
        <v>578340</v>
      </c>
      <c r="K20" s="8">
        <v>535500</v>
      </c>
      <c r="L20" s="8">
        <v>503370</v>
      </c>
      <c r="M20" s="8">
        <v>567630</v>
      </c>
      <c r="N20" s="8">
        <v>567630</v>
      </c>
    </row>
    <row r="21" spans="1:14" ht="15.6" x14ac:dyDescent="0.3">
      <c r="A21" s="9"/>
      <c r="B21" s="9" t="s">
        <v>34</v>
      </c>
      <c r="C21" s="8">
        <v>327726</v>
      </c>
      <c r="D21" s="8">
        <v>327726</v>
      </c>
      <c r="E21" s="8">
        <v>353430</v>
      </c>
      <c r="F21" s="8">
        <v>314874</v>
      </c>
      <c r="G21" s="8">
        <v>340578</v>
      </c>
      <c r="H21" s="8">
        <v>340578</v>
      </c>
      <c r="I21" s="8">
        <v>340578</v>
      </c>
      <c r="J21" s="8">
        <v>353430</v>
      </c>
      <c r="K21" s="8">
        <v>224910</v>
      </c>
      <c r="L21" s="8">
        <v>353430</v>
      </c>
      <c r="M21" s="8">
        <v>340578</v>
      </c>
      <c r="N21" s="8">
        <v>340578</v>
      </c>
    </row>
    <row r="22" spans="1:14" ht="15.6" x14ac:dyDescent="0.3">
      <c r="A22" s="9"/>
      <c r="B22" s="9" t="s">
        <v>35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</row>
    <row r="23" spans="1:14" ht="15.6" x14ac:dyDescent="0.3">
      <c r="A23" s="9"/>
      <c r="B23" s="9"/>
    </row>
    <row r="24" spans="1:14" ht="15.6" x14ac:dyDescent="0.3">
      <c r="A24" s="9"/>
      <c r="B24" s="16" t="s">
        <v>11</v>
      </c>
      <c r="C24" s="17" t="s">
        <v>16</v>
      </c>
      <c r="D24" s="17" t="s">
        <v>17</v>
      </c>
      <c r="E24" s="17" t="s">
        <v>18</v>
      </c>
      <c r="F24" s="17" t="s">
        <v>19</v>
      </c>
      <c r="G24" s="17" t="s">
        <v>20</v>
      </c>
      <c r="H24" s="17" t="s">
        <v>21</v>
      </c>
      <c r="I24" s="17" t="s">
        <v>22</v>
      </c>
      <c r="J24" s="17" t="s">
        <v>23</v>
      </c>
      <c r="K24" s="17" t="s">
        <v>24</v>
      </c>
      <c r="L24" s="17" t="s">
        <v>25</v>
      </c>
      <c r="M24" s="17" t="s">
        <v>26</v>
      </c>
      <c r="N24" s="17" t="s">
        <v>27</v>
      </c>
    </row>
    <row r="25" spans="1:14" ht="15.6" x14ac:dyDescent="0.3">
      <c r="A25" s="9"/>
      <c r="B25" s="9" t="s">
        <v>28</v>
      </c>
      <c r="C25" s="8">
        <v>345290.39999999997</v>
      </c>
      <c r="D25" s="8">
        <v>345290.39999999997</v>
      </c>
      <c r="E25" s="8">
        <v>345290.39999999997</v>
      </c>
      <c r="F25" s="8">
        <v>345290.39999999997</v>
      </c>
      <c r="G25" s="8">
        <v>345290.39999999997</v>
      </c>
      <c r="H25" s="8">
        <v>345290.39999999997</v>
      </c>
      <c r="I25" s="8">
        <v>345290.39999999997</v>
      </c>
      <c r="J25" s="8">
        <v>345290.39999999997</v>
      </c>
      <c r="K25" s="8">
        <v>345290.39999999997</v>
      </c>
      <c r="L25" s="8">
        <v>345290.39999999997</v>
      </c>
      <c r="M25" s="8">
        <v>345290.39999999997</v>
      </c>
      <c r="N25" s="8">
        <v>345290.39999999997</v>
      </c>
    </row>
    <row r="26" spans="1:14" ht="15.6" x14ac:dyDescent="0.3">
      <c r="A26" s="9"/>
      <c r="B26" s="9" t="s">
        <v>29</v>
      </c>
      <c r="C26" s="8">
        <v>147981.60000000003</v>
      </c>
      <c r="D26" s="8">
        <v>147981.60000000003</v>
      </c>
      <c r="E26" s="8">
        <v>147981.60000000003</v>
      </c>
      <c r="F26" s="8">
        <v>147981.60000000003</v>
      </c>
      <c r="G26" s="8">
        <v>147981.60000000003</v>
      </c>
      <c r="H26" s="8">
        <v>147981.60000000003</v>
      </c>
      <c r="I26" s="8">
        <v>147981.60000000003</v>
      </c>
      <c r="J26" s="8">
        <v>147981.60000000003</v>
      </c>
      <c r="K26" s="8">
        <v>147981.60000000003</v>
      </c>
      <c r="L26" s="8">
        <v>147981.60000000003</v>
      </c>
      <c r="M26" s="8">
        <v>147981.60000000003</v>
      </c>
      <c r="N26" s="8">
        <v>147981.60000000003</v>
      </c>
    </row>
    <row r="27" spans="1:14" ht="15.6" x14ac:dyDescent="0.3">
      <c r="A27" s="9"/>
      <c r="B27" s="9" t="s">
        <v>30</v>
      </c>
      <c r="C27" s="8">
        <v>1123632</v>
      </c>
      <c r="D27" s="8">
        <v>1123632</v>
      </c>
      <c r="E27" s="8">
        <v>1123632</v>
      </c>
      <c r="F27" s="8">
        <v>1123632</v>
      </c>
      <c r="G27" s="8">
        <v>1123632</v>
      </c>
      <c r="H27" s="8">
        <v>1123632</v>
      </c>
      <c r="I27" s="8">
        <v>1123632</v>
      </c>
      <c r="J27" s="8">
        <v>1123632</v>
      </c>
      <c r="K27" s="8">
        <v>1123632</v>
      </c>
      <c r="L27" s="8">
        <v>1123632</v>
      </c>
      <c r="M27" s="8">
        <v>1123632</v>
      </c>
      <c r="N27" s="8">
        <v>1123632</v>
      </c>
    </row>
    <row r="28" spans="1:14" ht="15.6" x14ac:dyDescent="0.3">
      <c r="A28" s="9"/>
      <c r="B28" s="9" t="s">
        <v>31</v>
      </c>
      <c r="C28" s="8">
        <v>312120</v>
      </c>
      <c r="D28" s="8">
        <v>312120</v>
      </c>
      <c r="E28" s="8">
        <v>312120</v>
      </c>
      <c r="F28" s="8">
        <v>312120</v>
      </c>
      <c r="G28" s="8">
        <v>312120</v>
      </c>
      <c r="H28" s="8">
        <v>312120</v>
      </c>
      <c r="I28" s="8">
        <v>312120</v>
      </c>
      <c r="J28" s="8">
        <v>312120</v>
      </c>
      <c r="K28" s="8">
        <v>312120</v>
      </c>
      <c r="L28" s="8">
        <v>312120</v>
      </c>
      <c r="M28" s="8">
        <v>312120</v>
      </c>
      <c r="N28" s="8">
        <v>312120</v>
      </c>
    </row>
    <row r="29" spans="1:14" ht="15.6" x14ac:dyDescent="0.3">
      <c r="A29" s="9"/>
      <c r="B29" s="9" t="s">
        <v>32</v>
      </c>
      <c r="C29" s="8">
        <v>893443.5</v>
      </c>
      <c r="D29" s="8">
        <v>893443.5</v>
      </c>
      <c r="E29" s="8">
        <v>893443.5</v>
      </c>
      <c r="F29" s="8">
        <v>893443.5</v>
      </c>
      <c r="G29" s="8">
        <v>893443.5</v>
      </c>
      <c r="H29" s="8">
        <v>893443.5</v>
      </c>
      <c r="I29" s="8">
        <v>893443.5</v>
      </c>
      <c r="J29" s="8">
        <v>893443.5</v>
      </c>
      <c r="K29" s="8">
        <v>893443.5</v>
      </c>
      <c r="L29" s="8">
        <v>893443.5</v>
      </c>
      <c r="M29" s="8">
        <v>893443.5</v>
      </c>
      <c r="N29" s="8">
        <v>893443.5</v>
      </c>
    </row>
    <row r="30" spans="1:14" ht="15.6" x14ac:dyDescent="0.3">
      <c r="A30" s="9"/>
      <c r="B30" s="9" t="s">
        <v>33</v>
      </c>
      <c r="C30" s="8">
        <v>369342</v>
      </c>
      <c r="D30" s="8">
        <v>369342</v>
      </c>
      <c r="E30" s="8">
        <v>369342</v>
      </c>
      <c r="F30" s="8">
        <v>369342</v>
      </c>
      <c r="G30" s="8">
        <v>369342</v>
      </c>
      <c r="H30" s="8">
        <v>369342</v>
      </c>
      <c r="I30" s="8">
        <v>369342</v>
      </c>
      <c r="J30" s="8">
        <v>369342</v>
      </c>
      <c r="K30" s="8">
        <v>369342</v>
      </c>
      <c r="L30" s="8">
        <v>369342</v>
      </c>
      <c r="M30" s="8">
        <v>369342</v>
      </c>
      <c r="N30" s="8">
        <v>369342</v>
      </c>
    </row>
    <row r="31" spans="1:14" ht="15.6" x14ac:dyDescent="0.3">
      <c r="A31" s="9"/>
      <c r="B31" s="9" t="s">
        <v>34</v>
      </c>
      <c r="C31" s="8">
        <v>880178.4</v>
      </c>
      <c r="D31" s="8">
        <v>880178.4</v>
      </c>
      <c r="E31" s="8">
        <v>880178.4</v>
      </c>
      <c r="F31" s="8">
        <v>880178.4</v>
      </c>
      <c r="G31" s="8">
        <v>880178.4</v>
      </c>
      <c r="H31" s="8">
        <v>880178.4</v>
      </c>
      <c r="I31" s="8">
        <v>880178.4</v>
      </c>
      <c r="J31" s="8">
        <v>880178.4</v>
      </c>
      <c r="K31" s="8">
        <v>880178.4</v>
      </c>
      <c r="L31" s="8">
        <v>880178.4</v>
      </c>
      <c r="M31" s="8">
        <v>880178.4</v>
      </c>
      <c r="N31" s="8">
        <v>880178.4</v>
      </c>
    </row>
    <row r="32" spans="1:14" ht="15.6" x14ac:dyDescent="0.3">
      <c r="A32" s="9"/>
      <c r="B32" s="9" t="s">
        <v>35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</row>
    <row r="34" spans="2:14" ht="16.2" thickBot="1" x14ac:dyDescent="0.35">
      <c r="B34" s="10" t="s">
        <v>36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ht="15.6" thickTop="1" x14ac:dyDescent="0.25"/>
  </sheetData>
  <mergeCells count="12">
    <mergeCell ref="B1:F1"/>
    <mergeCell ref="H7:H8"/>
    <mergeCell ref="D7:D8"/>
    <mergeCell ref="E7:E8"/>
    <mergeCell ref="F7:F8"/>
    <mergeCell ref="G7:G8"/>
    <mergeCell ref="N7:N8"/>
    <mergeCell ref="I7:I8"/>
    <mergeCell ref="J7:J8"/>
    <mergeCell ref="K7:K8"/>
    <mergeCell ref="L7:L8"/>
    <mergeCell ref="M7:M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561-A54E-4E0C-AD0E-48BFE0E647E2}">
  <sheetPr codeName="Sheet8"/>
  <dimension ref="B1:AB42"/>
  <sheetViews>
    <sheetView showGridLines="0" topLeftCell="A4" zoomScale="70" zoomScaleNormal="70" workbookViewId="0">
      <selection activeCell="O28" sqref="O28"/>
    </sheetView>
  </sheetViews>
  <sheetFormatPr defaultColWidth="8.88671875" defaultRowHeight="15" x14ac:dyDescent="0.25"/>
  <cols>
    <col min="1" max="1" width="8.88671875" style="2"/>
    <col min="2" max="2" width="13.44140625" style="2" bestFit="1" customWidth="1"/>
    <col min="3" max="14" width="14.44140625" style="2" bestFit="1" customWidth="1"/>
    <col min="15" max="15" width="8.88671875" style="2"/>
    <col min="16" max="16" width="12" style="2" bestFit="1" customWidth="1"/>
    <col min="17" max="17" width="11.33203125" style="2" bestFit="1" customWidth="1"/>
    <col min="18" max="18" width="12" style="2" bestFit="1" customWidth="1"/>
    <col min="19" max="19" width="9.44140625" style="2" bestFit="1" customWidth="1"/>
    <col min="20" max="20" width="8.44140625" style="2" bestFit="1" customWidth="1"/>
    <col min="21" max="22" width="9.44140625" style="2" bestFit="1" customWidth="1"/>
    <col min="23" max="24" width="10.33203125" style="2" bestFit="1" customWidth="1"/>
    <col min="25" max="25" width="11.33203125" style="2" bestFit="1" customWidth="1"/>
    <col min="26" max="26" width="8.44140625" style="2" bestFit="1" customWidth="1"/>
    <col min="27" max="27" width="9.44140625" style="2" bestFit="1" customWidth="1"/>
    <col min="28" max="28" width="9.33203125" style="2" bestFit="1" customWidth="1"/>
    <col min="29" max="16384" width="8.88671875" style="2"/>
  </cols>
  <sheetData>
    <row r="1" spans="2:28" ht="20.100000000000001" customHeight="1" x14ac:dyDescent="0.25">
      <c r="B1" s="194"/>
      <c r="C1" s="194"/>
      <c r="D1" s="194"/>
      <c r="E1" s="194"/>
      <c r="F1" s="194"/>
    </row>
    <row r="2" spans="2:28" ht="15.6" x14ac:dyDescent="0.3">
      <c r="B2" s="15" t="s">
        <v>37</v>
      </c>
      <c r="C2" s="9"/>
    </row>
    <row r="4" spans="2:28" ht="15.6" x14ac:dyDescent="0.3">
      <c r="B4" s="16" t="s">
        <v>12</v>
      </c>
      <c r="C4" s="17" t="s">
        <v>16</v>
      </c>
      <c r="D4" s="17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23</v>
      </c>
      <c r="K4" s="17" t="s">
        <v>24</v>
      </c>
      <c r="L4" s="17" t="s">
        <v>25</v>
      </c>
      <c r="M4" s="17" t="s">
        <v>26</v>
      </c>
      <c r="N4" s="17" t="s">
        <v>27</v>
      </c>
    </row>
    <row r="5" spans="2:28" ht="15.6" x14ac:dyDescent="0.3">
      <c r="B5" s="9" t="s">
        <v>28</v>
      </c>
      <c r="C5" s="8">
        <v>419479.19999999995</v>
      </c>
      <c r="D5" s="8">
        <v>442549.89999999997</v>
      </c>
      <c r="E5" s="8">
        <v>405404.72</v>
      </c>
      <c r="F5" s="8">
        <v>247659.68</v>
      </c>
      <c r="G5" s="8">
        <v>436399.07999999996</v>
      </c>
      <c r="H5" s="8">
        <v>370781.86</v>
      </c>
      <c r="I5" s="8">
        <v>460466.07999999996</v>
      </c>
      <c r="J5" s="8">
        <v>343670.19999999995</v>
      </c>
      <c r="K5" s="8">
        <v>351758.68</v>
      </c>
      <c r="L5" s="8">
        <v>357917.69999999995</v>
      </c>
      <c r="M5" s="8">
        <v>365642.92</v>
      </c>
      <c r="N5" s="8">
        <v>330994.63999999996</v>
      </c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2:28" ht="15.6" x14ac:dyDescent="0.3">
      <c r="B6" s="9" t="s">
        <v>29</v>
      </c>
      <c r="C6" s="8">
        <v>11639.08</v>
      </c>
      <c r="D6" s="8">
        <v>19500.419999999998</v>
      </c>
      <c r="E6" s="8">
        <v>18914.12</v>
      </c>
      <c r="F6" s="8">
        <v>6269.7199999999993</v>
      </c>
      <c r="G6" s="8">
        <v>5764.5999999999995</v>
      </c>
      <c r="H6" s="8">
        <v>12969.939999999999</v>
      </c>
      <c r="I6" s="8">
        <v>18286</v>
      </c>
      <c r="J6" s="8">
        <v>5770.3399999999992</v>
      </c>
      <c r="K6" s="8">
        <v>5717.86</v>
      </c>
      <c r="L6" s="8">
        <v>20158.879999999997</v>
      </c>
      <c r="M6" s="8">
        <v>14181.9</v>
      </c>
      <c r="N6" s="8">
        <v>19083.86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2:28" ht="15.6" x14ac:dyDescent="0.3">
      <c r="B7" s="9" t="s">
        <v>30</v>
      </c>
      <c r="C7" s="8">
        <v>1455846.8599999999</v>
      </c>
      <c r="D7" s="8">
        <v>1216310.0999999999</v>
      </c>
      <c r="E7" s="8">
        <v>1183816.78</v>
      </c>
      <c r="F7" s="8">
        <v>434313.81999999995</v>
      </c>
      <c r="G7" s="8">
        <v>1121114.6599999999</v>
      </c>
      <c r="H7" s="8">
        <v>1386209.18</v>
      </c>
      <c r="I7" s="8">
        <v>1145845.04</v>
      </c>
      <c r="J7" s="8">
        <v>893059.53999999992</v>
      </c>
      <c r="K7" s="8">
        <v>1232592.8399999999</v>
      </c>
      <c r="L7" s="8">
        <v>1974103.2599999998</v>
      </c>
      <c r="M7" s="8">
        <v>1782204.4</v>
      </c>
      <c r="N7" s="8">
        <v>1632346.94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2:28" ht="15.6" x14ac:dyDescent="0.3">
      <c r="B8" s="9" t="s">
        <v>31</v>
      </c>
      <c r="C8" s="8">
        <v>67126.84</v>
      </c>
      <c r="D8" s="8">
        <v>32502.339999999997</v>
      </c>
      <c r="E8" s="8">
        <v>46033.979999999996</v>
      </c>
      <c r="F8" s="8">
        <v>7414.44</v>
      </c>
      <c r="G8" s="8">
        <v>0</v>
      </c>
      <c r="H8" s="8">
        <v>16822.3</v>
      </c>
      <c r="I8" s="8">
        <v>8901.92</v>
      </c>
      <c r="J8" s="8">
        <v>16676.34</v>
      </c>
      <c r="K8" s="8">
        <v>8974.08</v>
      </c>
      <c r="L8" s="8">
        <v>16800.16</v>
      </c>
      <c r="M8" s="8">
        <v>146727.51999999999</v>
      </c>
      <c r="N8" s="8">
        <v>303664.03999999998</v>
      </c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2:28" ht="15.6" x14ac:dyDescent="0.3">
      <c r="B9" s="9" t="s">
        <v>32</v>
      </c>
      <c r="C9" s="8">
        <v>2431846.94</v>
      </c>
      <c r="D9" s="8">
        <v>2893243.7199999997</v>
      </c>
      <c r="E9" s="8">
        <v>2299072.54</v>
      </c>
      <c r="F9" s="8">
        <v>2105121.2199999997</v>
      </c>
      <c r="G9" s="8">
        <v>3223637.3</v>
      </c>
      <c r="H9" s="8">
        <v>3417806.7399999998</v>
      </c>
      <c r="I9" s="8">
        <v>3287514.48</v>
      </c>
      <c r="J9" s="8">
        <v>2379845.8199999998</v>
      </c>
      <c r="K9" s="8">
        <v>2980759.04</v>
      </c>
      <c r="L9" s="8">
        <v>2986683.54</v>
      </c>
      <c r="M9" s="8">
        <v>2456911.06</v>
      </c>
      <c r="N9" s="8">
        <v>2871624.42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2:28" ht="15.6" x14ac:dyDescent="0.3">
      <c r="B10" s="9" t="s">
        <v>33</v>
      </c>
      <c r="C10" s="8">
        <v>918946.70083333342</v>
      </c>
      <c r="D10" s="8">
        <v>1085318.6533333333</v>
      </c>
      <c r="E10" s="8">
        <v>921481.14945333323</v>
      </c>
      <c r="F10" s="8">
        <v>781965.12</v>
      </c>
      <c r="G10" s="8">
        <v>1289673.04</v>
      </c>
      <c r="H10" s="8">
        <v>1275328.78</v>
      </c>
      <c r="I10" s="8">
        <v>1017251.82</v>
      </c>
      <c r="J10" s="8">
        <v>922892.77999999991</v>
      </c>
      <c r="K10" s="8">
        <v>1124458.6199999999</v>
      </c>
      <c r="L10" s="8">
        <v>1067931.0999999999</v>
      </c>
      <c r="M10" s="8">
        <v>1197049.1199999999</v>
      </c>
      <c r="N10" s="8">
        <v>1165083.0599999998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2:28" ht="15.6" x14ac:dyDescent="0.3">
      <c r="B11" s="9" t="s">
        <v>34</v>
      </c>
      <c r="C11" s="8">
        <v>1930248.0199999998</v>
      </c>
      <c r="D11" s="8">
        <v>2354055.1799999997</v>
      </c>
      <c r="E11" s="8">
        <v>2615615.5</v>
      </c>
      <c r="F11" s="8">
        <v>1846605.5599999998</v>
      </c>
      <c r="G11" s="8">
        <v>2349245.06</v>
      </c>
      <c r="H11" s="8">
        <v>1729370.16</v>
      </c>
      <c r="I11" s="8">
        <v>1814108.14</v>
      </c>
      <c r="J11" s="8">
        <v>2288790.56</v>
      </c>
      <c r="K11" s="8">
        <v>1776311.88</v>
      </c>
      <c r="L11" s="8">
        <v>1986252.38</v>
      </c>
      <c r="M11" s="8">
        <v>2047676.94</v>
      </c>
      <c r="N11" s="8">
        <v>2077686.48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2:28" ht="15.6" x14ac:dyDescent="0.3">
      <c r="B12" s="9" t="s">
        <v>35</v>
      </c>
      <c r="C12" s="8">
        <v>12162.24</v>
      </c>
      <c r="D12" s="8">
        <v>8508.32</v>
      </c>
      <c r="E12" s="8">
        <v>2841.2999999999997</v>
      </c>
      <c r="F12" s="8">
        <v>73.8</v>
      </c>
      <c r="G12" s="8">
        <v>12108.119999999999</v>
      </c>
      <c r="H12" s="8">
        <v>14697.679999999998</v>
      </c>
      <c r="I12" s="8">
        <v>8429.6</v>
      </c>
      <c r="J12" s="8">
        <v>5813.7999999999993</v>
      </c>
      <c r="K12" s="8">
        <v>9416.8799999999992</v>
      </c>
      <c r="L12" s="8">
        <v>6341.0599999999995</v>
      </c>
      <c r="M12" s="8">
        <v>8574.74</v>
      </c>
      <c r="N12" s="8">
        <v>12026.939999999999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2:28" ht="15.6" x14ac:dyDescent="0.3">
      <c r="B13" s="9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2:28" ht="15.6" x14ac:dyDescent="0.3">
      <c r="B14" s="16" t="s">
        <v>13</v>
      </c>
      <c r="C14" s="17" t="s">
        <v>16</v>
      </c>
      <c r="D14" s="17" t="s">
        <v>17</v>
      </c>
      <c r="E14" s="17" t="s">
        <v>18</v>
      </c>
      <c r="F14" s="17" t="s">
        <v>19</v>
      </c>
      <c r="G14" s="17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7" t="s">
        <v>26</v>
      </c>
      <c r="N14" s="17" t="s">
        <v>27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2:28" ht="15.6" x14ac:dyDescent="0.3">
      <c r="B15" s="9" t="s">
        <v>28</v>
      </c>
      <c r="C15" s="8">
        <v>210161.9</v>
      </c>
      <c r="D15" s="8">
        <v>180751.78</v>
      </c>
      <c r="E15" s="8">
        <v>183361.84</v>
      </c>
      <c r="F15" s="8">
        <v>87014.299999999988</v>
      </c>
      <c r="G15" s="8">
        <v>298190.53999999998</v>
      </c>
      <c r="H15" s="8">
        <v>262756.7</v>
      </c>
      <c r="I15" s="8">
        <v>255163.49999999997</v>
      </c>
      <c r="J15" s="8">
        <v>123186.14</v>
      </c>
      <c r="K15" s="8">
        <v>279949.63999999996</v>
      </c>
      <c r="L15" s="8">
        <v>172122.09999999998</v>
      </c>
      <c r="M15" s="8">
        <v>166874.09999999998</v>
      </c>
      <c r="N15" s="8">
        <v>150445.4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2:28" ht="15.6" x14ac:dyDescent="0.3">
      <c r="B16" s="9" t="s">
        <v>29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2:28" ht="15.6" x14ac:dyDescent="0.3">
      <c r="B17" s="9" t="s">
        <v>30</v>
      </c>
      <c r="C17" s="8">
        <v>254368.09999999998</v>
      </c>
      <c r="D17" s="8">
        <v>306313.45999999996</v>
      </c>
      <c r="E17" s="8">
        <v>264880.5</v>
      </c>
      <c r="F17" s="8">
        <v>53686.219999999994</v>
      </c>
      <c r="G17" s="8">
        <v>242102.53999999998</v>
      </c>
      <c r="H17" s="8">
        <v>288317.74</v>
      </c>
      <c r="I17" s="8">
        <v>251474.31999999998</v>
      </c>
      <c r="J17" s="8">
        <v>108573.73999999999</v>
      </c>
      <c r="K17" s="8">
        <v>272463.86</v>
      </c>
      <c r="L17" s="8">
        <v>312355.21999999997</v>
      </c>
      <c r="M17" s="8">
        <v>307591.01999999996</v>
      </c>
      <c r="N17" s="8">
        <v>338873.19999999995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2:28" ht="15.6" x14ac:dyDescent="0.3">
      <c r="B18" s="9" t="s">
        <v>31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2:28" ht="15.6" x14ac:dyDescent="0.3">
      <c r="B19" s="9" t="s">
        <v>32</v>
      </c>
      <c r="C19" s="8">
        <v>217016.28</v>
      </c>
      <c r="D19" s="8">
        <v>285986.48</v>
      </c>
      <c r="E19" s="8">
        <v>197745.46</v>
      </c>
      <c r="F19" s="8">
        <v>185342.13999999998</v>
      </c>
      <c r="G19" s="8">
        <v>286286.59999999998</v>
      </c>
      <c r="H19" s="8">
        <v>351059.22</v>
      </c>
      <c r="I19" s="8">
        <v>313640.15999999997</v>
      </c>
      <c r="J19" s="8">
        <v>40594.1</v>
      </c>
      <c r="K19" s="8">
        <v>318317.44</v>
      </c>
      <c r="L19" s="8">
        <v>270080.94</v>
      </c>
      <c r="M19" s="8">
        <v>129710.87999999999</v>
      </c>
      <c r="N19" s="8">
        <v>268654.13999999996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2:28" ht="15.6" x14ac:dyDescent="0.3">
      <c r="B20" s="9" t="s">
        <v>33</v>
      </c>
      <c r="C20" s="8">
        <v>292999.94</v>
      </c>
      <c r="D20" s="8">
        <v>421239.74</v>
      </c>
      <c r="E20" s="8">
        <v>375581.31999999995</v>
      </c>
      <c r="F20" s="8">
        <v>146856.25999999998</v>
      </c>
      <c r="G20" s="8">
        <v>501544.8</v>
      </c>
      <c r="H20" s="8">
        <v>339852.27999999997</v>
      </c>
      <c r="I20" s="8">
        <v>339184.8</v>
      </c>
      <c r="J20" s="8">
        <v>134323.38</v>
      </c>
      <c r="K20" s="8">
        <v>478283.86</v>
      </c>
      <c r="L20" s="8">
        <v>213045.02</v>
      </c>
      <c r="M20" s="8">
        <v>228346.21999999997</v>
      </c>
      <c r="N20" s="8">
        <v>233192.41999999998</v>
      </c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2:28" ht="15.6" x14ac:dyDescent="0.3">
      <c r="B21" s="9" t="s">
        <v>34</v>
      </c>
      <c r="C21" s="8">
        <v>279423.2</v>
      </c>
      <c r="D21" s="8">
        <v>364329.27999999997</v>
      </c>
      <c r="E21" s="8">
        <v>370397.27999999997</v>
      </c>
      <c r="F21" s="8">
        <v>131387.78</v>
      </c>
      <c r="G21" s="8">
        <v>272438.44</v>
      </c>
      <c r="H21" s="8">
        <v>253152.03999999998</v>
      </c>
      <c r="I21" s="8">
        <v>333193.06</v>
      </c>
      <c r="J21" s="8">
        <v>328904.45999999996</v>
      </c>
      <c r="K21" s="8">
        <v>221359</v>
      </c>
      <c r="L21" s="8">
        <v>196855.75999999998</v>
      </c>
      <c r="M21" s="8">
        <v>270900.94</v>
      </c>
      <c r="N21" s="8">
        <v>277311.7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2:28" ht="15.6" x14ac:dyDescent="0.3">
      <c r="B22" s="9" t="s">
        <v>35</v>
      </c>
      <c r="C22" s="8">
        <v>0</v>
      </c>
      <c r="D22" s="8">
        <v>0</v>
      </c>
      <c r="E22" s="8">
        <v>0</v>
      </c>
      <c r="F22" s="8">
        <v>0</v>
      </c>
      <c r="G22" s="8">
        <v>93.47999999999999</v>
      </c>
      <c r="H22" s="8">
        <v>194.33999999999997</v>
      </c>
      <c r="I22" s="8">
        <v>319.79999999999995</v>
      </c>
      <c r="J22" s="8">
        <v>45.099999999999994</v>
      </c>
      <c r="K22" s="8">
        <v>145.13999999999999</v>
      </c>
      <c r="L22" s="8">
        <v>191.06</v>
      </c>
      <c r="M22" s="8">
        <v>157.44</v>
      </c>
      <c r="N22" s="8">
        <v>181.22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2:28" ht="15.6" x14ac:dyDescent="0.3">
      <c r="B23" s="9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2:28" ht="15.6" x14ac:dyDescent="0.3">
      <c r="B24" s="16" t="s">
        <v>11</v>
      </c>
      <c r="C24" s="17" t="s">
        <v>16</v>
      </c>
      <c r="D24" s="17" t="s">
        <v>17</v>
      </c>
      <c r="E24" s="17" t="s">
        <v>18</v>
      </c>
      <c r="F24" s="17" t="s">
        <v>19</v>
      </c>
      <c r="G24" s="17" t="s">
        <v>20</v>
      </c>
      <c r="H24" s="17" t="s">
        <v>21</v>
      </c>
      <c r="I24" s="17" t="s">
        <v>22</v>
      </c>
      <c r="J24" s="17" t="s">
        <v>23</v>
      </c>
      <c r="K24" s="17" t="s">
        <v>24</v>
      </c>
      <c r="L24" s="17" t="s">
        <v>25</v>
      </c>
      <c r="M24" s="17" t="s">
        <v>26</v>
      </c>
      <c r="N24" s="17" t="s">
        <v>27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2:28" ht="15.6" x14ac:dyDescent="0.3">
      <c r="B25" s="9" t="s">
        <v>28</v>
      </c>
      <c r="C25" s="8">
        <v>103928.43999999999</v>
      </c>
      <c r="D25" s="8">
        <v>124864.68</v>
      </c>
      <c r="E25" s="8">
        <v>91785.87999999999</v>
      </c>
      <c r="F25" s="8">
        <v>46330.82</v>
      </c>
      <c r="G25" s="8">
        <v>77784.37999999999</v>
      </c>
      <c r="H25" s="8">
        <v>132719.46</v>
      </c>
      <c r="I25" s="8">
        <v>177700.56</v>
      </c>
      <c r="J25" s="8">
        <v>94165.51999999999</v>
      </c>
      <c r="K25" s="8">
        <v>138495.53999999998</v>
      </c>
      <c r="L25" s="8">
        <v>137163.85999999999</v>
      </c>
      <c r="M25" s="8">
        <v>111048.5</v>
      </c>
      <c r="N25" s="8">
        <v>84839.659999999989</v>
      </c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2:28" ht="15.6" x14ac:dyDescent="0.3">
      <c r="B26" s="9" t="s">
        <v>29</v>
      </c>
      <c r="C26" s="8">
        <v>7061.8399999999992</v>
      </c>
      <c r="D26" s="8">
        <v>0</v>
      </c>
      <c r="E26" s="8">
        <v>7985.98</v>
      </c>
      <c r="F26" s="8">
        <v>0</v>
      </c>
      <c r="G26" s="8">
        <v>0</v>
      </c>
      <c r="H26" s="8">
        <v>9941.68</v>
      </c>
      <c r="I26" s="8">
        <v>13507.039999999999</v>
      </c>
      <c r="J26" s="8">
        <v>0</v>
      </c>
      <c r="K26" s="8">
        <v>8450.92</v>
      </c>
      <c r="L26" s="8">
        <v>8523.08</v>
      </c>
      <c r="M26" s="8">
        <v>6859.2999999999993</v>
      </c>
      <c r="N26" s="8">
        <v>6644.46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2:28" ht="15.6" x14ac:dyDescent="0.3">
      <c r="B27" s="9" t="s">
        <v>30</v>
      </c>
      <c r="C27" s="8">
        <v>318078.82</v>
      </c>
      <c r="D27" s="8">
        <v>170216.41999999998</v>
      </c>
      <c r="E27" s="8">
        <v>87926.14</v>
      </c>
      <c r="F27" s="8">
        <v>49502.579999999994</v>
      </c>
      <c r="G27" s="8">
        <v>149950.94</v>
      </c>
      <c r="H27" s="8">
        <v>245253.8</v>
      </c>
      <c r="I27" s="8">
        <v>352910.77999999997</v>
      </c>
      <c r="J27" s="8">
        <v>245143.91999999998</v>
      </c>
      <c r="K27" s="8">
        <v>257100.34</v>
      </c>
      <c r="L27" s="8">
        <v>555802.55999999994</v>
      </c>
      <c r="M27" s="8">
        <v>626161.02</v>
      </c>
      <c r="N27" s="8">
        <v>973062.84</v>
      </c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2:28" ht="15.6" x14ac:dyDescent="0.3">
      <c r="B28" s="9" t="s">
        <v>31</v>
      </c>
      <c r="C28" s="8">
        <v>240203.41999999998</v>
      </c>
      <c r="D28" s="8">
        <v>289907.71999999997</v>
      </c>
      <c r="E28" s="8">
        <v>169222.58</v>
      </c>
      <c r="F28" s="8">
        <v>0</v>
      </c>
      <c r="G28" s="8">
        <v>128115.15999999999</v>
      </c>
      <c r="H28" s="8">
        <v>221952.68</v>
      </c>
      <c r="I28" s="8">
        <v>231033.36</v>
      </c>
      <c r="J28" s="8">
        <v>220104.4</v>
      </c>
      <c r="K28" s="8">
        <v>218248.74</v>
      </c>
      <c r="L28" s="8">
        <v>311309.71999999997</v>
      </c>
      <c r="M28" s="8">
        <v>301268</v>
      </c>
      <c r="N28" s="8">
        <v>351319.16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2:28" ht="15.6" x14ac:dyDescent="0.3">
      <c r="B29" s="9" t="s">
        <v>32</v>
      </c>
      <c r="C29" s="8">
        <v>455016.36</v>
      </c>
      <c r="D29" s="8">
        <v>592629.57999999996</v>
      </c>
      <c r="E29" s="8">
        <v>519089.51999999996</v>
      </c>
      <c r="F29" s="8">
        <v>329810.56</v>
      </c>
      <c r="G29" s="8">
        <v>770916.44</v>
      </c>
      <c r="H29" s="8">
        <v>844868.96</v>
      </c>
      <c r="I29" s="8">
        <v>798044.5</v>
      </c>
      <c r="J29" s="8">
        <v>552705.41999999993</v>
      </c>
      <c r="K29" s="8">
        <v>801614.77999999991</v>
      </c>
      <c r="L29" s="8">
        <v>884985</v>
      </c>
      <c r="M29" s="8">
        <v>490758.51999999996</v>
      </c>
      <c r="N29" s="8">
        <v>558085.43999999994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2:28" ht="15.6" x14ac:dyDescent="0.3">
      <c r="B30" s="9" t="s">
        <v>33</v>
      </c>
      <c r="C30" s="8">
        <v>93722.72</v>
      </c>
      <c r="D30" s="8">
        <v>81924.56</v>
      </c>
      <c r="E30" s="8">
        <v>126719.51999999999</v>
      </c>
      <c r="F30" s="8">
        <v>43810.96</v>
      </c>
      <c r="G30" s="8">
        <v>133714.94</v>
      </c>
      <c r="H30" s="8">
        <v>215022.03999999998</v>
      </c>
      <c r="I30" s="8">
        <v>176531.24</v>
      </c>
      <c r="J30" s="8">
        <v>176667.36</v>
      </c>
      <c r="K30" s="8">
        <v>155118.57999999999</v>
      </c>
      <c r="L30" s="8">
        <v>111443.73999999999</v>
      </c>
      <c r="M30" s="8">
        <v>139049.03999999998</v>
      </c>
      <c r="N30" s="8">
        <v>112047.26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2:28" ht="15.6" x14ac:dyDescent="0.3">
      <c r="B31" s="9" t="s">
        <v>34</v>
      </c>
      <c r="C31" s="8">
        <v>445578.16</v>
      </c>
      <c r="D31" s="8">
        <v>659407.1</v>
      </c>
      <c r="E31" s="8">
        <v>700845.79999999993</v>
      </c>
      <c r="F31" s="8">
        <v>612927.03999999992</v>
      </c>
      <c r="G31" s="8">
        <v>378021.63999999996</v>
      </c>
      <c r="H31" s="8">
        <v>646744.65999999992</v>
      </c>
      <c r="I31" s="8">
        <v>597170.74</v>
      </c>
      <c r="J31" s="8">
        <v>501701.42</v>
      </c>
      <c r="K31" s="8">
        <v>413565.36</v>
      </c>
      <c r="L31" s="8">
        <v>408004.12</v>
      </c>
      <c r="M31" s="8">
        <v>393795.16</v>
      </c>
      <c r="N31" s="8">
        <v>71563.039999999994</v>
      </c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2:28" ht="15.6" x14ac:dyDescent="0.3">
      <c r="B32" s="9" t="s">
        <v>35</v>
      </c>
      <c r="C32" s="8">
        <v>8680.5199999999986</v>
      </c>
      <c r="D32" s="8">
        <v>3395.62</v>
      </c>
      <c r="E32" s="8">
        <v>1656.3999999999999</v>
      </c>
      <c r="F32" s="8">
        <v>52.48</v>
      </c>
      <c r="G32" s="8">
        <v>5648.16</v>
      </c>
      <c r="H32" s="8">
        <v>7128.2599999999993</v>
      </c>
      <c r="I32" s="8">
        <v>7105.2999999999993</v>
      </c>
      <c r="J32" s="8">
        <v>1867.9599999999998</v>
      </c>
      <c r="K32" s="8">
        <v>6521.46</v>
      </c>
      <c r="L32" s="8">
        <v>4906.0599999999995</v>
      </c>
      <c r="M32" s="8">
        <v>4843.74</v>
      </c>
      <c r="N32" s="8">
        <v>7450.5199999999995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4" spans="2:28" ht="16.2" thickBot="1" x14ac:dyDescent="0.35">
      <c r="B34" s="10" t="s">
        <v>36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2:28" ht="16.2" thickTop="1" x14ac:dyDescent="0.3">
      <c r="B35" s="9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2:28" ht="15.6" x14ac:dyDescent="0.3">
      <c r="B36" s="9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2:28" ht="15.6" x14ac:dyDescent="0.3">
      <c r="B37" s="9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2:28" ht="15.6" x14ac:dyDescent="0.3">
      <c r="B38" s="9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2:28" ht="15.6" x14ac:dyDescent="0.3">
      <c r="B39" s="9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2:28" ht="15.6" x14ac:dyDescent="0.3">
      <c r="B40" s="9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2:28" ht="15.6" x14ac:dyDescent="0.3">
      <c r="B41" s="9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2:28" ht="15.6" x14ac:dyDescent="0.3">
      <c r="B42" s="9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</sheetData>
  <mergeCells count="1">
    <mergeCell ref="B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CB1B85AE51664888BF8DFC61C4FAD9" ma:contentTypeVersion="13" ma:contentTypeDescription="Create a new document." ma:contentTypeScope="" ma:versionID="5d3b324df7533da1f9ca5846feecece6">
  <xsd:schema xmlns:xsd="http://www.w3.org/2001/XMLSchema" xmlns:xs="http://www.w3.org/2001/XMLSchema" xmlns:p="http://schemas.microsoft.com/office/2006/metadata/properties" xmlns:ns3="88368650-6e1d-410a-bf18-130bad0c0162" xmlns:ns4="86a8b789-9a18-45ae-9219-d9ae40a60fe7" targetNamespace="http://schemas.microsoft.com/office/2006/metadata/properties" ma:root="true" ma:fieldsID="48afc187047e0fc9c838d51d7e1d1387" ns3:_="" ns4:_="">
    <xsd:import namespace="88368650-6e1d-410a-bf18-130bad0c0162"/>
    <xsd:import namespace="86a8b789-9a18-45ae-9219-d9ae40a60f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68650-6e1d-410a-bf18-130bad0c01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8b789-9a18-45ae-9219-d9ae40a60f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9415A-FA40-41B2-8F72-42CCC7419A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E52726-3667-4B8C-977A-1541F71B66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68650-6e1d-410a-bf18-130bad0c0162"/>
    <ds:schemaRef ds:uri="86a8b789-9a18-45ae-9219-d9ae40a60f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469A5D-C532-4BD3-8614-25E6B176753D}">
  <ds:schemaRefs>
    <ds:schemaRef ds:uri="http://schemas.microsoft.com/office/2006/documentManagement/types"/>
    <ds:schemaRef ds:uri="88368650-6e1d-410a-bf18-130bad0c0162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86a8b789-9a18-45ae-9219-d9ae40a60fe7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New Product Launch Analysis</vt:lpstr>
      <vt:lpstr>Primary Cost Calculation</vt:lpstr>
      <vt:lpstr>Primary Cost Summary</vt:lpstr>
      <vt:lpstr>Primary Cost data</vt:lpstr>
      <vt:lpstr>Transportation Information</vt:lpstr>
      <vt:lpstr>Cost Structure</vt:lpstr>
      <vt:lpstr>Model Explaination</vt:lpstr>
      <vt:lpstr>Transportation Model</vt:lpstr>
      <vt:lpstr>Sales &amp; Prod</vt:lpstr>
      <vt:lpstr>Sales Demand</vt:lpstr>
      <vt:lpstr>Production Capacity</vt:lpstr>
      <vt:lpstr>Production Supply</vt:lpstr>
      <vt:lpstr>Capacity</vt:lpstr>
      <vt:lpstr>Demand</vt:lpstr>
      <vt:lpstr>Total_Received</vt:lpstr>
      <vt:lpstr>Total_Shipped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2021-11-08T09:28:33Z</dcterms:created>
  <dcterms:modified xsi:type="dcterms:W3CDTF">2021-11-12T19:58:29Z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0x0101006BCB1B85AE51664888BF8DFC61C4FAD9</vt:lpwstr>
  </property>
</Properties>
</file>