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Probook\Desktop\BAO CAO T4\"/>
    </mc:Choice>
  </mc:AlternateContent>
  <bookViews>
    <workbookView xWindow="0" yWindow="0" windowWidth="20490" windowHeight="7155" activeTab="1"/>
  </bookViews>
  <sheets>
    <sheet name="TỔNG" sheetId="1" r:id="rId1"/>
    <sheet name="TIỀN THU PHÍ" sheetId="2" r:id="rId2"/>
    <sheet name="PHÍ OTO" sheetId="3" r:id="rId3"/>
    <sheet name="Thẻ từ" sheetId="8" r:id="rId4"/>
    <sheet name="PHÍ VÉ XE" sheetId="4" r:id="rId5"/>
    <sheet name="TH 04.2018" sheetId="6" state="hidden" r:id="rId6"/>
    <sheet name="Khoản chi T4" sheetId="5" r:id="rId7"/>
    <sheet name="KIỂM KÊ" sheetId="7" r:id="rId8"/>
  </sheets>
  <externalReferences>
    <externalReference r:id="rId9"/>
  </externalReferences>
  <definedNames>
    <definedName name="_xlnm._FilterDatabase" localSheetId="6" hidden="1">'Khoản chi T4'!$A$5:$F$14</definedName>
    <definedName name="_xlnm._FilterDatabase" localSheetId="5" hidden="1">'TH 04.2018'!$A$10:$D$11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K17" i="2" s="1"/>
  <c r="G18" i="2"/>
  <c r="K18" i="2" s="1"/>
  <c r="G19" i="2"/>
  <c r="K19" i="2" s="1"/>
  <c r="G20" i="2"/>
  <c r="K20" i="2" s="1"/>
  <c r="G21" i="2"/>
  <c r="K21" i="2" s="1"/>
  <c r="G16" i="2"/>
  <c r="K16" i="2" s="1"/>
  <c r="AK11" i="2" l="1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E11" i="1"/>
  <c r="E7" i="1"/>
  <c r="E8" i="1"/>
  <c r="E9" i="1"/>
  <c r="E10" i="1"/>
  <c r="E12" i="1"/>
  <c r="E13" i="1"/>
  <c r="E14" i="1"/>
  <c r="E15" i="1"/>
  <c r="E16" i="1"/>
  <c r="D17" i="1"/>
  <c r="AE12" i="2" l="1"/>
  <c r="AI12" i="2"/>
  <c r="AL10" i="2"/>
  <c r="AF12" i="2"/>
  <c r="AK12" i="2"/>
  <c r="AH12" i="2"/>
  <c r="AL7" i="2"/>
  <c r="AL11" i="2"/>
  <c r="AJ12" i="2"/>
  <c r="AL9" i="2"/>
  <c r="AG12" i="2"/>
  <c r="AL8" i="2"/>
  <c r="AL6" i="2"/>
  <c r="C17" i="1"/>
  <c r="AL12" i="2" l="1"/>
  <c r="E17" i="1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6" i="5"/>
  <c r="M6" i="7"/>
  <c r="E29" i="4"/>
  <c r="H19" i="8" l="1"/>
  <c r="M45" i="7" l="1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E5" i="5" l="1"/>
  <c r="F5" i="5"/>
  <c r="D5" i="5"/>
  <c r="H228" i="6" l="1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1" i="6"/>
  <c r="H200" i="6"/>
  <c r="H199" i="6"/>
  <c r="F198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G9" i="6"/>
  <c r="F9" i="6"/>
  <c r="E9" i="6"/>
  <c r="H8" i="6"/>
  <c r="G8" i="6"/>
  <c r="F8" i="6"/>
  <c r="E8" i="6"/>
  <c r="I6" i="6"/>
  <c r="I198" i="6" l="1"/>
  <c r="H198" i="6"/>
  <c r="H195" i="6" s="1"/>
  <c r="K6" i="6"/>
  <c r="I7" i="6"/>
  <c r="E12" i="3" l="1"/>
  <c r="E22" i="2" l="1"/>
  <c r="G22" i="2"/>
  <c r="I22" i="2"/>
  <c r="K22" i="2"/>
  <c r="C22" i="2"/>
</calcChain>
</file>

<file path=xl/sharedStrings.xml><?xml version="1.0" encoding="utf-8"?>
<sst xmlns="http://schemas.openxmlformats.org/spreadsheetml/2006/main" count="399" uniqueCount="342">
  <si>
    <t>STT</t>
  </si>
  <si>
    <t>TÒA NHÀ</t>
  </si>
  <si>
    <t>GYM</t>
  </si>
  <si>
    <t>TỔNG</t>
  </si>
  <si>
    <t>ĐIỆN</t>
  </si>
  <si>
    <t>CÁC KHOẢN THU</t>
  </si>
  <si>
    <t>NƯỚC</t>
  </si>
  <si>
    <t>XE ÔTÔ</t>
  </si>
  <si>
    <t>XE MÁY</t>
  </si>
  <si>
    <t>XE ĐẠP</t>
  </si>
  <si>
    <t>DỊCH VỤ</t>
  </si>
  <si>
    <t>XE ÔTÔ KHÁCH</t>
  </si>
  <si>
    <t>ĐVT: VNĐ</t>
  </si>
  <si>
    <t>NỢ CÁC KỲ TRƯỚC</t>
  </si>
  <si>
    <t>XE MÁY+XĐ KHÁCH</t>
  </si>
  <si>
    <t>Hà Nội, ngày … tháng … năm 2018</t>
  </si>
  <si>
    <t>BÊN GIAO</t>
  </si>
  <si>
    <t>BÊN NHẬN</t>
  </si>
  <si>
    <r>
      <t>PHÍ KHÁC(</t>
    </r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Times New Roman"/>
        <family val="1"/>
      </rPr>
      <t>)</t>
    </r>
  </si>
  <si>
    <r>
      <rPr>
        <b/>
        <u/>
        <sz val="11"/>
        <color theme="1"/>
        <rFont val="Times New Roman"/>
        <family val="1"/>
      </rPr>
      <t>GHI CHÚ</t>
    </r>
    <r>
      <rPr>
        <sz val="11"/>
        <color theme="1"/>
        <rFont val="Times New Roman"/>
        <family val="1"/>
      </rPr>
      <t>: (</t>
    </r>
    <r>
      <rPr>
        <sz val="11"/>
        <color theme="1"/>
        <rFont val="Wingdings"/>
        <charset val="2"/>
      </rPr>
      <t>«</t>
    </r>
    <r>
      <rPr>
        <sz val="11"/>
        <color theme="1"/>
        <rFont val="Times New Roman"/>
        <family val="1"/>
      </rPr>
      <t>) là phí thu tháng 4/2018 (kỳ thu 01/03/2018 - 31/03/2018)</t>
    </r>
  </si>
  <si>
    <r>
      <t xml:space="preserve">Bằng chữ: </t>
    </r>
    <r>
      <rPr>
        <i/>
        <sz val="12"/>
        <color theme="1"/>
        <rFont val="Times New Roman"/>
        <family val="1"/>
      </rPr>
      <t>Một trăm năm mươi triệu, tám trăm chín mươi ngàn, chín trăm lẻ hai đồng./</t>
    </r>
  </si>
  <si>
    <t>NỘI DUNG</t>
  </si>
  <si>
    <t>ÔTÔ</t>
  </si>
  <si>
    <t>THỜI GIAN</t>
  </si>
  <si>
    <t>CÁC KHOẢN PHÍ THU TẠI TÒA NHÀ ĐÔNG ĐÔ - 100 HQV THÁNG 3/2018</t>
  </si>
  <si>
    <t>TTTM</t>
  </si>
  <si>
    <t>PHẢI THU</t>
  </si>
  <si>
    <t>ĐÃ THU</t>
  </si>
  <si>
    <t>CHƯA THU</t>
  </si>
  <si>
    <t>PHÍ ĐIỆN</t>
  </si>
  <si>
    <t>PHÍ NƯỚC</t>
  </si>
  <si>
    <t>PHÍ ÔTÔ</t>
  </si>
  <si>
    <t>PHÍ XE MÁY</t>
  </si>
  <si>
    <t>PHÍ XE ĐẠP</t>
  </si>
  <si>
    <t>PHÍ DV</t>
  </si>
  <si>
    <t>TỔNG CỘNG</t>
  </si>
  <si>
    <t>Hà Nội, ngày    tháng    năm 2018</t>
  </si>
  <si>
    <t>BIỂN KIỂM SOÁT XE</t>
  </si>
  <si>
    <t>THỜI GIAN GỬI</t>
  </si>
  <si>
    <t>SỐ TIỀN</t>
  </si>
  <si>
    <t>GHI CHÚ</t>
  </si>
  <si>
    <t>29A-970.65</t>
  </si>
  <si>
    <t>30A-187.75</t>
  </si>
  <si>
    <t>DANH SÁCH THU PHÍ GỬI ÔTÔ TẠI BÃI ĐỖ XE NGÕ 100 HQV</t>
  </si>
  <si>
    <r>
      <t xml:space="preserve">Bằng chữ: </t>
    </r>
    <r>
      <rPr>
        <i/>
        <sz val="12"/>
        <color theme="1"/>
        <rFont val="Times New Roman"/>
        <family val="1"/>
      </rPr>
      <t>Tám triệu, tám trăm ngàn đồng chẵn./</t>
    </r>
  </si>
  <si>
    <t>Hà Nội, ngày      tháng      năm 2018</t>
  </si>
  <si>
    <t>PHÍ THÁNG</t>
  </si>
  <si>
    <t>NGƯỜI GIAO</t>
  </si>
  <si>
    <t>NGƯỜI NHẬN</t>
  </si>
  <si>
    <t>NGÀY NỘP</t>
  </si>
  <si>
    <t>LOẠI HÌNH</t>
  </si>
  <si>
    <t>SỐ LƯỢNG</t>
  </si>
  <si>
    <t>SỐ CUỐNG VÉ</t>
  </si>
  <si>
    <t>XM</t>
  </si>
  <si>
    <t>OT</t>
  </si>
  <si>
    <t>SỐ TIỀN (VNĐ)</t>
  </si>
  <si>
    <t>PHÍ THU GỬI XE KHÁCH VÃNG LAI</t>
  </si>
  <si>
    <r>
      <t xml:space="preserve">Bằng chữ: </t>
    </r>
    <r>
      <rPr>
        <i/>
        <sz val="12"/>
        <color theme="1"/>
        <rFont val="Times New Roman"/>
        <family val="1"/>
      </rPr>
      <t>Mười bốn triệu, bảy trăm tám mươi ngàn đồng chẵn./</t>
    </r>
  </si>
  <si>
    <t>GIÁ TRỊ TRƯỚC THUẾ (VNĐ)</t>
  </si>
  <si>
    <t>THUẾ VAT (VNĐ)</t>
  </si>
  <si>
    <t>TỔNG CỘNG (VNĐ)</t>
  </si>
  <si>
    <t>THEO DÕI ĐÓNG PHÍ THÁNG</t>
  </si>
  <si>
    <t>NGÀY CẬP NHẬT:</t>
  </si>
  <si>
    <t>TÒA NHÀ ĐÔNG ĐÔ - 100 HOÀNG QUỐC VIỆT</t>
  </si>
  <si>
    <t>Kỳ thu 01/03/2018 - 31/03/2018</t>
  </si>
  <si>
    <t>VNĐ</t>
  </si>
  <si>
    <t>(tổng tiền)</t>
  </si>
  <si>
    <t>CĂN HỘ</t>
  </si>
  <si>
    <t>CHỦ HỘ</t>
  </si>
  <si>
    <t>NGÀY THU</t>
  </si>
  <si>
    <t xml:space="preserve">PHÍ NƯỚC </t>
  </si>
  <si>
    <t>PHÍ XE</t>
  </si>
  <si>
    <t>PHÍ DV QL</t>
  </si>
  <si>
    <t>NỢ TRƯỚC</t>
  </si>
  <si>
    <t>Tầng 5 TTTM</t>
  </si>
  <si>
    <t>Nguyễn Quốc Hưng</t>
  </si>
  <si>
    <t>Nợ trước là phí Điện</t>
  </si>
  <si>
    <t>B01</t>
  </si>
  <si>
    <t>Vũ Mạnh Tác</t>
  </si>
  <si>
    <t>B02</t>
  </si>
  <si>
    <t>Nguyễn Đình Thiện</t>
  </si>
  <si>
    <t>B03</t>
  </si>
  <si>
    <t>B04</t>
  </si>
  <si>
    <t>B05</t>
  </si>
  <si>
    <t>B06</t>
  </si>
  <si>
    <t>B07</t>
  </si>
  <si>
    <t>B08</t>
  </si>
  <si>
    <t>Dương Minh Diễm</t>
  </si>
  <si>
    <t>B09</t>
  </si>
  <si>
    <t>Phạm Thanh Hằng</t>
  </si>
  <si>
    <t>Khuất Hữu Quá</t>
  </si>
  <si>
    <t>Nguyễn Anh Đức</t>
  </si>
  <si>
    <t>Phan Chí Trung</t>
  </si>
  <si>
    <t>Vũ Hương Giang</t>
  </si>
  <si>
    <t>Bùi Ngọc Sơn</t>
  </si>
  <si>
    <t>tiền thang 2 va no ky truoc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</si>
  <si>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</si>
  <si>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</si>
  <si>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</si>
  <si>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</si>
  <si>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</si>
  <si>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</si>
  <si>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Đỗ Tuấn Minh</t>
  </si>
  <si>
    <t>Lê Thanh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</si>
  <si>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</si>
  <si>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</si>
  <si>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</si>
  <si>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</si>
  <si>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</si>
  <si>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</si>
  <si>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</si>
  <si>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</si>
  <si>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</si>
  <si>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</si>
  <si>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</si>
  <si>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</si>
  <si>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</si>
  <si>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</si>
  <si>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</si>
  <si>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</si>
  <si>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</si>
  <si>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</si>
  <si>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</si>
  <si>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 xml:space="preserve">Tiền xe,nước tháng 2. 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</si>
  <si>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</si>
  <si>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</si>
  <si>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</si>
  <si>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</si>
  <si>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</si>
  <si>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</si>
  <si>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</si>
  <si>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</si>
  <si>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</si>
  <si>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</si>
  <si>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</si>
  <si>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</si>
  <si>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</si>
  <si>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</si>
  <si>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</si>
  <si>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Thị Then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</si>
  <si>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</si>
  <si>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</si>
  <si>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</si>
  <si>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</si>
  <si>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</si>
  <si>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</si>
  <si>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Nguyễn Hải Bằng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</si>
  <si>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</si>
  <si>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</si>
  <si>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</si>
  <si>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</si>
  <si>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</si>
  <si>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</si>
  <si>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</si>
  <si>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</si>
  <si>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</si>
  <si>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</si>
  <si>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</si>
  <si>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</si>
  <si>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</si>
  <si>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</si>
  <si>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</si>
  <si>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</si>
  <si>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</si>
  <si>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</si>
  <si>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</si>
  <si>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</si>
  <si>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</si>
  <si>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</si>
  <si>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</si>
  <si>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</si>
  <si>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</si>
  <si>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</si>
  <si>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</si>
  <si>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Đức Tài</t>
  </si>
  <si>
    <t>Tạ Thị Nguyên</t>
  </si>
  <si>
    <t>Nguyễn Ngọc Hưng</t>
  </si>
  <si>
    <t>Bùi Thị Phương Trang</t>
  </si>
  <si>
    <t>Đinh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</si>
  <si>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</si>
  <si>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</si>
  <si>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</si>
  <si>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</si>
  <si>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</si>
  <si>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</si>
  <si>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</si>
  <si>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</si>
  <si>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</si>
  <si>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Trần Nguyễn Dũng</t>
  </si>
  <si>
    <t>Nguyễn Kim Anh</t>
  </si>
  <si>
    <t xml:space="preserve">Mai Xuân Văn 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</si>
  <si>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</si>
  <si>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</si>
  <si>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</si>
  <si>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</si>
  <si>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</si>
  <si>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</si>
  <si>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</si>
  <si>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</si>
  <si>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</si>
  <si>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</si>
  <si>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</si>
  <si>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</si>
  <si>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</si>
  <si>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</si>
  <si>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</si>
  <si>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</si>
  <si>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</si>
  <si>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</si>
  <si>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</si>
  <si>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</si>
  <si>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</si>
  <si>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</si>
  <si>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</si>
  <si>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</si>
  <si>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</si>
  <si>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</si>
  <si>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</si>
  <si>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</si>
  <si>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</si>
  <si>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</si>
  <si>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</si>
  <si>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</si>
  <si>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</si>
  <si>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</si>
  <si>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</si>
  <si>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</si>
  <si>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</si>
  <si>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Bùi Thị Yến</t>
  </si>
  <si>
    <t>Đỗ Xuân Qúy</t>
  </si>
  <si>
    <t>Phạm Tuấn Lượng</t>
  </si>
  <si>
    <t>Nguyễn Như Hoạt</t>
  </si>
  <si>
    <t>Nguyễn Khánh Ly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</si>
  <si>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</si>
  <si>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</si>
  <si>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</si>
  <si>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</si>
  <si>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</si>
  <si>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</si>
  <si>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</si>
  <si>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</si>
  <si>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</si>
  <si>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</si>
  <si>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Liên</t>
  </si>
  <si>
    <t>Vũ Trọng Phan</t>
  </si>
  <si>
    <t>Nguyễn Văn Chính</t>
  </si>
  <si>
    <t>Trần Thị Nga</t>
  </si>
  <si>
    <t>Ms. Lan</t>
  </si>
  <si>
    <t>Căn hộ thuê</t>
  </si>
  <si>
    <t>Căn hộ chưa bàn giao</t>
  </si>
  <si>
    <t>(thu trừ chi)</t>
  </si>
  <si>
    <t>PHÍ THU</t>
  </si>
  <si>
    <t>PHÍ CHI</t>
  </si>
  <si>
    <t>TIỀN HOÀN LÊN CTY</t>
  </si>
  <si>
    <t>thu tiền vé xe o to vãng lai</t>
  </si>
  <si>
    <t>tien ve xe khach ô tô vang lai</t>
  </si>
  <si>
    <t>Thu tiền vé xe máy vãng lai</t>
  </si>
  <si>
    <t>tra tien nuoc uong</t>
  </si>
  <si>
    <t>Mua văn phòng phẩm</t>
  </si>
  <si>
    <t>Thu tiê</t>
  </si>
  <si>
    <t>CÁC KHOẢN CHI TRONG THÁNG</t>
  </si>
  <si>
    <t>Mua văn phòng phẩm (Giấy in, bút)</t>
  </si>
  <si>
    <t>Tổng</t>
  </si>
  <si>
    <t>BẢNG KIỂM KÊ TIỀN MẶT</t>
  </si>
  <si>
    <t>NGÀY</t>
  </si>
  <si>
    <t>GIỜ</t>
  </si>
  <si>
    <t>MỆNH GIÁ (VNĐ)</t>
  </si>
  <si>
    <t>7-04</t>
  </si>
  <si>
    <t>08.03</t>
  </si>
  <si>
    <t>09.03</t>
  </si>
  <si>
    <t>10.03</t>
  </si>
  <si>
    <t>12.03</t>
  </si>
  <si>
    <t>13.03</t>
  </si>
  <si>
    <t>14.03</t>
  </si>
  <si>
    <t>15.03</t>
  </si>
  <si>
    <t>16.03</t>
  </si>
  <si>
    <t>19.03</t>
  </si>
  <si>
    <t>20.03</t>
  </si>
  <si>
    <t>21.03</t>
  </si>
  <si>
    <t>22.03</t>
  </si>
  <si>
    <t>23.03</t>
  </si>
  <si>
    <t>26.03</t>
  </si>
  <si>
    <t>27.03</t>
  </si>
  <si>
    <t>28.03</t>
  </si>
  <si>
    <t>29.03</t>
  </si>
  <si>
    <t>30.03</t>
  </si>
  <si>
    <t>31.03</t>
  </si>
  <si>
    <t>30E-10661</t>
  </si>
  <si>
    <t>(Từ ngày 01/04/2018 đến 30/04/2018)</t>
  </si>
  <si>
    <t>Từ 01/04/2018 đến 31/04/2018</t>
  </si>
  <si>
    <t>tháng 4 Phượng thu</t>
  </si>
  <si>
    <t>TỪ NGÀY 01/04/2018 ĐẾN 30/04/2018</t>
  </si>
  <si>
    <t>511;512;513;514;515;516</t>
  </si>
  <si>
    <t>522;523;524;525;526;527;528;</t>
  </si>
  <si>
    <t>30E-524.73</t>
  </si>
  <si>
    <t>517;518;519;520;521</t>
  </si>
  <si>
    <t>507;508;509;510</t>
  </si>
  <si>
    <t>( E Trường bàn giao)</t>
  </si>
  <si>
    <t>529,530,531,532,533</t>
  </si>
  <si>
    <t>534,535,536,537,538</t>
  </si>
  <si>
    <t>Thanh toán tiền thẻ từ thang máy</t>
  </si>
  <si>
    <t>Mang đi</t>
  </si>
  <si>
    <t>539,540,541,542,543</t>
  </si>
  <si>
    <t>Ngày</t>
  </si>
  <si>
    <t>số lượng</t>
  </si>
  <si>
    <t>Nguyễn thị Thu Hoài</t>
  </si>
  <si>
    <t>Nguyễn thị Liễu</t>
  </si>
  <si>
    <t>Thành tiền</t>
  </si>
  <si>
    <t>Tổng tiền</t>
  </si>
  <si>
    <t>Danh sách giao nhận thẻ từ thang máy Tháng 4</t>
  </si>
  <si>
    <t>Tên</t>
  </si>
  <si>
    <t>Thanh toán tiền điện TTTM( Gym)</t>
  </si>
  <si>
    <t>Thanh toán tiền điện thoại hotline cho BQL tháng 4</t>
  </si>
  <si>
    <t>Thanh toán tiền nước uống cho BQL.</t>
  </si>
  <si>
    <t>Thanh toán tiền nước sinh hoạt cho tòa nhà trung cư Đông đô</t>
  </si>
  <si>
    <t>Thanh toán tiền xử lý vỡ ống nước</t>
  </si>
  <si>
    <t>544,545,546,547.</t>
  </si>
  <si>
    <t>Thanh toán tiền điện phòng. B07</t>
  </si>
  <si>
    <t>Thanh toán tiền điện Phòng. B03</t>
  </si>
  <si>
    <t>Anh Hùng</t>
  </si>
  <si>
    <t>Bác Nghĩa</t>
  </si>
  <si>
    <t>Số phòng</t>
  </si>
  <si>
    <t>Bác Hiệp</t>
  </si>
  <si>
    <t>Nguyễn Thị Hoa</t>
  </si>
  <si>
    <t>Đàm thị Hương Giang</t>
  </si>
  <si>
    <t>Bác Chinh</t>
  </si>
  <si>
    <t>548,549,550,551</t>
  </si>
  <si>
    <t>552,553,554,555,556,557</t>
  </si>
  <si>
    <t>Thanh toán tiền máy in ( Đổ mực, thay trống)</t>
  </si>
  <si>
    <t>25/04/18</t>
  </si>
  <si>
    <t>Thanh toán thùng nước Lavie</t>
  </si>
  <si>
    <t>Phong bì</t>
  </si>
  <si>
    <t>#</t>
  </si>
  <si>
    <t>Thanh toán tiền điện sinh hoạt cho tòa nhà chung cư đông đô</t>
  </si>
  <si>
    <t>CÁC KHOẢN PHÍ THU TẠI TÒA NHÀ ĐÔNG ĐÔ - 100 HQV THÁNG 05/2018</t>
  </si>
  <si>
    <t>Ghi chú</t>
  </si>
  <si>
    <t>TỪ NGÀY 05/05/2018 ĐẾN 31/05/2018</t>
  </si>
  <si>
    <t>Năm 2016</t>
  </si>
  <si>
    <t>Năm 2017</t>
  </si>
  <si>
    <t>Năm 2018</t>
  </si>
  <si>
    <t>CHỈ TIÊU THÁNG 04/2018</t>
  </si>
  <si>
    <t>BÀN GIAO TIỀN THÁNG 04/2018 KỲ THU 01/04/2018 - 30/04/2018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</si>
</sst>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/yy;@"/>
    <numFmt numFmtId="165" formatCode="_(* #,##0_);_(* \(#,##0\);_(* &quot;-&quot;??_);_(@_)"/>
  </numFmts>
  <fonts count="3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Wingdings"/>
      <charset val="2"/>
    </font>
    <font>
      <sz val="11"/>
      <color theme="1"/>
      <name val="Wingdings"/>
      <charset val="2"/>
    </font>
    <font>
      <b/>
      <u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2" fillId="0" borderId="0"/>
    <xf numFmtId="43" fontId="22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" fillId="0" borderId="0"/>
  </cellStyleXfs>
  <cellXfs count="250">
    <xf numFmtId="0" fontId="0" fillId="0" borderId="0" xfId="0"/>
    <xf numFmtId="0" fontId="4" fillId="0" borderId="0" xfId="0" applyFont="1"/>
    <xf numFmtId="0" fontId="4" fillId="0" borderId="7" xfId="0" applyFont="1" applyBorder="1"/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11" xfId="0" applyFont="1" applyBorder="1"/>
    <xf numFmtId="0" fontId="6" fillId="0" borderId="14" xfId="0" applyFont="1" applyBorder="1"/>
    <xf numFmtId="3" fontId="6" fillId="0" borderId="12" xfId="0" applyNumberFormat="1" applyFont="1" applyBorder="1" applyAlignment="1">
      <alignment horizontal="right" vertical="center"/>
    </xf>
    <xf numFmtId="3" fontId="6" fillId="0" borderId="1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4" fillId="0" borderId="0" xfId="0" applyNumberFormat="1" applyFont="1"/>
    <xf numFmtId="3" fontId="9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6" fillId="0" borderId="17" xfId="0" applyFont="1" applyBorder="1"/>
    <xf numFmtId="3" fontId="6" fillId="0" borderId="18" xfId="0" applyNumberFormat="1" applyFont="1" applyBorder="1" applyAlignment="1">
      <alignment horizontal="right" vertical="center"/>
    </xf>
    <xf numFmtId="0" fontId="15" fillId="0" borderId="0" xfId="0" applyFont="1"/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8" fillId="0" borderId="0" xfId="0" applyFont="1"/>
    <xf numFmtId="0" fontId="8" fillId="0" borderId="19" xfId="0" applyFont="1" applyBorder="1"/>
    <xf numFmtId="3" fontId="6" fillId="0" borderId="20" xfId="0" applyNumberFormat="1" applyFont="1" applyBorder="1" applyAlignment="1">
      <alignment horizontal="right" vertical="center"/>
    </xf>
    <xf numFmtId="0" fontId="8" fillId="0" borderId="21" xfId="0" applyFont="1" applyBorder="1"/>
    <xf numFmtId="0" fontId="8" fillId="0" borderId="12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3" fontId="8" fillId="0" borderId="14" xfId="0" applyNumberFormat="1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3" fontId="8" fillId="0" borderId="17" xfId="0" applyNumberFormat="1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3" fontId="16" fillId="0" borderId="20" xfId="0" applyNumberFormat="1" applyFont="1" applyBorder="1" applyAlignment="1">
      <alignment horizontal="right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7" xfId="0" quotePrefix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6" fillId="3" borderId="26" xfId="0" applyFont="1" applyFill="1" applyBorder="1" applyAlignment="1">
      <alignment horizontal="center" vertical="center" wrapText="1"/>
    </xf>
    <xf numFmtId="0" fontId="3" fillId="0" borderId="0" xfId="1"/>
    <xf numFmtId="0" fontId="6" fillId="0" borderId="0" xfId="1" applyFont="1" applyAlignment="1"/>
    <xf numFmtId="14" fontId="16" fillId="0" borderId="0" xfId="1" applyNumberFormat="1" applyFont="1" applyAlignment="1">
      <alignment horizontal="left" vertical="center"/>
    </xf>
    <xf numFmtId="0" fontId="20" fillId="0" borderId="0" xfId="1" applyFont="1" applyAlignment="1"/>
    <xf numFmtId="0" fontId="8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3" fontId="16" fillId="4" borderId="26" xfId="1" applyNumberFormat="1" applyFont="1" applyFill="1" applyBorder="1" applyAlignment="1">
      <alignment horizontal="right"/>
    </xf>
    <xf numFmtId="0" fontId="6" fillId="0" borderId="0" xfId="1" applyFont="1" applyAlignment="1">
      <alignment horizontal="left"/>
    </xf>
    <xf numFmtId="3" fontId="19" fillId="2" borderId="0" xfId="1" applyNumberFormat="1" applyFont="1" applyFill="1"/>
    <xf numFmtId="0" fontId="6" fillId="0" borderId="0" xfId="1" applyFont="1" applyBorder="1" applyAlignment="1">
      <alignment horizontal="center"/>
    </xf>
    <xf numFmtId="3" fontId="16" fillId="0" borderId="0" xfId="1" applyNumberFormat="1" applyFont="1" applyFill="1" applyBorder="1" applyAlignment="1">
      <alignment horizontal="right"/>
    </xf>
    <xf numFmtId="3" fontId="6" fillId="0" borderId="0" xfId="1" applyNumberFormat="1" applyFont="1" applyAlignment="1">
      <alignment horizontal="left"/>
    </xf>
    <xf numFmtId="3" fontId="21" fillId="5" borderId="26" xfId="1" applyNumberFormat="1" applyFont="1" applyFill="1" applyBorder="1" applyAlignment="1">
      <alignment horizontal="right"/>
    </xf>
    <xf numFmtId="0" fontId="24" fillId="0" borderId="26" xfId="2" applyFont="1" applyBorder="1" applyAlignment="1">
      <alignment horizontal="center"/>
    </xf>
    <xf numFmtId="0" fontId="24" fillId="0" borderId="26" xfId="2" applyFont="1" applyFill="1" applyBorder="1" applyAlignment="1">
      <alignment horizontal="center" vertical="center" wrapText="1"/>
    </xf>
    <xf numFmtId="0" fontId="24" fillId="7" borderId="26" xfId="2" applyFont="1" applyFill="1" applyBorder="1" applyAlignment="1">
      <alignment vertical="center"/>
    </xf>
    <xf numFmtId="0" fontId="24" fillId="8" borderId="26" xfId="2" applyFont="1" applyFill="1" applyBorder="1" applyAlignment="1">
      <alignment horizontal="center" vertical="center"/>
    </xf>
    <xf numFmtId="3" fontId="24" fillId="9" borderId="26" xfId="2" applyNumberFormat="1" applyFont="1" applyFill="1" applyBorder="1" applyAlignment="1">
      <alignment horizontal="right" vertical="center"/>
    </xf>
    <xf numFmtId="3" fontId="24" fillId="10" borderId="26" xfId="2" applyNumberFormat="1" applyFont="1" applyFill="1" applyBorder="1" applyAlignment="1">
      <alignment horizontal="right" vertical="center"/>
    </xf>
    <xf numFmtId="0" fontId="24" fillId="0" borderId="26" xfId="2" applyFont="1" applyBorder="1" applyAlignment="1">
      <alignment vertical="center"/>
    </xf>
    <xf numFmtId="0" fontId="24" fillId="0" borderId="26" xfId="2" applyFont="1" applyFill="1" applyBorder="1" applyAlignment="1">
      <alignment horizontal="center" vertical="center"/>
    </xf>
    <xf numFmtId="0" fontId="24" fillId="0" borderId="26" xfId="2" applyFont="1" applyBorder="1" applyAlignment="1"/>
    <xf numFmtId="0" fontId="24" fillId="4" borderId="26" xfId="2" applyFont="1" applyFill="1" applyBorder="1" applyAlignment="1">
      <alignment horizontal="center" vertical="center"/>
    </xf>
    <xf numFmtId="0" fontId="25" fillId="0" borderId="26" xfId="2" applyFont="1" applyFill="1" applyBorder="1" applyAlignment="1">
      <alignment horizontal="center" vertical="center"/>
    </xf>
    <xf numFmtId="0" fontId="24" fillId="8" borderId="26" xfId="2" applyNumberFormat="1" applyFont="1" applyFill="1" applyBorder="1" applyAlignment="1">
      <alignment horizontal="center" vertical="center"/>
    </xf>
    <xf numFmtId="1" fontId="24" fillId="0" borderId="26" xfId="2" applyNumberFormat="1" applyFont="1" applyFill="1" applyBorder="1" applyAlignment="1">
      <alignment horizontal="center" vertical="center"/>
    </xf>
    <xf numFmtId="1" fontId="24" fillId="2" borderId="26" xfId="2" applyNumberFormat="1" applyFont="1" applyFill="1" applyBorder="1" applyAlignment="1">
      <alignment horizontal="center" vertical="center"/>
    </xf>
    <xf numFmtId="0" fontId="25" fillId="8" borderId="26" xfId="2" applyFont="1" applyFill="1" applyBorder="1" applyAlignment="1">
      <alignment horizontal="center" vertical="center"/>
    </xf>
    <xf numFmtId="0" fontId="25" fillId="0" borderId="26" xfId="2" applyFont="1" applyBorder="1" applyAlignment="1">
      <alignment vertical="center"/>
    </xf>
    <xf numFmtId="3" fontId="24" fillId="9" borderId="26" xfId="2" applyNumberFormat="1" applyFont="1" applyFill="1" applyBorder="1" applyAlignment="1">
      <alignment vertical="center"/>
    </xf>
    <xf numFmtId="0" fontId="24" fillId="2" borderId="26" xfId="2" applyFont="1" applyFill="1" applyBorder="1" applyAlignment="1">
      <alignment horizontal="center" vertical="center"/>
    </xf>
    <xf numFmtId="0" fontId="25" fillId="2" borderId="26" xfId="2" applyFont="1" applyFill="1" applyBorder="1" applyAlignment="1">
      <alignment horizontal="center" vertical="center"/>
    </xf>
    <xf numFmtId="0" fontId="25" fillId="7" borderId="26" xfId="2" applyFont="1" applyFill="1" applyBorder="1" applyAlignment="1">
      <alignment vertical="center"/>
    </xf>
    <xf numFmtId="1" fontId="24" fillId="4" borderId="26" xfId="2" applyNumberFormat="1" applyFont="1" applyFill="1" applyBorder="1" applyAlignment="1">
      <alignment horizontal="center" vertical="center"/>
    </xf>
    <xf numFmtId="0" fontId="25" fillId="4" borderId="26" xfId="2" applyFont="1" applyFill="1" applyBorder="1" applyAlignment="1">
      <alignment horizontal="center" vertical="center"/>
    </xf>
    <xf numFmtId="0" fontId="24" fillId="0" borderId="26" xfId="2" applyFont="1" applyFill="1" applyBorder="1" applyAlignment="1">
      <alignment vertical="center"/>
    </xf>
    <xf numFmtId="0" fontId="24" fillId="8" borderId="26" xfId="2" applyFont="1" applyFill="1" applyBorder="1" applyAlignment="1">
      <alignment horizontal="center"/>
    </xf>
    <xf numFmtId="0" fontId="16" fillId="0" borderId="29" xfId="1" applyFont="1" applyBorder="1" applyAlignment="1">
      <alignment vertical="center"/>
    </xf>
    <xf numFmtId="0" fontId="16" fillId="0" borderId="29" xfId="1" applyFont="1" applyFill="1" applyBorder="1" applyAlignment="1">
      <alignment vertical="center"/>
    </xf>
    <xf numFmtId="0" fontId="6" fillId="0" borderId="29" xfId="1" applyFont="1" applyBorder="1" applyAlignment="1">
      <alignment vertical="center"/>
    </xf>
    <xf numFmtId="0" fontId="3" fillId="2" borderId="0" xfId="1" applyFill="1"/>
    <xf numFmtId="0" fontId="24" fillId="0" borderId="0" xfId="2" applyFont="1" applyFill="1" applyBorder="1" applyAlignment="1"/>
    <xf numFmtId="0" fontId="16" fillId="0" borderId="0" xfId="1" applyFont="1" applyAlignment="1">
      <alignment vertical="center"/>
    </xf>
    <xf numFmtId="3" fontId="16" fillId="0" borderId="0" xfId="1" applyNumberFormat="1" applyFont="1" applyFill="1" applyAlignment="1">
      <alignment vertical="center"/>
    </xf>
    <xf numFmtId="0" fontId="6" fillId="0" borderId="0" xfId="1" applyFont="1" applyAlignment="1">
      <alignment vertical="center"/>
    </xf>
    <xf numFmtId="0" fontId="3" fillId="4" borderId="0" xfId="1" applyFill="1"/>
    <xf numFmtId="0" fontId="25" fillId="0" borderId="30" xfId="1" applyFont="1" applyBorder="1" applyAlignment="1">
      <alignment horizontal="center" vertical="center"/>
    </xf>
    <xf numFmtId="0" fontId="25" fillId="0" borderId="31" xfId="1" applyFont="1" applyBorder="1" applyAlignment="1">
      <alignment horizontal="center" vertical="center"/>
    </xf>
    <xf numFmtId="3" fontId="21" fillId="0" borderId="26" xfId="1" applyNumberFormat="1" applyFont="1" applyBorder="1" applyAlignment="1">
      <alignment horizontal="right" vertical="center"/>
    </xf>
    <xf numFmtId="3" fontId="21" fillId="4" borderId="26" xfId="1" applyNumberFormat="1" applyFont="1" applyFill="1" applyBorder="1" applyAlignment="1">
      <alignment horizontal="right" vertical="center"/>
    </xf>
    <xf numFmtId="0" fontId="25" fillId="0" borderId="32" xfId="1" applyFont="1" applyBorder="1" applyAlignment="1">
      <alignment horizontal="right"/>
    </xf>
    <xf numFmtId="0" fontId="25" fillId="0" borderId="26" xfId="1" applyFont="1" applyBorder="1" applyAlignment="1">
      <alignment horizontal="center" vertical="center"/>
    </xf>
    <xf numFmtId="3" fontId="25" fillId="0" borderId="26" xfId="1" applyNumberFormat="1" applyFont="1" applyBorder="1"/>
    <xf numFmtId="14" fontId="25" fillId="0" borderId="26" xfId="1" applyNumberFormat="1" applyFont="1" applyBorder="1" applyAlignment="1">
      <alignment horizontal="right" vertical="center"/>
    </xf>
    <xf numFmtId="165" fontId="8" fillId="0" borderId="26" xfId="4" applyNumberFormat="1" applyFont="1" applyBorder="1" applyAlignment="1">
      <alignment horizontal="right" vertical="center" wrapText="1"/>
    </xf>
    <xf numFmtId="0" fontId="6" fillId="2" borderId="26" xfId="0" applyFont="1" applyFill="1" applyBorder="1" applyAlignment="1">
      <alignment vertical="center" wrapText="1"/>
    </xf>
    <xf numFmtId="0" fontId="2" fillId="0" borderId="0" xfId="5"/>
    <xf numFmtId="3" fontId="28" fillId="0" borderId="26" xfId="5" applyNumberFormat="1" applyFont="1" applyBorder="1"/>
    <xf numFmtId="0" fontId="29" fillId="0" borderId="26" xfId="5" applyFont="1" applyBorder="1" applyAlignment="1">
      <alignment horizontal="center" vertical="center"/>
    </xf>
    <xf numFmtId="3" fontId="29" fillId="0" borderId="26" xfId="5" applyNumberFormat="1" applyFont="1" applyBorder="1" applyAlignment="1">
      <alignment horizontal="center" vertical="center"/>
    </xf>
    <xf numFmtId="3" fontId="30" fillId="0" borderId="26" xfId="5" applyNumberFormat="1" applyFont="1" applyBorder="1" applyAlignment="1">
      <alignment horizontal="right" vertical="center"/>
    </xf>
    <xf numFmtId="0" fontId="2" fillId="0" borderId="26" xfId="5" applyBorder="1" applyAlignment="1">
      <alignment horizontal="center" vertical="center"/>
    </xf>
    <xf numFmtId="3" fontId="2" fillId="0" borderId="0" xfId="5" applyNumberFormat="1"/>
    <xf numFmtId="3" fontId="2" fillId="0" borderId="33" xfId="5" applyNumberFormat="1" applyBorder="1"/>
    <xf numFmtId="0" fontId="2" fillId="0" borderId="0" xfId="5" applyFill="1" applyBorder="1" applyAlignment="1">
      <alignment horizontal="center" vertical="center"/>
    </xf>
    <xf numFmtId="0" fontId="2" fillId="0" borderId="0" xfId="5" applyAlignment="1">
      <alignment horizontal="center" vertical="center"/>
    </xf>
    <xf numFmtId="14" fontId="8" fillId="0" borderId="11" xfId="0" quotePrefix="1" applyNumberFormat="1" applyFont="1" applyBorder="1" applyAlignment="1">
      <alignment horizontal="center" vertical="center"/>
    </xf>
    <xf numFmtId="14" fontId="8" fillId="0" borderId="14" xfId="0" quotePrefix="1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8" fillId="0" borderId="15" xfId="0" applyFont="1" applyBorder="1" applyAlignment="1"/>
    <xf numFmtId="0" fontId="8" fillId="0" borderId="18" xfId="0" applyFont="1" applyBorder="1" applyAlignment="1"/>
    <xf numFmtId="0" fontId="8" fillId="0" borderId="21" xfId="0" applyFont="1" applyBorder="1" applyAlignment="1"/>
    <xf numFmtId="3" fontId="8" fillId="0" borderId="26" xfId="0" applyNumberFormat="1" applyFont="1" applyBorder="1" applyAlignment="1">
      <alignment horizontal="right" vertical="center" wrapText="1"/>
    </xf>
    <xf numFmtId="165" fontId="8" fillId="0" borderId="14" xfId="4" applyNumberFormat="1" applyFont="1" applyBorder="1"/>
    <xf numFmtId="165" fontId="8" fillId="0" borderId="17" xfId="4" applyNumberFormat="1" applyFont="1" applyBorder="1"/>
    <xf numFmtId="0" fontId="1" fillId="0" borderId="0" xfId="5" applyFont="1"/>
    <xf numFmtId="165" fontId="8" fillId="0" borderId="11" xfId="4" applyNumberFormat="1" applyFont="1" applyBorder="1" applyAlignment="1">
      <alignment horizontal="center" vertical="center"/>
    </xf>
    <xf numFmtId="0" fontId="31" fillId="0" borderId="26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28" fillId="0" borderId="26" xfId="0" applyFont="1" applyBorder="1" applyAlignment="1">
      <alignment horizontal="center"/>
    </xf>
    <xf numFmtId="14" fontId="28" fillId="0" borderId="26" xfId="0" applyNumberFormat="1" applyFont="1" applyBorder="1" applyAlignment="1">
      <alignment horizontal="center"/>
    </xf>
    <xf numFmtId="165" fontId="28" fillId="0" borderId="26" xfId="4" applyNumberFormat="1" applyFont="1" applyBorder="1" applyAlignment="1">
      <alignment horizontal="center"/>
    </xf>
    <xf numFmtId="165" fontId="28" fillId="0" borderId="26" xfId="0" applyNumberFormat="1" applyFont="1" applyBorder="1" applyAlignment="1">
      <alignment horizontal="center"/>
    </xf>
    <xf numFmtId="0" fontId="0" fillId="0" borderId="0" xfId="0" applyAlignment="1"/>
    <xf numFmtId="0" fontId="31" fillId="0" borderId="26" xfId="0" applyFont="1" applyBorder="1" applyAlignment="1"/>
    <xf numFmtId="0" fontId="8" fillId="0" borderId="35" xfId="0" quotePrefix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65" fontId="8" fillId="0" borderId="35" xfId="4" applyNumberFormat="1" applyFont="1" applyBorder="1"/>
    <xf numFmtId="0" fontId="8" fillId="0" borderId="36" xfId="0" applyFont="1" applyBorder="1" applyAlignment="1"/>
    <xf numFmtId="0" fontId="4" fillId="0" borderId="8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26" xfId="0" applyNumberFormat="1" applyFont="1" applyBorder="1" applyAlignment="1">
      <alignment horizontal="right" vertical="center"/>
    </xf>
    <xf numFmtId="165" fontId="8" fillId="0" borderId="26" xfId="4" applyNumberFormat="1" applyFont="1" applyBorder="1"/>
    <xf numFmtId="0" fontId="8" fillId="0" borderId="26" xfId="0" applyFont="1" applyBorder="1"/>
    <xf numFmtId="0" fontId="33" fillId="0" borderId="0" xfId="0" applyFont="1"/>
    <xf numFmtId="164" fontId="6" fillId="3" borderId="26" xfId="0" applyNumberFormat="1" applyFont="1" applyFill="1" applyBorder="1" applyAlignment="1">
      <alignment horizontal="right" vertical="center" wrapText="1"/>
    </xf>
    <xf numFmtId="164" fontId="8" fillId="0" borderId="26" xfId="0" applyNumberFormat="1" applyFont="1" applyBorder="1" applyAlignment="1">
      <alignment horizontal="right" vertical="center" wrapText="1"/>
    </xf>
    <xf numFmtId="164" fontId="8" fillId="0" borderId="26" xfId="0" applyNumberFormat="1" applyFont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4" fontId="6" fillId="2" borderId="26" xfId="0" applyNumberFormat="1" applyFont="1" applyFill="1" applyBorder="1" applyAlignment="1">
      <alignment vertical="center" wrapText="1"/>
    </xf>
    <xf numFmtId="165" fontId="6" fillId="2" borderId="26" xfId="0" applyNumberFormat="1" applyFont="1" applyFill="1" applyBorder="1" applyAlignment="1">
      <alignment vertical="center" wrapText="1"/>
    </xf>
    <xf numFmtId="0" fontId="8" fillId="0" borderId="0" xfId="0" applyFont="1" applyAlignment="1"/>
    <xf numFmtId="165" fontId="6" fillId="0" borderId="26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3" fontId="6" fillId="0" borderId="20" xfId="0" applyNumberFormat="1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3" fillId="6" borderId="26" xfId="2" applyFont="1" applyFill="1" applyBorder="1" applyAlignment="1">
      <alignment horizontal="center" vertical="center"/>
    </xf>
    <xf numFmtId="0" fontId="23" fillId="6" borderId="28" xfId="2" applyFont="1" applyFill="1" applyBorder="1" applyAlignment="1">
      <alignment horizontal="center" vertical="center" wrapText="1"/>
    </xf>
    <xf numFmtId="0" fontId="23" fillId="6" borderId="5" xfId="2" applyFont="1" applyFill="1" applyBorder="1" applyAlignment="1">
      <alignment horizontal="center" vertical="center" wrapText="1"/>
    </xf>
    <xf numFmtId="0" fontId="23" fillId="6" borderId="26" xfId="2" applyFont="1" applyFill="1" applyBorder="1" applyAlignment="1">
      <alignment horizontal="center" vertical="center" wrapText="1"/>
    </xf>
    <xf numFmtId="0" fontId="24" fillId="7" borderId="26" xfId="2" applyFont="1" applyFill="1" applyBorder="1" applyAlignment="1">
      <alignment horizontal="left" vertical="center"/>
    </xf>
    <xf numFmtId="3" fontId="24" fillId="9" borderId="28" xfId="2" applyNumberFormat="1" applyFont="1" applyFill="1" applyBorder="1" applyAlignment="1">
      <alignment horizontal="right" vertical="center"/>
    </xf>
    <xf numFmtId="3" fontId="24" fillId="9" borderId="5" xfId="2" applyNumberFormat="1" applyFont="1" applyFill="1" applyBorder="1" applyAlignment="1">
      <alignment horizontal="right" vertical="center"/>
    </xf>
    <xf numFmtId="0" fontId="24" fillId="0" borderId="28" xfId="2" applyFont="1" applyBorder="1" applyAlignment="1">
      <alignment horizontal="center"/>
    </xf>
    <xf numFmtId="0" fontId="24" fillId="0" borderId="5" xfId="2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24" fillId="7" borderId="28" xfId="2" applyFont="1" applyFill="1" applyBorder="1" applyAlignment="1">
      <alignment horizontal="left" vertical="center"/>
    </xf>
    <xf numFmtId="0" fontId="24" fillId="7" borderId="5" xfId="2" applyFont="1" applyFill="1" applyBorder="1" applyAlignment="1">
      <alignment horizontal="left" vertical="center"/>
    </xf>
    <xf numFmtId="3" fontId="24" fillId="9" borderId="28" xfId="2" applyNumberFormat="1" applyFont="1" applyFill="1" applyBorder="1" applyAlignment="1">
      <alignment horizontal="center" vertical="center"/>
    </xf>
    <xf numFmtId="3" fontId="24" fillId="9" borderId="5" xfId="2" applyNumberFormat="1" applyFont="1" applyFill="1" applyBorder="1" applyAlignment="1">
      <alignment horizontal="center" vertical="center"/>
    </xf>
    <xf numFmtId="0" fontId="21" fillId="0" borderId="26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25" fillId="0" borderId="26" xfId="1" applyFont="1" applyBorder="1" applyAlignment="1">
      <alignment horizontal="left" vertical="center"/>
    </xf>
    <xf numFmtId="0" fontId="25" fillId="0" borderId="26" xfId="1" applyFont="1" applyFill="1" applyBorder="1" applyAlignment="1">
      <alignment horizontal="left" vertical="center"/>
    </xf>
    <xf numFmtId="0" fontId="32" fillId="0" borderId="0" xfId="0" applyFont="1" applyAlignment="1">
      <alignment horizontal="center" vertical="center"/>
    </xf>
    <xf numFmtId="16" fontId="29" fillId="0" borderId="26" xfId="5" quotePrefix="1" applyNumberFormat="1" applyFont="1" applyBorder="1" applyAlignment="1">
      <alignment horizontal="center" vertical="center"/>
    </xf>
    <xf numFmtId="0" fontId="29" fillId="0" borderId="26" xfId="5" applyFont="1" applyBorder="1" applyAlignment="1">
      <alignment horizontal="center" vertical="center"/>
    </xf>
    <xf numFmtId="0" fontId="27" fillId="0" borderId="0" xfId="5" applyFont="1" applyAlignment="1">
      <alignment horizontal="center" vertical="center"/>
    </xf>
    <xf numFmtId="0" fontId="28" fillId="0" borderId="26" xfId="5" applyFont="1" applyBorder="1" applyAlignment="1">
      <alignment horizontal="center" vertical="center"/>
    </xf>
    <xf numFmtId="0" fontId="28" fillId="0" borderId="26" xfId="5" applyFont="1" applyBorder="1" applyAlignment="1">
      <alignment horizontal="center"/>
    </xf>
    <xf numFmtId="165" fontId="6" fillId="0" borderId="37" xfId="4" applyNumberFormat="1" applyFont="1" applyBorder="1" applyAlignment="1">
      <alignment horizontal="right" vertical="center"/>
    </xf>
    <xf numFmtId="165" fontId="8" fillId="0" borderId="11" xfId="4" applyNumberFormat="1" applyFont="1" applyBorder="1" applyAlignment="1">
      <alignment horizontal="right" vertical="center"/>
    </xf>
    <xf numFmtId="165" fontId="6" fillId="0" borderId="11" xfId="4" applyNumberFormat="1" applyFont="1" applyBorder="1" applyAlignment="1">
      <alignment horizontal="right" vertical="center"/>
    </xf>
    <xf numFmtId="165" fontId="8" fillId="0" borderId="14" xfId="4" applyNumberFormat="1" applyFont="1" applyBorder="1" applyAlignment="1">
      <alignment horizontal="right" vertical="center"/>
    </xf>
    <xf numFmtId="165" fontId="6" fillId="0" borderId="14" xfId="4" applyNumberFormat="1" applyFont="1" applyBorder="1" applyAlignment="1">
      <alignment horizontal="right" vertical="center"/>
    </xf>
    <xf numFmtId="165" fontId="8" fillId="0" borderId="17" xfId="4" applyNumberFormat="1" applyFont="1" applyBorder="1" applyAlignment="1">
      <alignment horizontal="right" vertical="center"/>
    </xf>
    <xf numFmtId="165" fontId="6" fillId="0" borderId="17" xfId="4" applyNumberFormat="1" applyFont="1" applyBorder="1" applyAlignment="1">
      <alignment horizontal="right" vertical="center"/>
    </xf>
    <xf numFmtId="165" fontId="4" fillId="0" borderId="0" xfId="0" applyNumberFormat="1" applyFo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11" borderId="26" xfId="0" quotePrefix="1" applyFont="1" applyFill="1" applyBorder="1" applyAlignment="1">
      <alignment horizontal="center" vertical="center" wrapText="1"/>
    </xf>
    <xf numFmtId="0" fontId="5" fillId="12" borderId="26" xfId="0" quotePrefix="1" applyFont="1" applyFill="1" applyBorder="1" applyAlignment="1">
      <alignment horizontal="center" vertical="center" wrapText="1"/>
    </xf>
    <xf numFmtId="0" fontId="5" fillId="2" borderId="26" xfId="0" quotePrefix="1" applyFont="1" applyFill="1" applyBorder="1" applyAlignment="1">
      <alignment horizontal="center" vertical="center" wrapText="1"/>
    </xf>
    <xf numFmtId="165" fontId="4" fillId="0" borderId="11" xfId="3" applyNumberFormat="1" applyFont="1" applyBorder="1" applyAlignment="1">
      <alignment vertical="center"/>
    </xf>
    <xf numFmtId="3" fontId="5" fillId="0" borderId="27" xfId="0" applyNumberFormat="1" applyFont="1" applyBorder="1" applyAlignment="1">
      <alignment vertical="center"/>
    </xf>
    <xf numFmtId="165" fontId="5" fillId="0" borderId="20" xfId="3" applyNumberFormat="1" applyFont="1" applyBorder="1" applyAlignment="1">
      <alignment vertical="center"/>
    </xf>
    <xf numFmtId="3" fontId="5" fillId="0" borderId="9" xfId="0" applyNumberFormat="1" applyFont="1" applyBorder="1" applyAlignment="1">
      <alignment vertical="center"/>
    </xf>
    <xf numFmtId="165" fontId="8" fillId="0" borderId="11" xfId="4" applyNumberFormat="1" applyFont="1" applyBorder="1" applyAlignment="1">
      <alignment horizontal="center" vertical="center"/>
    </xf>
    <xf numFmtId="165" fontId="8" fillId="0" borderId="14" xfId="4" applyNumberFormat="1" applyFont="1" applyBorder="1" applyAlignment="1">
      <alignment horizontal="center" vertical="center"/>
    </xf>
    <xf numFmtId="165" fontId="8" fillId="0" borderId="17" xfId="4" applyNumberFormat="1" applyFont="1" applyBorder="1" applyAlignment="1">
      <alignment horizontal="center" vertical="center"/>
    </xf>
    <xf numFmtId="165" fontId="8" fillId="0" borderId="11" xfId="4" applyNumberFormat="1" applyFont="1" applyBorder="1" applyAlignment="1">
      <alignment horizontal="right" vertical="center"/>
    </xf>
    <xf numFmtId="165" fontId="8" fillId="0" borderId="14" xfId="4" applyNumberFormat="1" applyFont="1" applyBorder="1" applyAlignment="1">
      <alignment horizontal="right" vertical="center"/>
    </xf>
    <xf numFmtId="165" fontId="8" fillId="0" borderId="17" xfId="4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0" fontId="5" fillId="12" borderId="38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</cellXfs>
  <cellStyles count="6">
    <cellStyle name="Comma" xfId="4" builtinId="3"/>
    <cellStyle name="Comma 2" xfId="3"/>
    <cellStyle name="Normal" xfId="0" builtinId="0"/>
    <cellStyle name="Normal 2" xfId="1"/>
    <cellStyle name="Normal 2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57150</xdr:rowOff>
    </xdr:from>
    <xdr:to>
      <xdr:col>1</xdr:col>
      <xdr:colOff>133350</xdr:colOff>
      <xdr:row>3</xdr:row>
      <xdr:rowOff>76200</xdr:rowOff>
    </xdr:to>
    <xdr:pic>
      <xdr:nvPicPr>
        <xdr:cNvPr id="2" name="Picture 2" descr="H:\Logo nhỏ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28650"/>
          <a:ext cx="6286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342900</xdr:colOff>
      <xdr:row>2</xdr:row>
      <xdr:rowOff>161925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0</xdr:row>
      <xdr:rowOff>66675</xdr:rowOff>
    </xdr:from>
    <xdr:to>
      <xdr:col>2</xdr:col>
      <xdr:colOff>0</xdr:colOff>
      <xdr:row>5</xdr:row>
      <xdr:rowOff>66675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6675"/>
          <a:ext cx="990601" cy="1019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G%20NO%20CU%20DAN%20THANG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TỔNG HỢP 2016"/>
      <sheetName val="Debit Note 2016"/>
      <sheetName val="TỔNG HỢP 2017"/>
      <sheetName val="Debit note 2017"/>
      <sheetName val="THÔNG BÁO PHÍ"/>
      <sheetName val="TH 3.2017"/>
      <sheetName val="TH 4.2017"/>
      <sheetName val="TH 5.2017"/>
      <sheetName val="TH 6.2017"/>
      <sheetName val="TH 7.2017"/>
      <sheetName val="TH 8.2017"/>
      <sheetName val="TH 9.2017"/>
      <sheetName val="TH 10.2017"/>
      <sheetName val="TH 11.2017"/>
      <sheetName val="TH 12.2017"/>
      <sheetName val="BẢNG TÍNH"/>
      <sheetName val="NỢ PHÍ"/>
      <sheetName val="CHỈ SỐ ĐIỆN 1"/>
      <sheetName val="CHỈ SỐ ĐIỆN 2"/>
      <sheetName val="TH 01.2018"/>
      <sheetName val="TH 02.2018"/>
      <sheetName val="TH 03.2018"/>
      <sheetName val="TH 04.2018"/>
      <sheetName val="TH 05.2018"/>
      <sheetName val="TỔNG HỢP 2018"/>
      <sheetName val="Sheet1"/>
      <sheetName val="Debit Note 2018"/>
      <sheetName val="Sheet2"/>
      <sheetName val="PHIẾU THU TIỀN"/>
      <sheetName val="PHIẾU THU TIỀN_T3"/>
      <sheetName val="CHI TIẾT NỢ NĂM 16+17"/>
      <sheetName val="PHIẾU THU TIỀN_T4"/>
      <sheetName val="CHI TIET THU T4"/>
      <sheetName val="Nop Phi"/>
      <sheetName val="Kiem tien"/>
      <sheetName val="TỔNG HỢ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  <cell r="BS2">
            <v>70</v>
          </cell>
          <cell r="BT2">
            <v>71</v>
          </cell>
          <cell r="BU2">
            <v>72</v>
          </cell>
          <cell r="BV2">
            <v>73</v>
          </cell>
          <cell r="BW2">
            <v>74</v>
          </cell>
          <cell r="BX2">
            <v>75</v>
          </cell>
          <cell r="BY2">
            <v>76</v>
          </cell>
          <cell r="BZ2">
            <v>77</v>
          </cell>
          <cell r="CA2">
            <v>78</v>
          </cell>
          <cell r="CB2">
            <v>79</v>
          </cell>
          <cell r="CC2">
            <v>80</v>
          </cell>
          <cell r="CD2">
            <v>81</v>
          </cell>
          <cell r="CE2">
            <v>82</v>
          </cell>
          <cell r="CF2">
            <v>83</v>
          </cell>
          <cell r="CG2">
            <v>84</v>
          </cell>
          <cell r="CH2">
            <v>85</v>
          </cell>
          <cell r="CI2">
            <v>86</v>
          </cell>
          <cell r="CJ2">
            <v>87</v>
          </cell>
          <cell r="CK2">
            <v>88</v>
          </cell>
          <cell r="CL2">
            <v>89</v>
          </cell>
        </row>
        <row r="3">
          <cell r="B3" t="str">
            <v>CĂN HỘ</v>
          </cell>
          <cell r="C3" t="str">
            <v>DIỆN TÍCH THÔNG THỦY</v>
          </cell>
          <cell r="D3" t="str">
            <v>TÊN KHÁCH HÀNG</v>
          </cell>
          <cell r="E3" t="str">
            <v>TỔNG NỢ TỒN NĂM 2017</v>
          </cell>
          <cell r="F3" t="str">
            <v>THÁNG 01</v>
          </cell>
          <cell r="M3" t="str">
            <v>THÁNG 02</v>
          </cell>
          <cell r="T3" t="str">
            <v>THÁNG 03</v>
          </cell>
          <cell r="AA3" t="str">
            <v>THÁNG 04</v>
          </cell>
          <cell r="AH3" t="str">
            <v>THÁNG 05</v>
          </cell>
          <cell r="AO3" t="str">
            <v>THÁNG 06</v>
          </cell>
          <cell r="AV3" t="str">
            <v>THÁNG 07</v>
          </cell>
          <cell r="BC3" t="str">
            <v>THÁNG 08</v>
          </cell>
          <cell r="BJ3" t="str">
            <v>THÁNG 09</v>
          </cell>
          <cell r="BQ3" t="str">
            <v>THÁNG 10</v>
          </cell>
          <cell r="BX3" t="str">
            <v>THÁNG 11</v>
          </cell>
          <cell r="CE3" t="str">
            <v>THÁNG 12</v>
          </cell>
          <cell r="CL3" t="str">
            <v>TỔNG</v>
          </cell>
        </row>
        <row r="4">
          <cell r="F4" t="str">
            <v>Điện</v>
          </cell>
          <cell r="G4" t="str">
            <v>Nước</v>
          </cell>
          <cell r="H4" t="str">
            <v>Phí xe tháng</v>
          </cell>
          <cell r="K4" t="str">
            <v>DV</v>
          </cell>
          <cell r="L4" t="str">
            <v>Tổng</v>
          </cell>
          <cell r="M4" t="str">
            <v>Điện</v>
          </cell>
          <cell r="N4" t="str">
            <v>Nước</v>
          </cell>
          <cell r="O4" t="str">
            <v>Phí xe tháng</v>
          </cell>
          <cell r="R4" t="str">
            <v>DV</v>
          </cell>
          <cell r="S4" t="str">
            <v>Tổng</v>
          </cell>
          <cell r="T4" t="str">
            <v>Điện</v>
          </cell>
          <cell r="U4" t="str">
            <v>Nước</v>
          </cell>
          <cell r="V4" t="str">
            <v>Phí xe tháng</v>
          </cell>
          <cell r="Y4" t="str">
            <v>DV</v>
          </cell>
          <cell r="Z4" t="str">
            <v>Tổng</v>
          </cell>
          <cell r="AA4" t="str">
            <v>Điện</v>
          </cell>
          <cell r="AB4" t="str">
            <v>Nước</v>
          </cell>
          <cell r="AC4" t="str">
            <v>Phí xe tháng</v>
          </cell>
          <cell r="AF4" t="str">
            <v>DV</v>
          </cell>
          <cell r="AG4" t="str">
            <v>Tổng</v>
          </cell>
          <cell r="AH4" t="str">
            <v>Điện</v>
          </cell>
          <cell r="AI4" t="str">
            <v>Nước</v>
          </cell>
          <cell r="AJ4" t="str">
            <v>Phí xe tháng</v>
          </cell>
          <cell r="AM4" t="str">
            <v>DV</v>
          </cell>
          <cell r="AN4" t="str">
            <v>Tổng</v>
          </cell>
          <cell r="AO4" t="str">
            <v>Điện</v>
          </cell>
          <cell r="AP4" t="str">
            <v>Nước</v>
          </cell>
          <cell r="AQ4" t="str">
            <v>Phí xe tháng</v>
          </cell>
          <cell r="AT4" t="str">
            <v>DV</v>
          </cell>
          <cell r="AU4" t="str">
            <v>Tổng</v>
          </cell>
          <cell r="AV4" t="str">
            <v>Điện</v>
          </cell>
          <cell r="AW4" t="str">
            <v>Nước</v>
          </cell>
          <cell r="AX4" t="str">
            <v>Phí xe tháng</v>
          </cell>
          <cell r="BA4" t="str">
            <v>DV</v>
          </cell>
          <cell r="BB4" t="str">
            <v>Tổng</v>
          </cell>
          <cell r="BC4" t="str">
            <v>Điện</v>
          </cell>
          <cell r="BD4" t="str">
            <v>Nước</v>
          </cell>
          <cell r="BE4" t="str">
            <v>Phí xe tháng</v>
          </cell>
          <cell r="BH4" t="str">
            <v>DV</v>
          </cell>
          <cell r="BI4" t="str">
            <v>Tổng</v>
          </cell>
          <cell r="BJ4" t="str">
            <v>Điện</v>
          </cell>
          <cell r="BK4" t="str">
            <v>Nước</v>
          </cell>
          <cell r="BL4" t="str">
            <v>Phí xe tháng</v>
          </cell>
          <cell r="BO4" t="str">
            <v>DV</v>
          </cell>
          <cell r="BP4" t="str">
            <v>Tổng</v>
          </cell>
          <cell r="BQ4" t="str">
            <v>Điện</v>
          </cell>
          <cell r="BR4" t="str">
            <v>Nước</v>
          </cell>
          <cell r="BS4" t="str">
            <v>Phí xe tháng</v>
          </cell>
          <cell r="BV4" t="str">
            <v>DV</v>
          </cell>
          <cell r="BW4" t="str">
            <v>Tổng</v>
          </cell>
          <cell r="BX4" t="str">
            <v>Điện</v>
          </cell>
          <cell r="BY4" t="str">
            <v>Nước</v>
          </cell>
          <cell r="BZ4" t="str">
            <v>Phí xe tháng</v>
          </cell>
          <cell r="CC4" t="str">
            <v>DV</v>
          </cell>
          <cell r="CD4" t="str">
            <v>Tổng</v>
          </cell>
          <cell r="CE4" t="str">
            <v>Điện</v>
          </cell>
          <cell r="CF4" t="str">
            <v>Nước</v>
          </cell>
          <cell r="CG4" t="str">
            <v>Phí xe tháng</v>
          </cell>
          <cell r="CJ4" t="str">
            <v>DV</v>
          </cell>
          <cell r="CK4" t="str">
            <v>Tổng</v>
          </cell>
        </row>
        <row r="5">
          <cell r="H5" t="str">
            <v>OT</v>
          </cell>
          <cell r="I5" t="str">
            <v>XM</v>
          </cell>
          <cell r="J5" t="str">
            <v>XĐ</v>
          </cell>
          <cell r="O5" t="str">
            <v>OT</v>
          </cell>
          <cell r="P5" t="str">
            <v>XM</v>
          </cell>
          <cell r="Q5" t="str">
            <v>XĐ</v>
          </cell>
          <cell r="V5" t="str">
            <v>OT</v>
          </cell>
          <cell r="W5" t="str">
            <v>XM</v>
          </cell>
          <cell r="X5" t="str">
            <v>XĐ</v>
          </cell>
          <cell r="AC5" t="str">
            <v>OT</v>
          </cell>
          <cell r="AD5" t="str">
            <v>XM</v>
          </cell>
          <cell r="AE5" t="str">
            <v>XĐ</v>
          </cell>
          <cell r="AJ5" t="str">
            <v>OT</v>
          </cell>
          <cell r="AK5" t="str">
            <v>XM</v>
          </cell>
          <cell r="AL5" t="str">
            <v>XĐ</v>
          </cell>
          <cell r="AQ5" t="str">
            <v>OT</v>
          </cell>
          <cell r="AR5" t="str">
            <v>XM</v>
          </cell>
          <cell r="AS5" t="str">
            <v>XĐ</v>
          </cell>
          <cell r="AX5" t="str">
            <v>OT</v>
          </cell>
          <cell r="AY5" t="str">
            <v>XM</v>
          </cell>
          <cell r="AZ5" t="str">
            <v>XĐ</v>
          </cell>
          <cell r="BE5" t="str">
            <v>OT</v>
          </cell>
          <cell r="BF5" t="str">
            <v>XM</v>
          </cell>
          <cell r="BG5" t="str">
            <v>XĐ</v>
          </cell>
          <cell r="BL5" t="str">
            <v>OT</v>
          </cell>
          <cell r="BM5" t="str">
            <v>XM</v>
          </cell>
          <cell r="BN5" t="str">
            <v>XĐ</v>
          </cell>
          <cell r="BS5" t="str">
            <v>OT</v>
          </cell>
          <cell r="BT5" t="str">
            <v>XM</v>
          </cell>
          <cell r="BU5" t="str">
            <v>XĐ</v>
          </cell>
          <cell r="BZ5" t="str">
            <v>OT</v>
          </cell>
          <cell r="CA5" t="str">
            <v>XM</v>
          </cell>
          <cell r="CB5" t="str">
            <v>XĐ</v>
          </cell>
          <cell r="CG5" t="str">
            <v>OT</v>
          </cell>
          <cell r="CH5" t="str">
            <v>XM</v>
          </cell>
          <cell r="CI5" t="str">
            <v>XĐ</v>
          </cell>
        </row>
        <row r="6">
          <cell r="B6" t="str">
            <v>GYM</v>
          </cell>
          <cell r="C6">
            <v>840</v>
          </cell>
          <cell r="D6" t="str">
            <v>Nguyễn Quốc Hưng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V6">
            <v>0</v>
          </cell>
          <cell r="Z6">
            <v>0</v>
          </cell>
          <cell r="AA6">
            <v>0</v>
          </cell>
          <cell r="AC6">
            <v>0</v>
          </cell>
          <cell r="AG6">
            <v>0</v>
          </cell>
          <cell r="CL6">
            <v>0</v>
          </cell>
        </row>
        <row r="7">
          <cell r="B7" t="str">
            <v>B01</v>
          </cell>
          <cell r="C7">
            <v>97.5</v>
          </cell>
          <cell r="D7" t="str">
            <v>Vũ Mạnh Tác</v>
          </cell>
          <cell r="E7">
            <v>9270610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487500</v>
          </cell>
          <cell r="L7">
            <v>487500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487500</v>
          </cell>
          <cell r="S7">
            <v>487500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487500</v>
          </cell>
          <cell r="Z7">
            <v>487500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487500</v>
          </cell>
          <cell r="AG7">
            <v>487500</v>
          </cell>
          <cell r="CL7">
            <v>11220610</v>
          </cell>
        </row>
        <row r="8">
          <cell r="B8" t="str">
            <v>B02</v>
          </cell>
          <cell r="C8">
            <v>81</v>
          </cell>
          <cell r="D8" t="str">
            <v>Nguyễn Đình Thiện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X8">
            <v>0</v>
          </cell>
          <cell r="Z8">
            <v>0</v>
          </cell>
          <cell r="AE8">
            <v>0</v>
          </cell>
          <cell r="AG8">
            <v>0</v>
          </cell>
          <cell r="CL8">
            <v>0</v>
          </cell>
        </row>
        <row r="9">
          <cell r="B9" t="str">
            <v>B03</v>
          </cell>
          <cell r="D9" t="str">
            <v>CĐT</v>
          </cell>
          <cell r="E9">
            <v>40550</v>
          </cell>
          <cell r="G9">
            <v>8110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8110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B9">
            <v>8110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8110</v>
          </cell>
          <cell r="CL9">
            <v>56770</v>
          </cell>
        </row>
        <row r="10">
          <cell r="B10" t="str">
            <v>B04</v>
          </cell>
          <cell r="D10" t="str">
            <v>CĐT</v>
          </cell>
          <cell r="E10">
            <v>20105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CL10">
            <v>20105</v>
          </cell>
        </row>
        <row r="11">
          <cell r="B11" t="str">
            <v>B05</v>
          </cell>
          <cell r="D11" t="str">
            <v>CĐT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CL11">
            <v>0</v>
          </cell>
        </row>
        <row r="12">
          <cell r="B12" t="str">
            <v>B06</v>
          </cell>
          <cell r="D12" t="str">
            <v>CĐT</v>
          </cell>
          <cell r="E12">
            <v>1863993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CL12">
            <v>1863993</v>
          </cell>
        </row>
        <row r="13">
          <cell r="B13" t="str">
            <v>B07</v>
          </cell>
          <cell r="D13" t="str">
            <v>BQL</v>
          </cell>
          <cell r="E13">
            <v>2732613</v>
          </cell>
          <cell r="G13">
            <v>8110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8110</v>
          </cell>
          <cell r="N13">
            <v>8110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8110</v>
          </cell>
          <cell r="U13">
            <v>8110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8110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CL13">
            <v>2756943</v>
          </cell>
        </row>
        <row r="14">
          <cell r="B14" t="str">
            <v>B08</v>
          </cell>
          <cell r="C14">
            <v>76.400000000000006</v>
          </cell>
          <cell r="D14" t="str">
            <v>Dương Minh Diễm</v>
          </cell>
          <cell r="E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U14">
            <v>145980</v>
          </cell>
          <cell r="V14">
            <v>0</v>
          </cell>
          <cell r="W14">
            <v>120000</v>
          </cell>
          <cell r="X14">
            <v>0</v>
          </cell>
          <cell r="Y14">
            <v>382000</v>
          </cell>
          <cell r="Z14">
            <v>647980</v>
          </cell>
          <cell r="AC14">
            <v>0</v>
          </cell>
          <cell r="AE14">
            <v>0</v>
          </cell>
          <cell r="AG14">
            <v>0</v>
          </cell>
          <cell r="CL14">
            <v>647980</v>
          </cell>
        </row>
        <row r="15">
          <cell r="B15" t="str">
            <v>B09</v>
          </cell>
          <cell r="D15" t="str">
            <v>CĐT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CL15">
            <v>0</v>
          </cell>
        </row>
        <row r="16">
          <cell r="B16" t="str">
            <v>B10</v>
          </cell>
          <cell r="D16" t="str">
            <v>CĐT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CL16">
            <v>0</v>
          </cell>
        </row>
        <row r="17">
          <cell r="B17">
            <v>601</v>
          </cell>
          <cell r="C17">
            <v>103.53</v>
          </cell>
          <cell r="D17" t="str">
            <v>Phạm Thanh Hằng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</v>
          </cell>
          <cell r="Z17">
            <v>0</v>
          </cell>
          <cell r="AC17">
            <v>0</v>
          </cell>
          <cell r="AG17">
            <v>0</v>
          </cell>
          <cell r="CL17">
            <v>0</v>
          </cell>
        </row>
        <row r="18">
          <cell r="B18">
            <v>602</v>
          </cell>
          <cell r="C18">
            <v>89.63</v>
          </cell>
          <cell r="D18" t="str">
            <v>Nguyễn Anh Thơ</v>
          </cell>
          <cell r="E18">
            <v>20187223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448150</v>
          </cell>
          <cell r="L18">
            <v>448150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448150</v>
          </cell>
          <cell r="S18">
            <v>448150</v>
          </cell>
          <cell r="X18">
            <v>0</v>
          </cell>
          <cell r="Y18">
            <v>448150</v>
          </cell>
          <cell r="Z18">
            <v>448150</v>
          </cell>
          <cell r="AE18">
            <v>0</v>
          </cell>
          <cell r="AF18">
            <v>448150</v>
          </cell>
          <cell r="AG18">
            <v>448150</v>
          </cell>
          <cell r="CL18">
            <v>21979823</v>
          </cell>
        </row>
        <row r="19">
          <cell r="B19">
            <v>603</v>
          </cell>
          <cell r="C19">
            <v>85.04</v>
          </cell>
          <cell r="D19" t="str">
            <v>Nguyễn Anh Đức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24330</v>
          </cell>
          <cell r="O19">
            <v>0</v>
          </cell>
          <cell r="P19">
            <v>60000</v>
          </cell>
          <cell r="Q19">
            <v>0</v>
          </cell>
          <cell r="R19">
            <v>425200.00000000006</v>
          </cell>
          <cell r="S19">
            <v>509530.00000000006</v>
          </cell>
          <cell r="U19">
            <v>24330</v>
          </cell>
          <cell r="V19">
            <v>0</v>
          </cell>
          <cell r="W19">
            <v>60000</v>
          </cell>
          <cell r="X19">
            <v>0</v>
          </cell>
          <cell r="Y19">
            <v>425200.00000000006</v>
          </cell>
          <cell r="Z19">
            <v>509530.00000000006</v>
          </cell>
          <cell r="AB19">
            <v>24330</v>
          </cell>
          <cell r="AC19">
            <v>0</v>
          </cell>
          <cell r="AD19">
            <v>60000</v>
          </cell>
          <cell r="AE19">
            <v>0</v>
          </cell>
          <cell r="AF19">
            <v>425200.00000000006</v>
          </cell>
          <cell r="AG19">
            <v>509530.00000000006</v>
          </cell>
          <cell r="CL19">
            <v>1528590.0000000002</v>
          </cell>
        </row>
        <row r="20">
          <cell r="B20">
            <v>604</v>
          </cell>
          <cell r="C20">
            <v>87.3</v>
          </cell>
          <cell r="D20" t="str">
            <v>Phan Chí Trung</v>
          </cell>
          <cell r="E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X20">
            <v>0</v>
          </cell>
          <cell r="Z20">
            <v>0</v>
          </cell>
          <cell r="AE20">
            <v>0</v>
          </cell>
          <cell r="AG20">
            <v>0</v>
          </cell>
          <cell r="CL20">
            <v>0</v>
          </cell>
        </row>
        <row r="21">
          <cell r="B21">
            <v>605</v>
          </cell>
          <cell r="C21">
            <v>87.3</v>
          </cell>
          <cell r="D21" t="str">
            <v>Vũ Hương Giang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C21">
            <v>0</v>
          </cell>
          <cell r="AE21">
            <v>0</v>
          </cell>
          <cell r="AG21">
            <v>0</v>
          </cell>
          <cell r="CL21">
            <v>0</v>
          </cell>
        </row>
        <row r="22">
          <cell r="B22">
            <v>606</v>
          </cell>
          <cell r="C22">
            <v>87.3</v>
          </cell>
          <cell r="D22" t="str">
            <v>Bùi Ngọc Sơn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72990</v>
          </cell>
          <cell r="V22">
            <v>0</v>
          </cell>
          <cell r="W22">
            <v>60000</v>
          </cell>
          <cell r="X22">
            <v>25000</v>
          </cell>
          <cell r="Y22">
            <v>436500</v>
          </cell>
          <cell r="Z22">
            <v>594490</v>
          </cell>
          <cell r="AB22">
            <v>64880</v>
          </cell>
          <cell r="AC22">
            <v>0</v>
          </cell>
          <cell r="AD22">
            <v>60000</v>
          </cell>
          <cell r="AE22">
            <v>25000</v>
          </cell>
          <cell r="AF22">
            <v>436500</v>
          </cell>
          <cell r="AG22">
            <v>586380</v>
          </cell>
          <cell r="CL22">
            <v>1180870</v>
          </cell>
        </row>
        <row r="23">
          <cell r="B23">
            <v>607</v>
          </cell>
          <cell r="C23">
            <v>87.3</v>
          </cell>
          <cell r="D23" t="str">
            <v>Nguyễn Trọng Tuấn Anh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V23">
            <v>0</v>
          </cell>
          <cell r="X23">
            <v>0</v>
          </cell>
          <cell r="Z23">
            <v>0</v>
          </cell>
          <cell r="AC23">
            <v>0</v>
          </cell>
          <cell r="AG23">
            <v>0</v>
          </cell>
          <cell r="CL23">
            <v>0</v>
          </cell>
        </row>
        <row r="24">
          <cell r="B24">
            <v>608</v>
          </cell>
          <cell r="C24">
            <v>85.04</v>
          </cell>
          <cell r="D24" t="str">
            <v>Chu Thị Loan</v>
          </cell>
          <cell r="E24">
            <v>0</v>
          </cell>
          <cell r="G24">
            <v>72990</v>
          </cell>
          <cell r="H24">
            <v>0</v>
          </cell>
          <cell r="I24">
            <v>120000</v>
          </cell>
          <cell r="J24">
            <v>0</v>
          </cell>
          <cell r="K24">
            <v>425200.00000000006</v>
          </cell>
          <cell r="L24">
            <v>618190</v>
          </cell>
          <cell r="O24">
            <v>0</v>
          </cell>
          <cell r="Q24">
            <v>0</v>
          </cell>
          <cell r="S24">
            <v>0</v>
          </cell>
          <cell r="V24">
            <v>0</v>
          </cell>
          <cell r="X24">
            <v>0</v>
          </cell>
          <cell r="Z24">
            <v>0</v>
          </cell>
          <cell r="AC24">
            <v>0</v>
          </cell>
          <cell r="AE24">
            <v>0</v>
          </cell>
          <cell r="AG24">
            <v>0</v>
          </cell>
          <cell r="CL24">
            <v>618190</v>
          </cell>
        </row>
        <row r="25">
          <cell r="B25">
            <v>609</v>
          </cell>
          <cell r="C25">
            <v>89.63</v>
          </cell>
          <cell r="D25" t="str">
            <v>Phạm Quang Huy</v>
          </cell>
          <cell r="E25">
            <v>13711954.199999999</v>
          </cell>
          <cell r="G25">
            <v>145980</v>
          </cell>
          <cell r="H25">
            <v>0</v>
          </cell>
          <cell r="I25">
            <v>120000</v>
          </cell>
          <cell r="J25">
            <v>0</v>
          </cell>
          <cell r="K25">
            <v>448150</v>
          </cell>
          <cell r="L25">
            <v>714130</v>
          </cell>
          <cell r="N25">
            <v>105430</v>
          </cell>
          <cell r="O25">
            <v>0</v>
          </cell>
          <cell r="P25">
            <v>120000</v>
          </cell>
          <cell r="Q25">
            <v>0</v>
          </cell>
          <cell r="R25">
            <v>448150</v>
          </cell>
          <cell r="S25">
            <v>673580</v>
          </cell>
          <cell r="U25">
            <v>121650</v>
          </cell>
          <cell r="V25">
            <v>0</v>
          </cell>
          <cell r="W25">
            <v>120000</v>
          </cell>
          <cell r="X25">
            <v>0</v>
          </cell>
          <cell r="Y25">
            <v>448150</v>
          </cell>
          <cell r="Z25">
            <v>689800</v>
          </cell>
          <cell r="AB25">
            <v>113540</v>
          </cell>
          <cell r="AC25">
            <v>0</v>
          </cell>
          <cell r="AD25">
            <v>120000</v>
          </cell>
          <cell r="AE25">
            <v>0</v>
          </cell>
          <cell r="AF25">
            <v>448150</v>
          </cell>
          <cell r="AG25">
            <v>681690</v>
          </cell>
          <cell r="CL25">
            <v>16471154.199999999</v>
          </cell>
        </row>
        <row r="26">
          <cell r="B26">
            <v>610</v>
          </cell>
          <cell r="C26">
            <v>103.53</v>
          </cell>
          <cell r="D26" t="str">
            <v>Doãn Thế Anh</v>
          </cell>
          <cell r="E26">
            <v>9179931</v>
          </cell>
          <cell r="G26">
            <v>48660</v>
          </cell>
          <cell r="H26">
            <v>0</v>
          </cell>
          <cell r="I26">
            <v>60000</v>
          </cell>
          <cell r="J26">
            <v>0</v>
          </cell>
          <cell r="K26">
            <v>517650</v>
          </cell>
          <cell r="L26">
            <v>626310</v>
          </cell>
          <cell r="N26">
            <v>64880</v>
          </cell>
          <cell r="O26">
            <v>0</v>
          </cell>
          <cell r="P26">
            <v>60000</v>
          </cell>
          <cell r="Q26">
            <v>0</v>
          </cell>
          <cell r="R26">
            <v>517650</v>
          </cell>
          <cell r="S26">
            <v>642530</v>
          </cell>
          <cell r="U26">
            <v>48660</v>
          </cell>
          <cell r="V26">
            <v>0</v>
          </cell>
          <cell r="W26">
            <v>60000</v>
          </cell>
          <cell r="X26">
            <v>0</v>
          </cell>
          <cell r="Y26">
            <v>517650</v>
          </cell>
          <cell r="Z26">
            <v>626310</v>
          </cell>
          <cell r="AB26">
            <v>40550</v>
          </cell>
          <cell r="AC26">
            <v>0</v>
          </cell>
          <cell r="AD26">
            <v>60000</v>
          </cell>
          <cell r="AE26">
            <v>0</v>
          </cell>
          <cell r="AF26">
            <v>517650</v>
          </cell>
          <cell r="AG26">
            <v>618200</v>
          </cell>
          <cell r="CL26">
            <v>11693281</v>
          </cell>
        </row>
        <row r="27">
          <cell r="B27">
            <v>701</v>
          </cell>
          <cell r="C27">
            <v>103.53</v>
          </cell>
          <cell r="D27" t="str">
            <v>Đinh Hồng Công</v>
          </cell>
          <cell r="E27">
            <v>15535454</v>
          </cell>
          <cell r="G27">
            <v>89210</v>
          </cell>
          <cell r="H27">
            <v>0</v>
          </cell>
          <cell r="I27">
            <v>120000</v>
          </cell>
          <cell r="J27">
            <v>0</v>
          </cell>
          <cell r="K27">
            <v>517650</v>
          </cell>
          <cell r="L27">
            <v>726860</v>
          </cell>
          <cell r="N27">
            <v>113540</v>
          </cell>
          <cell r="O27">
            <v>0</v>
          </cell>
          <cell r="P27">
            <v>120000</v>
          </cell>
          <cell r="Q27">
            <v>0</v>
          </cell>
          <cell r="R27">
            <v>517650</v>
          </cell>
          <cell r="S27">
            <v>751190</v>
          </cell>
          <cell r="U27">
            <v>105430</v>
          </cell>
          <cell r="V27">
            <v>0</v>
          </cell>
          <cell r="W27">
            <v>120000</v>
          </cell>
          <cell r="X27">
            <v>0</v>
          </cell>
          <cell r="Y27">
            <v>517650</v>
          </cell>
          <cell r="Z27">
            <v>743080</v>
          </cell>
          <cell r="AB27">
            <v>137870</v>
          </cell>
          <cell r="AC27">
            <v>0</v>
          </cell>
          <cell r="AD27">
            <v>120000</v>
          </cell>
          <cell r="AE27">
            <v>0</v>
          </cell>
          <cell r="AF27">
            <v>517650</v>
          </cell>
          <cell r="AG27">
            <v>775520</v>
          </cell>
          <cell r="CL27">
            <v>18532104</v>
          </cell>
        </row>
        <row r="28">
          <cell r="B28">
            <v>702</v>
          </cell>
          <cell r="C28">
            <v>89.63</v>
          </cell>
          <cell r="D28" t="str">
            <v>Đỗ Đức Tâm</v>
          </cell>
          <cell r="E28">
            <v>18103673</v>
          </cell>
          <cell r="G28">
            <v>48660</v>
          </cell>
          <cell r="H28">
            <v>800000</v>
          </cell>
          <cell r="I28">
            <v>60000</v>
          </cell>
          <cell r="J28">
            <v>0</v>
          </cell>
          <cell r="K28">
            <v>448150</v>
          </cell>
          <cell r="L28">
            <v>1356810</v>
          </cell>
          <cell r="N28">
            <v>89210</v>
          </cell>
          <cell r="O28">
            <v>800000</v>
          </cell>
          <cell r="P28">
            <v>60000</v>
          </cell>
          <cell r="Q28">
            <v>0</v>
          </cell>
          <cell r="R28">
            <v>448150</v>
          </cell>
          <cell r="S28">
            <v>1397360</v>
          </cell>
          <cell r="U28">
            <v>121650</v>
          </cell>
          <cell r="V28">
            <v>800000</v>
          </cell>
          <cell r="W28">
            <v>60000</v>
          </cell>
          <cell r="X28">
            <v>0</v>
          </cell>
          <cell r="Y28">
            <v>448150</v>
          </cell>
          <cell r="Z28">
            <v>1429800</v>
          </cell>
          <cell r="AB28">
            <v>89210</v>
          </cell>
          <cell r="AC28">
            <v>800000</v>
          </cell>
          <cell r="AD28">
            <v>60000</v>
          </cell>
          <cell r="AE28">
            <v>0</v>
          </cell>
          <cell r="AF28">
            <v>448150</v>
          </cell>
          <cell r="AG28">
            <v>1397360</v>
          </cell>
          <cell r="CL28">
            <v>23685003</v>
          </cell>
        </row>
        <row r="29">
          <cell r="B29">
            <v>703</v>
          </cell>
          <cell r="C29">
            <v>85.04</v>
          </cell>
          <cell r="D29" t="str">
            <v>YoShioka Daigo</v>
          </cell>
          <cell r="E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C29">
            <v>0</v>
          </cell>
          <cell r="AD29">
            <v>0</v>
          </cell>
          <cell r="AE29">
            <v>0</v>
          </cell>
          <cell r="AG29">
            <v>0</v>
          </cell>
          <cell r="CL29">
            <v>0</v>
          </cell>
        </row>
        <row r="30">
          <cell r="B30">
            <v>704</v>
          </cell>
          <cell r="C30">
            <v>87.3</v>
          </cell>
          <cell r="D30" t="str">
            <v>Lê Văn Long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Z30">
            <v>0</v>
          </cell>
          <cell r="AC30">
            <v>0</v>
          </cell>
          <cell r="AD30">
            <v>0</v>
          </cell>
          <cell r="AE30">
            <v>0</v>
          </cell>
          <cell r="AG30">
            <v>0</v>
          </cell>
          <cell r="CL30">
            <v>0</v>
          </cell>
        </row>
        <row r="31">
          <cell r="B31">
            <v>705</v>
          </cell>
          <cell r="C31">
            <v>87.3</v>
          </cell>
          <cell r="D31" t="str">
            <v>Nguyễn Xuân Hải</v>
          </cell>
          <cell r="E31">
            <v>10592735</v>
          </cell>
          <cell r="G31">
            <v>154090</v>
          </cell>
          <cell r="H31">
            <v>0</v>
          </cell>
          <cell r="I31">
            <v>240000</v>
          </cell>
          <cell r="J31">
            <v>0</v>
          </cell>
          <cell r="K31">
            <v>436500</v>
          </cell>
          <cell r="L31">
            <v>830590</v>
          </cell>
          <cell r="N31">
            <v>72990</v>
          </cell>
          <cell r="O31">
            <v>0</v>
          </cell>
          <cell r="P31">
            <v>240000</v>
          </cell>
          <cell r="Q31">
            <v>0</v>
          </cell>
          <cell r="R31">
            <v>436500</v>
          </cell>
          <cell r="S31">
            <v>749490</v>
          </cell>
          <cell r="U31">
            <v>121650</v>
          </cell>
          <cell r="V31">
            <v>0</v>
          </cell>
          <cell r="W31">
            <v>240000</v>
          </cell>
          <cell r="X31">
            <v>0</v>
          </cell>
          <cell r="Y31">
            <v>436500</v>
          </cell>
          <cell r="Z31">
            <v>798150</v>
          </cell>
          <cell r="AB31">
            <v>154090</v>
          </cell>
          <cell r="AC31">
            <v>0</v>
          </cell>
          <cell r="AD31">
            <v>240000</v>
          </cell>
          <cell r="AE31">
            <v>0</v>
          </cell>
          <cell r="AF31">
            <v>436500</v>
          </cell>
          <cell r="AG31">
            <v>830590</v>
          </cell>
          <cell r="CL31">
            <v>13801555</v>
          </cell>
        </row>
        <row r="32">
          <cell r="B32">
            <v>706</v>
          </cell>
          <cell r="C32">
            <v>87.3</v>
          </cell>
          <cell r="D32" t="str">
            <v>Nguyễn Khánh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Z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G32">
            <v>0</v>
          </cell>
          <cell r="CL32">
            <v>0</v>
          </cell>
        </row>
        <row r="33">
          <cell r="B33">
            <v>707</v>
          </cell>
          <cell r="C33">
            <v>87.3</v>
          </cell>
          <cell r="D33" t="str">
            <v>Nguyễn Thu Giang</v>
          </cell>
          <cell r="E33">
            <v>13988529</v>
          </cell>
          <cell r="G33">
            <v>64880</v>
          </cell>
          <cell r="H33">
            <v>0</v>
          </cell>
          <cell r="I33">
            <v>120000</v>
          </cell>
          <cell r="J33">
            <v>0</v>
          </cell>
          <cell r="K33">
            <v>436500</v>
          </cell>
          <cell r="L33">
            <v>621380</v>
          </cell>
          <cell r="N33">
            <v>64880</v>
          </cell>
          <cell r="O33">
            <v>0</v>
          </cell>
          <cell r="P33">
            <v>120000</v>
          </cell>
          <cell r="Q33">
            <v>0</v>
          </cell>
          <cell r="R33">
            <v>436500</v>
          </cell>
          <cell r="S33">
            <v>621380</v>
          </cell>
          <cell r="U33">
            <v>89210</v>
          </cell>
          <cell r="V33">
            <v>0</v>
          </cell>
          <cell r="W33">
            <v>120000</v>
          </cell>
          <cell r="X33">
            <v>0</v>
          </cell>
          <cell r="Y33">
            <v>436500</v>
          </cell>
          <cell r="Z33">
            <v>645710</v>
          </cell>
          <cell r="AB33">
            <v>72990</v>
          </cell>
          <cell r="AC33">
            <v>0</v>
          </cell>
          <cell r="AD33">
            <v>120000</v>
          </cell>
          <cell r="AE33">
            <v>0</v>
          </cell>
          <cell r="AF33">
            <v>436500</v>
          </cell>
          <cell r="AG33">
            <v>629490</v>
          </cell>
          <cell r="CL33">
            <v>16506489</v>
          </cell>
        </row>
        <row r="34">
          <cell r="B34">
            <v>708</v>
          </cell>
          <cell r="C34">
            <v>85.04</v>
          </cell>
          <cell r="D34" t="str">
            <v>Nguyễn Văn Hùng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X34">
            <v>0</v>
          </cell>
          <cell r="Z34">
            <v>0</v>
          </cell>
          <cell r="AE34">
            <v>0</v>
          </cell>
          <cell r="AG34">
            <v>0</v>
          </cell>
          <cell r="CL34">
            <v>0</v>
          </cell>
        </row>
        <row r="35">
          <cell r="B35">
            <v>709</v>
          </cell>
          <cell r="C35">
            <v>89.63</v>
          </cell>
          <cell r="D35" t="str">
            <v>Cao Thị Thanh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V35">
            <v>0</v>
          </cell>
          <cell r="X35">
            <v>0</v>
          </cell>
          <cell r="Z35">
            <v>0</v>
          </cell>
          <cell r="AC35">
            <v>0</v>
          </cell>
          <cell r="AE35">
            <v>0</v>
          </cell>
          <cell r="AG35">
            <v>0</v>
          </cell>
          <cell r="CL35">
            <v>0</v>
          </cell>
        </row>
        <row r="36">
          <cell r="B36">
            <v>710</v>
          </cell>
          <cell r="C36">
            <v>103.53</v>
          </cell>
          <cell r="D36" t="str">
            <v>Phạm Thành Đạt</v>
          </cell>
          <cell r="E36">
            <v>11040960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517650</v>
          </cell>
          <cell r="L36">
            <v>517650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517650</v>
          </cell>
          <cell r="S36">
            <v>517650</v>
          </cell>
          <cell r="V36">
            <v>0</v>
          </cell>
          <cell r="X36">
            <v>0</v>
          </cell>
          <cell r="Y36">
            <v>517650</v>
          </cell>
          <cell r="Z36">
            <v>517650</v>
          </cell>
          <cell r="AC36">
            <v>0</v>
          </cell>
          <cell r="AE36">
            <v>0</v>
          </cell>
          <cell r="AF36">
            <v>517650</v>
          </cell>
          <cell r="AG36">
            <v>517650</v>
          </cell>
          <cell r="CL36">
            <v>13111560</v>
          </cell>
        </row>
        <row r="37">
          <cell r="B37">
            <v>801</v>
          </cell>
          <cell r="C37">
            <v>103.53</v>
          </cell>
          <cell r="D37" t="str">
            <v>Phạm Quang Huy</v>
          </cell>
          <cell r="E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V37">
            <v>0</v>
          </cell>
          <cell r="X37">
            <v>0</v>
          </cell>
          <cell r="Z37">
            <v>0</v>
          </cell>
          <cell r="AB37">
            <v>227080</v>
          </cell>
          <cell r="AC37">
            <v>0</v>
          </cell>
          <cell r="AD37">
            <v>360000</v>
          </cell>
          <cell r="AE37">
            <v>0</v>
          </cell>
          <cell r="AF37">
            <v>517650</v>
          </cell>
          <cell r="AG37">
            <v>1104730</v>
          </cell>
          <cell r="CL37">
            <v>1104730</v>
          </cell>
        </row>
        <row r="38">
          <cell r="B38">
            <v>802</v>
          </cell>
          <cell r="C38">
            <v>89.63</v>
          </cell>
          <cell r="D38" t="str">
            <v>Nguyễn Việt Hà</v>
          </cell>
          <cell r="E38">
            <v>10574351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448150</v>
          </cell>
          <cell r="L38">
            <v>448150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448150</v>
          </cell>
          <cell r="S38">
            <v>448150</v>
          </cell>
          <cell r="V38">
            <v>0</v>
          </cell>
          <cell r="X38">
            <v>0</v>
          </cell>
          <cell r="Y38">
            <v>448150</v>
          </cell>
          <cell r="Z38">
            <v>448150</v>
          </cell>
          <cell r="AC38">
            <v>0</v>
          </cell>
          <cell r="AE38">
            <v>0</v>
          </cell>
          <cell r="AF38">
            <v>448150</v>
          </cell>
          <cell r="AG38">
            <v>448150</v>
          </cell>
          <cell r="CL38">
            <v>12366951</v>
          </cell>
        </row>
        <row r="39">
          <cell r="B39">
            <v>803</v>
          </cell>
          <cell r="C39">
            <v>85.04</v>
          </cell>
          <cell r="D39" t="str">
            <v>Ngụy Phan Minh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V39">
            <v>0</v>
          </cell>
          <cell r="W39">
            <v>0</v>
          </cell>
          <cell r="X39">
            <v>0</v>
          </cell>
          <cell r="Z39">
            <v>0</v>
          </cell>
          <cell r="AC39">
            <v>0</v>
          </cell>
          <cell r="AD39">
            <v>0</v>
          </cell>
          <cell r="AE39">
            <v>0</v>
          </cell>
          <cell r="AG39">
            <v>0</v>
          </cell>
          <cell r="CL39">
            <v>0</v>
          </cell>
        </row>
        <row r="40">
          <cell r="B40">
            <v>804</v>
          </cell>
          <cell r="C40">
            <v>87.3</v>
          </cell>
          <cell r="D40" t="str">
            <v>Ngụy Phan Minh</v>
          </cell>
          <cell r="E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V40">
            <v>0</v>
          </cell>
          <cell r="Z40">
            <v>0</v>
          </cell>
          <cell r="AC40">
            <v>0</v>
          </cell>
          <cell r="AG40">
            <v>0</v>
          </cell>
          <cell r="CL40">
            <v>0</v>
          </cell>
        </row>
        <row r="41">
          <cell r="B41">
            <v>805</v>
          </cell>
          <cell r="C41">
            <v>87.3</v>
          </cell>
          <cell r="D41" t="str">
            <v>Phạm Thúy Nga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Q41">
            <v>0</v>
          </cell>
          <cell r="S41">
            <v>0</v>
          </cell>
          <cell r="X41">
            <v>0</v>
          </cell>
          <cell r="Z41">
            <v>0</v>
          </cell>
          <cell r="AE41">
            <v>0</v>
          </cell>
          <cell r="AG41">
            <v>0</v>
          </cell>
          <cell r="CL41">
            <v>0</v>
          </cell>
        </row>
        <row r="42">
          <cell r="B42">
            <v>806</v>
          </cell>
          <cell r="C42">
            <v>87.3</v>
          </cell>
          <cell r="D42" t="str">
            <v>Ngụy Thị Cảnh</v>
          </cell>
          <cell r="E42">
            <v>0</v>
          </cell>
          <cell r="J42">
            <v>0</v>
          </cell>
          <cell r="L42">
            <v>0</v>
          </cell>
          <cell r="Q42">
            <v>0</v>
          </cell>
          <cell r="S42">
            <v>0</v>
          </cell>
          <cell r="X42">
            <v>0</v>
          </cell>
          <cell r="Z42">
            <v>0</v>
          </cell>
          <cell r="AE42">
            <v>0</v>
          </cell>
          <cell r="AG42">
            <v>0</v>
          </cell>
          <cell r="CL42">
            <v>0</v>
          </cell>
        </row>
        <row r="43">
          <cell r="B43">
            <v>807</v>
          </cell>
          <cell r="C43">
            <v>87.3</v>
          </cell>
          <cell r="D43" t="str">
            <v>Nguyễn Hải Nam</v>
          </cell>
          <cell r="E43">
            <v>4270045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V43">
            <v>0</v>
          </cell>
          <cell r="Z43">
            <v>0</v>
          </cell>
          <cell r="AC43">
            <v>0</v>
          </cell>
          <cell r="AG43">
            <v>0</v>
          </cell>
          <cell r="CL43">
            <v>4270045</v>
          </cell>
        </row>
        <row r="44">
          <cell r="B44">
            <v>808</v>
          </cell>
          <cell r="C44">
            <v>85.04</v>
          </cell>
          <cell r="D44" t="str">
            <v>Mai Kim Liên</v>
          </cell>
          <cell r="E44">
            <v>2551200.0000000005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X44">
            <v>0</v>
          </cell>
          <cell r="Z44">
            <v>0</v>
          </cell>
          <cell r="AE44">
            <v>0</v>
          </cell>
          <cell r="AG44">
            <v>0</v>
          </cell>
          <cell r="CL44">
            <v>2551200.0000000005</v>
          </cell>
        </row>
        <row r="45">
          <cell r="B45">
            <v>809</v>
          </cell>
          <cell r="C45">
            <v>89.63</v>
          </cell>
          <cell r="D45" t="str">
            <v>Vũ Tùng Dương</v>
          </cell>
          <cell r="E45">
            <v>6771176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V45">
            <v>0</v>
          </cell>
          <cell r="Z45">
            <v>0</v>
          </cell>
          <cell r="AC45">
            <v>0</v>
          </cell>
          <cell r="AG45">
            <v>0</v>
          </cell>
          <cell r="CL45">
            <v>6771176</v>
          </cell>
        </row>
        <row r="46">
          <cell r="B46">
            <v>810</v>
          </cell>
          <cell r="C46">
            <v>103.53</v>
          </cell>
          <cell r="D46" t="str">
            <v>Nguyễn Thị Dần</v>
          </cell>
          <cell r="E46">
            <v>10870650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517650</v>
          </cell>
          <cell r="L46">
            <v>517650</v>
          </cell>
          <cell r="N46">
            <v>145980</v>
          </cell>
          <cell r="O46">
            <v>0</v>
          </cell>
          <cell r="P46">
            <v>120000</v>
          </cell>
          <cell r="Q46">
            <v>25000</v>
          </cell>
          <cell r="R46">
            <v>517650</v>
          </cell>
          <cell r="S46">
            <v>808630</v>
          </cell>
          <cell r="U46">
            <v>137870</v>
          </cell>
          <cell r="V46">
            <v>0</v>
          </cell>
          <cell r="W46">
            <v>120000</v>
          </cell>
          <cell r="X46">
            <v>25000</v>
          </cell>
          <cell r="Y46">
            <v>517650</v>
          </cell>
          <cell r="Z46">
            <v>800520</v>
          </cell>
          <cell r="AB46">
            <v>154090</v>
          </cell>
          <cell r="AC46">
            <v>400000</v>
          </cell>
          <cell r="AD46">
            <v>120000</v>
          </cell>
          <cell r="AE46">
            <v>25000</v>
          </cell>
          <cell r="AF46">
            <v>517650</v>
          </cell>
          <cell r="AG46">
            <v>1216740</v>
          </cell>
          <cell r="CL46">
            <v>14214190</v>
          </cell>
        </row>
        <row r="47">
          <cell r="B47">
            <v>901</v>
          </cell>
          <cell r="C47">
            <v>103.53</v>
          </cell>
          <cell r="D47" t="str">
            <v>Phạm Đình Hiệp</v>
          </cell>
          <cell r="E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X47">
            <v>0</v>
          </cell>
          <cell r="Z47">
            <v>0</v>
          </cell>
          <cell r="AE47">
            <v>0</v>
          </cell>
          <cell r="AG47">
            <v>0</v>
          </cell>
          <cell r="CL47">
            <v>0</v>
          </cell>
        </row>
        <row r="48">
          <cell r="B48">
            <v>902</v>
          </cell>
          <cell r="C48">
            <v>89.63</v>
          </cell>
          <cell r="D48" t="str">
            <v>Nguyễn Hữu Lộc</v>
          </cell>
          <cell r="E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Z48">
            <v>0</v>
          </cell>
          <cell r="AB48">
            <v>26714</v>
          </cell>
          <cell r="AC48">
            <v>0</v>
          </cell>
          <cell r="AD48">
            <v>360000</v>
          </cell>
          <cell r="AE48">
            <v>0</v>
          </cell>
          <cell r="AF48">
            <v>448150</v>
          </cell>
          <cell r="AG48">
            <v>834864</v>
          </cell>
          <cell r="CL48">
            <v>834864</v>
          </cell>
        </row>
        <row r="49">
          <cell r="B49">
            <v>903</v>
          </cell>
          <cell r="C49">
            <v>85.04</v>
          </cell>
          <cell r="D49" t="str">
            <v>Nguyễn Cẩm Chi</v>
          </cell>
          <cell r="E49">
            <v>12055786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425200.00000000006</v>
          </cell>
          <cell r="L49">
            <v>425200.00000000006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425200.00000000006</v>
          </cell>
          <cell r="S49">
            <v>425200.00000000006</v>
          </cell>
          <cell r="U49">
            <v>40550</v>
          </cell>
          <cell r="V49">
            <v>0</v>
          </cell>
          <cell r="W49">
            <v>120000</v>
          </cell>
          <cell r="X49">
            <v>0</v>
          </cell>
          <cell r="Y49">
            <v>425200.00000000006</v>
          </cell>
          <cell r="Z49">
            <v>585750</v>
          </cell>
          <cell r="AB49">
            <v>40550</v>
          </cell>
          <cell r="AC49">
            <v>0</v>
          </cell>
          <cell r="AD49">
            <v>120000</v>
          </cell>
          <cell r="AE49">
            <v>0</v>
          </cell>
          <cell r="AF49">
            <v>425200.00000000006</v>
          </cell>
          <cell r="AG49">
            <v>585750</v>
          </cell>
          <cell r="CL49">
            <v>14077686</v>
          </cell>
        </row>
        <row r="50">
          <cell r="B50">
            <v>904</v>
          </cell>
          <cell r="C50">
            <v>87.3</v>
          </cell>
          <cell r="D50" t="str">
            <v>Nguyễn Ngọc Đức</v>
          </cell>
          <cell r="E50">
            <v>0</v>
          </cell>
          <cell r="L50">
            <v>0</v>
          </cell>
          <cell r="S50">
            <v>0</v>
          </cell>
          <cell r="Z50">
            <v>0</v>
          </cell>
          <cell r="AG50">
            <v>0</v>
          </cell>
          <cell r="CL50">
            <v>0</v>
          </cell>
        </row>
        <row r="51">
          <cell r="B51">
            <v>905</v>
          </cell>
          <cell r="C51">
            <v>87.3</v>
          </cell>
          <cell r="D51" t="str">
            <v>Lê Thị Hiền</v>
          </cell>
          <cell r="E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O51">
            <v>0</v>
          </cell>
          <cell r="S51">
            <v>0</v>
          </cell>
          <cell r="V51">
            <v>0</v>
          </cell>
          <cell r="Z51">
            <v>0</v>
          </cell>
          <cell r="AC51">
            <v>0</v>
          </cell>
          <cell r="AG51">
            <v>0</v>
          </cell>
          <cell r="CL51">
            <v>0</v>
          </cell>
        </row>
        <row r="52">
          <cell r="B52">
            <v>906</v>
          </cell>
          <cell r="C52">
            <v>87.3</v>
          </cell>
          <cell r="D52" t="str">
            <v>Nguyễn Đức Thịnh</v>
          </cell>
          <cell r="E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X52">
            <v>0</v>
          </cell>
          <cell r="Z52">
            <v>0</v>
          </cell>
          <cell r="AE52">
            <v>0</v>
          </cell>
          <cell r="AG52">
            <v>0</v>
          </cell>
          <cell r="CL52">
            <v>0</v>
          </cell>
        </row>
        <row r="53">
          <cell r="B53">
            <v>907</v>
          </cell>
          <cell r="C53">
            <v>87.3</v>
          </cell>
          <cell r="D53" t="str">
            <v>Nguyễn Đức Minh</v>
          </cell>
          <cell r="E53">
            <v>8759577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Z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CL53">
            <v>8759577</v>
          </cell>
        </row>
        <row r="54">
          <cell r="B54">
            <v>908</v>
          </cell>
          <cell r="C54">
            <v>85.04</v>
          </cell>
          <cell r="D54" t="str">
            <v>Nguyễn Thị Thu Thủy</v>
          </cell>
          <cell r="E54">
            <v>0</v>
          </cell>
          <cell r="H54">
            <v>0</v>
          </cell>
          <cell r="L54">
            <v>0</v>
          </cell>
          <cell r="O54">
            <v>0</v>
          </cell>
          <cell r="S54">
            <v>0</v>
          </cell>
          <cell r="V54">
            <v>0</v>
          </cell>
          <cell r="Z54">
            <v>0</v>
          </cell>
          <cell r="AB54">
            <v>200355</v>
          </cell>
          <cell r="AC54">
            <v>0</v>
          </cell>
          <cell r="AD54">
            <v>480000</v>
          </cell>
          <cell r="AE54">
            <v>25000</v>
          </cell>
          <cell r="AF54">
            <v>425200.00000000006</v>
          </cell>
          <cell r="AG54">
            <v>1130555</v>
          </cell>
          <cell r="CL54">
            <v>1130555</v>
          </cell>
        </row>
        <row r="55">
          <cell r="B55">
            <v>909</v>
          </cell>
          <cell r="C55">
            <v>89.63</v>
          </cell>
          <cell r="D55" t="str">
            <v>Cao Thị Mỹ Hà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O55">
            <v>0</v>
          </cell>
          <cell r="S55">
            <v>0</v>
          </cell>
          <cell r="V55">
            <v>0</v>
          </cell>
          <cell r="Z55">
            <v>0</v>
          </cell>
          <cell r="AC55">
            <v>0</v>
          </cell>
          <cell r="AG55">
            <v>0</v>
          </cell>
          <cell r="CL55">
            <v>0</v>
          </cell>
        </row>
        <row r="56">
          <cell r="B56">
            <v>910</v>
          </cell>
          <cell r="C56">
            <v>103.53</v>
          </cell>
          <cell r="D56" t="str">
            <v>Hà Quang Điện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X56">
            <v>0</v>
          </cell>
          <cell r="Z56">
            <v>0</v>
          </cell>
          <cell r="AE56">
            <v>0</v>
          </cell>
          <cell r="AG56">
            <v>0</v>
          </cell>
          <cell r="CL56">
            <v>0</v>
          </cell>
        </row>
        <row r="57">
          <cell r="B57">
            <v>1001</v>
          </cell>
          <cell r="C57">
            <v>103.53</v>
          </cell>
          <cell r="D57" t="str">
            <v>Vũ Thị Bích Thủy</v>
          </cell>
          <cell r="E57">
            <v>2828250</v>
          </cell>
          <cell r="G57">
            <v>210860</v>
          </cell>
          <cell r="H57">
            <v>0</v>
          </cell>
          <cell r="I57">
            <v>120000</v>
          </cell>
          <cell r="J57">
            <v>0</v>
          </cell>
          <cell r="K57">
            <v>517650</v>
          </cell>
          <cell r="L57">
            <v>848510</v>
          </cell>
          <cell r="N57">
            <v>64880</v>
          </cell>
          <cell r="O57">
            <v>0</v>
          </cell>
          <cell r="P57">
            <v>120000</v>
          </cell>
          <cell r="Q57">
            <v>0</v>
          </cell>
          <cell r="R57">
            <v>517650</v>
          </cell>
          <cell r="S57">
            <v>702530</v>
          </cell>
          <cell r="U57">
            <v>72990</v>
          </cell>
          <cell r="V57">
            <v>0</v>
          </cell>
          <cell r="W57">
            <v>120000</v>
          </cell>
          <cell r="X57">
            <v>0</v>
          </cell>
          <cell r="Y57">
            <v>517650</v>
          </cell>
          <cell r="Z57">
            <v>710640</v>
          </cell>
          <cell r="AB57">
            <v>89210</v>
          </cell>
          <cell r="AC57">
            <v>0</v>
          </cell>
          <cell r="AD57">
            <v>120000</v>
          </cell>
          <cell r="AE57">
            <v>0</v>
          </cell>
          <cell r="AF57">
            <v>517650</v>
          </cell>
          <cell r="AG57">
            <v>726860</v>
          </cell>
          <cell r="CL57">
            <v>5816790</v>
          </cell>
        </row>
        <row r="58">
          <cell r="B58">
            <v>1002</v>
          </cell>
          <cell r="C58">
            <v>89.63</v>
          </cell>
          <cell r="D58" t="str">
            <v>Quách Thị Hậu</v>
          </cell>
          <cell r="E58">
            <v>9459809.1999999993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448150</v>
          </cell>
          <cell r="L58">
            <v>448150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448150</v>
          </cell>
          <cell r="S58">
            <v>448150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448150</v>
          </cell>
          <cell r="Z58">
            <v>448150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448150</v>
          </cell>
          <cell r="AG58">
            <v>448150</v>
          </cell>
          <cell r="CL58">
            <v>11252409.199999999</v>
          </cell>
        </row>
        <row r="59">
          <cell r="B59">
            <v>1003</v>
          </cell>
          <cell r="C59">
            <v>85.04</v>
          </cell>
          <cell r="D59" t="str">
            <v>Nguyễn Thu Hà</v>
          </cell>
          <cell r="E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X59">
            <v>0</v>
          </cell>
          <cell r="Z59">
            <v>0</v>
          </cell>
          <cell r="AE59">
            <v>0</v>
          </cell>
          <cell r="AG59">
            <v>0</v>
          </cell>
          <cell r="CL59">
            <v>0</v>
          </cell>
        </row>
        <row r="60">
          <cell r="B60">
            <v>1004</v>
          </cell>
          <cell r="C60">
            <v>87.3</v>
          </cell>
          <cell r="D60" t="str">
            <v>Nguyễn Thu Hà</v>
          </cell>
          <cell r="E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V60">
            <v>0</v>
          </cell>
          <cell r="W60">
            <v>0</v>
          </cell>
          <cell r="X60">
            <v>0</v>
          </cell>
          <cell r="Z60">
            <v>0</v>
          </cell>
          <cell r="AC60">
            <v>0</v>
          </cell>
          <cell r="AD60">
            <v>0</v>
          </cell>
          <cell r="AE60">
            <v>0</v>
          </cell>
          <cell r="AG60">
            <v>0</v>
          </cell>
          <cell r="CL60">
            <v>0</v>
          </cell>
        </row>
        <row r="61">
          <cell r="B61">
            <v>1005</v>
          </cell>
          <cell r="C61">
            <v>87.3</v>
          </cell>
          <cell r="D61" t="str">
            <v>Nguyễn Thị Hằng</v>
          </cell>
          <cell r="E61">
            <v>0</v>
          </cell>
          <cell r="G61">
            <v>129760</v>
          </cell>
          <cell r="H61">
            <v>0</v>
          </cell>
          <cell r="I61">
            <v>120000</v>
          </cell>
          <cell r="J61">
            <v>0</v>
          </cell>
          <cell r="K61">
            <v>436500</v>
          </cell>
          <cell r="L61">
            <v>686260</v>
          </cell>
          <cell r="N61">
            <v>81100</v>
          </cell>
          <cell r="O61">
            <v>0</v>
          </cell>
          <cell r="P61">
            <v>120000</v>
          </cell>
          <cell r="Q61">
            <v>0</v>
          </cell>
          <cell r="R61">
            <v>436500</v>
          </cell>
          <cell r="S61">
            <v>637600</v>
          </cell>
          <cell r="U61">
            <v>89210</v>
          </cell>
          <cell r="V61">
            <v>0</v>
          </cell>
          <cell r="W61">
            <v>120000</v>
          </cell>
          <cell r="X61">
            <v>0</v>
          </cell>
          <cell r="Y61">
            <v>436500</v>
          </cell>
          <cell r="Z61">
            <v>645710</v>
          </cell>
          <cell r="AB61">
            <v>81100</v>
          </cell>
          <cell r="AC61">
            <v>0</v>
          </cell>
          <cell r="AD61">
            <v>120000</v>
          </cell>
          <cell r="AE61">
            <v>0</v>
          </cell>
          <cell r="AF61">
            <v>436500</v>
          </cell>
          <cell r="AG61">
            <v>637600</v>
          </cell>
          <cell r="CL61">
            <v>2607170</v>
          </cell>
        </row>
        <row r="62">
          <cell r="B62">
            <v>1006</v>
          </cell>
          <cell r="C62">
            <v>87.3</v>
          </cell>
          <cell r="D62" t="str">
            <v>Nguyễn Thị Ngọc Hà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V62">
            <v>0</v>
          </cell>
          <cell r="X62">
            <v>0</v>
          </cell>
          <cell r="Z62">
            <v>0</v>
          </cell>
          <cell r="AC62">
            <v>0</v>
          </cell>
          <cell r="AE62">
            <v>0</v>
          </cell>
          <cell r="AG62">
            <v>0</v>
          </cell>
          <cell r="CL62">
            <v>0</v>
          </cell>
        </row>
        <row r="63">
          <cell r="B63">
            <v>1007</v>
          </cell>
          <cell r="C63">
            <v>87.3</v>
          </cell>
          <cell r="D63" t="str">
            <v>Nguyễn Việt Trung</v>
          </cell>
          <cell r="E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Q63">
            <v>0</v>
          </cell>
          <cell r="S63">
            <v>0</v>
          </cell>
          <cell r="X63">
            <v>0</v>
          </cell>
          <cell r="Z63">
            <v>0</v>
          </cell>
          <cell r="AE63">
            <v>0</v>
          </cell>
          <cell r="AG63">
            <v>0</v>
          </cell>
          <cell r="CL63">
            <v>0</v>
          </cell>
        </row>
        <row r="64">
          <cell r="B64">
            <v>1008</v>
          </cell>
          <cell r="C64">
            <v>85.04</v>
          </cell>
          <cell r="D64" t="str">
            <v>Hoàng Bắc</v>
          </cell>
          <cell r="E64">
            <v>10549065</v>
          </cell>
          <cell r="H64">
            <v>0</v>
          </cell>
          <cell r="J64">
            <v>0</v>
          </cell>
          <cell r="K64">
            <v>425200.00000000006</v>
          </cell>
          <cell r="L64">
            <v>425200.00000000006</v>
          </cell>
          <cell r="O64">
            <v>0</v>
          </cell>
          <cell r="Q64">
            <v>0</v>
          </cell>
          <cell r="R64">
            <v>425200.00000000006</v>
          </cell>
          <cell r="S64">
            <v>425200.00000000006</v>
          </cell>
          <cell r="V64">
            <v>0</v>
          </cell>
          <cell r="X64">
            <v>0</v>
          </cell>
          <cell r="Y64">
            <v>425200.00000000006</v>
          </cell>
          <cell r="Z64">
            <v>425200.00000000006</v>
          </cell>
          <cell r="AC64">
            <v>0</v>
          </cell>
          <cell r="AE64">
            <v>0</v>
          </cell>
          <cell r="AF64">
            <v>425200.00000000006</v>
          </cell>
          <cell r="AG64">
            <v>425200.00000000006</v>
          </cell>
          <cell r="CL64">
            <v>12249865</v>
          </cell>
        </row>
        <row r="65">
          <cell r="B65">
            <v>1009</v>
          </cell>
          <cell r="C65">
            <v>89.63</v>
          </cell>
          <cell r="D65" t="str">
            <v>Hoàng Bắc</v>
          </cell>
          <cell r="E65">
            <v>9487694</v>
          </cell>
          <cell r="H65">
            <v>0</v>
          </cell>
          <cell r="J65">
            <v>0</v>
          </cell>
          <cell r="K65">
            <v>448150</v>
          </cell>
          <cell r="L65">
            <v>448150</v>
          </cell>
          <cell r="O65">
            <v>0</v>
          </cell>
          <cell r="Q65">
            <v>0</v>
          </cell>
          <cell r="R65">
            <v>448150</v>
          </cell>
          <cell r="S65">
            <v>448150</v>
          </cell>
          <cell r="V65">
            <v>0</v>
          </cell>
          <cell r="X65">
            <v>0</v>
          </cell>
          <cell r="Y65">
            <v>448150</v>
          </cell>
          <cell r="Z65">
            <v>448150</v>
          </cell>
          <cell r="AC65">
            <v>0</v>
          </cell>
          <cell r="AE65">
            <v>0</v>
          </cell>
          <cell r="AF65">
            <v>448150</v>
          </cell>
          <cell r="AG65">
            <v>448150</v>
          </cell>
          <cell r="CL65">
            <v>11280294</v>
          </cell>
        </row>
        <row r="66">
          <cell r="B66">
            <v>1010</v>
          </cell>
          <cell r="C66">
            <v>103.53</v>
          </cell>
          <cell r="D66" t="str">
            <v>Phạm Tất Thắng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X66">
            <v>0</v>
          </cell>
          <cell r="Z66">
            <v>0</v>
          </cell>
          <cell r="AE66">
            <v>0</v>
          </cell>
          <cell r="AG66">
            <v>0</v>
          </cell>
          <cell r="CL66">
            <v>0</v>
          </cell>
        </row>
        <row r="67">
          <cell r="B67">
            <v>1101</v>
          </cell>
          <cell r="C67">
            <v>103.53</v>
          </cell>
          <cell r="D67" t="str">
            <v>Hoàng Thị Thể</v>
          </cell>
          <cell r="E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V67">
            <v>0</v>
          </cell>
          <cell r="X67">
            <v>0</v>
          </cell>
          <cell r="Z67">
            <v>0</v>
          </cell>
          <cell r="AC67">
            <v>0</v>
          </cell>
          <cell r="AE67">
            <v>0</v>
          </cell>
          <cell r="AG67">
            <v>0</v>
          </cell>
          <cell r="CL67">
            <v>0</v>
          </cell>
        </row>
        <row r="68">
          <cell r="B68">
            <v>1102</v>
          </cell>
          <cell r="C68">
            <v>89.63</v>
          </cell>
          <cell r="D68" t="str">
            <v>Vũ Đăng Minh</v>
          </cell>
          <cell r="E68">
            <v>12788636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448150</v>
          </cell>
          <cell r="L68">
            <v>448150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X68">
            <v>0</v>
          </cell>
          <cell r="Z68">
            <v>0</v>
          </cell>
          <cell r="AE68">
            <v>0</v>
          </cell>
          <cell r="AG68">
            <v>0</v>
          </cell>
          <cell r="CL68">
            <v>13236786</v>
          </cell>
        </row>
        <row r="69">
          <cell r="B69">
            <v>1103</v>
          </cell>
          <cell r="C69">
            <v>85.04</v>
          </cell>
          <cell r="D69" t="str">
            <v>Nguyễn Văn Dũng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Z69">
            <v>0</v>
          </cell>
          <cell r="AC69">
            <v>0</v>
          </cell>
          <cell r="AE69">
            <v>0</v>
          </cell>
          <cell r="AG69">
            <v>0</v>
          </cell>
          <cell r="CL69">
            <v>0</v>
          </cell>
        </row>
        <row r="70">
          <cell r="B70">
            <v>1104</v>
          </cell>
          <cell r="C70">
            <v>87.3</v>
          </cell>
          <cell r="D70" t="str">
            <v>Phạm Thị Nhung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X70">
            <v>0</v>
          </cell>
          <cell r="Z70">
            <v>0</v>
          </cell>
          <cell r="AE70">
            <v>0</v>
          </cell>
          <cell r="AG70">
            <v>0</v>
          </cell>
          <cell r="CL70">
            <v>0</v>
          </cell>
        </row>
        <row r="71">
          <cell r="B71">
            <v>1105</v>
          </cell>
          <cell r="C71">
            <v>87.3</v>
          </cell>
          <cell r="D71" t="str">
            <v>Phan Thị Hồng</v>
          </cell>
          <cell r="E71">
            <v>14133853.199999999</v>
          </cell>
          <cell r="G71">
            <v>48660</v>
          </cell>
          <cell r="H71">
            <v>0</v>
          </cell>
          <cell r="I71">
            <v>120000</v>
          </cell>
          <cell r="J71">
            <v>0</v>
          </cell>
          <cell r="K71">
            <v>436500</v>
          </cell>
          <cell r="L71">
            <v>605160</v>
          </cell>
          <cell r="N71">
            <v>56770</v>
          </cell>
          <cell r="O71">
            <v>0</v>
          </cell>
          <cell r="P71">
            <v>120000</v>
          </cell>
          <cell r="Q71">
            <v>0</v>
          </cell>
          <cell r="R71">
            <v>436500</v>
          </cell>
          <cell r="S71">
            <v>613270</v>
          </cell>
          <cell r="U71">
            <v>48660</v>
          </cell>
          <cell r="V71">
            <v>0</v>
          </cell>
          <cell r="W71">
            <v>120000</v>
          </cell>
          <cell r="X71">
            <v>0</v>
          </cell>
          <cell r="Y71">
            <v>436500</v>
          </cell>
          <cell r="Z71">
            <v>605160</v>
          </cell>
          <cell r="AB71">
            <v>64880</v>
          </cell>
          <cell r="AC71">
            <v>0</v>
          </cell>
          <cell r="AD71">
            <v>120000</v>
          </cell>
          <cell r="AE71">
            <v>0</v>
          </cell>
          <cell r="AF71">
            <v>436500</v>
          </cell>
          <cell r="AG71">
            <v>621380</v>
          </cell>
          <cell r="CL71">
            <v>16578823.199999999</v>
          </cell>
        </row>
        <row r="72">
          <cell r="B72">
            <v>1106</v>
          </cell>
          <cell r="C72">
            <v>87.3</v>
          </cell>
          <cell r="D72" t="str">
            <v>Mai Thị Thanh Hương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X72">
            <v>0</v>
          </cell>
          <cell r="Z72">
            <v>0</v>
          </cell>
          <cell r="AE72">
            <v>0</v>
          </cell>
          <cell r="AG72">
            <v>0</v>
          </cell>
          <cell r="CL72">
            <v>0</v>
          </cell>
        </row>
        <row r="73">
          <cell r="B73">
            <v>1107</v>
          </cell>
          <cell r="C73">
            <v>87.3</v>
          </cell>
          <cell r="D73" t="str">
            <v>Nguyễn Thị Quỳnh Nga</v>
          </cell>
          <cell r="E73">
            <v>9195221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436500</v>
          </cell>
          <cell r="L73">
            <v>436500</v>
          </cell>
          <cell r="N73">
            <v>8110</v>
          </cell>
          <cell r="O73">
            <v>0</v>
          </cell>
          <cell r="P73">
            <v>0</v>
          </cell>
          <cell r="Q73">
            <v>0</v>
          </cell>
          <cell r="R73">
            <v>436500</v>
          </cell>
          <cell r="S73">
            <v>444610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436500</v>
          </cell>
          <cell r="Z73">
            <v>436500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436500</v>
          </cell>
          <cell r="AG73">
            <v>436500</v>
          </cell>
          <cell r="CL73">
            <v>10949331</v>
          </cell>
        </row>
        <row r="74">
          <cell r="B74">
            <v>1108</v>
          </cell>
          <cell r="C74">
            <v>85.04</v>
          </cell>
          <cell r="D74" t="str">
            <v>Trần Dũng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U74">
            <v>121650</v>
          </cell>
          <cell r="V74">
            <v>0</v>
          </cell>
          <cell r="W74">
            <v>120000</v>
          </cell>
          <cell r="X74">
            <v>25000</v>
          </cell>
          <cell r="Y74">
            <v>425200.00000000006</v>
          </cell>
          <cell r="Z74">
            <v>691850</v>
          </cell>
          <cell r="AB74">
            <v>121650</v>
          </cell>
          <cell r="AC74">
            <v>0</v>
          </cell>
          <cell r="AD74">
            <v>120000</v>
          </cell>
          <cell r="AE74">
            <v>25000</v>
          </cell>
          <cell r="AF74">
            <v>425200.00000000006</v>
          </cell>
          <cell r="AG74">
            <v>691850</v>
          </cell>
          <cell r="CL74">
            <v>1383700</v>
          </cell>
        </row>
        <row r="75">
          <cell r="B75">
            <v>1109</v>
          </cell>
          <cell r="C75">
            <v>89.63</v>
          </cell>
          <cell r="D75" t="str">
            <v>Đặng Đức Anh</v>
          </cell>
          <cell r="E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Z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G75">
            <v>0</v>
          </cell>
          <cell r="CL75">
            <v>0</v>
          </cell>
        </row>
        <row r="76">
          <cell r="B76">
            <v>1110</v>
          </cell>
          <cell r="C76">
            <v>103.53</v>
          </cell>
          <cell r="D76" t="str">
            <v>Trần Trung Kiên</v>
          </cell>
          <cell r="E76">
            <v>6144830</v>
          </cell>
          <cell r="G76">
            <v>0</v>
          </cell>
          <cell r="H76">
            <v>0</v>
          </cell>
          <cell r="I76">
            <v>60000</v>
          </cell>
          <cell r="J76">
            <v>0</v>
          </cell>
          <cell r="K76">
            <v>517650</v>
          </cell>
          <cell r="L76">
            <v>577650</v>
          </cell>
          <cell r="N76">
            <v>24330</v>
          </cell>
          <cell r="O76">
            <v>0</v>
          </cell>
          <cell r="P76">
            <v>60000</v>
          </cell>
          <cell r="Q76">
            <v>0</v>
          </cell>
          <cell r="R76">
            <v>517650</v>
          </cell>
          <cell r="S76">
            <v>601980</v>
          </cell>
          <cell r="U76">
            <v>8110</v>
          </cell>
          <cell r="V76">
            <v>0</v>
          </cell>
          <cell r="W76">
            <v>60000</v>
          </cell>
          <cell r="X76">
            <v>0</v>
          </cell>
          <cell r="Y76">
            <v>517650</v>
          </cell>
          <cell r="Z76">
            <v>585760</v>
          </cell>
          <cell r="AB76">
            <v>8110</v>
          </cell>
          <cell r="AC76">
            <v>0</v>
          </cell>
          <cell r="AD76">
            <v>60000</v>
          </cell>
          <cell r="AE76">
            <v>0</v>
          </cell>
          <cell r="AF76">
            <v>517650</v>
          </cell>
          <cell r="AG76">
            <v>585760</v>
          </cell>
          <cell r="CL76">
            <v>8495980</v>
          </cell>
        </row>
        <row r="77">
          <cell r="B77">
            <v>1201</v>
          </cell>
          <cell r="C77">
            <v>103.53</v>
          </cell>
          <cell r="D77" t="str">
            <v>Trần Thị Minh</v>
          </cell>
          <cell r="E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U77">
            <v>48660</v>
          </cell>
          <cell r="V77">
            <v>800000</v>
          </cell>
          <cell r="W77">
            <v>60000</v>
          </cell>
          <cell r="X77">
            <v>0</v>
          </cell>
          <cell r="Y77">
            <v>517650</v>
          </cell>
          <cell r="Z77">
            <v>1426310</v>
          </cell>
          <cell r="AB77">
            <v>64880</v>
          </cell>
          <cell r="AC77">
            <v>800000</v>
          </cell>
          <cell r="AD77">
            <v>60000</v>
          </cell>
          <cell r="AE77">
            <v>0</v>
          </cell>
          <cell r="AF77">
            <v>517650</v>
          </cell>
          <cell r="AG77">
            <v>1442530</v>
          </cell>
          <cell r="CL77">
            <v>2868840</v>
          </cell>
        </row>
        <row r="78">
          <cell r="B78">
            <v>1202</v>
          </cell>
          <cell r="C78">
            <v>89.63</v>
          </cell>
          <cell r="D78" t="str">
            <v>Trần Quyết Thắng</v>
          </cell>
          <cell r="E78">
            <v>665470</v>
          </cell>
          <cell r="G78">
            <v>137870</v>
          </cell>
          <cell r="H78">
            <v>0</v>
          </cell>
          <cell r="I78">
            <v>120000</v>
          </cell>
          <cell r="J78">
            <v>0</v>
          </cell>
          <cell r="K78">
            <v>448150</v>
          </cell>
          <cell r="L78">
            <v>706020</v>
          </cell>
          <cell r="N78">
            <v>210860</v>
          </cell>
          <cell r="O78">
            <v>0</v>
          </cell>
          <cell r="P78">
            <v>120000</v>
          </cell>
          <cell r="Q78">
            <v>0</v>
          </cell>
          <cell r="R78">
            <v>448150</v>
          </cell>
          <cell r="S78">
            <v>779010</v>
          </cell>
          <cell r="U78">
            <v>235190</v>
          </cell>
          <cell r="V78">
            <v>0</v>
          </cell>
          <cell r="W78">
            <v>120000</v>
          </cell>
          <cell r="X78">
            <v>0</v>
          </cell>
          <cell r="Y78">
            <v>448150</v>
          </cell>
          <cell r="Z78">
            <v>803340</v>
          </cell>
          <cell r="AB78">
            <v>129760</v>
          </cell>
          <cell r="AC78">
            <v>0</v>
          </cell>
          <cell r="AD78">
            <v>120000</v>
          </cell>
          <cell r="AE78">
            <v>0</v>
          </cell>
          <cell r="AF78">
            <v>448150</v>
          </cell>
          <cell r="AG78">
            <v>697910</v>
          </cell>
          <cell r="CL78">
            <v>3651750</v>
          </cell>
        </row>
        <row r="79">
          <cell r="B79">
            <v>1203</v>
          </cell>
          <cell r="C79">
            <v>85.04</v>
          </cell>
          <cell r="D79" t="str">
            <v>Đào Văn Thông</v>
          </cell>
          <cell r="E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X79">
            <v>0</v>
          </cell>
          <cell r="Z79">
            <v>0</v>
          </cell>
          <cell r="AE79">
            <v>0</v>
          </cell>
          <cell r="AG79">
            <v>0</v>
          </cell>
          <cell r="CL79">
            <v>0</v>
          </cell>
        </row>
        <row r="80">
          <cell r="B80">
            <v>1204</v>
          </cell>
          <cell r="C80">
            <v>87.3</v>
          </cell>
          <cell r="D80" t="str">
            <v>Phạm Thị Hạnh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X80">
            <v>0</v>
          </cell>
          <cell r="Z80">
            <v>0</v>
          </cell>
          <cell r="AC80">
            <v>0</v>
          </cell>
          <cell r="AE80">
            <v>0</v>
          </cell>
          <cell r="AG80">
            <v>0</v>
          </cell>
          <cell r="CL80">
            <v>0</v>
          </cell>
        </row>
        <row r="81">
          <cell r="B81">
            <v>1205</v>
          </cell>
          <cell r="C81">
            <v>87.3</v>
          </cell>
          <cell r="D81" t="str">
            <v>Vũ Tiến Ngọc</v>
          </cell>
          <cell r="E81">
            <v>2191412</v>
          </cell>
          <cell r="J81">
            <v>0</v>
          </cell>
          <cell r="L81">
            <v>0</v>
          </cell>
          <cell r="Q81">
            <v>0</v>
          </cell>
          <cell r="S81">
            <v>0</v>
          </cell>
          <cell r="X81">
            <v>0</v>
          </cell>
          <cell r="Z81">
            <v>0</v>
          </cell>
          <cell r="AE81">
            <v>0</v>
          </cell>
          <cell r="AG81">
            <v>0</v>
          </cell>
          <cell r="CL81">
            <v>2191412</v>
          </cell>
        </row>
        <row r="82">
          <cell r="B82">
            <v>1206</v>
          </cell>
          <cell r="C82">
            <v>87.3</v>
          </cell>
          <cell r="D82" t="str">
            <v>Phạm Văn Dũng</v>
          </cell>
          <cell r="E82">
            <v>792700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O82">
            <v>0</v>
          </cell>
          <cell r="S82">
            <v>0</v>
          </cell>
          <cell r="V82">
            <v>0</v>
          </cell>
          <cell r="Z82">
            <v>0</v>
          </cell>
          <cell r="AB82">
            <v>64880</v>
          </cell>
          <cell r="AC82">
            <v>0</v>
          </cell>
          <cell r="AD82">
            <v>60000</v>
          </cell>
          <cell r="AE82">
            <v>25000</v>
          </cell>
          <cell r="AF82">
            <v>436500</v>
          </cell>
          <cell r="AG82">
            <v>586380</v>
          </cell>
          <cell r="CL82">
            <v>1379080</v>
          </cell>
        </row>
        <row r="83">
          <cell r="B83">
            <v>1207</v>
          </cell>
          <cell r="C83">
            <v>87.3</v>
          </cell>
          <cell r="D83" t="str">
            <v>Nguyễn Thị Hương</v>
          </cell>
          <cell r="E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V83">
            <v>0</v>
          </cell>
          <cell r="Z83">
            <v>0</v>
          </cell>
          <cell r="AB83">
            <v>113540</v>
          </cell>
          <cell r="AC83">
            <v>0</v>
          </cell>
          <cell r="AD83">
            <v>180000</v>
          </cell>
          <cell r="AE83">
            <v>25000</v>
          </cell>
          <cell r="AF83">
            <v>436500</v>
          </cell>
          <cell r="AG83">
            <v>755040</v>
          </cell>
          <cell r="CL83">
            <v>755040</v>
          </cell>
        </row>
        <row r="84">
          <cell r="B84">
            <v>1208</v>
          </cell>
          <cell r="C84">
            <v>85.04</v>
          </cell>
          <cell r="D84" t="str">
            <v>Trần Thị Minh Nguyệt</v>
          </cell>
          <cell r="E84">
            <v>3911976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U84">
            <v>64880</v>
          </cell>
          <cell r="V84">
            <v>0</v>
          </cell>
          <cell r="W84">
            <v>0</v>
          </cell>
          <cell r="X84">
            <v>0</v>
          </cell>
          <cell r="Y84">
            <v>425200.00000000006</v>
          </cell>
          <cell r="Z84">
            <v>490080.00000000006</v>
          </cell>
          <cell r="AB84">
            <v>56770</v>
          </cell>
          <cell r="AC84">
            <v>0</v>
          </cell>
          <cell r="AD84">
            <v>60000</v>
          </cell>
          <cell r="AE84">
            <v>0</v>
          </cell>
          <cell r="AF84">
            <v>425200.00000000006</v>
          </cell>
          <cell r="AG84">
            <v>541970</v>
          </cell>
          <cell r="CL84">
            <v>4944026</v>
          </cell>
        </row>
        <row r="85">
          <cell r="B85">
            <v>1209</v>
          </cell>
          <cell r="C85">
            <v>89.63</v>
          </cell>
          <cell r="D85" t="str">
            <v>Phạm Việt Đức</v>
          </cell>
          <cell r="E85">
            <v>1235003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89210</v>
          </cell>
          <cell r="O85">
            <v>0</v>
          </cell>
          <cell r="P85">
            <v>120000</v>
          </cell>
          <cell r="Q85">
            <v>0</v>
          </cell>
          <cell r="R85">
            <v>448150</v>
          </cell>
          <cell r="S85">
            <v>657360</v>
          </cell>
          <cell r="U85">
            <v>89210</v>
          </cell>
          <cell r="V85">
            <v>0</v>
          </cell>
          <cell r="W85">
            <v>120000</v>
          </cell>
          <cell r="X85">
            <v>0</v>
          </cell>
          <cell r="Y85">
            <v>448150</v>
          </cell>
          <cell r="Z85">
            <v>657360</v>
          </cell>
          <cell r="AB85">
            <v>113540</v>
          </cell>
          <cell r="AC85">
            <v>0</v>
          </cell>
          <cell r="AD85">
            <v>120000</v>
          </cell>
          <cell r="AE85">
            <v>0</v>
          </cell>
          <cell r="AF85">
            <v>448150</v>
          </cell>
          <cell r="AG85">
            <v>681690</v>
          </cell>
          <cell r="CL85">
            <v>3231413</v>
          </cell>
        </row>
        <row r="86">
          <cell r="B86">
            <v>1210</v>
          </cell>
          <cell r="C86">
            <v>103.53</v>
          </cell>
          <cell r="D86" t="str">
            <v>Ngô Duy Thịnh</v>
          </cell>
          <cell r="E86">
            <v>2087161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V86">
            <v>0</v>
          </cell>
          <cell r="X86">
            <v>0</v>
          </cell>
          <cell r="Z86">
            <v>0</v>
          </cell>
          <cell r="AC86">
            <v>0</v>
          </cell>
          <cell r="AG86">
            <v>0</v>
          </cell>
          <cell r="CL86">
            <v>2087161</v>
          </cell>
        </row>
        <row r="87">
          <cell r="B87">
            <v>1301</v>
          </cell>
          <cell r="C87">
            <v>103.53</v>
          </cell>
          <cell r="D87" t="str">
            <v>Nguyễn Đức Thắng</v>
          </cell>
          <cell r="E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X87">
            <v>0</v>
          </cell>
          <cell r="Z87">
            <v>0</v>
          </cell>
          <cell r="AE87">
            <v>0</v>
          </cell>
          <cell r="AG87">
            <v>0</v>
          </cell>
          <cell r="CL87">
            <v>0</v>
          </cell>
        </row>
        <row r="88">
          <cell r="B88">
            <v>1302</v>
          </cell>
          <cell r="C88">
            <v>89.63</v>
          </cell>
          <cell r="D88" t="str">
            <v>Nguyễn Ngọc Toàn</v>
          </cell>
          <cell r="E88">
            <v>11705007</v>
          </cell>
          <cell r="G88">
            <v>0</v>
          </cell>
          <cell r="H88">
            <v>0</v>
          </cell>
          <cell r="I88">
            <v>60000</v>
          </cell>
          <cell r="J88">
            <v>0</v>
          </cell>
          <cell r="K88">
            <v>448150</v>
          </cell>
          <cell r="L88">
            <v>508150</v>
          </cell>
          <cell r="N88">
            <v>24330</v>
          </cell>
          <cell r="O88">
            <v>0</v>
          </cell>
          <cell r="P88">
            <v>0</v>
          </cell>
          <cell r="Q88">
            <v>0</v>
          </cell>
          <cell r="R88">
            <v>448150</v>
          </cell>
          <cell r="S88">
            <v>472480</v>
          </cell>
          <cell r="V88">
            <v>0</v>
          </cell>
          <cell r="W88">
            <v>0</v>
          </cell>
          <cell r="Z88">
            <v>0</v>
          </cell>
          <cell r="AC88">
            <v>0</v>
          </cell>
          <cell r="AD88">
            <v>0</v>
          </cell>
          <cell r="AG88">
            <v>0</v>
          </cell>
          <cell r="CL88">
            <v>12685637</v>
          </cell>
        </row>
        <row r="89">
          <cell r="B89">
            <v>1303</v>
          </cell>
          <cell r="C89">
            <v>85.04</v>
          </cell>
          <cell r="D89" t="str">
            <v>Nguyễn Thị Mai</v>
          </cell>
          <cell r="E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O89">
            <v>0</v>
          </cell>
          <cell r="S89">
            <v>0</v>
          </cell>
          <cell r="V89">
            <v>0</v>
          </cell>
          <cell r="Z89">
            <v>0</v>
          </cell>
          <cell r="AC89">
            <v>0</v>
          </cell>
          <cell r="AG89">
            <v>0</v>
          </cell>
          <cell r="CL89">
            <v>0</v>
          </cell>
        </row>
        <row r="90">
          <cell r="B90">
            <v>1304</v>
          </cell>
          <cell r="C90">
            <v>87.3</v>
          </cell>
          <cell r="D90" t="str">
            <v>Nguyễn Tiến Luân</v>
          </cell>
          <cell r="E90">
            <v>7420500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436500</v>
          </cell>
          <cell r="L90">
            <v>436500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436500</v>
          </cell>
          <cell r="S90">
            <v>436500</v>
          </cell>
          <cell r="Z90">
            <v>0</v>
          </cell>
          <cell r="AG90">
            <v>0</v>
          </cell>
          <cell r="CL90">
            <v>8293500</v>
          </cell>
        </row>
        <row r="91">
          <cell r="B91">
            <v>1305</v>
          </cell>
          <cell r="C91">
            <v>87.3</v>
          </cell>
          <cell r="D91" t="str">
            <v>Nguyễn Văn Nam</v>
          </cell>
          <cell r="E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Q91">
            <v>0</v>
          </cell>
          <cell r="S91">
            <v>0</v>
          </cell>
          <cell r="X91">
            <v>0</v>
          </cell>
          <cell r="Z91">
            <v>0</v>
          </cell>
          <cell r="AB91">
            <v>81100</v>
          </cell>
          <cell r="AC91">
            <v>2400000</v>
          </cell>
          <cell r="AD91">
            <v>120000</v>
          </cell>
          <cell r="AE91">
            <v>0</v>
          </cell>
          <cell r="AF91">
            <v>436500</v>
          </cell>
          <cell r="AG91">
            <v>3037600</v>
          </cell>
          <cell r="CL91">
            <v>3037600</v>
          </cell>
        </row>
        <row r="92">
          <cell r="B92">
            <v>1306</v>
          </cell>
          <cell r="C92">
            <v>87.3</v>
          </cell>
          <cell r="D92" t="str">
            <v>Nguyễn Huy Thắng</v>
          </cell>
          <cell r="E92">
            <v>20187108</v>
          </cell>
          <cell r="G92">
            <v>48660</v>
          </cell>
          <cell r="H92">
            <v>800000</v>
          </cell>
          <cell r="I92">
            <v>60000</v>
          </cell>
          <cell r="J92">
            <v>0</v>
          </cell>
          <cell r="K92">
            <v>436500</v>
          </cell>
          <cell r="L92">
            <v>1345160</v>
          </cell>
          <cell r="N92">
            <v>56770</v>
          </cell>
          <cell r="O92">
            <v>800000</v>
          </cell>
          <cell r="P92">
            <v>60000</v>
          </cell>
          <cell r="Q92">
            <v>0</v>
          </cell>
          <cell r="R92">
            <v>436500</v>
          </cell>
          <cell r="S92">
            <v>1353270</v>
          </cell>
          <cell r="U92">
            <v>56770</v>
          </cell>
          <cell r="V92">
            <v>800000</v>
          </cell>
          <cell r="W92">
            <v>60000</v>
          </cell>
          <cell r="X92">
            <v>0</v>
          </cell>
          <cell r="Y92">
            <v>436500</v>
          </cell>
          <cell r="Z92">
            <v>1353270</v>
          </cell>
          <cell r="AB92">
            <v>64880</v>
          </cell>
          <cell r="AC92">
            <v>800000</v>
          </cell>
          <cell r="AD92">
            <v>60000</v>
          </cell>
          <cell r="AE92">
            <v>0</v>
          </cell>
          <cell r="AF92">
            <v>436500</v>
          </cell>
          <cell r="AG92">
            <v>1361380</v>
          </cell>
          <cell r="CL92">
            <v>25600188</v>
          </cell>
        </row>
        <row r="93">
          <cell r="B93">
            <v>1307</v>
          </cell>
          <cell r="C93">
            <v>87.3</v>
          </cell>
          <cell r="D93" t="str">
            <v>Trần Minh Huân</v>
          </cell>
          <cell r="E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V93">
            <v>0</v>
          </cell>
          <cell r="X93">
            <v>0</v>
          </cell>
          <cell r="Z93">
            <v>0</v>
          </cell>
          <cell r="AC93">
            <v>0</v>
          </cell>
          <cell r="AE93">
            <v>0</v>
          </cell>
          <cell r="AG93">
            <v>0</v>
          </cell>
          <cell r="CL93">
            <v>0</v>
          </cell>
        </row>
        <row r="94">
          <cell r="B94">
            <v>1308</v>
          </cell>
          <cell r="C94">
            <v>85.04</v>
          </cell>
          <cell r="D94" t="str">
            <v>Lê Phương Hoa</v>
          </cell>
          <cell r="E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V94">
            <v>0</v>
          </cell>
          <cell r="X94">
            <v>0</v>
          </cell>
          <cell r="Z94">
            <v>0</v>
          </cell>
          <cell r="AC94">
            <v>0</v>
          </cell>
          <cell r="AE94">
            <v>0</v>
          </cell>
          <cell r="AG94">
            <v>0</v>
          </cell>
          <cell r="CL94">
            <v>0</v>
          </cell>
        </row>
        <row r="95">
          <cell r="B95">
            <v>1309</v>
          </cell>
          <cell r="C95">
            <v>89.63</v>
          </cell>
          <cell r="D95" t="str">
            <v>Nguyễn Văn Chiến</v>
          </cell>
          <cell r="E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U95">
            <v>89210</v>
          </cell>
          <cell r="V95">
            <v>0</v>
          </cell>
          <cell r="W95">
            <v>180000</v>
          </cell>
          <cell r="X95">
            <v>50000</v>
          </cell>
          <cell r="Y95">
            <v>448150</v>
          </cell>
          <cell r="Z95">
            <v>767360</v>
          </cell>
          <cell r="AB95">
            <v>89210</v>
          </cell>
          <cell r="AC95">
            <v>0</v>
          </cell>
          <cell r="AD95">
            <v>180000</v>
          </cell>
          <cell r="AE95">
            <v>50000</v>
          </cell>
          <cell r="AF95">
            <v>448150</v>
          </cell>
          <cell r="AG95">
            <v>767360</v>
          </cell>
          <cell r="CL95">
            <v>1534720</v>
          </cell>
        </row>
        <row r="96">
          <cell r="B96">
            <v>1310</v>
          </cell>
          <cell r="E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U96">
            <v>16220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16220</v>
          </cell>
          <cell r="AB96">
            <v>48660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48660</v>
          </cell>
          <cell r="CL96">
            <v>64880</v>
          </cell>
        </row>
        <row r="97">
          <cell r="B97">
            <v>1401</v>
          </cell>
          <cell r="C97">
            <v>103.53</v>
          </cell>
          <cell r="D97" t="str">
            <v>Hoàng Thị Ninh</v>
          </cell>
          <cell r="E97">
            <v>11012333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517650</v>
          </cell>
          <cell r="L97">
            <v>517650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517650</v>
          </cell>
          <cell r="S97">
            <v>517650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517650</v>
          </cell>
          <cell r="Z97">
            <v>517650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517650</v>
          </cell>
          <cell r="AG97">
            <v>517650</v>
          </cell>
          <cell r="CL97">
            <v>13082933</v>
          </cell>
        </row>
        <row r="98">
          <cell r="B98">
            <v>1402</v>
          </cell>
          <cell r="C98">
            <v>89.63</v>
          </cell>
          <cell r="D98" t="str">
            <v>Nguyễn Đức Hoàn</v>
          </cell>
          <cell r="E98">
            <v>22390309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448150</v>
          </cell>
          <cell r="L98">
            <v>448150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448150</v>
          </cell>
          <cell r="S98">
            <v>448150</v>
          </cell>
          <cell r="V98">
            <v>0</v>
          </cell>
          <cell r="X98">
            <v>0</v>
          </cell>
          <cell r="Y98">
            <v>448150</v>
          </cell>
          <cell r="Z98">
            <v>448150</v>
          </cell>
          <cell r="AC98">
            <v>0</v>
          </cell>
          <cell r="AE98">
            <v>0</v>
          </cell>
          <cell r="AF98">
            <v>448150</v>
          </cell>
          <cell r="AG98">
            <v>448150</v>
          </cell>
          <cell r="CL98">
            <v>24182909</v>
          </cell>
        </row>
        <row r="99">
          <cell r="B99">
            <v>1403</v>
          </cell>
          <cell r="C99">
            <v>85.04</v>
          </cell>
          <cell r="D99" t="str">
            <v>Nguyễn Thị Thu Hằng</v>
          </cell>
          <cell r="E99">
            <v>14758078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425200.00000000006</v>
          </cell>
          <cell r="L99">
            <v>425200.00000000006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425200.00000000006</v>
          </cell>
          <cell r="S99">
            <v>425200.00000000006</v>
          </cell>
          <cell r="V99">
            <v>0</v>
          </cell>
          <cell r="X99">
            <v>0</v>
          </cell>
          <cell r="Y99">
            <v>425200.00000000006</v>
          </cell>
          <cell r="Z99">
            <v>425200.00000000006</v>
          </cell>
          <cell r="AC99">
            <v>0</v>
          </cell>
          <cell r="AE99">
            <v>0</v>
          </cell>
          <cell r="AF99">
            <v>425200.00000000006</v>
          </cell>
          <cell r="AG99">
            <v>425200.00000000006</v>
          </cell>
          <cell r="CL99">
            <v>16458878</v>
          </cell>
        </row>
        <row r="100">
          <cell r="B100">
            <v>1404</v>
          </cell>
          <cell r="C100">
            <v>87.3</v>
          </cell>
          <cell r="D100" t="str">
            <v>Phạm Thế Hiển</v>
          </cell>
          <cell r="E100">
            <v>14265284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436500</v>
          </cell>
          <cell r="L100">
            <v>436500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436500</v>
          </cell>
          <cell r="S100">
            <v>436500</v>
          </cell>
          <cell r="V100">
            <v>0</v>
          </cell>
          <cell r="X100">
            <v>0</v>
          </cell>
          <cell r="Y100">
            <v>436500</v>
          </cell>
          <cell r="Z100">
            <v>436500</v>
          </cell>
          <cell r="AC100">
            <v>0</v>
          </cell>
          <cell r="AE100">
            <v>0</v>
          </cell>
          <cell r="AF100">
            <v>436500</v>
          </cell>
          <cell r="AG100">
            <v>436500</v>
          </cell>
          <cell r="CL100">
            <v>16011284</v>
          </cell>
        </row>
        <row r="101">
          <cell r="B101">
            <v>1405</v>
          </cell>
          <cell r="C101">
            <v>87.3</v>
          </cell>
          <cell r="D101" t="str">
            <v>Trần Quang Minh</v>
          </cell>
          <cell r="E101">
            <v>0</v>
          </cell>
          <cell r="H101">
            <v>0</v>
          </cell>
          <cell r="J101">
            <v>0</v>
          </cell>
          <cell r="L101">
            <v>0</v>
          </cell>
          <cell r="O101">
            <v>0</v>
          </cell>
          <cell r="Q101">
            <v>0</v>
          </cell>
          <cell r="S101">
            <v>0</v>
          </cell>
          <cell r="V101">
            <v>0</v>
          </cell>
          <cell r="X101">
            <v>0</v>
          </cell>
          <cell r="Z101">
            <v>0</v>
          </cell>
          <cell r="AC101">
            <v>0</v>
          </cell>
          <cell r="AE101">
            <v>0</v>
          </cell>
          <cell r="AG101">
            <v>0</v>
          </cell>
          <cell r="CL101">
            <v>0</v>
          </cell>
        </row>
        <row r="102">
          <cell r="B102">
            <v>1406</v>
          </cell>
          <cell r="C102">
            <v>87.3</v>
          </cell>
          <cell r="D102" t="str">
            <v>Trần Văn Trung</v>
          </cell>
          <cell r="E102">
            <v>5526620</v>
          </cell>
          <cell r="G102">
            <v>72990</v>
          </cell>
          <cell r="H102">
            <v>800000</v>
          </cell>
          <cell r="I102">
            <v>60000</v>
          </cell>
          <cell r="J102">
            <v>0</v>
          </cell>
          <cell r="K102">
            <v>436500</v>
          </cell>
          <cell r="L102">
            <v>1369490</v>
          </cell>
          <cell r="N102">
            <v>81100</v>
          </cell>
          <cell r="O102">
            <v>800000</v>
          </cell>
          <cell r="P102">
            <v>60000</v>
          </cell>
          <cell r="Q102">
            <v>0</v>
          </cell>
          <cell r="R102">
            <v>436500</v>
          </cell>
          <cell r="S102">
            <v>1377600</v>
          </cell>
          <cell r="U102">
            <v>81100</v>
          </cell>
          <cell r="V102">
            <v>800000</v>
          </cell>
          <cell r="W102">
            <v>60000</v>
          </cell>
          <cell r="X102">
            <v>0</v>
          </cell>
          <cell r="Y102">
            <v>436500</v>
          </cell>
          <cell r="Z102">
            <v>1377600</v>
          </cell>
          <cell r="AB102">
            <v>89210</v>
          </cell>
          <cell r="AC102">
            <v>800000</v>
          </cell>
          <cell r="AD102">
            <v>60000</v>
          </cell>
          <cell r="AE102">
            <v>0</v>
          </cell>
          <cell r="AF102">
            <v>436500</v>
          </cell>
          <cell r="AG102">
            <v>1385710</v>
          </cell>
          <cell r="CL102">
            <v>11037020</v>
          </cell>
        </row>
        <row r="103">
          <cell r="B103">
            <v>1407</v>
          </cell>
          <cell r="C103">
            <v>87.3</v>
          </cell>
          <cell r="D103" t="str">
            <v>Võ Thị Tuyết Nhung</v>
          </cell>
          <cell r="E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V103">
            <v>0</v>
          </cell>
          <cell r="W103">
            <v>0</v>
          </cell>
          <cell r="X103">
            <v>0</v>
          </cell>
          <cell r="Z103">
            <v>0</v>
          </cell>
          <cell r="AC103">
            <v>0</v>
          </cell>
          <cell r="AD103">
            <v>0</v>
          </cell>
          <cell r="AE103">
            <v>0</v>
          </cell>
          <cell r="AG103">
            <v>0</v>
          </cell>
          <cell r="CL103">
            <v>0</v>
          </cell>
        </row>
        <row r="104">
          <cell r="B104">
            <v>1408</v>
          </cell>
          <cell r="C104">
            <v>85.04</v>
          </cell>
          <cell r="D104" t="str">
            <v>Vũ Minh Đức</v>
          </cell>
          <cell r="E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O104">
            <v>0</v>
          </cell>
          <cell r="S104">
            <v>0</v>
          </cell>
          <cell r="V104">
            <v>0</v>
          </cell>
          <cell r="Z104">
            <v>0</v>
          </cell>
          <cell r="AC104">
            <v>0</v>
          </cell>
          <cell r="AG104">
            <v>0</v>
          </cell>
          <cell r="CL104">
            <v>0</v>
          </cell>
        </row>
        <row r="105">
          <cell r="B105">
            <v>1409</v>
          </cell>
          <cell r="C105">
            <v>89.63</v>
          </cell>
          <cell r="D105" t="str">
            <v>Ngô Đức Tài</v>
          </cell>
          <cell r="E105">
            <v>524370</v>
          </cell>
          <cell r="G105">
            <v>24330</v>
          </cell>
          <cell r="H105">
            <v>0</v>
          </cell>
          <cell r="I105">
            <v>0</v>
          </cell>
          <cell r="J105">
            <v>0</v>
          </cell>
          <cell r="K105">
            <v>448150</v>
          </cell>
          <cell r="L105">
            <v>472480</v>
          </cell>
          <cell r="N105">
            <v>72990</v>
          </cell>
          <cell r="O105">
            <v>0</v>
          </cell>
          <cell r="P105">
            <v>0</v>
          </cell>
          <cell r="Q105">
            <v>0</v>
          </cell>
          <cell r="R105">
            <v>448150</v>
          </cell>
          <cell r="S105">
            <v>521140</v>
          </cell>
          <cell r="U105">
            <v>89210</v>
          </cell>
          <cell r="V105">
            <v>0</v>
          </cell>
          <cell r="W105">
            <v>0</v>
          </cell>
          <cell r="X105">
            <v>0</v>
          </cell>
          <cell r="Y105">
            <v>448150</v>
          </cell>
          <cell r="Z105">
            <v>537360</v>
          </cell>
          <cell r="AB105">
            <v>72990</v>
          </cell>
          <cell r="AC105">
            <v>0</v>
          </cell>
          <cell r="AD105">
            <v>0</v>
          </cell>
          <cell r="AE105">
            <v>0</v>
          </cell>
          <cell r="AF105">
            <v>448150</v>
          </cell>
          <cell r="AG105">
            <v>521140</v>
          </cell>
          <cell r="CL105">
            <v>2576490</v>
          </cell>
        </row>
        <row r="106">
          <cell r="B106">
            <v>1410</v>
          </cell>
          <cell r="C106">
            <v>103.53</v>
          </cell>
          <cell r="D106" t="str">
            <v>Tạ Thị Nguyên</v>
          </cell>
          <cell r="E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V106">
            <v>0</v>
          </cell>
          <cell r="X106">
            <v>0</v>
          </cell>
          <cell r="Z106">
            <v>0</v>
          </cell>
          <cell r="AC106">
            <v>0</v>
          </cell>
          <cell r="AE106">
            <v>0</v>
          </cell>
          <cell r="AG106">
            <v>0</v>
          </cell>
          <cell r="CL106">
            <v>0</v>
          </cell>
        </row>
        <row r="107">
          <cell r="B107">
            <v>1501</v>
          </cell>
          <cell r="C107">
            <v>103.53</v>
          </cell>
          <cell r="D107" t="str">
            <v>Nguyễn Ngọc Hưng</v>
          </cell>
          <cell r="E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X107">
            <v>0</v>
          </cell>
          <cell r="Z107">
            <v>0</v>
          </cell>
          <cell r="AG107">
            <v>0</v>
          </cell>
          <cell r="CL107">
            <v>0</v>
          </cell>
        </row>
        <row r="108">
          <cell r="B108">
            <v>1502</v>
          </cell>
          <cell r="C108">
            <v>89.63</v>
          </cell>
          <cell r="D108" t="str">
            <v>Bùi Thị Phương Trang</v>
          </cell>
          <cell r="E108">
            <v>5377800</v>
          </cell>
          <cell r="J108">
            <v>0</v>
          </cell>
          <cell r="K108">
            <v>448150</v>
          </cell>
          <cell r="L108">
            <v>448150</v>
          </cell>
          <cell r="Q108">
            <v>0</v>
          </cell>
          <cell r="R108">
            <v>448150</v>
          </cell>
          <cell r="S108">
            <v>448150</v>
          </cell>
          <cell r="X108">
            <v>0</v>
          </cell>
          <cell r="Y108">
            <v>448150</v>
          </cell>
          <cell r="Z108">
            <v>448150</v>
          </cell>
          <cell r="AB108">
            <v>137870</v>
          </cell>
          <cell r="AC108">
            <v>800000</v>
          </cell>
          <cell r="AD108">
            <v>180000</v>
          </cell>
          <cell r="AE108">
            <v>0</v>
          </cell>
          <cell r="AF108">
            <v>448150</v>
          </cell>
          <cell r="AG108">
            <v>1566020</v>
          </cell>
          <cell r="CL108">
            <v>8288270</v>
          </cell>
        </row>
        <row r="109">
          <cell r="B109">
            <v>1503</v>
          </cell>
          <cell r="C109">
            <v>85.04</v>
          </cell>
          <cell r="D109" t="str">
            <v>Phạm Thị Hiển</v>
          </cell>
          <cell r="E109">
            <v>611725.4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X109">
            <v>0</v>
          </cell>
          <cell r="Z109">
            <v>0</v>
          </cell>
          <cell r="AE109">
            <v>0</v>
          </cell>
          <cell r="AG109">
            <v>0</v>
          </cell>
          <cell r="CL109">
            <v>611725.4</v>
          </cell>
        </row>
        <row r="110">
          <cell r="B110">
            <v>1504</v>
          </cell>
          <cell r="C110">
            <v>87.3</v>
          </cell>
          <cell r="D110" t="str">
            <v>Vũ Mạnh Thước</v>
          </cell>
          <cell r="E110">
            <v>8452753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436500</v>
          </cell>
          <cell r="L110">
            <v>436500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436500</v>
          </cell>
          <cell r="S110">
            <v>436500</v>
          </cell>
          <cell r="V110">
            <v>0</v>
          </cell>
          <cell r="X110">
            <v>0</v>
          </cell>
          <cell r="Y110">
            <v>436500</v>
          </cell>
          <cell r="Z110">
            <v>436500</v>
          </cell>
          <cell r="AB110">
            <v>145980</v>
          </cell>
          <cell r="AC110">
            <v>0</v>
          </cell>
          <cell r="AD110">
            <v>120000</v>
          </cell>
          <cell r="AE110">
            <v>0</v>
          </cell>
          <cell r="AF110">
            <v>436500</v>
          </cell>
          <cell r="AG110">
            <v>702480</v>
          </cell>
          <cell r="CL110">
            <v>10464733</v>
          </cell>
        </row>
        <row r="111">
          <cell r="B111">
            <v>1505</v>
          </cell>
          <cell r="C111">
            <v>87.3</v>
          </cell>
          <cell r="D111" t="str">
            <v>Nguyễn Đỗ Soát</v>
          </cell>
          <cell r="E111">
            <v>13342220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436500</v>
          </cell>
          <cell r="L111">
            <v>436500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436500</v>
          </cell>
          <cell r="S111">
            <v>436500</v>
          </cell>
          <cell r="V111">
            <v>0</v>
          </cell>
          <cell r="X111">
            <v>0</v>
          </cell>
          <cell r="Y111">
            <v>436500</v>
          </cell>
          <cell r="Z111">
            <v>436500</v>
          </cell>
          <cell r="AB111">
            <v>24330</v>
          </cell>
          <cell r="AC111">
            <v>0</v>
          </cell>
          <cell r="AD111">
            <v>120000</v>
          </cell>
          <cell r="AE111">
            <v>0</v>
          </cell>
          <cell r="AF111">
            <v>436500</v>
          </cell>
          <cell r="AG111">
            <v>580830</v>
          </cell>
          <cell r="CL111">
            <v>15232550</v>
          </cell>
        </row>
        <row r="112">
          <cell r="B112">
            <v>1506</v>
          </cell>
          <cell r="C112">
            <v>87.3</v>
          </cell>
          <cell r="D112" t="str">
            <v>Đào Thị Thúy Hằng</v>
          </cell>
          <cell r="E112">
            <v>13239217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436500</v>
          </cell>
          <cell r="L112">
            <v>436500</v>
          </cell>
          <cell r="R112">
            <v>436500</v>
          </cell>
          <cell r="S112">
            <v>436500</v>
          </cell>
          <cell r="Y112">
            <v>436500</v>
          </cell>
          <cell r="Z112">
            <v>436500</v>
          </cell>
          <cell r="AF112">
            <v>436500</v>
          </cell>
          <cell r="AG112">
            <v>436500</v>
          </cell>
          <cell r="CL112">
            <v>14985217</v>
          </cell>
        </row>
        <row r="113">
          <cell r="B113">
            <v>1507</v>
          </cell>
          <cell r="C113">
            <v>87.3</v>
          </cell>
          <cell r="D113" t="str">
            <v>Hoàng Thị Côi</v>
          </cell>
          <cell r="E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  <cell r="O113">
            <v>0</v>
          </cell>
          <cell r="Q113">
            <v>0</v>
          </cell>
          <cell r="S113">
            <v>0</v>
          </cell>
          <cell r="V113">
            <v>0</v>
          </cell>
          <cell r="X113">
            <v>0</v>
          </cell>
          <cell r="Z113">
            <v>0</v>
          </cell>
          <cell r="AC113">
            <v>0</v>
          </cell>
          <cell r="AE113">
            <v>0</v>
          </cell>
          <cell r="AG113">
            <v>0</v>
          </cell>
          <cell r="CL113">
            <v>0</v>
          </cell>
        </row>
        <row r="114">
          <cell r="B114">
            <v>1508</v>
          </cell>
          <cell r="C114">
            <v>85.04</v>
          </cell>
          <cell r="D114" t="str">
            <v>Nguyễn Thanh Hùng</v>
          </cell>
          <cell r="E114">
            <v>19421417</v>
          </cell>
          <cell r="H114">
            <v>0</v>
          </cell>
          <cell r="K114">
            <v>425200.00000000006</v>
          </cell>
          <cell r="L114">
            <v>425200.00000000006</v>
          </cell>
          <cell r="O114">
            <v>0</v>
          </cell>
          <cell r="R114">
            <v>425200.00000000006</v>
          </cell>
          <cell r="S114">
            <v>425200.00000000006</v>
          </cell>
          <cell r="V114">
            <v>0</v>
          </cell>
          <cell r="Y114">
            <v>425200.00000000006</v>
          </cell>
          <cell r="Z114">
            <v>425200.00000000006</v>
          </cell>
          <cell r="AC114">
            <v>0</v>
          </cell>
          <cell r="AF114">
            <v>425200.00000000006</v>
          </cell>
          <cell r="AG114">
            <v>425200.00000000006</v>
          </cell>
          <cell r="CL114">
            <v>21122217</v>
          </cell>
        </row>
        <row r="115">
          <cell r="B115">
            <v>1509</v>
          </cell>
          <cell r="C115">
            <v>89.63</v>
          </cell>
          <cell r="D115" t="str">
            <v>Nguyễn Mạnh Hưng</v>
          </cell>
          <cell r="E115">
            <v>3585200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448150</v>
          </cell>
          <cell r="L115">
            <v>448150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448150</v>
          </cell>
          <cell r="S115">
            <v>448150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448150</v>
          </cell>
          <cell r="Z115">
            <v>448150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448150</v>
          </cell>
          <cell r="AG115">
            <v>448150</v>
          </cell>
          <cell r="CL115">
            <v>5377800</v>
          </cell>
        </row>
        <row r="116">
          <cell r="B116">
            <v>1510</v>
          </cell>
          <cell r="C116">
            <v>103.53</v>
          </cell>
          <cell r="D116" t="str">
            <v>Phạm Văn Thụ</v>
          </cell>
          <cell r="E116">
            <v>5176500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V116">
            <v>0</v>
          </cell>
          <cell r="Z116">
            <v>0</v>
          </cell>
          <cell r="AC116">
            <v>0</v>
          </cell>
          <cell r="AG116">
            <v>0</v>
          </cell>
          <cell r="CL116">
            <v>5176500</v>
          </cell>
        </row>
        <row r="117">
          <cell r="B117">
            <v>1601</v>
          </cell>
          <cell r="C117">
            <v>103.53</v>
          </cell>
          <cell r="D117" t="str">
            <v>Hoàng Thị Nhị Hà</v>
          </cell>
          <cell r="E117">
            <v>12333059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Q117">
            <v>0</v>
          </cell>
          <cell r="S117">
            <v>0</v>
          </cell>
          <cell r="X117">
            <v>0</v>
          </cell>
          <cell r="Z117">
            <v>0</v>
          </cell>
          <cell r="AB117">
            <v>145980</v>
          </cell>
          <cell r="AC117">
            <v>800000</v>
          </cell>
          <cell r="AD117">
            <v>180000</v>
          </cell>
          <cell r="AE117">
            <v>0</v>
          </cell>
          <cell r="AF117">
            <v>517650</v>
          </cell>
          <cell r="AG117">
            <v>1643630</v>
          </cell>
          <cell r="CL117">
            <v>13976689</v>
          </cell>
        </row>
        <row r="118">
          <cell r="B118">
            <v>1602</v>
          </cell>
          <cell r="C118">
            <v>89.63</v>
          </cell>
          <cell r="D118" t="str">
            <v>Đặng Việt Lâm</v>
          </cell>
          <cell r="E118">
            <v>19076078</v>
          </cell>
          <cell r="G118">
            <v>89210</v>
          </cell>
          <cell r="H118">
            <v>0</v>
          </cell>
          <cell r="I118">
            <v>120000</v>
          </cell>
          <cell r="J118">
            <v>0</v>
          </cell>
          <cell r="K118">
            <v>448150</v>
          </cell>
          <cell r="L118">
            <v>657360</v>
          </cell>
          <cell r="N118">
            <v>56770</v>
          </cell>
          <cell r="O118">
            <v>0</v>
          </cell>
          <cell r="P118">
            <v>120000</v>
          </cell>
          <cell r="Q118">
            <v>0</v>
          </cell>
          <cell r="R118">
            <v>448150</v>
          </cell>
          <cell r="S118">
            <v>624920</v>
          </cell>
          <cell r="U118">
            <v>81100</v>
          </cell>
          <cell r="V118">
            <v>0</v>
          </cell>
          <cell r="W118">
            <v>120000</v>
          </cell>
          <cell r="X118">
            <v>0</v>
          </cell>
          <cell r="Y118">
            <v>448150</v>
          </cell>
          <cell r="Z118">
            <v>649250</v>
          </cell>
          <cell r="AB118">
            <v>89210</v>
          </cell>
          <cell r="AC118">
            <v>0</v>
          </cell>
          <cell r="AD118">
            <v>120000</v>
          </cell>
          <cell r="AE118">
            <v>0</v>
          </cell>
          <cell r="AF118">
            <v>448150</v>
          </cell>
          <cell r="AG118">
            <v>657360</v>
          </cell>
          <cell r="CL118">
            <v>21664968</v>
          </cell>
        </row>
        <row r="119">
          <cell r="B119">
            <v>1603</v>
          </cell>
          <cell r="C119">
            <v>85.04</v>
          </cell>
          <cell r="D119" t="str">
            <v>Trần Nguyễn Dũng</v>
          </cell>
          <cell r="E119">
            <v>0</v>
          </cell>
          <cell r="H119">
            <v>0</v>
          </cell>
          <cell r="J119">
            <v>0</v>
          </cell>
          <cell r="L119">
            <v>0</v>
          </cell>
          <cell r="O119">
            <v>0</v>
          </cell>
          <cell r="Q119">
            <v>0</v>
          </cell>
          <cell r="S119">
            <v>0</v>
          </cell>
          <cell r="V119">
            <v>0</v>
          </cell>
          <cell r="X119">
            <v>0</v>
          </cell>
          <cell r="Z119">
            <v>0</v>
          </cell>
          <cell r="AC119">
            <v>0</v>
          </cell>
          <cell r="AE119">
            <v>0</v>
          </cell>
          <cell r="AG119">
            <v>0</v>
          </cell>
          <cell r="CL119">
            <v>0</v>
          </cell>
        </row>
        <row r="120">
          <cell r="B120">
            <v>1604</v>
          </cell>
          <cell r="C120">
            <v>87.3</v>
          </cell>
          <cell r="D120" t="str">
            <v>Nguyễn Kim Anh</v>
          </cell>
          <cell r="E120">
            <v>15398060</v>
          </cell>
          <cell r="G120">
            <v>137870</v>
          </cell>
          <cell r="H120">
            <v>0</v>
          </cell>
          <cell r="I120">
            <v>60000</v>
          </cell>
          <cell r="J120">
            <v>0</v>
          </cell>
          <cell r="K120">
            <v>436500</v>
          </cell>
          <cell r="L120">
            <v>634370</v>
          </cell>
          <cell r="N120">
            <v>105430</v>
          </cell>
          <cell r="O120">
            <v>0</v>
          </cell>
          <cell r="P120">
            <v>60000</v>
          </cell>
          <cell r="Q120">
            <v>0</v>
          </cell>
          <cell r="R120">
            <v>436500</v>
          </cell>
          <cell r="S120">
            <v>601930</v>
          </cell>
          <cell r="U120">
            <v>113540</v>
          </cell>
          <cell r="V120">
            <v>0</v>
          </cell>
          <cell r="W120">
            <v>60000</v>
          </cell>
          <cell r="X120">
            <v>0</v>
          </cell>
          <cell r="Y120">
            <v>436500</v>
          </cell>
          <cell r="Z120">
            <v>610040</v>
          </cell>
          <cell r="AB120">
            <v>89210</v>
          </cell>
          <cell r="AC120">
            <v>0</v>
          </cell>
          <cell r="AD120">
            <v>60000</v>
          </cell>
          <cell r="AE120">
            <v>0</v>
          </cell>
          <cell r="AF120">
            <v>436500</v>
          </cell>
          <cell r="AG120">
            <v>585710</v>
          </cell>
          <cell r="CL120">
            <v>17830110</v>
          </cell>
        </row>
        <row r="121">
          <cell r="B121">
            <v>1605</v>
          </cell>
          <cell r="C121">
            <v>87.3</v>
          </cell>
          <cell r="D121" t="str">
            <v>Mai Xuân Văn</v>
          </cell>
          <cell r="E121">
            <v>18761709</v>
          </cell>
          <cell r="G121">
            <v>48660</v>
          </cell>
          <cell r="H121">
            <v>800000</v>
          </cell>
          <cell r="I121">
            <v>60000</v>
          </cell>
          <cell r="J121">
            <v>0</v>
          </cell>
          <cell r="K121">
            <v>436500</v>
          </cell>
          <cell r="L121">
            <v>1345160</v>
          </cell>
          <cell r="N121">
            <v>48660</v>
          </cell>
          <cell r="O121">
            <v>800000</v>
          </cell>
          <cell r="P121">
            <v>60000</v>
          </cell>
          <cell r="Q121">
            <v>0</v>
          </cell>
          <cell r="R121">
            <v>436500</v>
          </cell>
          <cell r="S121">
            <v>1345160</v>
          </cell>
          <cell r="U121">
            <v>40550</v>
          </cell>
          <cell r="V121">
            <v>800000</v>
          </cell>
          <cell r="W121">
            <v>60000</v>
          </cell>
          <cell r="X121">
            <v>0</v>
          </cell>
          <cell r="Y121">
            <v>436500</v>
          </cell>
          <cell r="Z121">
            <v>1337050</v>
          </cell>
          <cell r="AB121">
            <v>48660</v>
          </cell>
          <cell r="AC121">
            <v>800000</v>
          </cell>
          <cell r="AD121">
            <v>60000</v>
          </cell>
          <cell r="AE121">
            <v>0</v>
          </cell>
          <cell r="AF121">
            <v>436500</v>
          </cell>
          <cell r="AG121">
            <v>1345160</v>
          </cell>
          <cell r="CL121">
            <v>24134239</v>
          </cell>
        </row>
        <row r="122">
          <cell r="B122">
            <v>1606</v>
          </cell>
          <cell r="C122">
            <v>87.3</v>
          </cell>
          <cell r="D122" t="str">
            <v>Khúc Thị Huyên</v>
          </cell>
          <cell r="E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V122">
            <v>0</v>
          </cell>
          <cell r="X122">
            <v>0</v>
          </cell>
          <cell r="Z122">
            <v>0</v>
          </cell>
          <cell r="AC122">
            <v>0</v>
          </cell>
          <cell r="AE122">
            <v>0</v>
          </cell>
          <cell r="AG122">
            <v>0</v>
          </cell>
          <cell r="CL122">
            <v>0</v>
          </cell>
        </row>
        <row r="123">
          <cell r="B123">
            <v>1607</v>
          </cell>
          <cell r="C123">
            <v>87.3</v>
          </cell>
          <cell r="D123" t="str">
            <v>Nguyễn Xuân Điệp</v>
          </cell>
          <cell r="E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Z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G123">
            <v>0</v>
          </cell>
          <cell r="CL123">
            <v>0</v>
          </cell>
        </row>
        <row r="124">
          <cell r="B124">
            <v>1608</v>
          </cell>
          <cell r="C124">
            <v>85.04</v>
          </cell>
          <cell r="D124" t="str">
            <v xml:space="preserve">Nguyễn Xuân Thảo </v>
          </cell>
          <cell r="E124">
            <v>4291693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U124">
            <v>8110</v>
          </cell>
          <cell r="V124">
            <v>0</v>
          </cell>
          <cell r="W124">
            <v>0</v>
          </cell>
          <cell r="X124">
            <v>0</v>
          </cell>
          <cell r="Z124">
            <v>8110</v>
          </cell>
          <cell r="AB124">
            <v>72990</v>
          </cell>
          <cell r="AC124">
            <v>0</v>
          </cell>
          <cell r="AD124">
            <v>60000</v>
          </cell>
          <cell r="AE124">
            <v>0</v>
          </cell>
          <cell r="AF124">
            <v>425200.00000000006</v>
          </cell>
          <cell r="AG124">
            <v>558190</v>
          </cell>
          <cell r="CL124">
            <v>4857993</v>
          </cell>
        </row>
        <row r="125">
          <cell r="B125">
            <v>1609</v>
          </cell>
          <cell r="C125">
            <v>89.63</v>
          </cell>
          <cell r="D125" t="str">
            <v>Nguyễn Viết Tiến Hoàn</v>
          </cell>
          <cell r="E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V125">
            <v>0</v>
          </cell>
          <cell r="Z125">
            <v>0</v>
          </cell>
          <cell r="AC125">
            <v>0</v>
          </cell>
          <cell r="AG125">
            <v>0</v>
          </cell>
          <cell r="CL125">
            <v>0</v>
          </cell>
        </row>
        <row r="126">
          <cell r="B126">
            <v>1610</v>
          </cell>
          <cell r="C126">
            <v>103.53</v>
          </cell>
          <cell r="D126" t="str">
            <v>Nguyễn Vĩnh Tưởng</v>
          </cell>
          <cell r="E126">
            <v>11242487</v>
          </cell>
          <cell r="G126">
            <v>113540</v>
          </cell>
          <cell r="H126">
            <v>0</v>
          </cell>
          <cell r="I126">
            <v>300000</v>
          </cell>
          <cell r="J126">
            <v>0</v>
          </cell>
          <cell r="K126">
            <v>517650</v>
          </cell>
          <cell r="L126">
            <v>931190</v>
          </cell>
          <cell r="N126">
            <v>137870</v>
          </cell>
          <cell r="O126">
            <v>0</v>
          </cell>
          <cell r="P126">
            <v>300000</v>
          </cell>
          <cell r="Q126">
            <v>0</v>
          </cell>
          <cell r="R126">
            <v>517650</v>
          </cell>
          <cell r="S126">
            <v>955520</v>
          </cell>
          <cell r="U126">
            <v>129760</v>
          </cell>
          <cell r="V126">
            <v>0</v>
          </cell>
          <cell r="W126">
            <v>300000</v>
          </cell>
          <cell r="X126">
            <v>0</v>
          </cell>
          <cell r="Y126">
            <v>517650</v>
          </cell>
          <cell r="Z126">
            <v>947410</v>
          </cell>
          <cell r="AC126">
            <v>0</v>
          </cell>
          <cell r="AE126">
            <v>0</v>
          </cell>
          <cell r="AF126">
            <v>517650</v>
          </cell>
          <cell r="AG126">
            <v>517650</v>
          </cell>
          <cell r="CL126">
            <v>14594257</v>
          </cell>
        </row>
        <row r="127">
          <cell r="B127">
            <v>1701</v>
          </cell>
          <cell r="C127">
            <v>103.53</v>
          </cell>
          <cell r="D127" t="str">
            <v>Phạm Minh Hưng</v>
          </cell>
          <cell r="E127">
            <v>10896950</v>
          </cell>
          <cell r="G127">
            <v>81100</v>
          </cell>
          <cell r="H127">
            <v>800000</v>
          </cell>
          <cell r="I127">
            <v>60000</v>
          </cell>
          <cell r="J127">
            <v>0</v>
          </cell>
          <cell r="K127">
            <v>517650</v>
          </cell>
          <cell r="L127">
            <v>1458750</v>
          </cell>
          <cell r="N127">
            <v>81100</v>
          </cell>
          <cell r="O127">
            <v>800000</v>
          </cell>
          <cell r="P127">
            <v>60000</v>
          </cell>
          <cell r="Q127">
            <v>0</v>
          </cell>
          <cell r="R127">
            <v>517650</v>
          </cell>
          <cell r="S127">
            <v>1458750</v>
          </cell>
          <cell r="U127">
            <v>64880</v>
          </cell>
          <cell r="V127">
            <v>800000</v>
          </cell>
          <cell r="W127">
            <v>60000</v>
          </cell>
          <cell r="X127">
            <v>0</v>
          </cell>
          <cell r="Y127">
            <v>517650</v>
          </cell>
          <cell r="Z127">
            <v>1442530</v>
          </cell>
          <cell r="AB127">
            <v>81100</v>
          </cell>
          <cell r="AC127">
            <v>800000</v>
          </cell>
          <cell r="AD127">
            <v>60000</v>
          </cell>
          <cell r="AE127">
            <v>0</v>
          </cell>
          <cell r="AF127">
            <v>517650</v>
          </cell>
          <cell r="AG127">
            <v>1458750</v>
          </cell>
          <cell r="CL127">
            <v>16715730</v>
          </cell>
        </row>
        <row r="128">
          <cell r="B128">
            <v>1702</v>
          </cell>
          <cell r="C128">
            <v>89.63</v>
          </cell>
          <cell r="D128" t="str">
            <v>Phạm Việt Phương</v>
          </cell>
          <cell r="E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W128">
            <v>0</v>
          </cell>
          <cell r="Z128">
            <v>0</v>
          </cell>
          <cell r="AD128">
            <v>0</v>
          </cell>
          <cell r="AG128">
            <v>0</v>
          </cell>
          <cell r="CL128">
            <v>0</v>
          </cell>
        </row>
        <row r="129">
          <cell r="B129">
            <v>1703</v>
          </cell>
          <cell r="C129">
            <v>85.04</v>
          </cell>
          <cell r="D129" t="str">
            <v>Nguyễn Trọng Phúc</v>
          </cell>
          <cell r="E129">
            <v>12286427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X129">
            <v>0</v>
          </cell>
          <cell r="Z129">
            <v>0</v>
          </cell>
          <cell r="AC129">
            <v>0</v>
          </cell>
          <cell r="AE129">
            <v>0</v>
          </cell>
          <cell r="AG129">
            <v>0</v>
          </cell>
          <cell r="CL129">
            <v>12286427</v>
          </cell>
        </row>
        <row r="130">
          <cell r="B130">
            <v>1704</v>
          </cell>
          <cell r="C130">
            <v>87.3</v>
          </cell>
          <cell r="D130" t="str">
            <v>Lê Hữu Ngọc</v>
          </cell>
          <cell r="E130">
            <v>15694922</v>
          </cell>
          <cell r="K130">
            <v>436500</v>
          </cell>
          <cell r="L130">
            <v>436500</v>
          </cell>
          <cell r="R130">
            <v>436500</v>
          </cell>
          <cell r="S130">
            <v>436500</v>
          </cell>
          <cell r="Y130">
            <v>436500</v>
          </cell>
          <cell r="Z130">
            <v>436500</v>
          </cell>
          <cell r="AB130">
            <v>162200</v>
          </cell>
          <cell r="AC130">
            <v>800000</v>
          </cell>
          <cell r="AD130">
            <v>60000</v>
          </cell>
          <cell r="AE130">
            <v>25000</v>
          </cell>
          <cell r="AF130">
            <v>436500</v>
          </cell>
          <cell r="AG130">
            <v>1483700</v>
          </cell>
          <cell r="CL130">
            <v>18488122</v>
          </cell>
        </row>
        <row r="131">
          <cell r="B131">
            <v>1705</v>
          </cell>
          <cell r="C131">
            <v>87.3</v>
          </cell>
          <cell r="D131" t="str">
            <v>Vũ Thị Khánh Ly</v>
          </cell>
          <cell r="E131">
            <v>16126267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436500</v>
          </cell>
          <cell r="L131">
            <v>436500</v>
          </cell>
          <cell r="Q131">
            <v>0</v>
          </cell>
          <cell r="R131">
            <v>436500</v>
          </cell>
          <cell r="S131">
            <v>436500</v>
          </cell>
          <cell r="X131">
            <v>0</v>
          </cell>
          <cell r="Y131">
            <v>436500</v>
          </cell>
          <cell r="Z131">
            <v>436500</v>
          </cell>
          <cell r="AE131">
            <v>0</v>
          </cell>
          <cell r="AF131">
            <v>436500</v>
          </cell>
          <cell r="AG131">
            <v>436500</v>
          </cell>
          <cell r="CL131">
            <v>17872267</v>
          </cell>
        </row>
        <row r="132">
          <cell r="B132">
            <v>1706</v>
          </cell>
          <cell r="C132">
            <v>87.3</v>
          </cell>
          <cell r="D132" t="str">
            <v>Lô Thúy Hương</v>
          </cell>
          <cell r="E132">
            <v>11377697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436500</v>
          </cell>
          <cell r="L132">
            <v>436500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436500</v>
          </cell>
          <cell r="S132">
            <v>436500</v>
          </cell>
          <cell r="V132">
            <v>0</v>
          </cell>
          <cell r="X132">
            <v>0</v>
          </cell>
          <cell r="Y132">
            <v>436500</v>
          </cell>
          <cell r="Z132">
            <v>436500</v>
          </cell>
          <cell r="AE132">
            <v>0</v>
          </cell>
          <cell r="AF132">
            <v>436500</v>
          </cell>
          <cell r="AG132">
            <v>436500</v>
          </cell>
          <cell r="CL132">
            <v>13123697</v>
          </cell>
        </row>
        <row r="133">
          <cell r="B133">
            <v>1707</v>
          </cell>
          <cell r="C133">
            <v>87.3</v>
          </cell>
          <cell r="D133" t="str">
            <v>Vũ Thị Luân</v>
          </cell>
          <cell r="E133">
            <v>10623421</v>
          </cell>
          <cell r="J133">
            <v>0</v>
          </cell>
          <cell r="L133">
            <v>0</v>
          </cell>
          <cell r="Q133">
            <v>0</v>
          </cell>
          <cell r="S133">
            <v>0</v>
          </cell>
          <cell r="X133">
            <v>0</v>
          </cell>
          <cell r="Z133">
            <v>0</v>
          </cell>
          <cell r="AB133">
            <v>93499</v>
          </cell>
          <cell r="AC133">
            <v>800000</v>
          </cell>
          <cell r="AD133">
            <v>120000</v>
          </cell>
          <cell r="AE133">
            <v>0</v>
          </cell>
          <cell r="AF133">
            <v>436500</v>
          </cell>
          <cell r="AG133">
            <v>1449999</v>
          </cell>
          <cell r="CL133">
            <v>12073420</v>
          </cell>
        </row>
        <row r="134">
          <cell r="B134">
            <v>1708</v>
          </cell>
          <cell r="C134">
            <v>85.04</v>
          </cell>
          <cell r="D134" t="str">
            <v>Nguyễn Tiến Thanh</v>
          </cell>
          <cell r="E134">
            <v>8163130.0000000009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425200.00000000006</v>
          </cell>
          <cell r="L134">
            <v>425200.00000000006</v>
          </cell>
          <cell r="N134">
            <v>16220</v>
          </cell>
          <cell r="O134">
            <v>0</v>
          </cell>
          <cell r="P134">
            <v>0</v>
          </cell>
          <cell r="Q134">
            <v>0</v>
          </cell>
          <cell r="R134">
            <v>425200.00000000006</v>
          </cell>
          <cell r="S134">
            <v>441420.00000000006</v>
          </cell>
          <cell r="U134">
            <v>8110</v>
          </cell>
          <cell r="V134">
            <v>0</v>
          </cell>
          <cell r="W134">
            <v>0</v>
          </cell>
          <cell r="X134">
            <v>0</v>
          </cell>
          <cell r="Y134">
            <v>425200.00000000006</v>
          </cell>
          <cell r="Z134">
            <v>433310.00000000006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425200.00000000006</v>
          </cell>
          <cell r="AG134">
            <v>425200.00000000006</v>
          </cell>
          <cell r="CL134">
            <v>9888260.0000000019</v>
          </cell>
        </row>
        <row r="135">
          <cell r="B135">
            <v>1709</v>
          </cell>
          <cell r="C135">
            <v>89.63</v>
          </cell>
          <cell r="D135" t="str">
            <v>Nguyễn Thị Phượng Vỹ</v>
          </cell>
          <cell r="E135">
            <v>1910049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S135">
            <v>0</v>
          </cell>
          <cell r="Z135">
            <v>0</v>
          </cell>
          <cell r="AG135">
            <v>0</v>
          </cell>
          <cell r="CL135">
            <v>1910049</v>
          </cell>
        </row>
        <row r="136">
          <cell r="B136">
            <v>1710</v>
          </cell>
          <cell r="C136">
            <v>103.53</v>
          </cell>
          <cell r="D136" t="str">
            <v>Đoàn Kim Oanh</v>
          </cell>
          <cell r="E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Q136">
            <v>0</v>
          </cell>
          <cell r="S136">
            <v>0</v>
          </cell>
          <cell r="X136">
            <v>0</v>
          </cell>
          <cell r="Z136">
            <v>0</v>
          </cell>
          <cell r="AE136">
            <v>0</v>
          </cell>
          <cell r="AG136">
            <v>0</v>
          </cell>
          <cell r="CL136">
            <v>0</v>
          </cell>
        </row>
        <row r="137">
          <cell r="B137">
            <v>1801</v>
          </cell>
          <cell r="C137">
            <v>103.53</v>
          </cell>
          <cell r="D137" t="str">
            <v>Trần Thị Thu Hiền</v>
          </cell>
          <cell r="E137">
            <v>33044701.399999999</v>
          </cell>
          <cell r="G137">
            <v>121650</v>
          </cell>
          <cell r="H137">
            <v>0</v>
          </cell>
          <cell r="I137">
            <v>60000</v>
          </cell>
          <cell r="J137">
            <v>25000</v>
          </cell>
          <cell r="K137">
            <v>517650</v>
          </cell>
          <cell r="L137">
            <v>724300</v>
          </cell>
          <cell r="N137">
            <v>121650</v>
          </cell>
          <cell r="O137">
            <v>0</v>
          </cell>
          <cell r="P137">
            <v>60000</v>
          </cell>
          <cell r="Q137">
            <v>25000</v>
          </cell>
          <cell r="R137">
            <v>517650</v>
          </cell>
          <cell r="S137">
            <v>724300</v>
          </cell>
          <cell r="U137">
            <v>178420</v>
          </cell>
          <cell r="V137">
            <v>0</v>
          </cell>
          <cell r="W137">
            <v>60000</v>
          </cell>
          <cell r="X137">
            <v>25000</v>
          </cell>
          <cell r="Y137">
            <v>517650</v>
          </cell>
          <cell r="Z137">
            <v>781070</v>
          </cell>
          <cell r="AC137">
            <v>0</v>
          </cell>
          <cell r="AG137">
            <v>0</v>
          </cell>
          <cell r="CL137">
            <v>35274371.399999999</v>
          </cell>
        </row>
        <row r="138">
          <cell r="B138">
            <v>1802</v>
          </cell>
          <cell r="C138">
            <v>89.63</v>
          </cell>
          <cell r="D138" t="str">
            <v>Nguyễn Thiên Sơn</v>
          </cell>
          <cell r="E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48660</v>
          </cell>
          <cell r="V138">
            <v>0</v>
          </cell>
          <cell r="W138">
            <v>0</v>
          </cell>
          <cell r="X138">
            <v>0</v>
          </cell>
          <cell r="Y138">
            <v>448150</v>
          </cell>
          <cell r="Z138">
            <v>496810</v>
          </cell>
          <cell r="AB138">
            <v>48660</v>
          </cell>
          <cell r="AC138">
            <v>0</v>
          </cell>
          <cell r="AD138">
            <v>60000</v>
          </cell>
          <cell r="AE138">
            <v>0</v>
          </cell>
          <cell r="AF138">
            <v>448150</v>
          </cell>
          <cell r="AG138">
            <v>556810</v>
          </cell>
          <cell r="CL138">
            <v>1053620</v>
          </cell>
        </row>
        <row r="139">
          <cell r="B139">
            <v>1803</v>
          </cell>
          <cell r="C139">
            <v>85.04</v>
          </cell>
          <cell r="D139" t="str">
            <v>Nguyễn Quốc Hùng</v>
          </cell>
          <cell r="E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V139">
            <v>0</v>
          </cell>
          <cell r="X139">
            <v>0</v>
          </cell>
          <cell r="Z139">
            <v>0</v>
          </cell>
          <cell r="AC139">
            <v>0</v>
          </cell>
          <cell r="AE139">
            <v>0</v>
          </cell>
          <cell r="AG139">
            <v>0</v>
          </cell>
          <cell r="CL139">
            <v>0</v>
          </cell>
        </row>
        <row r="140">
          <cell r="B140">
            <v>1804</v>
          </cell>
          <cell r="C140">
            <v>87.3</v>
          </cell>
          <cell r="D140" t="str">
            <v>Nguyễn Duy Quảng</v>
          </cell>
          <cell r="E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O140">
            <v>0</v>
          </cell>
          <cell r="Q140">
            <v>0</v>
          </cell>
          <cell r="S140">
            <v>0</v>
          </cell>
          <cell r="V140">
            <v>0</v>
          </cell>
          <cell r="X140">
            <v>0</v>
          </cell>
          <cell r="Z140">
            <v>0</v>
          </cell>
          <cell r="AC140">
            <v>0</v>
          </cell>
          <cell r="AE140">
            <v>0</v>
          </cell>
          <cell r="AG140">
            <v>0</v>
          </cell>
          <cell r="CL140">
            <v>0</v>
          </cell>
        </row>
        <row r="141">
          <cell r="B141">
            <v>1805</v>
          </cell>
          <cell r="C141">
            <v>87.3</v>
          </cell>
          <cell r="D141" t="str">
            <v>Phạm Huy Thông</v>
          </cell>
          <cell r="E141">
            <v>26574513.600000001</v>
          </cell>
          <cell r="G141">
            <v>137870</v>
          </cell>
          <cell r="H141">
            <v>800000</v>
          </cell>
          <cell r="I141">
            <v>120000</v>
          </cell>
          <cell r="J141">
            <v>0</v>
          </cell>
          <cell r="K141">
            <v>436500</v>
          </cell>
          <cell r="L141">
            <v>1494370</v>
          </cell>
          <cell r="N141">
            <v>137870</v>
          </cell>
          <cell r="O141">
            <v>800000</v>
          </cell>
          <cell r="P141">
            <v>120000</v>
          </cell>
          <cell r="Q141">
            <v>0</v>
          </cell>
          <cell r="R141">
            <v>436500</v>
          </cell>
          <cell r="S141">
            <v>1494370</v>
          </cell>
          <cell r="U141">
            <v>178420</v>
          </cell>
          <cell r="V141">
            <v>800000</v>
          </cell>
          <cell r="W141">
            <v>120000</v>
          </cell>
          <cell r="X141">
            <v>0</v>
          </cell>
          <cell r="Y141">
            <v>436500</v>
          </cell>
          <cell r="Z141">
            <v>1534920</v>
          </cell>
          <cell r="AB141">
            <v>194640</v>
          </cell>
          <cell r="AC141">
            <v>0</v>
          </cell>
          <cell r="AD141">
            <v>120000</v>
          </cell>
          <cell r="AE141">
            <v>0</v>
          </cell>
          <cell r="AF141">
            <v>436500</v>
          </cell>
          <cell r="AG141">
            <v>751140</v>
          </cell>
          <cell r="CL141">
            <v>31849313.600000001</v>
          </cell>
        </row>
        <row r="142">
          <cell r="B142">
            <v>1806</v>
          </cell>
          <cell r="C142">
            <v>87.3</v>
          </cell>
          <cell r="D142" t="str">
            <v>Nguyễn Đình Quyết</v>
          </cell>
          <cell r="E142">
            <v>10938764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436500</v>
          </cell>
          <cell r="L142">
            <v>436500</v>
          </cell>
          <cell r="N142">
            <v>97320</v>
          </cell>
          <cell r="O142">
            <v>0</v>
          </cell>
          <cell r="P142">
            <v>120000</v>
          </cell>
          <cell r="Q142">
            <v>0</v>
          </cell>
          <cell r="R142">
            <v>436500</v>
          </cell>
          <cell r="S142">
            <v>653820</v>
          </cell>
          <cell r="V142">
            <v>0</v>
          </cell>
          <cell r="X142">
            <v>0</v>
          </cell>
          <cell r="Y142">
            <v>436500</v>
          </cell>
          <cell r="Z142">
            <v>436500</v>
          </cell>
          <cell r="AC142">
            <v>0</v>
          </cell>
          <cell r="AE142">
            <v>0</v>
          </cell>
          <cell r="AF142">
            <v>436500</v>
          </cell>
          <cell r="AG142">
            <v>436500</v>
          </cell>
          <cell r="CL142">
            <v>12902084</v>
          </cell>
        </row>
        <row r="143">
          <cell r="B143">
            <v>1807</v>
          </cell>
          <cell r="C143">
            <v>87.3</v>
          </cell>
          <cell r="D143" t="str">
            <v>Nguyễn Duy Cường</v>
          </cell>
          <cell r="E143">
            <v>25961856</v>
          </cell>
          <cell r="G143">
            <v>81100</v>
          </cell>
          <cell r="H143">
            <v>800000</v>
          </cell>
          <cell r="I143">
            <v>120000</v>
          </cell>
          <cell r="J143">
            <v>0</v>
          </cell>
          <cell r="K143">
            <v>436500</v>
          </cell>
          <cell r="L143">
            <v>1437600</v>
          </cell>
          <cell r="N143">
            <v>72990</v>
          </cell>
          <cell r="O143">
            <v>800000</v>
          </cell>
          <cell r="P143">
            <v>120000</v>
          </cell>
          <cell r="Q143">
            <v>0</v>
          </cell>
          <cell r="R143">
            <v>436500</v>
          </cell>
          <cell r="S143">
            <v>1429490</v>
          </cell>
          <cell r="U143">
            <v>105430</v>
          </cell>
          <cell r="V143">
            <v>800000</v>
          </cell>
          <cell r="W143">
            <v>120000</v>
          </cell>
          <cell r="X143">
            <v>0</v>
          </cell>
          <cell r="Y143">
            <v>436500</v>
          </cell>
          <cell r="Z143">
            <v>1461930</v>
          </cell>
          <cell r="AB143">
            <v>105430</v>
          </cell>
          <cell r="AC143">
            <v>800000</v>
          </cell>
          <cell r="AD143">
            <v>120000</v>
          </cell>
          <cell r="AE143">
            <v>0</v>
          </cell>
          <cell r="AF143">
            <v>436500</v>
          </cell>
          <cell r="AG143">
            <v>1461930</v>
          </cell>
          <cell r="CL143">
            <v>31752806</v>
          </cell>
        </row>
        <row r="144">
          <cell r="B144">
            <v>1808</v>
          </cell>
          <cell r="C144">
            <v>85.04</v>
          </cell>
          <cell r="D144" t="str">
            <v>Trần Nam Bình</v>
          </cell>
          <cell r="E144">
            <v>0</v>
          </cell>
          <cell r="G144">
            <v>89210</v>
          </cell>
          <cell r="J144">
            <v>0</v>
          </cell>
          <cell r="L144">
            <v>89210</v>
          </cell>
          <cell r="Q144">
            <v>0</v>
          </cell>
          <cell r="S144">
            <v>0</v>
          </cell>
          <cell r="X144">
            <v>0</v>
          </cell>
          <cell r="Z144">
            <v>0</v>
          </cell>
          <cell r="AE144">
            <v>0</v>
          </cell>
          <cell r="AG144">
            <v>0</v>
          </cell>
          <cell r="CL144">
            <v>89210</v>
          </cell>
        </row>
        <row r="145">
          <cell r="B145">
            <v>1809</v>
          </cell>
          <cell r="C145">
            <v>89.63</v>
          </cell>
          <cell r="D145" t="str">
            <v>Nguyễn Thị Thu Hương</v>
          </cell>
          <cell r="E145">
            <v>1200000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Q145">
            <v>0</v>
          </cell>
          <cell r="S145">
            <v>0</v>
          </cell>
          <cell r="V145">
            <v>0</v>
          </cell>
          <cell r="Z145">
            <v>0</v>
          </cell>
          <cell r="AC145">
            <v>0</v>
          </cell>
          <cell r="AG145">
            <v>0</v>
          </cell>
          <cell r="CL145">
            <v>1200000</v>
          </cell>
        </row>
        <row r="146">
          <cell r="B146">
            <v>1810</v>
          </cell>
          <cell r="C146">
            <v>103.53</v>
          </cell>
          <cell r="D146" t="str">
            <v>Đỗ Quốc Huy</v>
          </cell>
          <cell r="E146">
            <v>9594278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517650</v>
          </cell>
          <cell r="L146">
            <v>517650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517650</v>
          </cell>
          <cell r="S146">
            <v>517650</v>
          </cell>
          <cell r="U146">
            <v>89210</v>
          </cell>
          <cell r="V146">
            <v>800000</v>
          </cell>
          <cell r="W146">
            <v>60000</v>
          </cell>
          <cell r="X146">
            <v>0</v>
          </cell>
          <cell r="Y146">
            <v>517650</v>
          </cell>
          <cell r="Z146">
            <v>1466860</v>
          </cell>
          <cell r="AB146">
            <v>89210</v>
          </cell>
          <cell r="AC146">
            <v>800000</v>
          </cell>
          <cell r="AD146">
            <v>60000</v>
          </cell>
          <cell r="AE146">
            <v>0</v>
          </cell>
          <cell r="AF146">
            <v>517650</v>
          </cell>
          <cell r="AG146">
            <v>1466860</v>
          </cell>
          <cell r="CL146">
            <v>13563298</v>
          </cell>
        </row>
        <row r="147">
          <cell r="B147">
            <v>1901</v>
          </cell>
          <cell r="C147">
            <v>103.53</v>
          </cell>
          <cell r="D147" t="str">
            <v>Vũ Thái Bình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U147">
            <v>121650</v>
          </cell>
          <cell r="V147">
            <v>0</v>
          </cell>
          <cell r="W147">
            <v>180000</v>
          </cell>
          <cell r="X147">
            <v>0</v>
          </cell>
          <cell r="Y147">
            <v>517650</v>
          </cell>
          <cell r="Z147">
            <v>819300</v>
          </cell>
          <cell r="AB147">
            <v>154090</v>
          </cell>
          <cell r="AC147">
            <v>0</v>
          </cell>
          <cell r="AD147">
            <v>180000</v>
          </cell>
          <cell r="AE147">
            <v>0</v>
          </cell>
          <cell r="AF147">
            <v>517650</v>
          </cell>
          <cell r="AG147">
            <v>851740</v>
          </cell>
          <cell r="CL147">
            <v>1671040</v>
          </cell>
        </row>
        <row r="148">
          <cell r="B148">
            <v>1902</v>
          </cell>
          <cell r="C148">
            <v>89.63</v>
          </cell>
          <cell r="D148" t="str">
            <v>Nguyễn Thị Thu Hoài</v>
          </cell>
          <cell r="E148">
            <v>0</v>
          </cell>
          <cell r="J148">
            <v>0</v>
          </cell>
          <cell r="L148">
            <v>0</v>
          </cell>
          <cell r="Q148">
            <v>0</v>
          </cell>
          <cell r="S148">
            <v>0</v>
          </cell>
          <cell r="X148">
            <v>0</v>
          </cell>
          <cell r="Z148">
            <v>0</v>
          </cell>
          <cell r="AB148">
            <v>145980</v>
          </cell>
          <cell r="AC148">
            <v>800000</v>
          </cell>
          <cell r="AD148">
            <v>60000</v>
          </cell>
          <cell r="AE148">
            <v>0</v>
          </cell>
          <cell r="AF148">
            <v>448150</v>
          </cell>
          <cell r="AG148">
            <v>1454130</v>
          </cell>
          <cell r="CL148">
            <v>1454130</v>
          </cell>
        </row>
        <row r="149">
          <cell r="B149">
            <v>1903</v>
          </cell>
          <cell r="C149">
            <v>85.04</v>
          </cell>
          <cell r="D149" t="str">
            <v>Đỗ Ngọc Kiển</v>
          </cell>
          <cell r="E149">
            <v>8929200</v>
          </cell>
          <cell r="H149">
            <v>0</v>
          </cell>
          <cell r="J149">
            <v>0</v>
          </cell>
          <cell r="K149">
            <v>425200.00000000006</v>
          </cell>
          <cell r="L149">
            <v>425200.00000000006</v>
          </cell>
          <cell r="O149">
            <v>0</v>
          </cell>
          <cell r="Q149">
            <v>0</v>
          </cell>
          <cell r="R149">
            <v>425200.00000000006</v>
          </cell>
          <cell r="S149">
            <v>425200.00000000006</v>
          </cell>
          <cell r="V149">
            <v>0</v>
          </cell>
          <cell r="X149">
            <v>0</v>
          </cell>
          <cell r="Y149">
            <v>425200.00000000006</v>
          </cell>
          <cell r="Z149">
            <v>425200.00000000006</v>
          </cell>
          <cell r="AC149">
            <v>0</v>
          </cell>
          <cell r="AE149">
            <v>0</v>
          </cell>
          <cell r="AF149">
            <v>425200.00000000006</v>
          </cell>
          <cell r="AG149">
            <v>425200.00000000006</v>
          </cell>
          <cell r="CL149">
            <v>10630000</v>
          </cell>
        </row>
        <row r="150">
          <cell r="B150">
            <v>1904</v>
          </cell>
          <cell r="E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CL150">
            <v>0</v>
          </cell>
        </row>
        <row r="151">
          <cell r="B151">
            <v>1905</v>
          </cell>
          <cell r="C151">
            <v>87.3</v>
          </cell>
          <cell r="D151" t="str">
            <v>Nguyễn Hùng Minh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U151">
            <v>81100</v>
          </cell>
          <cell r="V151">
            <v>0</v>
          </cell>
          <cell r="W151">
            <v>120000</v>
          </cell>
          <cell r="X151">
            <v>0</v>
          </cell>
          <cell r="Y151">
            <v>436500</v>
          </cell>
          <cell r="Z151">
            <v>637600</v>
          </cell>
          <cell r="AC151">
            <v>0</v>
          </cell>
          <cell r="AE151">
            <v>0</v>
          </cell>
          <cell r="AG151">
            <v>0</v>
          </cell>
          <cell r="CL151">
            <v>637600</v>
          </cell>
        </row>
        <row r="152">
          <cell r="B152">
            <v>1906</v>
          </cell>
          <cell r="C152">
            <v>87.3</v>
          </cell>
          <cell r="D152" t="str">
            <v>Đoàn Thanh Sơn</v>
          </cell>
          <cell r="E152">
            <v>0</v>
          </cell>
          <cell r="G152">
            <v>154090</v>
          </cell>
          <cell r="H152">
            <v>0</v>
          </cell>
          <cell r="I152">
            <v>120000</v>
          </cell>
          <cell r="J152">
            <v>0</v>
          </cell>
          <cell r="K152">
            <v>436500</v>
          </cell>
          <cell r="L152">
            <v>710590</v>
          </cell>
          <cell r="O152">
            <v>0</v>
          </cell>
          <cell r="Q152">
            <v>0</v>
          </cell>
          <cell r="S152">
            <v>0</v>
          </cell>
          <cell r="V152">
            <v>0</v>
          </cell>
          <cell r="X152">
            <v>0</v>
          </cell>
          <cell r="Z152">
            <v>0</v>
          </cell>
          <cell r="AC152">
            <v>0</v>
          </cell>
          <cell r="AE152">
            <v>0</v>
          </cell>
          <cell r="AG152">
            <v>0</v>
          </cell>
          <cell r="CL152">
            <v>710590</v>
          </cell>
        </row>
        <row r="153">
          <cell r="B153">
            <v>1907</v>
          </cell>
          <cell r="C153">
            <v>87.3</v>
          </cell>
          <cell r="D153" t="str">
            <v>Ngô Khánh Huyền</v>
          </cell>
          <cell r="E153">
            <v>8730000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436500</v>
          </cell>
          <cell r="L153">
            <v>436500</v>
          </cell>
          <cell r="N153">
            <v>121650</v>
          </cell>
          <cell r="O153">
            <v>800000</v>
          </cell>
          <cell r="P153">
            <v>120000</v>
          </cell>
          <cell r="Q153">
            <v>0</v>
          </cell>
          <cell r="R153">
            <v>436500</v>
          </cell>
          <cell r="S153">
            <v>1478150</v>
          </cell>
          <cell r="U153">
            <v>154090</v>
          </cell>
          <cell r="V153">
            <v>800000</v>
          </cell>
          <cell r="W153">
            <v>120000</v>
          </cell>
          <cell r="X153">
            <v>0</v>
          </cell>
          <cell r="Y153">
            <v>436500</v>
          </cell>
          <cell r="Z153">
            <v>1510590</v>
          </cell>
          <cell r="AB153">
            <v>154090</v>
          </cell>
          <cell r="AC153">
            <v>800000</v>
          </cell>
          <cell r="AD153">
            <v>120000</v>
          </cell>
          <cell r="AE153">
            <v>0</v>
          </cell>
          <cell r="AF153">
            <v>436500</v>
          </cell>
          <cell r="AG153">
            <v>1510590</v>
          </cell>
          <cell r="CL153">
            <v>13665830</v>
          </cell>
        </row>
        <row r="154">
          <cell r="B154">
            <v>1908</v>
          </cell>
          <cell r="C154">
            <v>85.04</v>
          </cell>
          <cell r="D154" t="str">
            <v>Đỗ Thanh Bình</v>
          </cell>
          <cell r="E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U154">
            <v>72990</v>
          </cell>
          <cell r="V154">
            <v>0</v>
          </cell>
          <cell r="W154">
            <v>120000</v>
          </cell>
          <cell r="X154">
            <v>25000</v>
          </cell>
          <cell r="Y154">
            <v>425200.00000000006</v>
          </cell>
          <cell r="Z154">
            <v>643190</v>
          </cell>
          <cell r="AC154">
            <v>0</v>
          </cell>
          <cell r="AG154">
            <v>0</v>
          </cell>
          <cell r="CL154">
            <v>643190</v>
          </cell>
        </row>
        <row r="155">
          <cell r="B155">
            <v>1909</v>
          </cell>
          <cell r="C155">
            <v>89.63</v>
          </cell>
          <cell r="D155" t="str">
            <v>Phạm Đức Long</v>
          </cell>
          <cell r="E155">
            <v>11656581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448150</v>
          </cell>
          <cell r="L155">
            <v>448150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448150</v>
          </cell>
          <cell r="S155">
            <v>448150</v>
          </cell>
          <cell r="V155">
            <v>0</v>
          </cell>
          <cell r="X155">
            <v>0</v>
          </cell>
          <cell r="Y155">
            <v>448150</v>
          </cell>
          <cell r="Z155">
            <v>448150</v>
          </cell>
          <cell r="AC155">
            <v>0</v>
          </cell>
          <cell r="AE155">
            <v>0</v>
          </cell>
          <cell r="AF155">
            <v>448150</v>
          </cell>
          <cell r="AG155">
            <v>448150</v>
          </cell>
          <cell r="CL155">
            <v>13449181</v>
          </cell>
        </row>
        <row r="156">
          <cell r="B156">
            <v>1910</v>
          </cell>
          <cell r="C156">
            <v>103.53</v>
          </cell>
          <cell r="D156" t="str">
            <v>Đào Thúy Bảo</v>
          </cell>
          <cell r="E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517650</v>
          </cell>
          <cell r="S156">
            <v>517650</v>
          </cell>
          <cell r="V156">
            <v>0</v>
          </cell>
          <cell r="W156">
            <v>0</v>
          </cell>
          <cell r="X156">
            <v>0</v>
          </cell>
          <cell r="Y156">
            <v>517650</v>
          </cell>
          <cell r="Z156">
            <v>517650</v>
          </cell>
          <cell r="AC156">
            <v>0</v>
          </cell>
          <cell r="AD156">
            <v>0</v>
          </cell>
          <cell r="AE156">
            <v>0</v>
          </cell>
          <cell r="AF156">
            <v>517650</v>
          </cell>
          <cell r="AG156">
            <v>517650</v>
          </cell>
          <cell r="CL156">
            <v>1552950</v>
          </cell>
        </row>
        <row r="157">
          <cell r="B157">
            <v>2001</v>
          </cell>
          <cell r="C157">
            <v>103.53</v>
          </cell>
          <cell r="D157" t="str">
            <v>Vũ Thành Lương</v>
          </cell>
          <cell r="E157">
            <v>9546646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517650</v>
          </cell>
          <cell r="L157">
            <v>517650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517650</v>
          </cell>
          <cell r="S157">
            <v>517650</v>
          </cell>
          <cell r="U157">
            <v>129760</v>
          </cell>
          <cell r="V157">
            <v>800000</v>
          </cell>
          <cell r="W157">
            <v>60000</v>
          </cell>
          <cell r="X157">
            <v>25000</v>
          </cell>
          <cell r="Y157">
            <v>517650</v>
          </cell>
          <cell r="Z157">
            <v>1532410</v>
          </cell>
          <cell r="AB157">
            <v>121650</v>
          </cell>
          <cell r="AC157">
            <v>800000</v>
          </cell>
          <cell r="AD157">
            <v>60000</v>
          </cell>
          <cell r="AE157">
            <v>25000</v>
          </cell>
          <cell r="AF157">
            <v>517650</v>
          </cell>
          <cell r="AG157">
            <v>1524300</v>
          </cell>
          <cell r="CL157">
            <v>13638656</v>
          </cell>
        </row>
        <row r="158">
          <cell r="B158">
            <v>2002</v>
          </cell>
          <cell r="E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CL158">
            <v>0</v>
          </cell>
        </row>
        <row r="159">
          <cell r="B159">
            <v>2003</v>
          </cell>
          <cell r="E159">
            <v>0</v>
          </cell>
          <cell r="G159">
            <v>8110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8110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CL159">
            <v>8110</v>
          </cell>
        </row>
        <row r="160">
          <cell r="B160">
            <v>2004</v>
          </cell>
          <cell r="C160">
            <v>87.3</v>
          </cell>
          <cell r="D160" t="str">
            <v>Bùi Chí Linh</v>
          </cell>
          <cell r="E160">
            <v>15910191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436500</v>
          </cell>
          <cell r="L160">
            <v>436500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436500</v>
          </cell>
          <cell r="S160">
            <v>436500</v>
          </cell>
          <cell r="Y160">
            <v>436500</v>
          </cell>
          <cell r="Z160">
            <v>436500</v>
          </cell>
          <cell r="AE160">
            <v>0</v>
          </cell>
          <cell r="AF160">
            <v>436500</v>
          </cell>
          <cell r="AG160">
            <v>436500</v>
          </cell>
          <cell r="CL160">
            <v>17656191</v>
          </cell>
        </row>
        <row r="161">
          <cell r="B161">
            <v>2005</v>
          </cell>
          <cell r="C161">
            <v>87.3</v>
          </cell>
          <cell r="D161" t="str">
            <v>Phan Đức Hòa</v>
          </cell>
          <cell r="E161">
            <v>13282279</v>
          </cell>
          <cell r="H161">
            <v>0</v>
          </cell>
          <cell r="J161">
            <v>0</v>
          </cell>
          <cell r="K161">
            <v>436500</v>
          </cell>
          <cell r="L161">
            <v>436500</v>
          </cell>
          <cell r="O161">
            <v>0</v>
          </cell>
          <cell r="Q161">
            <v>0</v>
          </cell>
          <cell r="R161">
            <v>436500</v>
          </cell>
          <cell r="S161">
            <v>436500</v>
          </cell>
          <cell r="W161">
            <v>60000</v>
          </cell>
          <cell r="X161">
            <v>0</v>
          </cell>
          <cell r="Y161">
            <v>436500</v>
          </cell>
          <cell r="Z161">
            <v>496500</v>
          </cell>
          <cell r="AC161">
            <v>0</v>
          </cell>
          <cell r="AE161">
            <v>0</v>
          </cell>
          <cell r="AF161">
            <v>436500</v>
          </cell>
          <cell r="AG161">
            <v>436500</v>
          </cell>
          <cell r="CL161">
            <v>15088279</v>
          </cell>
        </row>
        <row r="162">
          <cell r="B162">
            <v>2006</v>
          </cell>
          <cell r="C162">
            <v>87.3</v>
          </cell>
          <cell r="D162" t="str">
            <v>Phan Thành Trung</v>
          </cell>
          <cell r="E162">
            <v>0</v>
          </cell>
          <cell r="G162">
            <v>89210</v>
          </cell>
          <cell r="H162">
            <v>800000</v>
          </cell>
          <cell r="I162">
            <v>120000</v>
          </cell>
          <cell r="J162">
            <v>0</v>
          </cell>
          <cell r="L162">
            <v>1009210</v>
          </cell>
          <cell r="N162">
            <v>105430</v>
          </cell>
          <cell r="O162">
            <v>800000</v>
          </cell>
          <cell r="P162">
            <v>120000</v>
          </cell>
          <cell r="Q162">
            <v>0</v>
          </cell>
          <cell r="S162">
            <v>1025430</v>
          </cell>
          <cell r="U162">
            <v>105430</v>
          </cell>
          <cell r="V162">
            <v>800000</v>
          </cell>
          <cell r="W162">
            <v>120000</v>
          </cell>
          <cell r="X162">
            <v>0</v>
          </cell>
          <cell r="Z162">
            <v>1025430</v>
          </cell>
          <cell r="AB162">
            <v>137870</v>
          </cell>
          <cell r="AC162">
            <v>0</v>
          </cell>
          <cell r="AD162">
            <v>120000</v>
          </cell>
          <cell r="AE162">
            <v>0</v>
          </cell>
          <cell r="AG162">
            <v>257870</v>
          </cell>
          <cell r="CL162">
            <v>3317940</v>
          </cell>
        </row>
        <row r="163">
          <cell r="B163">
            <v>2007</v>
          </cell>
          <cell r="C163">
            <v>87.3</v>
          </cell>
          <cell r="D163" t="str">
            <v>Đỗ Thị Thùy</v>
          </cell>
          <cell r="E163">
            <v>16183040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436500</v>
          </cell>
          <cell r="L163">
            <v>436500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436500</v>
          </cell>
          <cell r="S163">
            <v>436500</v>
          </cell>
          <cell r="U163">
            <v>145980</v>
          </cell>
          <cell r="V163">
            <v>0</v>
          </cell>
          <cell r="W163">
            <v>120000</v>
          </cell>
          <cell r="X163">
            <v>0</v>
          </cell>
          <cell r="Y163">
            <v>436500</v>
          </cell>
          <cell r="Z163">
            <v>702480</v>
          </cell>
          <cell r="AC163">
            <v>0</v>
          </cell>
          <cell r="AE163">
            <v>0</v>
          </cell>
          <cell r="AF163">
            <v>436500</v>
          </cell>
          <cell r="AG163">
            <v>436500</v>
          </cell>
          <cell r="CL163">
            <v>18195020</v>
          </cell>
        </row>
        <row r="164">
          <cell r="B164">
            <v>2008</v>
          </cell>
          <cell r="C164">
            <v>85.04</v>
          </cell>
          <cell r="D164" t="str">
            <v>Phạm Tuấn Lượng</v>
          </cell>
          <cell r="E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X164">
            <v>0</v>
          </cell>
          <cell r="Z164">
            <v>0</v>
          </cell>
          <cell r="AB164">
            <v>89210</v>
          </cell>
          <cell r="AC164">
            <v>800000</v>
          </cell>
          <cell r="AD164">
            <v>120000</v>
          </cell>
          <cell r="AE164">
            <v>0</v>
          </cell>
          <cell r="AF164">
            <v>425200.00000000006</v>
          </cell>
          <cell r="AG164">
            <v>1434410</v>
          </cell>
          <cell r="CL164">
            <v>1434410</v>
          </cell>
        </row>
        <row r="165">
          <cell r="B165">
            <v>2009</v>
          </cell>
          <cell r="C165">
            <v>89.63</v>
          </cell>
          <cell r="D165" t="str">
            <v>Nguyễn Như Hoạt</v>
          </cell>
          <cell r="E165">
            <v>717360</v>
          </cell>
          <cell r="G165">
            <v>81100</v>
          </cell>
          <cell r="H165">
            <v>0</v>
          </cell>
          <cell r="I165">
            <v>180000</v>
          </cell>
          <cell r="J165">
            <v>0</v>
          </cell>
          <cell r="K165">
            <v>448150</v>
          </cell>
          <cell r="L165">
            <v>709250</v>
          </cell>
          <cell r="N165">
            <v>113540</v>
          </cell>
          <cell r="O165">
            <v>0</v>
          </cell>
          <cell r="P165">
            <v>180000</v>
          </cell>
          <cell r="Q165">
            <v>0</v>
          </cell>
          <cell r="R165">
            <v>448150</v>
          </cell>
          <cell r="S165">
            <v>741690</v>
          </cell>
          <cell r="U165">
            <v>56770</v>
          </cell>
          <cell r="V165">
            <v>0</v>
          </cell>
          <cell r="W165">
            <v>180000</v>
          </cell>
          <cell r="X165">
            <v>0</v>
          </cell>
          <cell r="Y165">
            <v>448150</v>
          </cell>
          <cell r="Z165">
            <v>684920</v>
          </cell>
          <cell r="AB165">
            <v>170310</v>
          </cell>
          <cell r="AC165">
            <v>0</v>
          </cell>
          <cell r="AD165">
            <v>180000</v>
          </cell>
          <cell r="AE165">
            <v>0</v>
          </cell>
          <cell r="AF165">
            <v>448150</v>
          </cell>
          <cell r="AG165">
            <v>798460</v>
          </cell>
          <cell r="CL165">
            <v>3651680</v>
          </cell>
        </row>
        <row r="166">
          <cell r="B166">
            <v>2010</v>
          </cell>
          <cell r="C166">
            <v>103.53</v>
          </cell>
          <cell r="D166" t="str">
            <v>Nguyễn Như Hoạt</v>
          </cell>
          <cell r="E166">
            <v>15654496.4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X166">
            <v>0</v>
          </cell>
          <cell r="Z166">
            <v>0</v>
          </cell>
          <cell r="AB166">
            <v>194640</v>
          </cell>
          <cell r="AC166">
            <v>800000</v>
          </cell>
          <cell r="AD166">
            <v>120000</v>
          </cell>
          <cell r="AE166">
            <v>0</v>
          </cell>
          <cell r="AF166">
            <v>517650</v>
          </cell>
          <cell r="AG166">
            <v>1632290</v>
          </cell>
          <cell r="CL166">
            <v>17286786.399999999</v>
          </cell>
        </row>
        <row r="167">
          <cell r="B167">
            <v>2101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CL167">
            <v>0</v>
          </cell>
        </row>
        <row r="168">
          <cell r="B168">
            <v>2102</v>
          </cell>
          <cell r="C168">
            <v>89.63</v>
          </cell>
          <cell r="D168" t="str">
            <v>Nguyễn Thế Đại</v>
          </cell>
          <cell r="E168">
            <v>46181565</v>
          </cell>
          <cell r="G168">
            <v>137870</v>
          </cell>
          <cell r="H168">
            <v>1600000</v>
          </cell>
          <cell r="I168">
            <v>120000</v>
          </cell>
          <cell r="J168">
            <v>0</v>
          </cell>
          <cell r="K168">
            <v>448150</v>
          </cell>
          <cell r="L168">
            <v>2306020</v>
          </cell>
          <cell r="N168">
            <v>145980</v>
          </cell>
          <cell r="O168">
            <v>1600000</v>
          </cell>
          <cell r="P168">
            <v>120000</v>
          </cell>
          <cell r="Q168">
            <v>0</v>
          </cell>
          <cell r="R168">
            <v>448150</v>
          </cell>
          <cell r="S168">
            <v>2314130</v>
          </cell>
          <cell r="U168">
            <v>154090</v>
          </cell>
          <cell r="V168">
            <v>1600000</v>
          </cell>
          <cell r="W168">
            <v>120000</v>
          </cell>
          <cell r="X168">
            <v>0</v>
          </cell>
          <cell r="Y168">
            <v>448150</v>
          </cell>
          <cell r="Z168">
            <v>2322240</v>
          </cell>
          <cell r="AB168">
            <v>178420</v>
          </cell>
          <cell r="AC168">
            <v>1600000</v>
          </cell>
          <cell r="AD168">
            <v>120000</v>
          </cell>
          <cell r="AE168">
            <v>0</v>
          </cell>
          <cell r="AF168">
            <v>448150</v>
          </cell>
          <cell r="AG168">
            <v>2346570</v>
          </cell>
          <cell r="CL168">
            <v>55470525</v>
          </cell>
        </row>
        <row r="169">
          <cell r="B169">
            <v>2103</v>
          </cell>
          <cell r="C169">
            <v>85.04</v>
          </cell>
          <cell r="D169" t="str">
            <v>Đỗ Thế Dũng</v>
          </cell>
          <cell r="E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Z169">
            <v>0</v>
          </cell>
          <cell r="AB169">
            <v>0</v>
          </cell>
          <cell r="AC169">
            <v>0</v>
          </cell>
          <cell r="AE169">
            <v>0</v>
          </cell>
          <cell r="AG169">
            <v>0</v>
          </cell>
          <cell r="CL169">
            <v>0</v>
          </cell>
        </row>
        <row r="170">
          <cell r="B170">
            <v>2104</v>
          </cell>
          <cell r="C170">
            <v>87.3</v>
          </cell>
          <cell r="D170" t="str">
            <v>Phan Mạnh Hòa</v>
          </cell>
          <cell r="E170">
            <v>3285446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V170">
            <v>0</v>
          </cell>
          <cell r="X170">
            <v>0</v>
          </cell>
          <cell r="Z170">
            <v>0</v>
          </cell>
          <cell r="AC170">
            <v>0</v>
          </cell>
          <cell r="AE170">
            <v>0</v>
          </cell>
          <cell r="AG170">
            <v>0</v>
          </cell>
          <cell r="CL170">
            <v>3285446</v>
          </cell>
        </row>
        <row r="171">
          <cell r="B171">
            <v>2105</v>
          </cell>
          <cell r="C171">
            <v>87.3</v>
          </cell>
          <cell r="D171" t="str">
            <v>Đặng Thanh Quang</v>
          </cell>
          <cell r="E171">
            <v>19419602.399999999</v>
          </cell>
          <cell r="G171">
            <v>97320</v>
          </cell>
          <cell r="H171">
            <v>0</v>
          </cell>
          <cell r="I171">
            <v>120000</v>
          </cell>
          <cell r="J171">
            <v>25000</v>
          </cell>
          <cell r="K171">
            <v>436500</v>
          </cell>
          <cell r="L171">
            <v>678820</v>
          </cell>
          <cell r="N171">
            <v>113540</v>
          </cell>
          <cell r="O171">
            <v>0</v>
          </cell>
          <cell r="P171">
            <v>120000</v>
          </cell>
          <cell r="Q171">
            <v>25000</v>
          </cell>
          <cell r="R171">
            <v>436500</v>
          </cell>
          <cell r="S171">
            <v>695040</v>
          </cell>
          <cell r="U171">
            <v>113540</v>
          </cell>
          <cell r="V171">
            <v>0</v>
          </cell>
          <cell r="W171">
            <v>120000</v>
          </cell>
          <cell r="X171">
            <v>25000</v>
          </cell>
          <cell r="Y171">
            <v>436500</v>
          </cell>
          <cell r="Z171">
            <v>695040</v>
          </cell>
          <cell r="AB171">
            <v>105430</v>
          </cell>
          <cell r="AC171">
            <v>0</v>
          </cell>
          <cell r="AD171">
            <v>120000</v>
          </cell>
          <cell r="AE171">
            <v>25000</v>
          </cell>
          <cell r="AF171">
            <v>436500</v>
          </cell>
          <cell r="AG171">
            <v>686930</v>
          </cell>
          <cell r="CL171">
            <v>22175432.399999999</v>
          </cell>
        </row>
        <row r="172">
          <cell r="B172">
            <v>2106</v>
          </cell>
          <cell r="C172">
            <v>87.3</v>
          </cell>
          <cell r="D172" t="str">
            <v>Nguyễn Đức Thái</v>
          </cell>
          <cell r="E172">
            <v>11692479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436500</v>
          </cell>
          <cell r="L172">
            <v>436500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436500</v>
          </cell>
          <cell r="S172">
            <v>436500</v>
          </cell>
          <cell r="U172">
            <v>89210</v>
          </cell>
          <cell r="V172">
            <v>800000</v>
          </cell>
          <cell r="W172">
            <v>120000</v>
          </cell>
          <cell r="X172">
            <v>0</v>
          </cell>
          <cell r="Y172">
            <v>436500</v>
          </cell>
          <cell r="Z172">
            <v>1445710</v>
          </cell>
          <cell r="AB172">
            <v>97320</v>
          </cell>
          <cell r="AC172">
            <v>800000</v>
          </cell>
          <cell r="AD172">
            <v>120000</v>
          </cell>
          <cell r="AE172">
            <v>0</v>
          </cell>
          <cell r="AF172">
            <v>436500</v>
          </cell>
          <cell r="AG172">
            <v>1453820</v>
          </cell>
          <cell r="CL172">
            <v>15465009</v>
          </cell>
        </row>
        <row r="173">
          <cell r="B173">
            <v>2107</v>
          </cell>
          <cell r="C173">
            <v>87.3</v>
          </cell>
          <cell r="D173" t="str">
            <v>Chu Văn Tuân</v>
          </cell>
          <cell r="E173">
            <v>15512205</v>
          </cell>
          <cell r="G173">
            <v>316290</v>
          </cell>
          <cell r="H173">
            <v>0</v>
          </cell>
          <cell r="I173">
            <v>120000</v>
          </cell>
          <cell r="J173">
            <v>25000</v>
          </cell>
          <cell r="K173">
            <v>436500</v>
          </cell>
          <cell r="L173">
            <v>897790</v>
          </cell>
          <cell r="N173">
            <v>0</v>
          </cell>
          <cell r="O173">
            <v>0</v>
          </cell>
          <cell r="P173">
            <v>120000</v>
          </cell>
          <cell r="Q173">
            <v>25000</v>
          </cell>
          <cell r="R173">
            <v>436500</v>
          </cell>
          <cell r="S173">
            <v>581500</v>
          </cell>
          <cell r="U173">
            <v>0</v>
          </cell>
          <cell r="V173">
            <v>0</v>
          </cell>
          <cell r="W173">
            <v>120000</v>
          </cell>
          <cell r="X173">
            <v>25000</v>
          </cell>
          <cell r="Y173">
            <v>436500</v>
          </cell>
          <cell r="Z173">
            <v>581500</v>
          </cell>
          <cell r="AB173">
            <v>56770</v>
          </cell>
          <cell r="AC173">
            <v>0</v>
          </cell>
          <cell r="AD173">
            <v>120000</v>
          </cell>
          <cell r="AE173">
            <v>25000</v>
          </cell>
          <cell r="AF173">
            <v>436500</v>
          </cell>
          <cell r="AG173">
            <v>638270</v>
          </cell>
          <cell r="CL173">
            <v>18211265</v>
          </cell>
        </row>
        <row r="174">
          <cell r="B174">
            <v>2108</v>
          </cell>
          <cell r="C174">
            <v>85.04</v>
          </cell>
          <cell r="D174" t="str">
            <v>Nguyễn Thúy Hà</v>
          </cell>
          <cell r="E174">
            <v>15054127</v>
          </cell>
          <cell r="G174">
            <v>56770</v>
          </cell>
          <cell r="H174">
            <v>800000</v>
          </cell>
          <cell r="I174">
            <v>120000</v>
          </cell>
          <cell r="J174">
            <v>0</v>
          </cell>
          <cell r="K174">
            <v>425200.00000000006</v>
          </cell>
          <cell r="L174">
            <v>1401970</v>
          </cell>
          <cell r="N174">
            <v>89210</v>
          </cell>
          <cell r="O174">
            <v>800000</v>
          </cell>
          <cell r="P174">
            <v>120000</v>
          </cell>
          <cell r="Q174">
            <v>0</v>
          </cell>
          <cell r="R174">
            <v>425200.00000000006</v>
          </cell>
          <cell r="S174">
            <v>1434410</v>
          </cell>
          <cell r="U174">
            <v>48660</v>
          </cell>
          <cell r="V174">
            <v>800000</v>
          </cell>
          <cell r="W174">
            <v>120000</v>
          </cell>
          <cell r="X174">
            <v>0</v>
          </cell>
          <cell r="Y174">
            <v>425200.00000000006</v>
          </cell>
          <cell r="Z174">
            <v>1393860</v>
          </cell>
          <cell r="AB174">
            <v>64880</v>
          </cell>
          <cell r="AC174">
            <v>800000</v>
          </cell>
          <cell r="AD174">
            <v>60000</v>
          </cell>
          <cell r="AE174">
            <v>0</v>
          </cell>
          <cell r="AF174">
            <v>425200.00000000006</v>
          </cell>
          <cell r="AG174">
            <v>1350080</v>
          </cell>
          <cell r="CL174">
            <v>20634447</v>
          </cell>
        </row>
        <row r="175">
          <cell r="B175">
            <v>2109</v>
          </cell>
          <cell r="C175">
            <v>89.63</v>
          </cell>
          <cell r="D175" t="str">
            <v>Phạm Thị Thu Hường</v>
          </cell>
          <cell r="E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113540</v>
          </cell>
          <cell r="O175">
            <v>800000</v>
          </cell>
          <cell r="P175">
            <v>120000</v>
          </cell>
          <cell r="Q175">
            <v>0</v>
          </cell>
          <cell r="R175">
            <v>448150</v>
          </cell>
          <cell r="S175">
            <v>1481690</v>
          </cell>
          <cell r="X175">
            <v>0</v>
          </cell>
          <cell r="Z175">
            <v>0</v>
          </cell>
          <cell r="AB175">
            <v>113540</v>
          </cell>
          <cell r="AC175">
            <v>800000</v>
          </cell>
          <cell r="AD175">
            <v>120000</v>
          </cell>
          <cell r="AE175">
            <v>0</v>
          </cell>
          <cell r="AF175">
            <v>448150</v>
          </cell>
          <cell r="AG175">
            <v>1481690</v>
          </cell>
          <cell r="CL175">
            <v>2963380</v>
          </cell>
        </row>
        <row r="176">
          <cell r="B176">
            <v>2110</v>
          </cell>
          <cell r="C176">
            <v>103.53</v>
          </cell>
          <cell r="D176" t="str">
            <v>Trần Thị Hoa</v>
          </cell>
          <cell r="E176">
            <v>10353000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517650</v>
          </cell>
          <cell r="L176">
            <v>517650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517650</v>
          </cell>
          <cell r="S176">
            <v>517650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517650</v>
          </cell>
          <cell r="Z176">
            <v>517650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517650</v>
          </cell>
          <cell r="AG176">
            <v>517650</v>
          </cell>
          <cell r="CL176">
            <v>12423600</v>
          </cell>
        </row>
        <row r="177">
          <cell r="B177">
            <v>2201</v>
          </cell>
          <cell r="C177">
            <v>97.5</v>
          </cell>
          <cell r="D177" t="str">
            <v>Mr. Trung</v>
          </cell>
          <cell r="E177">
            <v>1674940</v>
          </cell>
          <cell r="G177">
            <v>16220</v>
          </cell>
          <cell r="H177">
            <v>0</v>
          </cell>
          <cell r="I177">
            <v>60000</v>
          </cell>
          <cell r="J177">
            <v>0</v>
          </cell>
          <cell r="K177">
            <v>487500</v>
          </cell>
          <cell r="L177">
            <v>563720</v>
          </cell>
          <cell r="N177">
            <v>24330</v>
          </cell>
          <cell r="O177">
            <v>0</v>
          </cell>
          <cell r="P177">
            <v>60000</v>
          </cell>
          <cell r="Q177">
            <v>0</v>
          </cell>
          <cell r="R177">
            <v>487500</v>
          </cell>
          <cell r="S177">
            <v>571830</v>
          </cell>
          <cell r="U177">
            <v>8110</v>
          </cell>
          <cell r="V177">
            <v>0</v>
          </cell>
          <cell r="W177">
            <v>60000</v>
          </cell>
          <cell r="X177">
            <v>0</v>
          </cell>
          <cell r="Y177">
            <v>487500</v>
          </cell>
          <cell r="Z177">
            <v>555610</v>
          </cell>
          <cell r="AB177">
            <v>8110</v>
          </cell>
          <cell r="AC177">
            <v>0</v>
          </cell>
          <cell r="AD177">
            <v>60000</v>
          </cell>
          <cell r="AE177">
            <v>0</v>
          </cell>
          <cell r="AF177">
            <v>487500</v>
          </cell>
          <cell r="AG177">
            <v>555610</v>
          </cell>
          <cell r="CL177">
            <v>3921710</v>
          </cell>
        </row>
        <row r="178">
          <cell r="B178">
            <v>2202</v>
          </cell>
          <cell r="C178">
            <v>81</v>
          </cell>
          <cell r="D178" t="str">
            <v>Mr. Đức</v>
          </cell>
          <cell r="E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U178">
            <v>56770</v>
          </cell>
          <cell r="V178">
            <v>800000</v>
          </cell>
          <cell r="W178">
            <v>0</v>
          </cell>
          <cell r="X178">
            <v>0</v>
          </cell>
          <cell r="Y178">
            <v>405000</v>
          </cell>
          <cell r="Z178">
            <v>1261770</v>
          </cell>
          <cell r="AB178">
            <v>64880</v>
          </cell>
          <cell r="AC178">
            <v>800000</v>
          </cell>
          <cell r="AD178">
            <v>0</v>
          </cell>
          <cell r="AE178">
            <v>0</v>
          </cell>
          <cell r="AF178">
            <v>405000</v>
          </cell>
          <cell r="AG178">
            <v>1269880</v>
          </cell>
          <cell r="CL178">
            <v>2531650</v>
          </cell>
        </row>
        <row r="179">
          <cell r="B179">
            <v>2203</v>
          </cell>
          <cell r="C179">
            <v>76.400000000000006</v>
          </cell>
          <cell r="D179" t="str">
            <v>Ms. Lan</v>
          </cell>
          <cell r="E179">
            <v>2860530</v>
          </cell>
          <cell r="G179">
            <v>81100</v>
          </cell>
          <cell r="H179">
            <v>0</v>
          </cell>
          <cell r="I179">
            <v>0</v>
          </cell>
          <cell r="J179">
            <v>0</v>
          </cell>
          <cell r="K179">
            <v>382000</v>
          </cell>
          <cell r="L179">
            <v>463100</v>
          </cell>
          <cell r="N179">
            <v>48660</v>
          </cell>
          <cell r="O179">
            <v>0</v>
          </cell>
          <cell r="P179">
            <v>0</v>
          </cell>
          <cell r="Q179">
            <v>0</v>
          </cell>
          <cell r="R179">
            <v>382000</v>
          </cell>
          <cell r="S179">
            <v>430660</v>
          </cell>
          <cell r="U179">
            <v>89210</v>
          </cell>
          <cell r="V179">
            <v>0</v>
          </cell>
          <cell r="W179">
            <v>0</v>
          </cell>
          <cell r="X179">
            <v>0</v>
          </cell>
          <cell r="Y179">
            <v>382000</v>
          </cell>
          <cell r="Z179">
            <v>471210</v>
          </cell>
          <cell r="AB179">
            <v>48660</v>
          </cell>
          <cell r="AC179">
            <v>0</v>
          </cell>
          <cell r="AD179">
            <v>0</v>
          </cell>
          <cell r="AE179">
            <v>0</v>
          </cell>
          <cell r="AF179">
            <v>382000</v>
          </cell>
          <cell r="AG179">
            <v>430660</v>
          </cell>
          <cell r="CL179">
            <v>4656160</v>
          </cell>
        </row>
        <row r="180">
          <cell r="B180">
            <v>2204</v>
          </cell>
          <cell r="D180" t="str">
            <v>CĐT</v>
          </cell>
          <cell r="E180">
            <v>40550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CL180">
            <v>40550</v>
          </cell>
        </row>
        <row r="181">
          <cell r="B181">
            <v>2205</v>
          </cell>
          <cell r="D181" t="str">
            <v>CĐT</v>
          </cell>
          <cell r="E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CL181">
            <v>0</v>
          </cell>
        </row>
        <row r="182">
          <cell r="B182">
            <v>2206</v>
          </cell>
          <cell r="D182" t="str">
            <v>CĐT</v>
          </cell>
          <cell r="E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CL182">
            <v>0</v>
          </cell>
        </row>
        <row r="183">
          <cell r="B183">
            <v>2207</v>
          </cell>
          <cell r="C183">
            <v>82.45</v>
          </cell>
          <cell r="D183" t="str">
            <v>Vũ Trọng  Phan</v>
          </cell>
          <cell r="E183">
            <v>6867137.2000000002</v>
          </cell>
          <cell r="G183">
            <v>32440</v>
          </cell>
          <cell r="H183">
            <v>0</v>
          </cell>
          <cell r="I183">
            <v>120000</v>
          </cell>
          <cell r="J183">
            <v>0</v>
          </cell>
          <cell r="K183">
            <v>412250</v>
          </cell>
          <cell r="L183">
            <v>564690</v>
          </cell>
          <cell r="N183">
            <v>24330</v>
          </cell>
          <cell r="O183">
            <v>0</v>
          </cell>
          <cell r="P183">
            <v>120000</v>
          </cell>
          <cell r="Q183">
            <v>0</v>
          </cell>
          <cell r="R183">
            <v>412250</v>
          </cell>
          <cell r="S183">
            <v>556580</v>
          </cell>
          <cell r="U183">
            <v>32440</v>
          </cell>
          <cell r="V183">
            <v>0</v>
          </cell>
          <cell r="W183">
            <v>120000</v>
          </cell>
          <cell r="X183">
            <v>0</v>
          </cell>
          <cell r="Y183">
            <v>412250</v>
          </cell>
          <cell r="Z183">
            <v>564690</v>
          </cell>
          <cell r="AB183">
            <v>32440</v>
          </cell>
          <cell r="AC183">
            <v>0</v>
          </cell>
          <cell r="AD183">
            <v>120000</v>
          </cell>
          <cell r="AE183">
            <v>0</v>
          </cell>
          <cell r="AF183">
            <v>412250</v>
          </cell>
          <cell r="AG183">
            <v>564690</v>
          </cell>
          <cell r="CL183">
            <v>9117787.1999999993</v>
          </cell>
        </row>
        <row r="184">
          <cell r="B184">
            <v>2208</v>
          </cell>
          <cell r="C184">
            <v>76.400000000000006</v>
          </cell>
          <cell r="D184" t="str">
            <v>Nguyễn Văn Chính</v>
          </cell>
          <cell r="E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X184">
            <v>0</v>
          </cell>
          <cell r="Z184">
            <v>0</v>
          </cell>
          <cell r="AE184">
            <v>0</v>
          </cell>
          <cell r="AG184">
            <v>0</v>
          </cell>
          <cell r="CL184">
            <v>0</v>
          </cell>
        </row>
        <row r="185">
          <cell r="B185">
            <v>2209</v>
          </cell>
          <cell r="C185">
            <v>81</v>
          </cell>
          <cell r="D185" t="str">
            <v>Trần Thị Nga</v>
          </cell>
          <cell r="E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  <cell r="O185">
            <v>0</v>
          </cell>
          <cell r="P185">
            <v>0</v>
          </cell>
          <cell r="Q185">
            <v>0</v>
          </cell>
          <cell r="S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Z185">
            <v>0</v>
          </cell>
          <cell r="AC185">
            <v>0</v>
          </cell>
          <cell r="AD185">
            <v>0</v>
          </cell>
          <cell r="AE185">
            <v>0</v>
          </cell>
          <cell r="AG185">
            <v>0</v>
          </cell>
          <cell r="CL185">
            <v>0</v>
          </cell>
        </row>
        <row r="186">
          <cell r="B186">
            <v>2210</v>
          </cell>
          <cell r="C186">
            <v>97.5</v>
          </cell>
          <cell r="D186" t="str">
            <v>Ms. Lan</v>
          </cell>
          <cell r="E186">
            <v>5808548.2000000002</v>
          </cell>
          <cell r="G186">
            <v>48660</v>
          </cell>
          <cell r="H186">
            <v>0</v>
          </cell>
          <cell r="I186">
            <v>0</v>
          </cell>
          <cell r="J186">
            <v>0</v>
          </cell>
          <cell r="K186">
            <v>487500</v>
          </cell>
          <cell r="L186">
            <v>536160</v>
          </cell>
          <cell r="N186">
            <v>40550</v>
          </cell>
          <cell r="O186">
            <v>0</v>
          </cell>
          <cell r="P186">
            <v>0</v>
          </cell>
          <cell r="Q186">
            <v>0</v>
          </cell>
          <cell r="R186">
            <v>487500</v>
          </cell>
          <cell r="S186">
            <v>528050</v>
          </cell>
          <cell r="U186">
            <v>48660</v>
          </cell>
          <cell r="V186">
            <v>0</v>
          </cell>
          <cell r="W186">
            <v>0</v>
          </cell>
          <cell r="X186">
            <v>0</v>
          </cell>
          <cell r="Y186">
            <v>487500</v>
          </cell>
          <cell r="Z186">
            <v>536160</v>
          </cell>
          <cell r="AB186">
            <v>56770</v>
          </cell>
          <cell r="AC186">
            <v>0</v>
          </cell>
          <cell r="AD186">
            <v>0</v>
          </cell>
          <cell r="AE186">
            <v>0</v>
          </cell>
          <cell r="AF186">
            <v>487500</v>
          </cell>
          <cell r="AG186">
            <v>544270</v>
          </cell>
          <cell r="CL186">
            <v>7953188.2000000002</v>
          </cell>
        </row>
        <row r="187">
          <cell r="E187">
            <v>959444622.20000005</v>
          </cell>
          <cell r="F187">
            <v>0</v>
          </cell>
          <cell r="G187">
            <v>3333210</v>
          </cell>
          <cell r="H187">
            <v>8800000</v>
          </cell>
          <cell r="I187">
            <v>3540000</v>
          </cell>
          <cell r="J187">
            <v>75000</v>
          </cell>
          <cell r="K187">
            <v>32228350</v>
          </cell>
          <cell r="L187">
            <v>47976560</v>
          </cell>
          <cell r="M187">
            <v>0</v>
          </cell>
          <cell r="N187">
            <v>3276440</v>
          </cell>
          <cell r="O187">
            <v>10400000</v>
          </cell>
          <cell r="P187">
            <v>3900000</v>
          </cell>
          <cell r="Q187">
            <v>100000</v>
          </cell>
          <cell r="R187">
            <v>32757650</v>
          </cell>
          <cell r="S187">
            <v>50434090</v>
          </cell>
          <cell r="T187">
            <v>0</v>
          </cell>
          <cell r="U187">
            <v>4703800</v>
          </cell>
          <cell r="V187">
            <v>13600000</v>
          </cell>
          <cell r="W187">
            <v>5160000</v>
          </cell>
          <cell r="X187">
            <v>250000</v>
          </cell>
          <cell r="Y187">
            <v>36292050</v>
          </cell>
          <cell r="Z187">
            <v>60005850</v>
          </cell>
          <cell r="AA187">
            <v>0</v>
          </cell>
          <cell r="AB187">
            <v>6232758</v>
          </cell>
          <cell r="AC187">
            <v>21200000</v>
          </cell>
          <cell r="AD187">
            <v>7140000</v>
          </cell>
          <cell r="AE187">
            <v>300000</v>
          </cell>
          <cell r="AF187">
            <v>40449700</v>
          </cell>
          <cell r="AG187">
            <v>75322458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233738958</v>
          </cell>
        </row>
        <row r="188">
          <cell r="F188">
            <v>1007421182.2</v>
          </cell>
          <cell r="M188">
            <v>1057855272.2</v>
          </cell>
          <cell r="T188">
            <v>1117861122.2</v>
          </cell>
          <cell r="AA188">
            <v>1193183580.2</v>
          </cell>
          <cell r="AH188">
            <v>1193183580.2</v>
          </cell>
          <cell r="AO188">
            <v>1193183580.2</v>
          </cell>
          <cell r="AV188">
            <v>1193183580.2</v>
          </cell>
          <cell r="BC188">
            <v>1193183580.2</v>
          </cell>
          <cell r="BJ188">
            <v>1193183580.2</v>
          </cell>
          <cell r="BQ188">
            <v>1193183580.2</v>
          </cell>
          <cell r="BX188">
            <v>1193183580.2</v>
          </cell>
          <cell r="CE188">
            <v>1193183580.2</v>
          </cell>
          <cell r="CL188">
            <v>1193183580.2</v>
          </cell>
        </row>
        <row r="190">
          <cell r="E190">
            <v>1077149155.8</v>
          </cell>
          <cell r="F190">
            <v>0</v>
          </cell>
          <cell r="G190">
            <v>4265860</v>
          </cell>
          <cell r="H190">
            <v>12000000</v>
          </cell>
          <cell r="I190">
            <v>4560000</v>
          </cell>
          <cell r="J190">
            <v>150000</v>
          </cell>
          <cell r="K190">
            <v>38733400</v>
          </cell>
          <cell r="L190">
            <v>59709260</v>
          </cell>
          <cell r="M190">
            <v>0</v>
          </cell>
          <cell r="N190">
            <v>4857890</v>
          </cell>
          <cell r="O190">
            <v>19200000</v>
          </cell>
          <cell r="P190">
            <v>5700000</v>
          </cell>
          <cell r="Q190">
            <v>225000</v>
          </cell>
          <cell r="R190">
            <v>41526700</v>
          </cell>
          <cell r="S190">
            <v>71509590</v>
          </cell>
          <cell r="T190">
            <v>0</v>
          </cell>
          <cell r="U190">
            <v>7258450</v>
          </cell>
          <cell r="V190">
            <v>23200000</v>
          </cell>
          <cell r="W190">
            <v>7980000</v>
          </cell>
          <cell r="X190">
            <v>400000</v>
          </cell>
          <cell r="Y190">
            <v>47788650</v>
          </cell>
          <cell r="Z190">
            <v>86627100</v>
          </cell>
          <cell r="AA190">
            <v>7645968</v>
          </cell>
          <cell r="AB190">
            <v>16430761</v>
          </cell>
          <cell r="AC190">
            <v>47600000</v>
          </cell>
          <cell r="AD190">
            <v>18660000</v>
          </cell>
          <cell r="AE190">
            <v>1075000</v>
          </cell>
          <cell r="AF190">
            <v>78538600</v>
          </cell>
          <cell r="AG190">
            <v>169950329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</row>
        <row r="192">
          <cell r="B192" t="str">
            <v>Check</v>
          </cell>
          <cell r="D192" t="str">
            <v>Đóng tiền</v>
          </cell>
          <cell r="F192">
            <v>0</v>
          </cell>
          <cell r="G192">
            <v>932650</v>
          </cell>
          <cell r="H192">
            <v>3200000</v>
          </cell>
          <cell r="I192">
            <v>1020000</v>
          </cell>
          <cell r="J192">
            <v>75000</v>
          </cell>
          <cell r="K192">
            <v>6505050</v>
          </cell>
          <cell r="L192">
            <v>11732700</v>
          </cell>
          <cell r="M192">
            <v>0</v>
          </cell>
          <cell r="N192">
            <v>1581450</v>
          </cell>
          <cell r="O192">
            <v>8800000</v>
          </cell>
          <cell r="P192">
            <v>1800000</v>
          </cell>
          <cell r="Q192">
            <v>125000</v>
          </cell>
          <cell r="R192">
            <v>8769050</v>
          </cell>
          <cell r="S192">
            <v>21075500</v>
          </cell>
          <cell r="T192">
            <v>0</v>
          </cell>
          <cell r="U192">
            <v>2554650</v>
          </cell>
          <cell r="V192">
            <v>9600000</v>
          </cell>
          <cell r="W192">
            <v>2820000</v>
          </cell>
          <cell r="X192">
            <v>150000</v>
          </cell>
          <cell r="Y192">
            <v>11496600</v>
          </cell>
          <cell r="Z192">
            <v>26621250</v>
          </cell>
          <cell r="AA192">
            <v>7645968</v>
          </cell>
          <cell r="AB192">
            <v>10198003</v>
          </cell>
          <cell r="AC192">
            <v>26400000</v>
          </cell>
          <cell r="AD192">
            <v>11520000</v>
          </cell>
          <cell r="AE192">
            <v>775000</v>
          </cell>
          <cell r="AF192">
            <v>38088900</v>
          </cell>
          <cell r="AG192">
            <v>94627871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</row>
        <row r="194">
          <cell r="AA194">
            <v>7645968</v>
          </cell>
          <cell r="AB194">
            <v>16430761</v>
          </cell>
          <cell r="AC194">
            <v>47600000</v>
          </cell>
          <cell r="AD194">
            <v>18660000</v>
          </cell>
          <cell r="AE194">
            <v>1075000</v>
          </cell>
          <cell r="AF194">
            <v>78538600</v>
          </cell>
        </row>
        <row r="195"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7" workbookViewId="0">
      <selection activeCell="F12" sqref="F12"/>
    </sheetView>
  </sheetViews>
  <sheetFormatPr defaultRowHeight="15" x14ac:dyDescent="0.25"/>
  <cols>
    <col min="1" max="1" width="9.140625" style="1"/>
    <col min="2" max="2" width="24" style="1" customWidth="1"/>
    <col min="3" max="5" width="20.7109375" style="1" customWidth="1"/>
    <col min="6" max="6" width="22.7109375" style="1" customWidth="1"/>
    <col min="7" max="8" width="9.140625" style="1"/>
    <col min="9" max="9" width="12.28515625" style="1" bestFit="1" customWidth="1"/>
    <col min="10" max="16384" width="9.140625" style="1"/>
  </cols>
  <sheetData>
    <row r="1" spans="1:9" x14ac:dyDescent="0.25">
      <c r="A1" s="157" t="s">
        <v>341</v>
      </c>
      <c r="B1" s="157"/>
      <c r="C1" s="157"/>
      <c r="D1" s="157"/>
      <c r="E1" s="157"/>
      <c r="F1" s="157"/>
    </row>
    <row r="2" spans="1:9" x14ac:dyDescent="0.25">
      <c r="A2" s="157"/>
      <c r="B2" s="157"/>
      <c r="C2" s="157"/>
      <c r="D2" s="157"/>
      <c r="E2" s="157"/>
      <c r="F2" s="157"/>
    </row>
    <row r="3" spans="1:9" x14ac:dyDescent="0.25">
      <c r="A3" s="158" t="s">
        <v>334</v>
      </c>
      <c r="B3" s="158"/>
      <c r="C3" s="158"/>
      <c r="D3" s="158"/>
      <c r="E3" s="158"/>
      <c r="F3" s="158"/>
    </row>
    <row r="4" spans="1:9" x14ac:dyDescent="0.25">
      <c r="A4" s="158"/>
      <c r="B4" s="158"/>
      <c r="C4" s="158"/>
      <c r="D4" s="158"/>
      <c r="E4" s="158"/>
      <c r="F4" s="158"/>
    </row>
    <row r="5" spans="1:9" ht="15.75" thickBot="1" x14ac:dyDescent="0.3">
      <c r="E5" s="1" t="s">
        <v>12</v>
      </c>
    </row>
    <row r="6" spans="1:9" ht="30" customHeight="1" thickTop="1" x14ac:dyDescent="0.25">
      <c r="A6" s="139" t="s">
        <v>0</v>
      </c>
      <c r="B6" s="140" t="s">
        <v>5</v>
      </c>
      <c r="C6" s="140" t="s">
        <v>1</v>
      </c>
      <c r="D6" s="140" t="s">
        <v>2</v>
      </c>
      <c r="E6" s="141" t="s">
        <v>3</v>
      </c>
      <c r="F6" s="141" t="s">
        <v>335</v>
      </c>
    </row>
    <row r="7" spans="1:9" ht="20.100000000000001" customHeight="1" x14ac:dyDescent="0.25">
      <c r="A7" s="3">
        <v>1</v>
      </c>
      <c r="B7" s="5" t="s">
        <v>4</v>
      </c>
      <c r="C7" s="219">
        <v>0</v>
      </c>
      <c r="D7" s="219">
        <v>7645968</v>
      </c>
      <c r="E7" s="220">
        <f>SUM(C7:D7)</f>
        <v>7645968</v>
      </c>
      <c r="F7" s="7"/>
    </row>
    <row r="8" spans="1:9" ht="20.100000000000001" customHeight="1" x14ac:dyDescent="0.25">
      <c r="A8" s="4">
        <v>2</v>
      </c>
      <c r="B8" s="6" t="s">
        <v>6</v>
      </c>
      <c r="C8" s="221">
        <v>8802202</v>
      </c>
      <c r="D8" s="221">
        <v>1395801</v>
      </c>
      <c r="E8" s="222">
        <f t="shared" ref="E8:E16" si="0">SUM(C8:D8)</f>
        <v>10198003</v>
      </c>
      <c r="F8" s="8"/>
      <c r="I8" s="10"/>
    </row>
    <row r="9" spans="1:9" ht="20.100000000000001" customHeight="1" x14ac:dyDescent="0.25">
      <c r="A9" s="4">
        <v>3</v>
      </c>
      <c r="B9" s="6" t="s">
        <v>7</v>
      </c>
      <c r="C9" s="221">
        <v>26400000</v>
      </c>
      <c r="D9" s="221"/>
      <c r="E9" s="222">
        <f t="shared" si="0"/>
        <v>26400000</v>
      </c>
      <c r="F9" s="8"/>
      <c r="I9" s="10"/>
    </row>
    <row r="10" spans="1:9" ht="20.100000000000001" customHeight="1" x14ac:dyDescent="0.25">
      <c r="A10" s="4">
        <v>4</v>
      </c>
      <c r="B10" s="6" t="s">
        <v>8</v>
      </c>
      <c r="C10" s="221">
        <v>9600000</v>
      </c>
      <c r="D10" s="221">
        <v>1920000</v>
      </c>
      <c r="E10" s="222">
        <f t="shared" si="0"/>
        <v>11520000</v>
      </c>
      <c r="F10" s="8"/>
      <c r="I10" s="10"/>
    </row>
    <row r="11" spans="1:9" ht="20.100000000000001" customHeight="1" x14ac:dyDescent="0.25">
      <c r="A11" s="4">
        <v>5</v>
      </c>
      <c r="B11" s="6" t="s">
        <v>9</v>
      </c>
      <c r="C11" s="221">
        <v>750000</v>
      </c>
      <c r="D11" s="221">
        <v>25000</v>
      </c>
      <c r="E11" s="222">
        <f t="shared" si="0"/>
        <v>775000</v>
      </c>
      <c r="F11" s="8"/>
      <c r="I11" s="10"/>
    </row>
    <row r="12" spans="1:9" ht="20.100000000000001" customHeight="1" x14ac:dyDescent="0.25">
      <c r="A12" s="4">
        <v>6</v>
      </c>
      <c r="B12" s="6" t="s">
        <v>10</v>
      </c>
      <c r="C12" s="221">
        <v>33888900</v>
      </c>
      <c r="D12" s="221">
        <v>4200000</v>
      </c>
      <c r="E12" s="222">
        <f t="shared" si="0"/>
        <v>38088900</v>
      </c>
      <c r="F12" s="8"/>
      <c r="I12" s="11"/>
    </row>
    <row r="13" spans="1:9" ht="20.100000000000001" customHeight="1" x14ac:dyDescent="0.25">
      <c r="A13" s="4">
        <v>7</v>
      </c>
      <c r="B13" s="6" t="s">
        <v>13</v>
      </c>
      <c r="C13" s="221">
        <v>177133983.60000002</v>
      </c>
      <c r="D13" s="221"/>
      <c r="E13" s="222">
        <f t="shared" si="0"/>
        <v>177133983.60000002</v>
      </c>
      <c r="F13" s="8"/>
      <c r="I13" s="11"/>
    </row>
    <row r="14" spans="1:9" ht="20.100000000000001" customHeight="1" x14ac:dyDescent="0.25">
      <c r="A14" s="4">
        <v>8</v>
      </c>
      <c r="B14" s="6" t="s">
        <v>14</v>
      </c>
      <c r="C14" s="221"/>
      <c r="D14" s="221"/>
      <c r="E14" s="222">
        <f t="shared" si="0"/>
        <v>0</v>
      </c>
      <c r="F14" s="8"/>
      <c r="I14" s="225"/>
    </row>
    <row r="15" spans="1:9" ht="20.100000000000001" customHeight="1" x14ac:dyDescent="0.25">
      <c r="A15" s="4">
        <v>9</v>
      </c>
      <c r="B15" s="6" t="s">
        <v>11</v>
      </c>
      <c r="C15" s="221"/>
      <c r="D15" s="221"/>
      <c r="E15" s="222">
        <f t="shared" si="0"/>
        <v>0</v>
      </c>
      <c r="F15" s="8"/>
      <c r="I15" s="10"/>
    </row>
    <row r="16" spans="1:9" ht="20.100000000000001" customHeight="1" x14ac:dyDescent="0.25">
      <c r="A16" s="15">
        <v>10</v>
      </c>
      <c r="B16" s="16" t="s">
        <v>18</v>
      </c>
      <c r="C16" s="223"/>
      <c r="D16" s="223"/>
      <c r="E16" s="224">
        <f t="shared" si="0"/>
        <v>0</v>
      </c>
      <c r="F16" s="17"/>
    </row>
    <row r="17" spans="1:6" ht="22.5" customHeight="1" thickBot="1" x14ac:dyDescent="0.3">
      <c r="A17" s="2"/>
      <c r="B17" s="138" t="s">
        <v>3</v>
      </c>
      <c r="C17" s="218">
        <f t="shared" ref="C17:D17" si="1">SUM(C7:C16)</f>
        <v>256575085.60000002</v>
      </c>
      <c r="D17" s="218">
        <f t="shared" si="1"/>
        <v>15186769</v>
      </c>
      <c r="E17" s="218">
        <f>SUM(E7:E16)</f>
        <v>271761854.60000002</v>
      </c>
      <c r="F17" s="9"/>
    </row>
    <row r="18" spans="1:6" ht="15.75" thickTop="1" x14ac:dyDescent="0.25"/>
    <row r="19" spans="1:6" ht="15.75" x14ac:dyDescent="0.25">
      <c r="B19" s="18" t="s">
        <v>20</v>
      </c>
    </row>
    <row r="20" spans="1:6" x14ac:dyDescent="0.25">
      <c r="B20" s="12"/>
    </row>
    <row r="21" spans="1:6" x14ac:dyDescent="0.25">
      <c r="A21" s="1" t="s">
        <v>19</v>
      </c>
    </row>
    <row r="23" spans="1:6" ht="15.75" x14ac:dyDescent="0.25">
      <c r="D23" s="155" t="s">
        <v>15</v>
      </c>
      <c r="E23" s="155"/>
      <c r="F23" s="156"/>
    </row>
    <row r="25" spans="1:6" ht="15.75" x14ac:dyDescent="0.25">
      <c r="B25" s="13" t="s">
        <v>16</v>
      </c>
      <c r="D25" s="14" t="s">
        <v>17</v>
      </c>
      <c r="E25" s="14"/>
    </row>
  </sheetData>
  <mergeCells count="3">
    <mergeCell ref="D23:F23"/>
    <mergeCell ref="A1:F2"/>
    <mergeCell ref="A3:F4"/>
  </mergeCells>
  <pageMargins left="0.31496062992125984" right="0.19685039370078741" top="0.15748031496062992" bottom="0.15748031496062992" header="0.39370078740157483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tabSelected="1" workbookViewId="0">
      <selection activeCell="AC16" sqref="AC16"/>
    </sheetView>
  </sheetViews>
  <sheetFormatPr defaultRowHeight="15" x14ac:dyDescent="0.25"/>
  <cols>
    <col min="1" max="1" width="5.28515625" style="1" customWidth="1"/>
    <col min="2" max="2" width="12.42578125" style="1" customWidth="1"/>
    <col min="3" max="7" width="11.28515625" style="1" customWidth="1"/>
    <col min="8" max="8" width="12.7109375" style="1" bestFit="1" customWidth="1"/>
    <col min="9" max="25" width="11.28515625" style="1" customWidth="1"/>
    <col min="26" max="28" width="12.7109375" style="1" bestFit="1" customWidth="1"/>
    <col min="29" max="29" width="14.42578125" style="1" customWidth="1"/>
    <col min="30" max="30" width="10.7109375" style="1" hidden="1" customWidth="1"/>
    <col min="31" max="37" width="9.140625" style="1" hidden="1" customWidth="1"/>
    <col min="38" max="38" width="12.85546875" style="1" bestFit="1" customWidth="1"/>
    <col min="39" max="16384" width="9.140625" style="1"/>
  </cols>
  <sheetData>
    <row r="1" spans="1:38" ht="20.25" x14ac:dyDescent="0.3">
      <c r="A1" s="159" t="s">
        <v>24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1:38" ht="18.75" x14ac:dyDescent="0.3">
      <c r="A2" s="160" t="s">
        <v>336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3" spans="1:38" ht="15.75" thickBot="1" x14ac:dyDescent="0.3"/>
    <row r="4" spans="1:38" customFormat="1" ht="15.75" thickTop="1" x14ac:dyDescent="0.25">
      <c r="A4" s="241" t="s">
        <v>0</v>
      </c>
      <c r="B4" s="242" t="s">
        <v>21</v>
      </c>
      <c r="C4" s="243" t="s">
        <v>337</v>
      </c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4" t="s">
        <v>338</v>
      </c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6"/>
      <c r="Z4" s="247" t="s">
        <v>339</v>
      </c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9"/>
      <c r="AL4" s="165" t="s">
        <v>3</v>
      </c>
    </row>
    <row r="5" spans="1:38" customFormat="1" x14ac:dyDescent="0.25">
      <c r="A5" s="226"/>
      <c r="B5" s="227"/>
      <c r="C5" s="228">
        <v>2</v>
      </c>
      <c r="D5" s="228">
        <v>3</v>
      </c>
      <c r="E5" s="228">
        <v>4</v>
      </c>
      <c r="F5" s="228">
        <v>5</v>
      </c>
      <c r="G5" s="228">
        <v>6</v>
      </c>
      <c r="H5" s="228">
        <v>7</v>
      </c>
      <c r="I5" s="228">
        <v>8</v>
      </c>
      <c r="J5" s="228">
        <v>9</v>
      </c>
      <c r="K5" s="228">
        <v>10</v>
      </c>
      <c r="L5" s="228">
        <v>11</v>
      </c>
      <c r="M5" s="228">
        <v>12</v>
      </c>
      <c r="N5" s="229">
        <v>1</v>
      </c>
      <c r="O5" s="229">
        <v>2</v>
      </c>
      <c r="P5" s="229">
        <v>3</v>
      </c>
      <c r="Q5" s="229">
        <v>4</v>
      </c>
      <c r="R5" s="229">
        <v>5</v>
      </c>
      <c r="S5" s="229">
        <v>6</v>
      </c>
      <c r="T5" s="229">
        <v>7</v>
      </c>
      <c r="U5" s="229">
        <v>8</v>
      </c>
      <c r="V5" s="229">
        <v>9</v>
      </c>
      <c r="W5" s="229">
        <v>10</v>
      </c>
      <c r="X5" s="229">
        <v>11</v>
      </c>
      <c r="Y5" s="229">
        <v>12</v>
      </c>
      <c r="Z5" s="230">
        <v>1</v>
      </c>
      <c r="AA5" s="230">
        <v>2</v>
      </c>
      <c r="AB5" s="230">
        <v>3</v>
      </c>
      <c r="AC5" s="230">
        <v>4</v>
      </c>
      <c r="AD5" s="230">
        <v>5</v>
      </c>
      <c r="AE5" s="230">
        <v>6</v>
      </c>
      <c r="AF5" s="230">
        <v>7</v>
      </c>
      <c r="AG5" s="230">
        <v>8</v>
      </c>
      <c r="AH5" s="230">
        <v>9</v>
      </c>
      <c r="AI5" s="230">
        <v>10</v>
      </c>
      <c r="AJ5" s="230">
        <v>11</v>
      </c>
      <c r="AK5" s="230">
        <v>12</v>
      </c>
      <c r="AL5" s="166"/>
    </row>
    <row r="6" spans="1:38" customFormat="1" x14ac:dyDescent="0.25">
      <c r="A6" s="20">
        <v>1</v>
      </c>
      <c r="B6" s="21" t="s">
        <v>4</v>
      </c>
      <c r="C6" s="231">
        <v>0</v>
      </c>
      <c r="D6" s="231">
        <v>2872</v>
      </c>
      <c r="E6" s="231">
        <v>3101868</v>
      </c>
      <c r="F6" s="231">
        <v>4147313</v>
      </c>
      <c r="G6" s="231">
        <v>6353086</v>
      </c>
      <c r="H6" s="231">
        <v>7550751</v>
      </c>
      <c r="I6" s="231">
        <v>0</v>
      </c>
      <c r="J6" s="231">
        <v>0</v>
      </c>
      <c r="K6" s="231">
        <v>0</v>
      </c>
      <c r="L6" s="231">
        <v>0</v>
      </c>
      <c r="M6" s="231">
        <v>0</v>
      </c>
      <c r="N6" s="231">
        <v>0</v>
      </c>
      <c r="O6" s="231">
        <v>0</v>
      </c>
      <c r="P6" s="231">
        <v>0</v>
      </c>
      <c r="Q6" s="231">
        <v>0</v>
      </c>
      <c r="R6" s="231">
        <v>0</v>
      </c>
      <c r="S6" s="231">
        <v>0</v>
      </c>
      <c r="T6" s="231">
        <v>0</v>
      </c>
      <c r="U6" s="231">
        <v>0</v>
      </c>
      <c r="V6" s="231">
        <v>0</v>
      </c>
      <c r="W6" s="231">
        <v>0</v>
      </c>
      <c r="X6" s="231">
        <v>0</v>
      </c>
      <c r="Y6" s="231">
        <v>0</v>
      </c>
      <c r="Z6" s="231">
        <v>0</v>
      </c>
      <c r="AA6" s="231">
        <v>0</v>
      </c>
      <c r="AB6" s="231"/>
      <c r="AC6" s="231">
        <v>7645968</v>
      </c>
      <c r="AD6" s="231">
        <v>0</v>
      </c>
      <c r="AE6" s="231">
        <f>VLOOKUP("Check",'[1]TỔNG HỢP 2018'!$B:$CL,40,FALSE)</f>
        <v>0</v>
      </c>
      <c r="AF6" s="231">
        <f>VLOOKUP("Check",'[1]TỔNG HỢP 2018'!$B:$CL,47,FALSE)</f>
        <v>0</v>
      </c>
      <c r="AG6" s="231">
        <f>VLOOKUP("Check",'[1]TỔNG HỢP 2018'!$B:$CL,54,FALSE)</f>
        <v>0</v>
      </c>
      <c r="AH6" s="231">
        <f>VLOOKUP("Check",'[1]TỔNG HỢP 2018'!$B:$CL,61,FALSE)</f>
        <v>0</v>
      </c>
      <c r="AI6" s="231">
        <f>VLOOKUP("Check",'[1]TỔNG HỢP 2018'!$B:$CL,68,FALSE)</f>
        <v>0</v>
      </c>
      <c r="AJ6" s="231">
        <f>VLOOKUP("Check",'[1]TỔNG HỢP 2018'!$B:$CL,75,FALSE)</f>
        <v>0</v>
      </c>
      <c r="AK6" s="231">
        <f>VLOOKUP("Check",'[1]TỔNG HỢP 2018'!$B:$CL,82,FALSE)</f>
        <v>0</v>
      </c>
      <c r="AL6" s="232">
        <f>SUM(C6:AK6)</f>
        <v>28801858</v>
      </c>
    </row>
    <row r="7" spans="1:38" customFormat="1" x14ac:dyDescent="0.25">
      <c r="A7" s="22">
        <v>2</v>
      </c>
      <c r="B7" s="23" t="s">
        <v>6</v>
      </c>
      <c r="C7" s="231">
        <v>0</v>
      </c>
      <c r="D7" s="231">
        <v>0</v>
      </c>
      <c r="E7" s="231">
        <v>187002</v>
      </c>
      <c r="F7" s="231">
        <v>374003</v>
      </c>
      <c r="G7" s="231">
        <v>0</v>
      </c>
      <c r="H7" s="231">
        <v>154086</v>
      </c>
      <c r="I7" s="231">
        <v>0</v>
      </c>
      <c r="J7" s="231">
        <v>0</v>
      </c>
      <c r="K7" s="231">
        <v>40549</v>
      </c>
      <c r="L7" s="231">
        <v>64878</v>
      </c>
      <c r="M7" s="231">
        <v>113537</v>
      </c>
      <c r="N7" s="231">
        <v>24329.40000000014</v>
      </c>
      <c r="O7" s="231">
        <v>32439.199999999953</v>
      </c>
      <c r="P7" s="231">
        <v>105430</v>
      </c>
      <c r="Q7" s="231">
        <v>89210</v>
      </c>
      <c r="R7" s="231">
        <v>105430</v>
      </c>
      <c r="S7" s="231">
        <v>32440</v>
      </c>
      <c r="T7" s="231">
        <v>32440</v>
      </c>
      <c r="U7" s="231">
        <v>48660</v>
      </c>
      <c r="V7" s="231">
        <v>97320</v>
      </c>
      <c r="W7" s="231">
        <v>381170</v>
      </c>
      <c r="X7" s="231">
        <v>640690</v>
      </c>
      <c r="Y7" s="231">
        <v>592030</v>
      </c>
      <c r="Z7" s="231">
        <v>932650</v>
      </c>
      <c r="AA7" s="231">
        <v>1581450</v>
      </c>
      <c r="AB7" s="231">
        <v>2554650</v>
      </c>
      <c r="AC7" s="231">
        <v>10198003</v>
      </c>
      <c r="AD7" s="231">
        <v>0</v>
      </c>
      <c r="AE7" s="231">
        <f>VLOOKUP("Check",'[1]TỔNG HỢP 2018'!$B:$CL,41,FALSE)</f>
        <v>0</v>
      </c>
      <c r="AF7" s="231">
        <f>VLOOKUP("Check",'[1]TỔNG HỢP 2018'!$B:$CL,48,FALSE)</f>
        <v>0</v>
      </c>
      <c r="AG7" s="231">
        <f>VLOOKUP("Check",'[1]TỔNG HỢP 2018'!$B:$CL,55,FALSE)</f>
        <v>0</v>
      </c>
      <c r="AH7" s="231">
        <f>VLOOKUP("Check",'[1]TỔNG HỢP 2018'!$B:$CL,62,FALSE)</f>
        <v>0</v>
      </c>
      <c r="AI7" s="231">
        <f>VLOOKUP("Check",'[1]TỔNG HỢP 2018'!$B:$CL,69,FALSE)</f>
        <v>0</v>
      </c>
      <c r="AJ7" s="231">
        <f>VLOOKUP("Check",'[1]TỔNG HỢP 2018'!$B:$CL,76,FALSE)</f>
        <v>0</v>
      </c>
      <c r="AK7" s="231">
        <f>VLOOKUP("Check",'[1]TỔNG HỢP 2018'!$B:$CL,83,FALSE)</f>
        <v>0</v>
      </c>
      <c r="AL7" s="232">
        <f t="shared" ref="AL7:AL12" si="0">SUM(C7:AK7)</f>
        <v>18382396.600000001</v>
      </c>
    </row>
    <row r="8" spans="1:38" customFormat="1" x14ac:dyDescent="0.25">
      <c r="A8" s="22">
        <v>3</v>
      </c>
      <c r="B8" s="23" t="s">
        <v>22</v>
      </c>
      <c r="C8" s="231">
        <v>0</v>
      </c>
      <c r="D8" s="231">
        <v>0</v>
      </c>
      <c r="E8" s="231">
        <v>800000</v>
      </c>
      <c r="F8" s="231">
        <v>800000</v>
      </c>
      <c r="G8" s="231">
        <v>0</v>
      </c>
      <c r="H8" s="231">
        <v>800000</v>
      </c>
      <c r="I8" s="231">
        <v>0</v>
      </c>
      <c r="J8" s="231">
        <v>800000</v>
      </c>
      <c r="K8" s="231">
        <v>800000</v>
      </c>
      <c r="L8" s="231">
        <v>800000</v>
      </c>
      <c r="M8" s="231">
        <v>1600000</v>
      </c>
      <c r="N8" s="231">
        <v>800000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800000</v>
      </c>
      <c r="X8" s="231">
        <v>2400000</v>
      </c>
      <c r="Y8" s="231">
        <v>2400000</v>
      </c>
      <c r="Z8" s="231">
        <v>3200000</v>
      </c>
      <c r="AA8" s="231">
        <v>8800000</v>
      </c>
      <c r="AB8" s="231">
        <v>9600000</v>
      </c>
      <c r="AC8" s="231">
        <v>26400000</v>
      </c>
      <c r="AD8" s="231">
        <v>0</v>
      </c>
      <c r="AE8" s="231">
        <f>VLOOKUP("Check",'[1]TỔNG HỢP 2018'!$B:$CL,42,FALSE)</f>
        <v>0</v>
      </c>
      <c r="AF8" s="231">
        <f>VLOOKUP("Check",'[1]TỔNG HỢP 2018'!$B:$CL,49,FALSE)</f>
        <v>0</v>
      </c>
      <c r="AG8" s="231">
        <f>VLOOKUP("Check",'[1]TỔNG HỢP 2018'!$B:$CL,56,FALSE)</f>
        <v>0</v>
      </c>
      <c r="AH8" s="231">
        <f>VLOOKUP("Check",'[1]TỔNG HỢP 2018'!$B:$CL,63,FALSE)</f>
        <v>0</v>
      </c>
      <c r="AI8" s="231">
        <f>VLOOKUP("Check",'[1]TỔNG HỢP 2018'!$B:$CL,70,FALSE)</f>
        <v>0</v>
      </c>
      <c r="AJ8" s="231">
        <f>VLOOKUP("Check",'[1]TỔNG HỢP 2018'!$B:$CL,77,FALSE)</f>
        <v>0</v>
      </c>
      <c r="AK8" s="231">
        <f>VLOOKUP("Check",'[1]TỔNG HỢP 2018'!$B:$CL,84,FALSE)</f>
        <v>0</v>
      </c>
      <c r="AL8" s="232">
        <f t="shared" si="0"/>
        <v>60800000</v>
      </c>
    </row>
    <row r="9" spans="1:38" customFormat="1" x14ac:dyDescent="0.25">
      <c r="A9" s="22">
        <v>4</v>
      </c>
      <c r="B9" s="23" t="s">
        <v>8</v>
      </c>
      <c r="C9" s="231">
        <v>0</v>
      </c>
      <c r="D9" s="231">
        <v>0</v>
      </c>
      <c r="E9" s="231">
        <v>0</v>
      </c>
      <c r="F9" s="231">
        <v>0</v>
      </c>
      <c r="G9" s="231">
        <v>0</v>
      </c>
      <c r="H9" s="231">
        <v>120000</v>
      </c>
      <c r="I9" s="231">
        <v>0</v>
      </c>
      <c r="J9" s="231">
        <v>60000</v>
      </c>
      <c r="K9" s="231">
        <v>60000</v>
      </c>
      <c r="L9" s="231">
        <v>60000</v>
      </c>
      <c r="M9" s="231">
        <v>120000</v>
      </c>
      <c r="N9" s="231">
        <v>60000</v>
      </c>
      <c r="O9" s="231">
        <v>120000</v>
      </c>
      <c r="P9" s="231">
        <v>120000</v>
      </c>
      <c r="Q9" s="231">
        <v>120000</v>
      </c>
      <c r="R9" s="231">
        <v>120000</v>
      </c>
      <c r="S9" s="231">
        <v>120000</v>
      </c>
      <c r="T9" s="231">
        <v>120000</v>
      </c>
      <c r="U9" s="231">
        <v>120000</v>
      </c>
      <c r="V9" s="231">
        <v>180000</v>
      </c>
      <c r="W9" s="231">
        <v>300000</v>
      </c>
      <c r="X9" s="231">
        <v>480000</v>
      </c>
      <c r="Y9" s="231">
        <v>480000</v>
      </c>
      <c r="Z9" s="231">
        <v>1020000</v>
      </c>
      <c r="AA9" s="231">
        <v>1800000</v>
      </c>
      <c r="AB9" s="231">
        <v>2820000</v>
      </c>
      <c r="AC9" s="231">
        <v>11520000</v>
      </c>
      <c r="AD9" s="231">
        <v>0</v>
      </c>
      <c r="AE9" s="231">
        <f>VLOOKUP("Check",'[1]TỔNG HỢP 2018'!$B:$CL,43,FALSE)</f>
        <v>0</v>
      </c>
      <c r="AF9" s="231">
        <f>VLOOKUP("Check",'[1]TỔNG HỢP 2018'!$B:$CL,50,FALSE)</f>
        <v>0</v>
      </c>
      <c r="AG9" s="231">
        <f>VLOOKUP("Check",'[1]TỔNG HỢP 2018'!$B:$CL,57,FALSE)</f>
        <v>0</v>
      </c>
      <c r="AH9" s="231">
        <f>VLOOKUP("Check",'[1]TỔNG HỢP 2018'!$B:$CL,64,FALSE)</f>
        <v>0</v>
      </c>
      <c r="AI9" s="231">
        <f>VLOOKUP("Check",'[1]TỔNG HỢP 2018'!$B:$CL,71,FALSE)</f>
        <v>0</v>
      </c>
      <c r="AJ9" s="231">
        <f>VLOOKUP("Check",'[1]TỔNG HỢP 2018'!$B:$CL,78,FALSE)</f>
        <v>0</v>
      </c>
      <c r="AK9" s="231">
        <f>VLOOKUP("Check",'[1]TỔNG HỢP 2018'!$B:$CL,85,FALSE)</f>
        <v>0</v>
      </c>
      <c r="AL9" s="232">
        <f t="shared" si="0"/>
        <v>19920000</v>
      </c>
    </row>
    <row r="10" spans="1:38" customFormat="1" x14ac:dyDescent="0.25">
      <c r="A10" s="22">
        <v>5</v>
      </c>
      <c r="B10" s="23" t="s">
        <v>9</v>
      </c>
      <c r="C10" s="231">
        <v>0</v>
      </c>
      <c r="D10" s="231">
        <v>0</v>
      </c>
      <c r="E10" s="231">
        <v>0</v>
      </c>
      <c r="F10" s="231">
        <v>0</v>
      </c>
      <c r="G10" s="231">
        <v>0</v>
      </c>
      <c r="H10" s="231">
        <v>0</v>
      </c>
      <c r="I10" s="231">
        <v>0</v>
      </c>
      <c r="J10" s="231">
        <v>0</v>
      </c>
      <c r="K10" s="231">
        <v>0</v>
      </c>
      <c r="L10" s="231">
        <v>0</v>
      </c>
      <c r="M10" s="231">
        <v>0</v>
      </c>
      <c r="N10" s="231">
        <v>0</v>
      </c>
      <c r="O10" s="231">
        <v>0</v>
      </c>
      <c r="P10" s="231">
        <v>0</v>
      </c>
      <c r="Q10" s="231">
        <v>0</v>
      </c>
      <c r="R10" s="231">
        <v>0</v>
      </c>
      <c r="S10" s="231">
        <v>0</v>
      </c>
      <c r="T10" s="231">
        <v>0</v>
      </c>
      <c r="U10" s="231">
        <v>0</v>
      </c>
      <c r="V10" s="231">
        <v>0</v>
      </c>
      <c r="W10" s="231">
        <v>25000</v>
      </c>
      <c r="X10" s="231">
        <v>25000</v>
      </c>
      <c r="Y10" s="231">
        <v>25000</v>
      </c>
      <c r="Z10" s="231">
        <v>75000</v>
      </c>
      <c r="AA10" s="231">
        <v>125000</v>
      </c>
      <c r="AB10" s="231">
        <v>150000</v>
      </c>
      <c r="AC10" s="231">
        <v>775000</v>
      </c>
      <c r="AD10" s="231">
        <v>0</v>
      </c>
      <c r="AE10" s="231">
        <f>VLOOKUP("Check",'[1]TỔNG HỢP 2018'!$B:$CL,44,FALSE)</f>
        <v>0</v>
      </c>
      <c r="AF10" s="231">
        <f>VLOOKUP("Check",'[1]TỔNG HỢP 2018'!$B:$CL,51,FALSE)</f>
        <v>0</v>
      </c>
      <c r="AG10" s="231">
        <f>VLOOKUP("Check",'[1]TỔNG HỢP 2018'!$B:$CL,58,FALSE)</f>
        <v>0</v>
      </c>
      <c r="AH10" s="231">
        <f>VLOOKUP("Check",'[1]TỔNG HỢP 2018'!$B:$CL,65,FALSE)</f>
        <v>0</v>
      </c>
      <c r="AI10" s="231">
        <f>VLOOKUP("Check",'[1]TỔNG HỢP 2018'!$B:$CL,72,FALSE)</f>
        <v>0</v>
      </c>
      <c r="AJ10" s="231">
        <f>VLOOKUP("Check",'[1]TỔNG HỢP 2018'!$B:$CL,79,FALSE)</f>
        <v>0</v>
      </c>
      <c r="AK10" s="231">
        <f>VLOOKUP("Check",'[1]TỔNG HỢP 2018'!$B:$CL,86,FALSE)</f>
        <v>0</v>
      </c>
      <c r="AL10" s="232">
        <f t="shared" si="0"/>
        <v>1200000</v>
      </c>
    </row>
    <row r="11" spans="1:38" customFormat="1" x14ac:dyDescent="0.25">
      <c r="A11" s="24">
        <v>6</v>
      </c>
      <c r="B11" s="25" t="s">
        <v>10</v>
      </c>
      <c r="C11" s="231">
        <v>0</v>
      </c>
      <c r="D11" s="231">
        <v>1309500</v>
      </c>
      <c r="E11" s="231">
        <v>2688850</v>
      </c>
      <c r="F11" s="231">
        <v>3125350</v>
      </c>
      <c r="G11" s="231">
        <v>2688850</v>
      </c>
      <c r="H11" s="231">
        <v>3125350</v>
      </c>
      <c r="I11" s="231">
        <v>2607700</v>
      </c>
      <c r="J11" s="231">
        <v>2607700</v>
      </c>
      <c r="K11" s="231">
        <v>2607700</v>
      </c>
      <c r="L11" s="231">
        <v>3917200</v>
      </c>
      <c r="M11" s="231">
        <v>4434850</v>
      </c>
      <c r="N11" s="231">
        <v>0</v>
      </c>
      <c r="O11" s="231">
        <v>4434850</v>
      </c>
      <c r="P11" s="231">
        <v>3917200</v>
      </c>
      <c r="Q11" s="231">
        <v>3917200</v>
      </c>
      <c r="R11" s="231">
        <v>3917200</v>
      </c>
      <c r="S11" s="231">
        <v>3917200</v>
      </c>
      <c r="T11" s="231">
        <v>3917200</v>
      </c>
      <c r="U11" s="231">
        <v>3917200</v>
      </c>
      <c r="V11" s="231">
        <v>4322200</v>
      </c>
      <c r="W11" s="231">
        <v>4747400</v>
      </c>
      <c r="X11" s="231">
        <v>5620400</v>
      </c>
      <c r="Y11" s="231">
        <v>6056900</v>
      </c>
      <c r="Z11" s="231">
        <v>6505050</v>
      </c>
      <c r="AA11" s="231">
        <v>8769050</v>
      </c>
      <c r="AB11" s="231">
        <v>11496600</v>
      </c>
      <c r="AC11" s="231">
        <v>38088900</v>
      </c>
      <c r="AD11" s="231">
        <v>0</v>
      </c>
      <c r="AE11" s="231">
        <f>VLOOKUP("Check",'[1]TỔNG HỢP 2018'!$B:$CL,45,FALSE)</f>
        <v>0</v>
      </c>
      <c r="AF11" s="231">
        <f>VLOOKUP("Check",'[1]TỔNG HỢP 2018'!$B:$CL,52,FALSE)</f>
        <v>0</v>
      </c>
      <c r="AG11" s="231">
        <f>VLOOKUP("Check",'[1]TỔNG HỢP 2018'!$B:$CL,59,FALSE)</f>
        <v>0</v>
      </c>
      <c r="AH11" s="231">
        <f>VLOOKUP("Check",'[1]TỔNG HỢP 2018'!$B:$CL,66,FALSE)</f>
        <v>0</v>
      </c>
      <c r="AI11" s="231">
        <f>VLOOKUP("Check",'[1]TỔNG HỢP 2018'!$B:$CL,73,FALSE)</f>
        <v>0</v>
      </c>
      <c r="AJ11" s="231">
        <f>VLOOKUP("Check",'[1]TỔNG HỢP 2018'!$B:$CL,80,FALSE)</f>
        <v>0</v>
      </c>
      <c r="AK11" s="231">
        <f>VLOOKUP("Check",'[1]TỔNG HỢP 2018'!$B:$CL,87,FALSE)</f>
        <v>0</v>
      </c>
      <c r="AL11" s="232">
        <f t="shared" si="0"/>
        <v>142657600</v>
      </c>
    </row>
    <row r="12" spans="1:38" customFormat="1" ht="16.5" thickBot="1" x14ac:dyDescent="0.3">
      <c r="A12" s="163" t="s">
        <v>3</v>
      </c>
      <c r="B12" s="164"/>
      <c r="C12" s="233">
        <v>0</v>
      </c>
      <c r="D12" s="233">
        <v>1312372</v>
      </c>
      <c r="E12" s="233">
        <v>6777720</v>
      </c>
      <c r="F12" s="233">
        <v>8446666</v>
      </c>
      <c r="G12" s="233">
        <v>9041936</v>
      </c>
      <c r="H12" s="233">
        <v>11750187</v>
      </c>
      <c r="I12" s="233">
        <v>2607700</v>
      </c>
      <c r="J12" s="233">
        <v>3467700</v>
      </c>
      <c r="K12" s="233">
        <v>3508249</v>
      </c>
      <c r="L12" s="233">
        <v>4842078</v>
      </c>
      <c r="M12" s="233">
        <v>6268387</v>
      </c>
      <c r="N12" s="233">
        <v>884329.40000000014</v>
      </c>
      <c r="O12" s="233">
        <v>4587289.2</v>
      </c>
      <c r="P12" s="233">
        <v>4142630</v>
      </c>
      <c r="Q12" s="233">
        <v>4126410</v>
      </c>
      <c r="R12" s="233">
        <v>4142630</v>
      </c>
      <c r="S12" s="233">
        <v>4069640</v>
      </c>
      <c r="T12" s="233">
        <v>4069640</v>
      </c>
      <c r="U12" s="233">
        <v>4085860</v>
      </c>
      <c r="V12" s="233">
        <v>4599520</v>
      </c>
      <c r="W12" s="233">
        <v>6253570</v>
      </c>
      <c r="X12" s="233">
        <v>9166090</v>
      </c>
      <c r="Y12" s="233">
        <v>9553930</v>
      </c>
      <c r="Z12" s="233">
        <v>11732700</v>
      </c>
      <c r="AA12" s="233">
        <v>21075500</v>
      </c>
      <c r="AB12" s="233">
        <v>26621250</v>
      </c>
      <c r="AC12" s="233">
        <v>94627871</v>
      </c>
      <c r="AD12" s="233">
        <v>0</v>
      </c>
      <c r="AE12" s="233">
        <f t="shared" ref="AE12:AK12" si="1">SUM(AE6:AE11)</f>
        <v>0</v>
      </c>
      <c r="AF12" s="233">
        <f t="shared" si="1"/>
        <v>0</v>
      </c>
      <c r="AG12" s="233">
        <f t="shared" si="1"/>
        <v>0</v>
      </c>
      <c r="AH12" s="233">
        <f t="shared" si="1"/>
        <v>0</v>
      </c>
      <c r="AI12" s="233">
        <f t="shared" si="1"/>
        <v>0</v>
      </c>
      <c r="AJ12" s="233">
        <f t="shared" si="1"/>
        <v>0</v>
      </c>
      <c r="AK12" s="233">
        <f t="shared" si="1"/>
        <v>0</v>
      </c>
      <c r="AL12" s="234">
        <f t="shared" si="0"/>
        <v>271761854.60000002</v>
      </c>
    </row>
    <row r="13" spans="1:38" ht="16.5" thickTop="1" thickBot="1" x14ac:dyDescent="0.3"/>
    <row r="14" spans="1:38" ht="20.100000000000001" customHeight="1" thickTop="1" x14ac:dyDescent="0.25">
      <c r="A14" s="169" t="s">
        <v>340</v>
      </c>
      <c r="B14" s="170"/>
      <c r="C14" s="161" t="s">
        <v>1</v>
      </c>
      <c r="D14" s="161"/>
      <c r="E14" s="161" t="s">
        <v>25</v>
      </c>
      <c r="F14" s="161"/>
      <c r="G14" s="161" t="s">
        <v>3</v>
      </c>
      <c r="H14" s="161"/>
      <c r="I14" s="161"/>
      <c r="J14" s="161"/>
      <c r="K14" s="161"/>
      <c r="L14" s="165"/>
    </row>
    <row r="15" spans="1:38" ht="20.100000000000001" customHeight="1" x14ac:dyDescent="0.25">
      <c r="A15" s="171"/>
      <c r="B15" s="172"/>
      <c r="C15" s="162" t="s">
        <v>26</v>
      </c>
      <c r="D15" s="162"/>
      <c r="E15" s="162" t="s">
        <v>26</v>
      </c>
      <c r="F15" s="162"/>
      <c r="G15" s="162" t="s">
        <v>26</v>
      </c>
      <c r="H15" s="162"/>
      <c r="I15" s="162" t="s">
        <v>27</v>
      </c>
      <c r="J15" s="162"/>
      <c r="K15" s="162" t="s">
        <v>28</v>
      </c>
      <c r="L15" s="166"/>
    </row>
    <row r="16" spans="1:38" ht="18" customHeight="1" x14ac:dyDescent="0.25">
      <c r="A16" s="173" t="s">
        <v>29</v>
      </c>
      <c r="B16" s="174"/>
      <c r="C16" s="235">
        <v>0</v>
      </c>
      <c r="D16" s="235"/>
      <c r="E16" s="238">
        <v>7645968</v>
      </c>
      <c r="F16" s="238"/>
      <c r="G16" s="238">
        <f>SUM(C16:E16)</f>
        <v>7645968</v>
      </c>
      <c r="H16" s="238"/>
      <c r="I16" s="238">
        <v>7645968</v>
      </c>
      <c r="J16" s="238"/>
      <c r="K16" s="238">
        <f>G16-I16</f>
        <v>0</v>
      </c>
      <c r="L16" s="238"/>
    </row>
    <row r="17" spans="1:13" ht="18" customHeight="1" x14ac:dyDescent="0.25">
      <c r="A17" s="175" t="s">
        <v>30</v>
      </c>
      <c r="B17" s="176"/>
      <c r="C17" s="236">
        <v>15034960</v>
      </c>
      <c r="D17" s="236"/>
      <c r="E17" s="239">
        <v>1395801</v>
      </c>
      <c r="F17" s="239"/>
      <c r="G17" s="239">
        <f>SUM(C17:E17)</f>
        <v>16430761</v>
      </c>
      <c r="H17" s="239"/>
      <c r="I17" s="239">
        <v>10198003</v>
      </c>
      <c r="J17" s="239"/>
      <c r="K17" s="239">
        <f t="shared" ref="K17:K21" si="2">G17-I17</f>
        <v>6232758</v>
      </c>
      <c r="L17" s="239"/>
    </row>
    <row r="18" spans="1:13" ht="18" customHeight="1" x14ac:dyDescent="0.25">
      <c r="A18" s="175" t="s">
        <v>31</v>
      </c>
      <c r="B18" s="176"/>
      <c r="C18" s="236">
        <v>47600000</v>
      </c>
      <c r="D18" s="236"/>
      <c r="E18" s="239"/>
      <c r="F18" s="239"/>
      <c r="G18" s="239">
        <f>SUM(C18:F18)</f>
        <v>47600000</v>
      </c>
      <c r="H18" s="239"/>
      <c r="I18" s="239">
        <v>26400000</v>
      </c>
      <c r="J18" s="239"/>
      <c r="K18" s="239">
        <f t="shared" si="2"/>
        <v>21200000</v>
      </c>
      <c r="L18" s="239"/>
    </row>
    <row r="19" spans="1:13" ht="18" customHeight="1" x14ac:dyDescent="0.25">
      <c r="A19" s="175" t="s">
        <v>32</v>
      </c>
      <c r="B19" s="176"/>
      <c r="C19" s="236">
        <v>16740000</v>
      </c>
      <c r="D19" s="236"/>
      <c r="E19" s="239">
        <v>1920000</v>
      </c>
      <c r="F19" s="239"/>
      <c r="G19" s="239">
        <f>SUM(C19:E19)</f>
        <v>18660000</v>
      </c>
      <c r="H19" s="239"/>
      <c r="I19" s="239">
        <v>11520000</v>
      </c>
      <c r="J19" s="239"/>
      <c r="K19" s="239">
        <f t="shared" si="2"/>
        <v>7140000</v>
      </c>
      <c r="L19" s="239"/>
    </row>
    <row r="20" spans="1:13" ht="18" customHeight="1" x14ac:dyDescent="0.25">
      <c r="A20" s="175" t="s">
        <v>33</v>
      </c>
      <c r="B20" s="176"/>
      <c r="C20" s="236">
        <v>1050000</v>
      </c>
      <c r="D20" s="236"/>
      <c r="E20" s="239">
        <v>25000</v>
      </c>
      <c r="F20" s="239"/>
      <c r="G20" s="239">
        <f>SUM(C20:E20)</f>
        <v>1075000</v>
      </c>
      <c r="H20" s="239"/>
      <c r="I20" s="239">
        <v>775000</v>
      </c>
      <c r="J20" s="239"/>
      <c r="K20" s="239">
        <f t="shared" si="2"/>
        <v>300000</v>
      </c>
      <c r="L20" s="239"/>
    </row>
    <row r="21" spans="1:13" ht="18" customHeight="1" x14ac:dyDescent="0.25">
      <c r="A21" s="167" t="s">
        <v>34</v>
      </c>
      <c r="B21" s="168"/>
      <c r="C21" s="237">
        <v>74338600</v>
      </c>
      <c r="D21" s="237"/>
      <c r="E21" s="240">
        <v>4200000</v>
      </c>
      <c r="F21" s="240"/>
      <c r="G21" s="240">
        <f>SUM(C21:E21)</f>
        <v>78538600</v>
      </c>
      <c r="H21" s="240"/>
      <c r="I21" s="240">
        <v>38088900</v>
      </c>
      <c r="J21" s="240"/>
      <c r="K21" s="240">
        <f t="shared" si="2"/>
        <v>40449700</v>
      </c>
      <c r="L21" s="240"/>
    </row>
    <row r="22" spans="1:13" ht="23.25" customHeight="1" thickBot="1" x14ac:dyDescent="0.3">
      <c r="A22" s="177" t="s">
        <v>35</v>
      </c>
      <c r="B22" s="178"/>
      <c r="C22" s="179">
        <f>SUM(C16:D21)</f>
        <v>154763560</v>
      </c>
      <c r="D22" s="180"/>
      <c r="E22" s="179">
        <f t="shared" ref="E22" si="3">SUM(E16:F21)</f>
        <v>15186769</v>
      </c>
      <c r="F22" s="180"/>
      <c r="G22" s="179">
        <f t="shared" ref="G22" si="4">SUM(G16:H21)</f>
        <v>169950329</v>
      </c>
      <c r="H22" s="180"/>
      <c r="I22" s="179">
        <f t="shared" ref="I22" si="5">SUM(I16:J21)</f>
        <v>94627871</v>
      </c>
      <c r="J22" s="180"/>
      <c r="K22" s="179">
        <f t="shared" ref="K22" si="6">SUM(K16:L21)</f>
        <v>75322458</v>
      </c>
      <c r="L22" s="181"/>
    </row>
    <row r="23" spans="1:13" ht="15.75" thickTop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3" x14ac:dyDescent="0.25">
      <c r="K24" s="182" t="s">
        <v>36</v>
      </c>
      <c r="L24" s="182"/>
      <c r="M24" s="182"/>
    </row>
    <row r="26" spans="1:13" x14ac:dyDescent="0.25">
      <c r="C26" s="183" t="s">
        <v>16</v>
      </c>
      <c r="D26" s="184"/>
      <c r="J26" s="183" t="s">
        <v>17</v>
      </c>
      <c r="K26" s="184"/>
    </row>
  </sheetData>
  <mergeCells count="63">
    <mergeCell ref="E16:F16"/>
    <mergeCell ref="A4:A5"/>
    <mergeCell ref="B4:B5"/>
    <mergeCell ref="AL4:AL5"/>
    <mergeCell ref="C4:M4"/>
    <mergeCell ref="N4:Y4"/>
    <mergeCell ref="Z4:AK4"/>
    <mergeCell ref="A12:B12"/>
    <mergeCell ref="K22:L22"/>
    <mergeCell ref="K24:M24"/>
    <mergeCell ref="C26:D26"/>
    <mergeCell ref="J26:K26"/>
    <mergeCell ref="C21:D21"/>
    <mergeCell ref="E21:F21"/>
    <mergeCell ref="G21:H21"/>
    <mergeCell ref="I21:J21"/>
    <mergeCell ref="K21:L21"/>
    <mergeCell ref="A22:B22"/>
    <mergeCell ref="C22:D22"/>
    <mergeCell ref="E22:F22"/>
    <mergeCell ref="G22:H22"/>
    <mergeCell ref="I22:J22"/>
    <mergeCell ref="G19:H19"/>
    <mergeCell ref="I19:J19"/>
    <mergeCell ref="K19:L19"/>
    <mergeCell ref="C20:D20"/>
    <mergeCell ref="E20:F20"/>
    <mergeCell ref="G20:H20"/>
    <mergeCell ref="I20:J20"/>
    <mergeCell ref="K20:L20"/>
    <mergeCell ref="I17:J17"/>
    <mergeCell ref="K17:L17"/>
    <mergeCell ref="C18:D18"/>
    <mergeCell ref="E18:F18"/>
    <mergeCell ref="G18:H18"/>
    <mergeCell ref="I18:J18"/>
    <mergeCell ref="K18:L18"/>
    <mergeCell ref="G17:H17"/>
    <mergeCell ref="I15:J15"/>
    <mergeCell ref="K15:L15"/>
    <mergeCell ref="G14:L14"/>
    <mergeCell ref="G16:H16"/>
    <mergeCell ref="I16:J16"/>
    <mergeCell ref="K16:L16"/>
    <mergeCell ref="G15:H15"/>
    <mergeCell ref="A21:B21"/>
    <mergeCell ref="C14:D14"/>
    <mergeCell ref="E14:F14"/>
    <mergeCell ref="C15:D15"/>
    <mergeCell ref="E15:F15"/>
    <mergeCell ref="C17:D17"/>
    <mergeCell ref="E17:F17"/>
    <mergeCell ref="C19:D19"/>
    <mergeCell ref="A14:B15"/>
    <mergeCell ref="A16:B16"/>
    <mergeCell ref="A17:B17"/>
    <mergeCell ref="A18:B18"/>
    <mergeCell ref="A19:B19"/>
    <mergeCell ref="A20:B20"/>
    <mergeCell ref="E19:F19"/>
    <mergeCell ref="C16:D16"/>
    <mergeCell ref="A1:M1"/>
    <mergeCell ref="A2:M2"/>
  </mergeCells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D17" sqref="D17"/>
    </sheetView>
  </sheetViews>
  <sheetFormatPr defaultRowHeight="15.75" x14ac:dyDescent="0.25"/>
  <cols>
    <col min="1" max="1" width="6.7109375" style="26" customWidth="1"/>
    <col min="2" max="2" width="22.5703125" style="26" customWidth="1"/>
    <col min="3" max="3" width="16" style="26" customWidth="1"/>
    <col min="4" max="4" width="36.7109375" style="26" customWidth="1"/>
    <col min="5" max="5" width="20" style="26" customWidth="1"/>
    <col min="6" max="6" width="33.5703125" style="26" customWidth="1"/>
    <col min="7" max="16384" width="9.140625" style="26"/>
  </cols>
  <sheetData>
    <row r="2" spans="1:6" ht="22.5" x14ac:dyDescent="0.3">
      <c r="A2" s="185" t="s">
        <v>43</v>
      </c>
      <c r="B2" s="185"/>
      <c r="C2" s="185"/>
      <c r="D2" s="185"/>
      <c r="E2" s="185"/>
      <c r="F2" s="185"/>
    </row>
    <row r="3" spans="1:6" ht="18" customHeight="1" x14ac:dyDescent="0.3">
      <c r="A3" s="160" t="s">
        <v>288</v>
      </c>
      <c r="B3" s="160"/>
      <c r="C3" s="160"/>
      <c r="D3" s="160"/>
      <c r="E3" s="160"/>
      <c r="F3" s="160"/>
    </row>
    <row r="4" spans="1:6" ht="16.5" thickBot="1" x14ac:dyDescent="0.3"/>
    <row r="5" spans="1:6" ht="16.5" thickTop="1" x14ac:dyDescent="0.25">
      <c r="A5" s="189" t="s">
        <v>0</v>
      </c>
      <c r="B5" s="186" t="s">
        <v>37</v>
      </c>
      <c r="C5" s="186" t="s">
        <v>46</v>
      </c>
      <c r="D5" s="186" t="s">
        <v>38</v>
      </c>
      <c r="E5" s="186" t="s">
        <v>39</v>
      </c>
      <c r="F5" s="191" t="s">
        <v>40</v>
      </c>
    </row>
    <row r="6" spans="1:6" x14ac:dyDescent="0.25">
      <c r="A6" s="190"/>
      <c r="B6" s="187"/>
      <c r="C6" s="187"/>
      <c r="D6" s="187"/>
      <c r="E6" s="187"/>
      <c r="F6" s="192"/>
    </row>
    <row r="7" spans="1:6" ht="20.100000000000001" customHeight="1" x14ac:dyDescent="0.25">
      <c r="A7" s="3">
        <v>1</v>
      </c>
      <c r="B7" s="33" t="s">
        <v>41</v>
      </c>
      <c r="C7" s="32">
        <v>1200000</v>
      </c>
      <c r="D7" s="31" t="s">
        <v>289</v>
      </c>
      <c r="E7" s="32">
        <v>1200000</v>
      </c>
      <c r="F7" s="30" t="s">
        <v>290</v>
      </c>
    </row>
    <row r="8" spans="1:6" ht="20.100000000000001" customHeight="1" x14ac:dyDescent="0.25">
      <c r="A8" s="3">
        <v>2</v>
      </c>
      <c r="B8" s="33" t="s">
        <v>287</v>
      </c>
      <c r="C8" s="32">
        <v>1200000</v>
      </c>
      <c r="D8" s="31" t="s">
        <v>289</v>
      </c>
      <c r="E8" s="32">
        <v>1200000</v>
      </c>
      <c r="F8" s="30" t="s">
        <v>290</v>
      </c>
    </row>
    <row r="9" spans="1:6" ht="20.100000000000001" customHeight="1" x14ac:dyDescent="0.25">
      <c r="A9" s="3">
        <v>3</v>
      </c>
      <c r="B9" s="33" t="s">
        <v>42</v>
      </c>
      <c r="C9" s="32">
        <v>1200000</v>
      </c>
      <c r="D9" s="31" t="s">
        <v>289</v>
      </c>
      <c r="E9" s="32">
        <v>1200000</v>
      </c>
      <c r="F9" s="30" t="s">
        <v>290</v>
      </c>
    </row>
    <row r="10" spans="1:6" ht="20.100000000000001" customHeight="1" x14ac:dyDescent="0.25">
      <c r="A10" s="3">
        <v>4</v>
      </c>
      <c r="B10" s="33" t="s">
        <v>294</v>
      </c>
      <c r="C10" s="32">
        <v>800000</v>
      </c>
      <c r="D10" s="31" t="s">
        <v>289</v>
      </c>
      <c r="E10" s="32">
        <v>800000</v>
      </c>
      <c r="F10" s="30" t="s">
        <v>290</v>
      </c>
    </row>
    <row r="11" spans="1:6" ht="20.100000000000001" customHeight="1" x14ac:dyDescent="0.25">
      <c r="A11" s="3">
        <v>5</v>
      </c>
      <c r="B11" s="34"/>
      <c r="C11" s="35"/>
      <c r="D11" s="31"/>
      <c r="E11" s="35"/>
      <c r="F11" s="36"/>
    </row>
    <row r="12" spans="1:6" ht="31.5" customHeight="1" thickBot="1" x14ac:dyDescent="0.3">
      <c r="A12" s="27"/>
      <c r="B12" s="164" t="s">
        <v>35</v>
      </c>
      <c r="C12" s="164"/>
      <c r="D12" s="164"/>
      <c r="E12" s="28">
        <f>SUM(E7:E11)</f>
        <v>4400000</v>
      </c>
      <c r="F12" s="29"/>
    </row>
    <row r="13" spans="1:6" ht="16.5" thickTop="1" x14ac:dyDescent="0.25"/>
    <row r="14" spans="1:6" x14ac:dyDescent="0.25">
      <c r="B14" s="18" t="s">
        <v>44</v>
      </c>
      <c r="C14" s="18"/>
    </row>
    <row r="15" spans="1:6" x14ac:dyDescent="0.25">
      <c r="F15" s="26" t="s">
        <v>45</v>
      </c>
    </row>
    <row r="18" spans="2:7" x14ac:dyDescent="0.25">
      <c r="B18" s="188" t="s">
        <v>47</v>
      </c>
      <c r="C18" s="188"/>
      <c r="E18" s="188" t="s">
        <v>48</v>
      </c>
      <c r="F18" s="188"/>
    </row>
    <row r="19" spans="2:7" x14ac:dyDescent="0.25">
      <c r="D19" s="33"/>
      <c r="E19" s="32"/>
      <c r="F19" s="31"/>
      <c r="G19" s="32"/>
    </row>
  </sheetData>
  <mergeCells count="11">
    <mergeCell ref="A2:F2"/>
    <mergeCell ref="C5:C6"/>
    <mergeCell ref="A3:F3"/>
    <mergeCell ref="B18:C18"/>
    <mergeCell ref="E18:F18"/>
    <mergeCell ref="A5:A6"/>
    <mergeCell ref="B5:B6"/>
    <mergeCell ref="D5:D6"/>
    <mergeCell ref="E5:E6"/>
    <mergeCell ref="F5:F6"/>
    <mergeCell ref="B12:D12"/>
  </mergeCells>
  <pageMargins left="0.70866141732283472" right="0.19685039370078741" top="0.78740157480314965" bottom="0.19685039370078741" header="0.19685039370078741" footer="0.19685039370078741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1"/>
  <sheetViews>
    <sheetView workbookViewId="0">
      <selection activeCell="I5" sqref="I5"/>
    </sheetView>
  </sheetViews>
  <sheetFormatPr defaultRowHeight="15" x14ac:dyDescent="0.25"/>
  <cols>
    <col min="4" max="4" width="17.140625" customWidth="1"/>
    <col min="5" max="5" width="28.5703125" customWidth="1"/>
    <col min="6" max="6" width="24.85546875" customWidth="1"/>
    <col min="7" max="7" width="19.7109375" customWidth="1"/>
    <col min="8" max="8" width="26.5703125" customWidth="1"/>
  </cols>
  <sheetData>
    <row r="4" spans="1:13" ht="21" x14ac:dyDescent="0.35">
      <c r="A4" s="46"/>
      <c r="B4" s="132"/>
      <c r="C4" s="132"/>
      <c r="D4" s="133" t="s">
        <v>309</v>
      </c>
      <c r="E4" s="133"/>
      <c r="F4" s="125"/>
      <c r="G4" s="125"/>
      <c r="H4" s="125"/>
      <c r="I4" s="126"/>
      <c r="J4" s="126"/>
      <c r="K4" s="127"/>
      <c r="L4" s="127"/>
      <c r="M4" s="127"/>
    </row>
    <row r="5" spans="1:13" ht="21.75" customHeight="1" x14ac:dyDescent="0.3">
      <c r="A5" s="46"/>
      <c r="B5" s="46"/>
      <c r="C5" s="46"/>
      <c r="D5" s="128" t="s">
        <v>303</v>
      </c>
      <c r="E5" s="128" t="s">
        <v>310</v>
      </c>
      <c r="F5" s="128" t="s">
        <v>321</v>
      </c>
      <c r="G5" s="128" t="s">
        <v>304</v>
      </c>
      <c r="H5" s="128" t="s">
        <v>307</v>
      </c>
      <c r="I5" s="127"/>
      <c r="J5" s="127"/>
      <c r="K5" s="127"/>
      <c r="L5" s="127"/>
      <c r="M5" s="127"/>
    </row>
    <row r="6" spans="1:13" ht="21" customHeight="1" x14ac:dyDescent="0.3">
      <c r="A6" s="46"/>
      <c r="B6" s="46"/>
      <c r="C6" s="46"/>
      <c r="D6" s="129">
        <v>43204</v>
      </c>
      <c r="E6" s="128" t="s">
        <v>305</v>
      </c>
      <c r="F6" s="128">
        <v>1902</v>
      </c>
      <c r="G6" s="128">
        <v>2</v>
      </c>
      <c r="H6" s="130">
        <v>200000</v>
      </c>
      <c r="I6" s="127"/>
      <c r="J6" s="127"/>
      <c r="K6" s="127"/>
      <c r="L6" s="127"/>
      <c r="M6" s="127"/>
    </row>
    <row r="7" spans="1:13" ht="18.75" x14ac:dyDescent="0.3">
      <c r="A7" s="46"/>
      <c r="B7" s="46"/>
      <c r="C7" s="46"/>
      <c r="D7" s="129">
        <v>43206</v>
      </c>
      <c r="E7" s="128" t="s">
        <v>306</v>
      </c>
      <c r="F7" s="128" t="s">
        <v>86</v>
      </c>
      <c r="G7" s="128">
        <v>1</v>
      </c>
      <c r="H7" s="130">
        <v>100000</v>
      </c>
      <c r="I7" s="127"/>
      <c r="J7" s="127"/>
      <c r="K7" s="127"/>
      <c r="L7" s="127"/>
      <c r="M7" s="127"/>
    </row>
    <row r="8" spans="1:13" ht="18.75" x14ac:dyDescent="0.3">
      <c r="A8" s="46"/>
      <c r="B8" s="46"/>
      <c r="C8" s="46"/>
      <c r="D8" s="129">
        <v>43206</v>
      </c>
      <c r="E8" s="128" t="s">
        <v>322</v>
      </c>
      <c r="F8" s="128" t="s">
        <v>84</v>
      </c>
      <c r="G8" s="128">
        <v>2</v>
      </c>
      <c r="H8" s="130">
        <v>200000</v>
      </c>
      <c r="I8" s="127"/>
      <c r="J8" s="127"/>
      <c r="K8" s="127"/>
      <c r="L8" s="127"/>
      <c r="M8" s="127"/>
    </row>
    <row r="9" spans="1:13" ht="18.75" x14ac:dyDescent="0.3">
      <c r="A9" s="46"/>
      <c r="B9" s="46"/>
      <c r="C9" s="46"/>
      <c r="D9" s="129">
        <v>43207</v>
      </c>
      <c r="E9" s="128" t="s">
        <v>319</v>
      </c>
      <c r="F9" s="128">
        <v>1503</v>
      </c>
      <c r="G9" s="128">
        <v>1</v>
      </c>
      <c r="H9" s="130">
        <v>100000</v>
      </c>
      <c r="I9" s="127"/>
      <c r="J9" s="127"/>
      <c r="K9" s="127"/>
      <c r="L9" s="127"/>
      <c r="M9" s="127"/>
    </row>
    <row r="10" spans="1:13" ht="18.75" x14ac:dyDescent="0.3">
      <c r="A10" s="46"/>
      <c r="B10" s="46"/>
      <c r="C10" s="46"/>
      <c r="D10" s="129">
        <v>43207</v>
      </c>
      <c r="E10" s="128" t="s">
        <v>320</v>
      </c>
      <c r="F10" s="128">
        <v>1610</v>
      </c>
      <c r="G10" s="128">
        <v>1</v>
      </c>
      <c r="H10" s="130">
        <v>100000</v>
      </c>
      <c r="I10" s="127"/>
      <c r="J10" s="127"/>
      <c r="K10" s="127"/>
      <c r="L10" s="127"/>
      <c r="M10" s="127"/>
    </row>
    <row r="11" spans="1:13" ht="18.75" x14ac:dyDescent="0.3">
      <c r="A11" s="46"/>
      <c r="B11" s="46"/>
      <c r="C11" s="46"/>
      <c r="D11" s="129">
        <v>43208</v>
      </c>
      <c r="E11" s="128" t="s">
        <v>323</v>
      </c>
      <c r="F11" s="128">
        <v>902</v>
      </c>
      <c r="G11" s="128">
        <v>2</v>
      </c>
      <c r="H11" s="130">
        <v>200000</v>
      </c>
      <c r="I11" s="127"/>
      <c r="J11" s="127"/>
      <c r="K11" s="127"/>
      <c r="L11" s="127"/>
      <c r="M11" s="127"/>
    </row>
    <row r="12" spans="1:13" ht="18.75" x14ac:dyDescent="0.3">
      <c r="A12" s="46"/>
      <c r="B12" s="46"/>
      <c r="C12" s="46"/>
      <c r="D12" s="129">
        <v>43208</v>
      </c>
      <c r="E12" s="128" t="s">
        <v>324</v>
      </c>
      <c r="F12" s="128">
        <v>1906</v>
      </c>
      <c r="G12" s="128">
        <v>1</v>
      </c>
      <c r="H12" s="130">
        <v>100000</v>
      </c>
      <c r="I12" s="127"/>
      <c r="J12" s="127"/>
      <c r="K12" s="127"/>
      <c r="L12" s="127"/>
      <c r="M12" s="127"/>
    </row>
    <row r="13" spans="1:13" ht="18.75" x14ac:dyDescent="0.3">
      <c r="A13" s="46"/>
      <c r="B13" s="46"/>
      <c r="C13" s="46"/>
      <c r="D13" s="129">
        <v>43210</v>
      </c>
      <c r="E13" s="128" t="s">
        <v>325</v>
      </c>
      <c r="F13" s="128">
        <v>1504</v>
      </c>
      <c r="G13" s="128">
        <v>2</v>
      </c>
      <c r="H13" s="130">
        <v>200000</v>
      </c>
      <c r="I13" s="127"/>
      <c r="J13" s="127"/>
      <c r="K13" s="127"/>
      <c r="L13" s="127"/>
      <c r="M13" s="127"/>
    </row>
    <row r="14" spans="1:13" ht="18.75" x14ac:dyDescent="0.3">
      <c r="A14" s="46"/>
      <c r="B14" s="46"/>
      <c r="C14" s="46"/>
      <c r="D14" s="128"/>
      <c r="E14" s="128"/>
      <c r="F14" s="128"/>
      <c r="G14" s="128"/>
      <c r="H14" s="130"/>
      <c r="I14" s="127"/>
      <c r="J14" s="127"/>
      <c r="K14" s="127"/>
      <c r="L14" s="127"/>
      <c r="M14" s="127"/>
    </row>
    <row r="15" spans="1:13" ht="18.75" x14ac:dyDescent="0.3">
      <c r="A15" s="46"/>
      <c r="B15" s="46"/>
      <c r="C15" s="46"/>
      <c r="D15" s="128"/>
      <c r="E15" s="128"/>
      <c r="F15" s="128"/>
      <c r="G15" s="128"/>
      <c r="H15" s="130"/>
      <c r="I15" s="127"/>
      <c r="J15" s="127"/>
      <c r="K15" s="127"/>
      <c r="L15" s="127"/>
      <c r="M15" s="127"/>
    </row>
    <row r="16" spans="1:13" ht="18.75" x14ac:dyDescent="0.3">
      <c r="A16" s="46"/>
      <c r="B16" s="46"/>
      <c r="C16" s="46"/>
      <c r="D16" s="128"/>
      <c r="E16" s="128"/>
      <c r="F16" s="128"/>
      <c r="G16" s="128"/>
      <c r="H16" s="130"/>
      <c r="I16" s="127"/>
      <c r="J16" s="127"/>
      <c r="K16" s="127"/>
      <c r="L16" s="127"/>
      <c r="M16" s="127"/>
    </row>
    <row r="17" spans="1:13" ht="18.75" x14ac:dyDescent="0.3">
      <c r="A17" s="46"/>
      <c r="B17" s="46"/>
      <c r="C17" s="46"/>
      <c r="D17" s="128"/>
      <c r="E17" s="128"/>
      <c r="F17" s="128"/>
      <c r="G17" s="128"/>
      <c r="H17" s="130"/>
      <c r="I17" s="127"/>
      <c r="J17" s="127"/>
      <c r="K17" s="127"/>
      <c r="L17" s="127"/>
      <c r="M17" s="127"/>
    </row>
    <row r="18" spans="1:13" ht="18.75" x14ac:dyDescent="0.3">
      <c r="A18" s="46"/>
      <c r="B18" s="46"/>
      <c r="C18" s="46"/>
      <c r="D18" s="128"/>
      <c r="E18" s="128"/>
      <c r="F18" s="128"/>
      <c r="G18" s="128"/>
      <c r="H18" s="130"/>
      <c r="I18" s="127"/>
      <c r="J18" s="127"/>
      <c r="K18" s="127"/>
      <c r="L18" s="127"/>
      <c r="M18" s="127"/>
    </row>
    <row r="19" spans="1:13" ht="18.75" x14ac:dyDescent="0.3">
      <c r="A19" s="46"/>
      <c r="B19" s="46"/>
      <c r="C19" s="46"/>
      <c r="D19" s="128" t="s">
        <v>308</v>
      </c>
      <c r="E19" s="128"/>
      <c r="F19" s="128"/>
      <c r="G19" s="128"/>
      <c r="H19" s="131">
        <f>SUM(H6:H18)</f>
        <v>1200000</v>
      </c>
      <c r="I19" s="127"/>
      <c r="J19" s="127"/>
      <c r="K19" s="127"/>
      <c r="L19" s="127"/>
      <c r="M19" s="127"/>
    </row>
    <row r="20" spans="1:13" ht="18.75" x14ac:dyDescent="0.3">
      <c r="A20" s="46"/>
      <c r="B20" s="46"/>
      <c r="C20" s="46"/>
      <c r="D20" s="128"/>
      <c r="E20" s="128"/>
      <c r="F20" s="128"/>
      <c r="G20" s="128"/>
      <c r="H20" s="127"/>
      <c r="I20" s="127"/>
      <c r="J20" s="127"/>
      <c r="K20" s="127"/>
      <c r="L20" s="127"/>
      <c r="M20" s="127"/>
    </row>
    <row r="21" spans="1:13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opLeftCell="A7" workbookViewId="0">
      <selection activeCell="E29" sqref="E29"/>
    </sheetView>
  </sheetViews>
  <sheetFormatPr defaultRowHeight="15.75" x14ac:dyDescent="0.25"/>
  <cols>
    <col min="1" max="1" width="9.140625" style="26"/>
    <col min="2" max="2" width="20.28515625" style="26" customWidth="1"/>
    <col min="3" max="3" width="15.5703125" style="26" customWidth="1"/>
    <col min="4" max="4" width="14.28515625" style="26" customWidth="1"/>
    <col min="5" max="5" width="22.5703125" style="26" customWidth="1"/>
    <col min="6" max="6" width="45.5703125" style="26" customWidth="1"/>
    <col min="7" max="16384" width="9.140625" style="26"/>
  </cols>
  <sheetData>
    <row r="2" spans="1:7" ht="22.5" x14ac:dyDescent="0.3">
      <c r="A2" s="185" t="s">
        <v>56</v>
      </c>
      <c r="B2" s="185"/>
      <c r="C2" s="185"/>
      <c r="D2" s="185"/>
      <c r="E2" s="185"/>
      <c r="F2" s="185"/>
    </row>
    <row r="3" spans="1:7" ht="18.75" x14ac:dyDescent="0.3">
      <c r="A3" s="160" t="s">
        <v>291</v>
      </c>
      <c r="B3" s="160"/>
      <c r="C3" s="160"/>
      <c r="D3" s="160"/>
      <c r="E3" s="160"/>
      <c r="F3" s="160"/>
    </row>
    <row r="4" spans="1:7" ht="16.5" thickBot="1" x14ac:dyDescent="0.3"/>
    <row r="5" spans="1:7" ht="16.5" thickTop="1" x14ac:dyDescent="0.25">
      <c r="A5" s="189" t="s">
        <v>0</v>
      </c>
      <c r="B5" s="186" t="s">
        <v>49</v>
      </c>
      <c r="C5" s="186" t="s">
        <v>50</v>
      </c>
      <c r="D5" s="186" t="s">
        <v>51</v>
      </c>
      <c r="E5" s="186" t="s">
        <v>55</v>
      </c>
      <c r="F5" s="191" t="s">
        <v>52</v>
      </c>
    </row>
    <row r="6" spans="1:7" x14ac:dyDescent="0.25">
      <c r="A6" s="190"/>
      <c r="B6" s="187"/>
      <c r="C6" s="187"/>
      <c r="D6" s="187"/>
      <c r="E6" s="187"/>
      <c r="F6" s="192"/>
    </row>
    <row r="7" spans="1:7" x14ac:dyDescent="0.25">
      <c r="A7" s="116">
        <v>1</v>
      </c>
      <c r="B7" s="114">
        <v>43192</v>
      </c>
      <c r="C7" s="38" t="s">
        <v>53</v>
      </c>
      <c r="D7" s="38">
        <v>4</v>
      </c>
      <c r="E7" s="124">
        <v>1200000</v>
      </c>
      <c r="F7" s="30" t="s">
        <v>296</v>
      </c>
      <c r="G7" s="26" t="s">
        <v>297</v>
      </c>
    </row>
    <row r="8" spans="1:7" ht="20.100000000000001" customHeight="1" x14ac:dyDescent="0.25">
      <c r="A8" s="116">
        <v>2</v>
      </c>
      <c r="B8" s="115">
        <v>43192</v>
      </c>
      <c r="C8" s="39" t="s">
        <v>54</v>
      </c>
      <c r="D8" s="39"/>
      <c r="E8" s="121">
        <v>570000</v>
      </c>
      <c r="F8" s="117"/>
    </row>
    <row r="9" spans="1:7" ht="20.100000000000001" customHeight="1" x14ac:dyDescent="0.25">
      <c r="A9" s="116">
        <v>3</v>
      </c>
      <c r="B9" s="115">
        <v>43193</v>
      </c>
      <c r="C9" s="39" t="s">
        <v>53</v>
      </c>
      <c r="D9" s="39">
        <v>6</v>
      </c>
      <c r="E9" s="121">
        <v>1800000</v>
      </c>
      <c r="F9" s="117" t="s">
        <v>292</v>
      </c>
    </row>
    <row r="10" spans="1:7" ht="20.100000000000001" customHeight="1" x14ac:dyDescent="0.25">
      <c r="A10" s="116">
        <v>4</v>
      </c>
      <c r="B10" s="115">
        <v>43195</v>
      </c>
      <c r="C10" s="39" t="s">
        <v>53</v>
      </c>
      <c r="D10" s="39">
        <v>5</v>
      </c>
      <c r="E10" s="121">
        <v>1500000</v>
      </c>
      <c r="F10" s="117" t="s">
        <v>295</v>
      </c>
    </row>
    <row r="11" spans="1:7" ht="20.100000000000001" customHeight="1" x14ac:dyDescent="0.25">
      <c r="A11" s="116">
        <v>5</v>
      </c>
      <c r="B11" s="115">
        <v>43199</v>
      </c>
      <c r="C11" s="39" t="s">
        <v>53</v>
      </c>
      <c r="D11" s="39">
        <v>7</v>
      </c>
      <c r="E11" s="121">
        <v>2100000</v>
      </c>
      <c r="F11" s="117" t="s">
        <v>293</v>
      </c>
    </row>
    <row r="12" spans="1:7" ht="20.100000000000001" customHeight="1" x14ac:dyDescent="0.25">
      <c r="A12" s="116">
        <v>6</v>
      </c>
      <c r="B12" s="115">
        <v>43201</v>
      </c>
      <c r="C12" s="39" t="s">
        <v>53</v>
      </c>
      <c r="D12" s="39">
        <v>5</v>
      </c>
      <c r="E12" s="121">
        <v>1500000</v>
      </c>
      <c r="F12" s="117" t="s">
        <v>298</v>
      </c>
    </row>
    <row r="13" spans="1:7" ht="20.100000000000001" customHeight="1" x14ac:dyDescent="0.25">
      <c r="A13" s="116">
        <v>7</v>
      </c>
      <c r="B13" s="115">
        <v>43203</v>
      </c>
      <c r="C13" s="39" t="s">
        <v>53</v>
      </c>
      <c r="D13" s="39">
        <v>5</v>
      </c>
      <c r="E13" s="121">
        <v>1500000</v>
      </c>
      <c r="F13" s="117" t="s">
        <v>299</v>
      </c>
    </row>
    <row r="14" spans="1:7" ht="20.100000000000001" customHeight="1" x14ac:dyDescent="0.25">
      <c r="A14" s="116">
        <v>8</v>
      </c>
      <c r="B14" s="115">
        <v>43206</v>
      </c>
      <c r="C14" s="39" t="s">
        <v>53</v>
      </c>
      <c r="D14" s="39">
        <v>5</v>
      </c>
      <c r="E14" s="121">
        <v>1500000</v>
      </c>
      <c r="F14" s="117" t="s">
        <v>302</v>
      </c>
    </row>
    <row r="15" spans="1:7" ht="20.100000000000001" customHeight="1" x14ac:dyDescent="0.25">
      <c r="A15" s="116">
        <v>9</v>
      </c>
      <c r="B15" s="115">
        <v>43208</v>
      </c>
      <c r="C15" s="39" t="s">
        <v>53</v>
      </c>
      <c r="D15" s="39">
        <v>4</v>
      </c>
      <c r="E15" s="121">
        <v>1200000</v>
      </c>
      <c r="F15" s="117" t="s">
        <v>316</v>
      </c>
    </row>
    <row r="16" spans="1:7" ht="20.100000000000001" customHeight="1" x14ac:dyDescent="0.25">
      <c r="A16" s="116">
        <v>10</v>
      </c>
      <c r="B16" s="115">
        <v>43208</v>
      </c>
      <c r="C16" s="39" t="s">
        <v>54</v>
      </c>
      <c r="D16" s="39"/>
      <c r="E16" s="121">
        <v>750000</v>
      </c>
      <c r="F16" s="117"/>
    </row>
    <row r="17" spans="1:6" ht="20.100000000000001" customHeight="1" x14ac:dyDescent="0.25">
      <c r="A17" s="116">
        <v>11</v>
      </c>
      <c r="B17" s="115">
        <v>43210</v>
      </c>
      <c r="C17" s="39" t="s">
        <v>53</v>
      </c>
      <c r="D17" s="39">
        <v>4</v>
      </c>
      <c r="E17" s="121">
        <v>1200000</v>
      </c>
      <c r="F17" s="117" t="s">
        <v>326</v>
      </c>
    </row>
    <row r="18" spans="1:6" ht="20.100000000000001" customHeight="1" x14ac:dyDescent="0.25">
      <c r="A18" s="116">
        <v>12</v>
      </c>
      <c r="B18" s="115">
        <v>43213</v>
      </c>
      <c r="C18" s="39" t="s">
        <v>53</v>
      </c>
      <c r="D18" s="39">
        <v>6</v>
      </c>
      <c r="E18" s="121">
        <v>1600000</v>
      </c>
      <c r="F18" s="117" t="s">
        <v>327</v>
      </c>
    </row>
    <row r="19" spans="1:6" ht="20.100000000000001" customHeight="1" x14ac:dyDescent="0.25">
      <c r="A19" s="116">
        <v>13</v>
      </c>
      <c r="B19" s="134"/>
      <c r="C19" s="135"/>
      <c r="D19" s="135"/>
      <c r="E19" s="136"/>
      <c r="F19" s="137"/>
    </row>
    <row r="20" spans="1:6" ht="20.100000000000001" customHeight="1" x14ac:dyDescent="0.25">
      <c r="A20" s="116">
        <v>14</v>
      </c>
      <c r="B20" s="134"/>
      <c r="C20" s="135"/>
      <c r="D20" s="135"/>
      <c r="E20" s="136"/>
      <c r="F20" s="137"/>
    </row>
    <row r="21" spans="1:6" ht="20.100000000000001" customHeight="1" x14ac:dyDescent="0.25">
      <c r="A21" s="116">
        <v>15</v>
      </c>
      <c r="B21" s="134"/>
      <c r="C21" s="135"/>
      <c r="D21" s="135"/>
      <c r="E21" s="136"/>
      <c r="F21" s="137"/>
    </row>
    <row r="22" spans="1:6" ht="20.100000000000001" customHeight="1" x14ac:dyDescent="0.25">
      <c r="A22" s="116">
        <v>16</v>
      </c>
      <c r="B22" s="134"/>
      <c r="C22" s="135"/>
      <c r="D22" s="135"/>
      <c r="E22" s="136"/>
      <c r="F22" s="137"/>
    </row>
    <row r="23" spans="1:6" ht="20.100000000000001" customHeight="1" x14ac:dyDescent="0.25">
      <c r="A23" s="116">
        <v>17</v>
      </c>
      <c r="B23" s="134"/>
      <c r="C23" s="135"/>
      <c r="D23" s="135"/>
      <c r="E23" s="136"/>
      <c r="F23" s="137"/>
    </row>
    <row r="24" spans="1:6" ht="20.100000000000001" customHeight="1" x14ac:dyDescent="0.25">
      <c r="A24" s="116">
        <v>18</v>
      </c>
      <c r="B24" s="134"/>
      <c r="C24" s="135"/>
      <c r="D24" s="135"/>
      <c r="E24" s="136"/>
      <c r="F24" s="137"/>
    </row>
    <row r="25" spans="1:6" ht="20.100000000000001" customHeight="1" x14ac:dyDescent="0.25">
      <c r="A25" s="116">
        <v>19</v>
      </c>
      <c r="B25" s="134"/>
      <c r="C25" s="135"/>
      <c r="D25" s="135"/>
      <c r="E25" s="136"/>
      <c r="F25" s="137"/>
    </row>
    <row r="26" spans="1:6" ht="20.100000000000001" customHeight="1" x14ac:dyDescent="0.25">
      <c r="A26" s="116">
        <v>20</v>
      </c>
      <c r="B26" s="134"/>
      <c r="C26" s="135"/>
      <c r="D26" s="135"/>
      <c r="E26" s="136"/>
      <c r="F26" s="137"/>
    </row>
    <row r="27" spans="1:6" ht="20.100000000000001" customHeight="1" x14ac:dyDescent="0.25">
      <c r="A27" s="116">
        <v>21</v>
      </c>
      <c r="B27" s="134"/>
      <c r="C27" s="135"/>
      <c r="D27" s="135"/>
      <c r="E27" s="136"/>
      <c r="F27" s="137"/>
    </row>
    <row r="28" spans="1:6" ht="20.100000000000001" customHeight="1" x14ac:dyDescent="0.25">
      <c r="A28" s="116">
        <v>22</v>
      </c>
      <c r="B28" s="40"/>
      <c r="C28" s="41"/>
      <c r="D28" s="41"/>
      <c r="E28" s="122"/>
      <c r="F28" s="118"/>
    </row>
    <row r="29" spans="1:6" ht="31.5" customHeight="1" thickBot="1" x14ac:dyDescent="0.3">
      <c r="A29" s="27"/>
      <c r="B29" s="164" t="s">
        <v>35</v>
      </c>
      <c r="C29" s="164"/>
      <c r="D29" s="164"/>
      <c r="E29" s="37">
        <f>SUM(E7:E28)</f>
        <v>16420000</v>
      </c>
      <c r="F29" s="119"/>
    </row>
    <row r="30" spans="1:6" ht="16.5" thickTop="1" x14ac:dyDescent="0.25"/>
    <row r="31" spans="1:6" x14ac:dyDescent="0.25">
      <c r="B31" s="18" t="s">
        <v>57</v>
      </c>
    </row>
    <row r="32" spans="1:6" x14ac:dyDescent="0.25">
      <c r="B32" s="18"/>
      <c r="F32" s="26" t="s">
        <v>45</v>
      </c>
    </row>
    <row r="34" spans="2:6" x14ac:dyDescent="0.25">
      <c r="B34" s="14" t="s">
        <v>47</v>
      </c>
      <c r="F34" s="42" t="s">
        <v>48</v>
      </c>
    </row>
  </sheetData>
  <mergeCells count="9">
    <mergeCell ref="B29:D29"/>
    <mergeCell ref="A2:F2"/>
    <mergeCell ref="A3:F3"/>
    <mergeCell ref="A5:A6"/>
    <mergeCell ref="B5:B6"/>
    <mergeCell ref="C5:C6"/>
    <mergeCell ref="D5:D6"/>
    <mergeCell ref="E5:E6"/>
    <mergeCell ref="F5:F6"/>
  </mergeCells>
  <pageMargins left="0.98425196850393704" right="0.59055118110236227" top="0.78740157480314965" bottom="0.39370078740157483" header="0.19685039370078741" footer="0.19685039370078741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8"/>
  <sheetViews>
    <sheetView workbookViewId="0">
      <pane ySplit="11" topLeftCell="A183" activePane="bottomLeft" state="frozen"/>
      <selection pane="bottomLeft" activeCell="J12" sqref="J12"/>
    </sheetView>
  </sheetViews>
  <sheetFormatPr defaultRowHeight="15" x14ac:dyDescent="0.25"/>
  <cols>
    <col min="1" max="1" width="9.140625" style="48"/>
    <col min="2" max="2" width="11.7109375" style="48" customWidth="1"/>
    <col min="3" max="3" width="27.140625" style="48" customWidth="1"/>
    <col min="4" max="4" width="14.85546875" style="48" customWidth="1"/>
    <col min="5" max="5" width="15" style="48" customWidth="1"/>
    <col min="6" max="6" width="15.85546875" style="48" customWidth="1"/>
    <col min="7" max="7" width="15.42578125" style="48" customWidth="1"/>
    <col min="8" max="8" width="15" style="48" customWidth="1"/>
    <col min="9" max="9" width="19.28515625" style="48" customWidth="1"/>
    <col min="10" max="10" width="36.7109375" style="48" customWidth="1"/>
    <col min="11" max="11" width="9.140625" style="48"/>
    <col min="12" max="12" width="10" style="48" bestFit="1" customWidth="1"/>
    <col min="13" max="16384" width="9.140625" style="48"/>
  </cols>
  <sheetData>
    <row r="3" spans="1:12" ht="15.75" x14ac:dyDescent="0.25">
      <c r="C3" s="202" t="s">
        <v>61</v>
      </c>
      <c r="D3" s="202"/>
      <c r="E3" s="202"/>
      <c r="F3" s="202"/>
      <c r="G3" s="202"/>
      <c r="H3" s="202"/>
      <c r="I3" s="202"/>
      <c r="J3" s="49" t="s">
        <v>62</v>
      </c>
    </row>
    <row r="4" spans="1:12" ht="18.75" x14ac:dyDescent="0.25">
      <c r="C4" s="202"/>
      <c r="D4" s="202"/>
      <c r="E4" s="202"/>
      <c r="F4" s="202"/>
      <c r="G4" s="202"/>
      <c r="H4" s="202"/>
      <c r="I4" s="202"/>
      <c r="J4" s="50">
        <v>43195</v>
      </c>
    </row>
    <row r="5" spans="1:12" ht="15.75" x14ac:dyDescent="0.25">
      <c r="C5" s="203" t="s">
        <v>63</v>
      </c>
      <c r="D5" s="203"/>
      <c r="E5" s="203"/>
      <c r="F5" s="203"/>
      <c r="G5" s="203"/>
      <c r="H5" s="203"/>
      <c r="I5" s="203"/>
      <c r="J5" s="51" t="s">
        <v>64</v>
      </c>
    </row>
    <row r="6" spans="1:12" ht="18.75" x14ac:dyDescent="0.3">
      <c r="C6" s="52"/>
      <c r="D6" s="52"/>
      <c r="E6" s="52"/>
      <c r="F6" s="52"/>
      <c r="G6" s="52"/>
      <c r="H6" s="53" t="s">
        <v>3</v>
      </c>
      <c r="I6" s="54">
        <f>SUM(I12:I191)</f>
        <v>4098080</v>
      </c>
      <c r="J6" s="55" t="s">
        <v>65</v>
      </c>
      <c r="K6" s="56">
        <f>I6+H195</f>
        <v>8470080</v>
      </c>
      <c r="L6" s="48" t="s">
        <v>66</v>
      </c>
    </row>
    <row r="7" spans="1:12" ht="18.75" x14ac:dyDescent="0.3">
      <c r="C7" s="52"/>
      <c r="D7" s="52"/>
      <c r="E7" s="52"/>
      <c r="F7" s="52"/>
      <c r="G7" s="52"/>
      <c r="H7" s="57"/>
      <c r="I7" s="58">
        <f>I6-H8+H12</f>
        <v>1148430</v>
      </c>
      <c r="J7" s="59"/>
    </row>
    <row r="8" spans="1:12" ht="18.75" x14ac:dyDescent="0.3">
      <c r="C8" s="52"/>
      <c r="D8" s="52"/>
      <c r="E8" s="60">
        <f>SUM(E12:E191)</f>
        <v>105430</v>
      </c>
      <c r="F8" s="60">
        <f>SUM(F12:F191)</f>
        <v>170000</v>
      </c>
      <c r="G8" s="60">
        <f>SUM(G12:G191)</f>
        <v>873000</v>
      </c>
      <c r="H8" s="60">
        <f>SUM(H12:H191)</f>
        <v>2949650</v>
      </c>
      <c r="I8" s="58"/>
      <c r="J8" s="55"/>
    </row>
    <row r="9" spans="1:12" ht="15.75" x14ac:dyDescent="0.25">
      <c r="E9" s="52">
        <f>COUNTIF(E12:E191,"&gt;0")</f>
        <v>2</v>
      </c>
      <c r="F9" s="52">
        <f>COUNTIF(F12:F191,"&gt;0")</f>
        <v>2</v>
      </c>
      <c r="G9" s="52">
        <f>COUNTIF(G12:G191,"&gt;0")</f>
        <v>2</v>
      </c>
    </row>
    <row r="10" spans="1:12" ht="16.5" customHeight="1" x14ac:dyDescent="0.25">
      <c r="A10" s="193" t="s">
        <v>0</v>
      </c>
      <c r="B10" s="193" t="s">
        <v>67</v>
      </c>
      <c r="C10" s="193" t="s">
        <v>68</v>
      </c>
      <c r="D10" s="194" t="s">
        <v>69</v>
      </c>
      <c r="E10" s="196" t="s">
        <v>70</v>
      </c>
      <c r="F10" s="196" t="s">
        <v>71</v>
      </c>
      <c r="G10" s="196" t="s">
        <v>72</v>
      </c>
      <c r="H10" s="196" t="s">
        <v>73</v>
      </c>
      <c r="I10" s="196" t="s">
        <v>35</v>
      </c>
      <c r="J10" s="193" t="s">
        <v>40</v>
      </c>
    </row>
    <row r="11" spans="1:12" ht="33.75" customHeight="1" x14ac:dyDescent="0.25">
      <c r="A11" s="193"/>
      <c r="B11" s="193"/>
      <c r="C11" s="193"/>
      <c r="D11" s="195"/>
      <c r="E11" s="196"/>
      <c r="F11" s="196"/>
      <c r="G11" s="196"/>
      <c r="H11" s="196"/>
      <c r="I11" s="196"/>
      <c r="J11" s="193"/>
    </row>
    <row r="12" spans="1:12" ht="33" x14ac:dyDescent="0.25">
      <c r="A12" s="61"/>
      <c r="B12" s="62" t="s">
        <v>74</v>
      </c>
      <c r="C12" s="63" t="s">
        <v>75</v>
      </c>
      <c r="D12" s="64"/>
      <c r="E12" s="65"/>
      <c r="F12" s="65"/>
      <c r="G12" s="65"/>
      <c r="H12" s="65"/>
      <c r="I12" s="66">
        <f>H12+G12+F12+E12</f>
        <v>0</v>
      </c>
      <c r="J12" s="67" t="s">
        <v>76</v>
      </c>
    </row>
    <row r="13" spans="1:12" ht="16.5" x14ac:dyDescent="0.25">
      <c r="A13" s="61">
        <v>1</v>
      </c>
      <c r="B13" s="68" t="s">
        <v>77</v>
      </c>
      <c r="C13" s="63" t="s">
        <v>78</v>
      </c>
      <c r="D13" s="64"/>
      <c r="E13" s="65"/>
      <c r="F13" s="65"/>
      <c r="G13" s="65"/>
      <c r="H13" s="65"/>
      <c r="I13" s="66">
        <f t="shared" ref="I13:I45" si="0">H13+G13+F13+E13</f>
        <v>0</v>
      </c>
      <c r="J13" s="69"/>
    </row>
    <row r="14" spans="1:12" ht="16.5" x14ac:dyDescent="0.25">
      <c r="A14" s="61">
        <v>2</v>
      </c>
      <c r="B14" s="68" t="s">
        <v>79</v>
      </c>
      <c r="C14" s="63" t="s">
        <v>80</v>
      </c>
      <c r="D14" s="64"/>
      <c r="E14" s="65"/>
      <c r="F14" s="65"/>
      <c r="G14" s="65"/>
      <c r="H14" s="65"/>
      <c r="I14" s="66">
        <f t="shared" si="0"/>
        <v>0</v>
      </c>
      <c r="J14" s="69"/>
    </row>
    <row r="15" spans="1:12" ht="16.5" x14ac:dyDescent="0.25">
      <c r="A15" s="61">
        <v>3</v>
      </c>
      <c r="B15" s="70" t="s">
        <v>81</v>
      </c>
      <c r="C15" s="63"/>
      <c r="D15" s="64"/>
      <c r="E15" s="65"/>
      <c r="F15" s="65"/>
      <c r="G15" s="65"/>
      <c r="H15" s="65"/>
      <c r="I15" s="66">
        <f t="shared" si="0"/>
        <v>0</v>
      </c>
      <c r="J15" s="69"/>
    </row>
    <row r="16" spans="1:12" ht="16.5" x14ac:dyDescent="0.25">
      <c r="A16" s="61">
        <v>4</v>
      </c>
      <c r="B16" s="70" t="s">
        <v>82</v>
      </c>
      <c r="C16" s="63"/>
      <c r="D16" s="64"/>
      <c r="E16" s="65"/>
      <c r="F16" s="65"/>
      <c r="G16" s="65"/>
      <c r="H16" s="65"/>
      <c r="I16" s="66">
        <f t="shared" si="0"/>
        <v>0</v>
      </c>
      <c r="J16" s="69"/>
    </row>
    <row r="17" spans="1:10" ht="16.5" x14ac:dyDescent="0.25">
      <c r="A17" s="61">
        <v>5</v>
      </c>
      <c r="B17" s="70" t="s">
        <v>83</v>
      </c>
      <c r="C17" s="63"/>
      <c r="D17" s="64"/>
      <c r="E17" s="65"/>
      <c r="F17" s="65"/>
      <c r="G17" s="65"/>
      <c r="H17" s="65"/>
      <c r="I17" s="66">
        <f t="shared" si="0"/>
        <v>0</v>
      </c>
      <c r="J17" s="69"/>
    </row>
    <row r="18" spans="1:10" ht="16.5" x14ac:dyDescent="0.25">
      <c r="A18" s="61">
        <v>6</v>
      </c>
      <c r="B18" s="70" t="s">
        <v>84</v>
      </c>
      <c r="C18" s="63"/>
      <c r="D18" s="64"/>
      <c r="E18" s="65"/>
      <c r="F18" s="65"/>
      <c r="G18" s="65"/>
      <c r="H18" s="65"/>
      <c r="I18" s="66">
        <f t="shared" si="0"/>
        <v>0</v>
      </c>
      <c r="J18" s="69"/>
    </row>
    <row r="19" spans="1:10" ht="16.5" x14ac:dyDescent="0.25">
      <c r="A19" s="61">
        <v>7</v>
      </c>
      <c r="B19" s="70" t="s">
        <v>85</v>
      </c>
      <c r="C19" s="63"/>
      <c r="D19" s="64"/>
      <c r="E19" s="65"/>
      <c r="F19" s="65"/>
      <c r="G19" s="65"/>
      <c r="H19" s="65"/>
      <c r="I19" s="66">
        <f t="shared" si="0"/>
        <v>0</v>
      </c>
      <c r="J19" s="69"/>
    </row>
    <row r="20" spans="1:10" ht="16.5" x14ac:dyDescent="0.25">
      <c r="A20" s="61">
        <v>8</v>
      </c>
      <c r="B20" s="68" t="s">
        <v>86</v>
      </c>
      <c r="C20" s="63" t="s">
        <v>87</v>
      </c>
      <c r="D20" s="64"/>
      <c r="E20" s="65"/>
      <c r="F20" s="65"/>
      <c r="G20" s="65"/>
      <c r="H20" s="65"/>
      <c r="I20" s="66">
        <f t="shared" si="0"/>
        <v>0</v>
      </c>
      <c r="J20" s="69"/>
    </row>
    <row r="21" spans="1:10" ht="16.5" x14ac:dyDescent="0.25">
      <c r="A21" s="61">
        <v>9</v>
      </c>
      <c r="B21" s="70" t="s">
        <v>88</v>
      </c>
      <c r="C21" s="63"/>
      <c r="D21" s="64"/>
      <c r="E21" s="65"/>
      <c r="F21" s="65"/>
      <c r="G21" s="65"/>
      <c r="H21" s="65"/>
      <c r="I21" s="66">
        <f t="shared" si="0"/>
        <v>0</v>
      </c>
      <c r="J21" s="69"/>
    </row>
    <row r="22" spans="1:10" ht="16.5" x14ac:dyDescent="0.25">
      <c r="A22" s="61">
        <v>10</v>
      </c>
      <c r="B22" s="68">
        <v>601</v>
      </c>
      <c r="C22" s="63" t="s">
        <v>89</v>
      </c>
      <c r="D22" s="64"/>
      <c r="E22" s="65"/>
      <c r="F22" s="65"/>
      <c r="G22" s="65"/>
      <c r="H22" s="65"/>
      <c r="I22" s="66">
        <f t="shared" si="0"/>
        <v>0</v>
      </c>
      <c r="J22" s="69"/>
    </row>
    <row r="23" spans="1:10" ht="16.5" x14ac:dyDescent="0.25">
      <c r="A23" s="61">
        <v>11</v>
      </c>
      <c r="B23" s="68">
        <v>602</v>
      </c>
      <c r="C23" s="63" t="s">
        <v>90</v>
      </c>
      <c r="D23" s="64"/>
      <c r="E23" s="65"/>
      <c r="F23" s="65"/>
      <c r="G23" s="65"/>
      <c r="H23" s="65"/>
      <c r="I23" s="66">
        <f t="shared" si="0"/>
        <v>0</v>
      </c>
      <c r="J23" s="69"/>
    </row>
    <row r="24" spans="1:10" ht="16.5" x14ac:dyDescent="0.25">
      <c r="A24" s="61">
        <v>12</v>
      </c>
      <c r="B24" s="68">
        <v>603</v>
      </c>
      <c r="C24" s="63" t="s">
        <v>91</v>
      </c>
      <c r="D24" s="64"/>
      <c r="E24" s="65"/>
      <c r="F24" s="65"/>
      <c r="G24" s="65"/>
      <c r="H24" s="65"/>
      <c r="I24" s="66">
        <f t="shared" si="0"/>
        <v>0</v>
      </c>
      <c r="J24" s="69"/>
    </row>
    <row r="25" spans="1:10" ht="16.5" x14ac:dyDescent="0.25">
      <c r="A25" s="61">
        <v>13</v>
      </c>
      <c r="B25" s="68">
        <v>604</v>
      </c>
      <c r="C25" s="63" t="s">
        <v>92</v>
      </c>
      <c r="D25" s="64"/>
      <c r="E25" s="65"/>
      <c r="F25" s="65"/>
      <c r="G25" s="65"/>
      <c r="H25" s="65"/>
      <c r="I25" s="66">
        <f t="shared" si="0"/>
        <v>0</v>
      </c>
      <c r="J25" s="69"/>
    </row>
    <row r="26" spans="1:10" ht="16.5" x14ac:dyDescent="0.25">
      <c r="A26" s="61">
        <v>14</v>
      </c>
      <c r="B26" s="68">
        <v>605</v>
      </c>
      <c r="C26" s="63" t="s">
        <v>93</v>
      </c>
      <c r="D26" s="64"/>
      <c r="E26" s="65"/>
      <c r="F26" s="65"/>
      <c r="G26" s="65"/>
      <c r="H26" s="65"/>
      <c r="I26" s="66">
        <f t="shared" si="0"/>
        <v>0</v>
      </c>
      <c r="J26" s="69"/>
    </row>
    <row r="27" spans="1:10" ht="16.5" x14ac:dyDescent="0.25">
      <c r="A27" s="61">
        <v>15</v>
      </c>
      <c r="B27" s="71">
        <v>606</v>
      </c>
      <c r="C27" s="63" t="s">
        <v>94</v>
      </c>
      <c r="D27" s="72">
        <v>3</v>
      </c>
      <c r="E27" s="65">
        <v>64880</v>
      </c>
      <c r="F27" s="65">
        <v>85000</v>
      </c>
      <c r="G27" s="65">
        <v>436500</v>
      </c>
      <c r="H27" s="65">
        <v>1726700</v>
      </c>
      <c r="I27" s="66">
        <f t="shared" si="0"/>
        <v>2313080</v>
      </c>
      <c r="J27" s="69" t="s">
        <v>95</v>
      </c>
    </row>
    <row r="28" spans="1:10" ht="16.5" x14ac:dyDescent="0.25">
      <c r="A28" s="61">
        <v>16</v>
      </c>
      <c r="B28" s="68">
        <v>607</v>
      </c>
      <c r="C28" s="63" t="s">
        <v>96</v>
      </c>
      <c r="D28" s="64"/>
      <c r="E28" s="65"/>
      <c r="F28" s="65"/>
      <c r="G28" s="65"/>
      <c r="H28" s="65"/>
      <c r="I28" s="66">
        <f t="shared" si="0"/>
        <v>0</v>
      </c>
      <c r="J28" s="69"/>
    </row>
    <row r="29" spans="1:10" ht="16.5" x14ac:dyDescent="0.25">
      <c r="A29" s="61">
        <v>17</v>
      </c>
      <c r="B29" s="71">
        <v>608</v>
      </c>
      <c r="C29" s="63" t="s">
        <v>97</v>
      </c>
      <c r="D29" s="64"/>
      <c r="E29" s="65"/>
      <c r="F29" s="65"/>
      <c r="G29" s="65"/>
      <c r="H29" s="65"/>
      <c r="I29" s="66">
        <f t="shared" si="0"/>
        <v>0</v>
      </c>
      <c r="J29" s="69"/>
    </row>
    <row r="30" spans="1:10" ht="16.5" x14ac:dyDescent="0.25">
      <c r="A30" s="61">
        <v>18</v>
      </c>
      <c r="B30" s="73">
        <v>609</v>
      </c>
      <c r="C30" s="63" t="s">
        <v>98</v>
      </c>
      <c r="D30" s="64"/>
      <c r="E30" s="65"/>
      <c r="F30" s="65"/>
      <c r="G30" s="65"/>
      <c r="H30" s="65"/>
      <c r="I30" s="66">
        <f t="shared" si="0"/>
        <v>0</v>
      </c>
      <c r="J30" s="69"/>
    </row>
    <row r="31" spans="1:10" ht="16.5" x14ac:dyDescent="0.25">
      <c r="A31" s="61">
        <v>19</v>
      </c>
      <c r="B31" s="73">
        <v>610</v>
      </c>
      <c r="C31" s="63" t="s">
        <v>99</v>
      </c>
      <c r="D31" s="64"/>
      <c r="E31" s="65"/>
      <c r="F31" s="65"/>
      <c r="G31" s="65"/>
      <c r="H31" s="65"/>
      <c r="I31" s="66">
        <f t="shared" si="0"/>
        <v>0</v>
      </c>
      <c r="J31" s="69"/>
    </row>
    <row r="32" spans="1:10" ht="16.5" x14ac:dyDescent="0.25">
      <c r="A32" s="61">
        <v>20</v>
      </c>
      <c r="B32" s="73">
        <v>701</v>
      </c>
      <c r="C32" s="63" t="s">
        <v>100</v>
      </c>
      <c r="D32" s="64"/>
      <c r="E32" s="65"/>
      <c r="F32" s="65"/>
      <c r="G32" s="65"/>
      <c r="H32" s="65"/>
      <c r="I32" s="66">
        <f t="shared" si="0"/>
        <v>0</v>
      </c>
      <c r="J32" s="69"/>
    </row>
    <row r="33" spans="1:10" ht="16.5" x14ac:dyDescent="0.25">
      <c r="A33" s="61">
        <v>21</v>
      </c>
      <c r="B33" s="73">
        <v>702</v>
      </c>
      <c r="C33" s="63" t="s">
        <v>101</v>
      </c>
      <c r="D33" s="64"/>
      <c r="E33" s="65"/>
      <c r="F33" s="65"/>
      <c r="G33" s="65"/>
      <c r="H33" s="65"/>
      <c r="I33" s="66">
        <f t="shared" si="0"/>
        <v>0</v>
      </c>
      <c r="J33" s="69"/>
    </row>
    <row r="34" spans="1:10" ht="16.5" x14ac:dyDescent="0.25">
      <c r="A34" s="61">
        <v>22</v>
      </c>
      <c r="B34" s="74">
        <v>703</v>
      </c>
      <c r="C34" s="63" t="s">
        <v>102</v>
      </c>
      <c r="D34" s="64"/>
      <c r="E34" s="65"/>
      <c r="F34" s="65"/>
      <c r="G34" s="65"/>
      <c r="H34" s="65"/>
      <c r="I34" s="66">
        <f t="shared" si="0"/>
        <v>0</v>
      </c>
      <c r="J34" s="69"/>
    </row>
    <row r="35" spans="1:10" ht="16.5" x14ac:dyDescent="0.25">
      <c r="A35" s="61">
        <v>23</v>
      </c>
      <c r="B35" s="74">
        <v>704</v>
      </c>
      <c r="C35" s="63" t="s">
        <v>103</v>
      </c>
      <c r="D35" s="64"/>
      <c r="E35" s="65"/>
      <c r="F35" s="65"/>
      <c r="G35" s="65"/>
      <c r="H35" s="65"/>
      <c r="I35" s="66">
        <f t="shared" si="0"/>
        <v>0</v>
      </c>
      <c r="J35" s="69"/>
    </row>
    <row r="36" spans="1:10" ht="16.5" x14ac:dyDescent="0.25">
      <c r="A36" s="61">
        <v>24</v>
      </c>
      <c r="B36" s="73">
        <v>705</v>
      </c>
      <c r="C36" s="63" t="s">
        <v>104</v>
      </c>
      <c r="D36" s="64"/>
      <c r="E36" s="65"/>
      <c r="F36" s="65"/>
      <c r="G36" s="65"/>
      <c r="H36" s="65"/>
      <c r="I36" s="66">
        <f t="shared" si="0"/>
        <v>0</v>
      </c>
      <c r="J36" s="69"/>
    </row>
    <row r="37" spans="1:10" ht="16.5" x14ac:dyDescent="0.25">
      <c r="A37" s="61">
        <v>25</v>
      </c>
      <c r="B37" s="73">
        <v>706</v>
      </c>
      <c r="C37" s="63" t="s">
        <v>105</v>
      </c>
      <c r="D37" s="64"/>
      <c r="E37" s="65"/>
      <c r="F37" s="65"/>
      <c r="G37" s="65"/>
      <c r="H37" s="65"/>
      <c r="I37" s="66">
        <f t="shared" si="0"/>
        <v>0</v>
      </c>
      <c r="J37" s="69"/>
    </row>
    <row r="38" spans="1:10" ht="16.5" x14ac:dyDescent="0.25">
      <c r="A38" s="61">
        <v>26</v>
      </c>
      <c r="B38" s="71">
        <v>707</v>
      </c>
      <c r="C38" s="63" t="s">
        <v>106</v>
      </c>
      <c r="D38" s="75"/>
      <c r="E38" s="65"/>
      <c r="F38" s="65"/>
      <c r="G38" s="65"/>
      <c r="H38" s="65"/>
      <c r="I38" s="66">
        <f t="shared" si="0"/>
        <v>0</v>
      </c>
      <c r="J38" s="69"/>
    </row>
    <row r="39" spans="1:10" ht="16.5" x14ac:dyDescent="0.25">
      <c r="A39" s="61">
        <v>27</v>
      </c>
      <c r="B39" s="73">
        <v>708</v>
      </c>
      <c r="C39" s="76" t="s">
        <v>107</v>
      </c>
      <c r="D39" s="75"/>
      <c r="E39" s="65"/>
      <c r="F39" s="65"/>
      <c r="G39" s="65"/>
      <c r="H39" s="65"/>
      <c r="I39" s="66">
        <f t="shared" si="0"/>
        <v>0</v>
      </c>
      <c r="J39" s="69"/>
    </row>
    <row r="40" spans="1:10" ht="16.5" x14ac:dyDescent="0.25">
      <c r="A40" s="61">
        <v>28</v>
      </c>
      <c r="B40" s="68">
        <v>709</v>
      </c>
      <c r="C40" s="63" t="s">
        <v>108</v>
      </c>
      <c r="D40" s="64"/>
      <c r="E40" s="65"/>
      <c r="F40" s="65"/>
      <c r="G40" s="65"/>
      <c r="H40" s="65"/>
      <c r="I40" s="66">
        <f t="shared" si="0"/>
        <v>0</v>
      </c>
      <c r="J40" s="69"/>
    </row>
    <row r="41" spans="1:10" ht="16.5" x14ac:dyDescent="0.25">
      <c r="A41" s="61">
        <v>29</v>
      </c>
      <c r="B41" s="71">
        <v>710</v>
      </c>
      <c r="C41" s="63" t="s">
        <v>109</v>
      </c>
      <c r="D41" s="64"/>
      <c r="E41" s="65"/>
      <c r="F41" s="65"/>
      <c r="G41" s="65"/>
      <c r="H41" s="65"/>
      <c r="I41" s="66">
        <f t="shared" si="0"/>
        <v>0</v>
      </c>
      <c r="J41" s="69"/>
    </row>
    <row r="42" spans="1:10" ht="16.5" x14ac:dyDescent="0.25">
      <c r="A42" s="61">
        <v>30</v>
      </c>
      <c r="B42" s="71">
        <v>801</v>
      </c>
      <c r="C42" s="63" t="s">
        <v>98</v>
      </c>
      <c r="D42" s="64"/>
      <c r="E42" s="65"/>
      <c r="F42" s="65"/>
      <c r="G42" s="65"/>
      <c r="H42" s="65"/>
      <c r="I42" s="66">
        <f t="shared" si="0"/>
        <v>0</v>
      </c>
      <c r="J42" s="69"/>
    </row>
    <row r="43" spans="1:10" ht="16.5" x14ac:dyDescent="0.25">
      <c r="A43" s="61">
        <v>31</v>
      </c>
      <c r="B43" s="68">
        <v>802</v>
      </c>
      <c r="C43" s="63" t="s">
        <v>110</v>
      </c>
      <c r="D43" s="64"/>
      <c r="E43" s="65"/>
      <c r="F43" s="65"/>
      <c r="G43" s="65"/>
      <c r="H43" s="65"/>
      <c r="I43" s="66">
        <f t="shared" si="0"/>
        <v>0</v>
      </c>
      <c r="J43" s="69"/>
    </row>
    <row r="44" spans="1:10" ht="16.5" x14ac:dyDescent="0.25">
      <c r="A44" s="61">
        <v>32</v>
      </c>
      <c r="B44" s="71">
        <v>803</v>
      </c>
      <c r="C44" s="204" t="s">
        <v>111</v>
      </c>
      <c r="D44" s="64"/>
      <c r="E44" s="65"/>
      <c r="F44" s="77"/>
      <c r="G44" s="65"/>
      <c r="H44" s="206"/>
      <c r="I44" s="66">
        <f t="shared" si="0"/>
        <v>0</v>
      </c>
      <c r="J44" s="200"/>
    </row>
    <row r="45" spans="1:10" ht="16.5" x14ac:dyDescent="0.25">
      <c r="A45" s="61">
        <v>33</v>
      </c>
      <c r="B45" s="68">
        <v>804</v>
      </c>
      <c r="C45" s="205"/>
      <c r="D45" s="64"/>
      <c r="E45" s="65"/>
      <c r="F45" s="77"/>
      <c r="G45" s="65"/>
      <c r="H45" s="207"/>
      <c r="I45" s="66">
        <f t="shared" si="0"/>
        <v>0</v>
      </c>
      <c r="J45" s="201"/>
    </row>
    <row r="46" spans="1:10" ht="16.5" x14ac:dyDescent="0.25">
      <c r="A46" s="61">
        <v>34</v>
      </c>
      <c r="B46" s="78">
        <v>805</v>
      </c>
      <c r="C46" s="67" t="s">
        <v>112</v>
      </c>
      <c r="D46" s="64"/>
      <c r="E46" s="65"/>
      <c r="F46" s="65"/>
      <c r="G46" s="65"/>
      <c r="H46" s="65"/>
      <c r="I46" s="66">
        <f>H46+G46+F46+E46</f>
        <v>0</v>
      </c>
      <c r="J46" s="69"/>
    </row>
    <row r="47" spans="1:10" ht="16.5" x14ac:dyDescent="0.25">
      <c r="A47" s="61">
        <v>35</v>
      </c>
      <c r="B47" s="78">
        <v>806</v>
      </c>
      <c r="C47" s="63" t="s">
        <v>113</v>
      </c>
      <c r="D47" s="64"/>
      <c r="E47" s="65"/>
      <c r="F47" s="65"/>
      <c r="G47" s="65"/>
      <c r="H47" s="65"/>
      <c r="I47" s="66">
        <f t="shared" ref="I47:I65" si="1">H47+G47+F47+E47</f>
        <v>0</v>
      </c>
      <c r="J47" s="69"/>
    </row>
    <row r="48" spans="1:10" ht="16.5" x14ac:dyDescent="0.25">
      <c r="A48" s="61">
        <v>36</v>
      </c>
      <c r="B48" s="68">
        <v>807</v>
      </c>
      <c r="C48" s="63" t="s">
        <v>114</v>
      </c>
      <c r="D48" s="64"/>
      <c r="E48" s="65"/>
      <c r="F48" s="65"/>
      <c r="G48" s="65"/>
      <c r="H48" s="65"/>
      <c r="I48" s="66">
        <f t="shared" si="1"/>
        <v>0</v>
      </c>
      <c r="J48" s="69"/>
    </row>
    <row r="49" spans="1:10" ht="16.5" x14ac:dyDescent="0.25">
      <c r="A49" s="61">
        <v>37</v>
      </c>
      <c r="B49" s="68">
        <v>808</v>
      </c>
      <c r="C49" s="63" t="s">
        <v>115</v>
      </c>
      <c r="D49" s="64"/>
      <c r="E49" s="65"/>
      <c r="F49" s="65"/>
      <c r="G49" s="65"/>
      <c r="H49" s="65"/>
      <c r="I49" s="66">
        <f t="shared" si="1"/>
        <v>0</v>
      </c>
      <c r="J49" s="69"/>
    </row>
    <row r="50" spans="1:10" ht="16.5" x14ac:dyDescent="0.25">
      <c r="A50" s="61">
        <v>38</v>
      </c>
      <c r="B50" s="71">
        <v>809</v>
      </c>
      <c r="C50" s="63" t="s">
        <v>116</v>
      </c>
      <c r="D50" s="64"/>
      <c r="E50" s="65"/>
      <c r="F50" s="65"/>
      <c r="G50" s="65"/>
      <c r="H50" s="65"/>
      <c r="I50" s="66">
        <f t="shared" si="1"/>
        <v>0</v>
      </c>
      <c r="J50" s="69"/>
    </row>
    <row r="51" spans="1:10" ht="16.5" x14ac:dyDescent="0.25">
      <c r="A51" s="61">
        <v>39</v>
      </c>
      <c r="B51" s="68">
        <v>810</v>
      </c>
      <c r="C51" s="63" t="s">
        <v>117</v>
      </c>
      <c r="D51" s="64"/>
      <c r="E51" s="65"/>
      <c r="F51" s="65"/>
      <c r="G51" s="65"/>
      <c r="H51" s="65"/>
      <c r="I51" s="66">
        <f t="shared" si="1"/>
        <v>0</v>
      </c>
      <c r="J51" s="69"/>
    </row>
    <row r="52" spans="1:10" ht="16.5" x14ac:dyDescent="0.25">
      <c r="A52" s="61">
        <v>40</v>
      </c>
      <c r="B52" s="78">
        <v>901</v>
      </c>
      <c r="C52" s="63" t="s">
        <v>118</v>
      </c>
      <c r="D52" s="64"/>
      <c r="E52" s="65"/>
      <c r="F52" s="65"/>
      <c r="G52" s="65"/>
      <c r="H52" s="65"/>
      <c r="I52" s="66">
        <f t="shared" si="1"/>
        <v>0</v>
      </c>
      <c r="J52" s="69"/>
    </row>
    <row r="53" spans="1:10" ht="16.5" x14ac:dyDescent="0.25">
      <c r="A53" s="61">
        <v>41</v>
      </c>
      <c r="B53" s="78">
        <v>902</v>
      </c>
      <c r="C53" s="63" t="s">
        <v>119</v>
      </c>
      <c r="D53" s="64"/>
      <c r="E53" s="65"/>
      <c r="F53" s="65"/>
      <c r="G53" s="65"/>
      <c r="H53" s="65"/>
      <c r="I53" s="66">
        <f t="shared" si="1"/>
        <v>0</v>
      </c>
      <c r="J53" s="69"/>
    </row>
    <row r="54" spans="1:10" ht="16.5" x14ac:dyDescent="0.25">
      <c r="A54" s="61">
        <v>42</v>
      </c>
      <c r="B54" s="68">
        <v>903</v>
      </c>
      <c r="C54" s="63" t="s">
        <v>120</v>
      </c>
      <c r="D54" s="64"/>
      <c r="E54" s="65"/>
      <c r="F54" s="65"/>
      <c r="G54" s="65"/>
      <c r="H54" s="65"/>
      <c r="I54" s="66">
        <f t="shared" si="1"/>
        <v>0</v>
      </c>
      <c r="J54" s="69"/>
    </row>
    <row r="55" spans="1:10" ht="16.5" x14ac:dyDescent="0.25">
      <c r="A55" s="61">
        <v>43</v>
      </c>
      <c r="B55" s="68">
        <v>904</v>
      </c>
      <c r="C55" s="63" t="s">
        <v>121</v>
      </c>
      <c r="D55" s="64"/>
      <c r="E55" s="65"/>
      <c r="F55" s="65"/>
      <c r="G55" s="65"/>
      <c r="H55" s="65"/>
      <c r="I55" s="66">
        <f t="shared" si="1"/>
        <v>0</v>
      </c>
      <c r="J55" s="69"/>
    </row>
    <row r="56" spans="1:10" ht="16.5" x14ac:dyDescent="0.25">
      <c r="A56" s="61">
        <v>44</v>
      </c>
      <c r="B56" s="74">
        <v>905</v>
      </c>
      <c r="C56" s="63" t="s">
        <v>122</v>
      </c>
      <c r="D56" s="64">
        <v>3</v>
      </c>
      <c r="E56" s="65">
        <v>40550</v>
      </c>
      <c r="F56" s="65">
        <v>85000</v>
      </c>
      <c r="G56" s="65">
        <v>436500</v>
      </c>
      <c r="H56" s="65"/>
      <c r="I56" s="66">
        <f t="shared" si="1"/>
        <v>562050</v>
      </c>
      <c r="J56" s="69" t="s">
        <v>123</v>
      </c>
    </row>
    <row r="57" spans="1:10" ht="16.5" x14ac:dyDescent="0.25">
      <c r="A57" s="61">
        <v>45</v>
      </c>
      <c r="B57" s="71">
        <v>906</v>
      </c>
      <c r="C57" s="63" t="s">
        <v>124</v>
      </c>
      <c r="D57" s="64"/>
      <c r="E57" s="65"/>
      <c r="F57" s="65"/>
      <c r="G57" s="65"/>
      <c r="H57" s="65"/>
      <c r="I57" s="66">
        <f t="shared" si="1"/>
        <v>0</v>
      </c>
      <c r="J57" s="69"/>
    </row>
    <row r="58" spans="1:10" ht="16.5" x14ac:dyDescent="0.25">
      <c r="A58" s="61">
        <v>46</v>
      </c>
      <c r="B58" s="73">
        <v>907</v>
      </c>
      <c r="C58" s="63" t="s">
        <v>125</v>
      </c>
      <c r="D58" s="64"/>
      <c r="E58" s="65"/>
      <c r="F58" s="65"/>
      <c r="G58" s="65"/>
      <c r="H58" s="65"/>
      <c r="I58" s="66">
        <f t="shared" si="1"/>
        <v>0</v>
      </c>
      <c r="J58" s="69"/>
    </row>
    <row r="59" spans="1:10" ht="16.5" x14ac:dyDescent="0.25">
      <c r="A59" s="61">
        <v>47</v>
      </c>
      <c r="B59" s="79">
        <v>908</v>
      </c>
      <c r="C59" s="63" t="s">
        <v>126</v>
      </c>
      <c r="D59" s="64"/>
      <c r="E59" s="65"/>
      <c r="F59" s="65"/>
      <c r="G59" s="65"/>
      <c r="H59" s="65"/>
      <c r="I59" s="66">
        <f t="shared" si="1"/>
        <v>0</v>
      </c>
      <c r="J59" s="69"/>
    </row>
    <row r="60" spans="1:10" ht="16.5" x14ac:dyDescent="0.25">
      <c r="A60" s="61">
        <v>48</v>
      </c>
      <c r="B60" s="73">
        <v>909</v>
      </c>
      <c r="C60" s="63" t="s">
        <v>127</v>
      </c>
      <c r="D60" s="64"/>
      <c r="E60" s="65"/>
      <c r="F60" s="65"/>
      <c r="G60" s="65"/>
      <c r="H60" s="65"/>
      <c r="I60" s="66">
        <f t="shared" si="1"/>
        <v>0</v>
      </c>
      <c r="J60" s="69"/>
    </row>
    <row r="61" spans="1:10" ht="16.5" x14ac:dyDescent="0.25">
      <c r="A61" s="61">
        <v>49</v>
      </c>
      <c r="B61" s="71">
        <v>910</v>
      </c>
      <c r="C61" s="63" t="s">
        <v>128</v>
      </c>
      <c r="D61" s="64"/>
      <c r="E61" s="65"/>
      <c r="F61" s="65"/>
      <c r="G61" s="65"/>
      <c r="H61" s="65"/>
      <c r="I61" s="66">
        <f t="shared" si="1"/>
        <v>0</v>
      </c>
      <c r="J61" s="69"/>
    </row>
    <row r="62" spans="1:10" ht="16.5" x14ac:dyDescent="0.25">
      <c r="A62" s="61">
        <v>50</v>
      </c>
      <c r="B62" s="68">
        <v>1001</v>
      </c>
      <c r="C62" s="63" t="s">
        <v>129</v>
      </c>
      <c r="D62" s="64"/>
      <c r="E62" s="65"/>
      <c r="F62" s="65"/>
      <c r="G62" s="65"/>
      <c r="H62" s="65"/>
      <c r="I62" s="66">
        <f t="shared" si="1"/>
        <v>0</v>
      </c>
      <c r="J62" s="69"/>
    </row>
    <row r="63" spans="1:10" ht="16.5" x14ac:dyDescent="0.25">
      <c r="A63" s="61">
        <v>51</v>
      </c>
      <c r="B63" s="73">
        <v>1002</v>
      </c>
      <c r="C63" s="63" t="s">
        <v>130</v>
      </c>
      <c r="D63" s="64"/>
      <c r="E63" s="65"/>
      <c r="F63" s="65"/>
      <c r="G63" s="65"/>
      <c r="H63" s="65"/>
      <c r="I63" s="66">
        <f t="shared" si="1"/>
        <v>0</v>
      </c>
      <c r="J63" s="69"/>
    </row>
    <row r="64" spans="1:10" ht="16.5" x14ac:dyDescent="0.25">
      <c r="A64" s="61">
        <v>52</v>
      </c>
      <c r="B64" s="68">
        <v>1003</v>
      </c>
      <c r="C64" s="197" t="s">
        <v>131</v>
      </c>
      <c r="D64" s="64"/>
      <c r="E64" s="65"/>
      <c r="F64" s="77"/>
      <c r="G64" s="65"/>
      <c r="H64" s="198"/>
      <c r="I64" s="66">
        <f t="shared" si="1"/>
        <v>0</v>
      </c>
      <c r="J64" s="200"/>
    </row>
    <row r="65" spans="1:10" ht="16.5" x14ac:dyDescent="0.25">
      <c r="A65" s="61">
        <v>53</v>
      </c>
      <c r="B65" s="68">
        <v>1004</v>
      </c>
      <c r="C65" s="197"/>
      <c r="D65" s="64"/>
      <c r="E65" s="65"/>
      <c r="F65" s="77"/>
      <c r="G65" s="65"/>
      <c r="H65" s="199"/>
      <c r="I65" s="66">
        <f t="shared" si="1"/>
        <v>0</v>
      </c>
      <c r="J65" s="201"/>
    </row>
    <row r="66" spans="1:10" ht="16.5" x14ac:dyDescent="0.25">
      <c r="A66" s="61">
        <v>54</v>
      </c>
      <c r="B66" s="68">
        <v>1005</v>
      </c>
      <c r="C66" s="67" t="s">
        <v>132</v>
      </c>
      <c r="D66" s="64"/>
      <c r="E66" s="65"/>
      <c r="F66" s="65"/>
      <c r="G66" s="65"/>
      <c r="H66" s="65"/>
      <c r="I66" s="66">
        <f>H66+G66+F66+E66</f>
        <v>0</v>
      </c>
      <c r="J66" s="69"/>
    </row>
    <row r="67" spans="1:10" ht="16.5" x14ac:dyDescent="0.25">
      <c r="A67" s="61">
        <v>55</v>
      </c>
      <c r="B67" s="73">
        <v>1006</v>
      </c>
      <c r="C67" s="67" t="s">
        <v>133</v>
      </c>
      <c r="D67" s="64"/>
      <c r="E67" s="65"/>
      <c r="F67" s="65"/>
      <c r="G67" s="65"/>
      <c r="H67" s="65"/>
      <c r="I67" s="66">
        <f t="shared" ref="I67:I130" si="2">H67+G67+F67+E67</f>
        <v>0</v>
      </c>
      <c r="J67" s="69"/>
    </row>
    <row r="68" spans="1:10" ht="16.5" x14ac:dyDescent="0.25">
      <c r="A68" s="61">
        <v>56</v>
      </c>
      <c r="B68" s="68">
        <v>1007</v>
      </c>
      <c r="C68" s="67" t="s">
        <v>134</v>
      </c>
      <c r="D68" s="64"/>
      <c r="E68" s="65"/>
      <c r="F68" s="65"/>
      <c r="G68" s="65"/>
      <c r="H68" s="65"/>
      <c r="I68" s="66">
        <f t="shared" si="2"/>
        <v>0</v>
      </c>
      <c r="J68" s="69"/>
    </row>
    <row r="69" spans="1:10" ht="16.5" x14ac:dyDescent="0.25">
      <c r="A69" s="61">
        <v>57</v>
      </c>
      <c r="B69" s="71">
        <v>1008</v>
      </c>
      <c r="C69" s="67" t="s">
        <v>135</v>
      </c>
      <c r="D69" s="64"/>
      <c r="E69" s="65"/>
      <c r="F69" s="65"/>
      <c r="G69" s="65"/>
      <c r="H69" s="65"/>
      <c r="I69" s="66">
        <f t="shared" si="2"/>
        <v>0</v>
      </c>
      <c r="J69" s="69"/>
    </row>
    <row r="70" spans="1:10" ht="16.5" x14ac:dyDescent="0.25">
      <c r="A70" s="61">
        <v>58</v>
      </c>
      <c r="B70" s="71">
        <v>1009</v>
      </c>
      <c r="C70" s="67" t="s">
        <v>135</v>
      </c>
      <c r="D70" s="64"/>
      <c r="E70" s="65"/>
      <c r="F70" s="65"/>
      <c r="G70" s="65"/>
      <c r="H70" s="65"/>
      <c r="I70" s="66">
        <f t="shared" si="2"/>
        <v>0</v>
      </c>
      <c r="J70" s="69"/>
    </row>
    <row r="71" spans="1:10" ht="16.5" x14ac:dyDescent="0.25">
      <c r="A71" s="61">
        <v>59</v>
      </c>
      <c r="B71" s="71">
        <v>1010</v>
      </c>
      <c r="C71" s="67" t="s">
        <v>136</v>
      </c>
      <c r="D71" s="64"/>
      <c r="E71" s="65"/>
      <c r="F71" s="65"/>
      <c r="G71" s="65"/>
      <c r="H71" s="65"/>
      <c r="I71" s="66">
        <f t="shared" si="2"/>
        <v>0</v>
      </c>
      <c r="J71" s="69"/>
    </row>
    <row r="72" spans="1:10" ht="16.5" x14ac:dyDescent="0.25">
      <c r="A72" s="61">
        <v>60</v>
      </c>
      <c r="B72" s="68">
        <v>1101</v>
      </c>
      <c r="C72" s="67" t="s">
        <v>137</v>
      </c>
      <c r="D72" s="64"/>
      <c r="E72" s="65"/>
      <c r="F72" s="65"/>
      <c r="G72" s="65"/>
      <c r="H72" s="65"/>
      <c r="I72" s="66">
        <f t="shared" si="2"/>
        <v>0</v>
      </c>
      <c r="J72" s="69"/>
    </row>
    <row r="73" spans="1:10" ht="16.5" x14ac:dyDescent="0.25">
      <c r="A73" s="61">
        <v>61</v>
      </c>
      <c r="B73" s="68">
        <v>1102</v>
      </c>
      <c r="C73" s="67" t="s">
        <v>138</v>
      </c>
      <c r="D73" s="64"/>
      <c r="E73" s="65"/>
      <c r="F73" s="65"/>
      <c r="G73" s="65"/>
      <c r="H73" s="65"/>
      <c r="I73" s="66">
        <f t="shared" si="2"/>
        <v>0</v>
      </c>
      <c r="J73" s="69"/>
    </row>
    <row r="74" spans="1:10" ht="16.5" x14ac:dyDescent="0.25">
      <c r="A74" s="61">
        <v>62</v>
      </c>
      <c r="B74" s="78">
        <v>1103</v>
      </c>
      <c r="C74" s="67" t="s">
        <v>139</v>
      </c>
      <c r="D74" s="64"/>
      <c r="E74" s="65"/>
      <c r="F74" s="65"/>
      <c r="G74" s="65"/>
      <c r="H74" s="65"/>
      <c r="I74" s="66">
        <f t="shared" si="2"/>
        <v>0</v>
      </c>
      <c r="J74" s="69"/>
    </row>
    <row r="75" spans="1:10" ht="16.5" x14ac:dyDescent="0.25">
      <c r="A75" s="61">
        <v>63</v>
      </c>
      <c r="B75" s="68">
        <v>1104</v>
      </c>
      <c r="C75" s="67" t="s">
        <v>140</v>
      </c>
      <c r="D75" s="64"/>
      <c r="E75" s="65"/>
      <c r="F75" s="65"/>
      <c r="G75" s="65"/>
      <c r="H75" s="65"/>
      <c r="I75" s="66">
        <f t="shared" si="2"/>
        <v>0</v>
      </c>
      <c r="J75" s="69"/>
    </row>
    <row r="76" spans="1:10" ht="16.5" x14ac:dyDescent="0.25">
      <c r="A76" s="61">
        <v>64</v>
      </c>
      <c r="B76" s="68">
        <v>1105</v>
      </c>
      <c r="C76" s="67" t="s">
        <v>141</v>
      </c>
      <c r="D76" s="64"/>
      <c r="E76" s="65"/>
      <c r="F76" s="65"/>
      <c r="G76" s="65"/>
      <c r="H76" s="65"/>
      <c r="I76" s="66">
        <f t="shared" si="2"/>
        <v>0</v>
      </c>
      <c r="J76" s="69"/>
    </row>
    <row r="77" spans="1:10" ht="16.5" x14ac:dyDescent="0.25">
      <c r="A77" s="61">
        <v>65</v>
      </c>
      <c r="B77" s="71">
        <v>1106</v>
      </c>
      <c r="C77" s="67" t="s">
        <v>142</v>
      </c>
      <c r="D77" s="64"/>
      <c r="E77" s="65"/>
      <c r="F77" s="65"/>
      <c r="G77" s="65"/>
      <c r="H77" s="65"/>
      <c r="I77" s="66">
        <f t="shared" si="2"/>
        <v>0</v>
      </c>
      <c r="J77" s="69"/>
    </row>
    <row r="78" spans="1:10" ht="16.5" x14ac:dyDescent="0.25">
      <c r="A78" s="61">
        <v>66</v>
      </c>
      <c r="B78" s="71">
        <v>1107</v>
      </c>
      <c r="C78" s="67" t="s">
        <v>143</v>
      </c>
      <c r="D78" s="64"/>
      <c r="E78" s="65"/>
      <c r="F78" s="65"/>
      <c r="G78" s="65"/>
      <c r="H78" s="65"/>
      <c r="I78" s="66">
        <f t="shared" si="2"/>
        <v>0</v>
      </c>
      <c r="J78" s="69"/>
    </row>
    <row r="79" spans="1:10" ht="16.5" x14ac:dyDescent="0.25">
      <c r="A79" s="61">
        <v>67</v>
      </c>
      <c r="B79" s="78">
        <v>1108</v>
      </c>
      <c r="C79" s="67" t="s">
        <v>144</v>
      </c>
      <c r="D79" s="64"/>
      <c r="E79" s="65"/>
      <c r="F79" s="65"/>
      <c r="G79" s="65"/>
      <c r="H79" s="65"/>
      <c r="I79" s="66">
        <f t="shared" si="2"/>
        <v>0</v>
      </c>
      <c r="J79" s="69"/>
    </row>
    <row r="80" spans="1:10" ht="16.5" x14ac:dyDescent="0.25">
      <c r="A80" s="61">
        <v>68</v>
      </c>
      <c r="B80" s="68">
        <v>1109</v>
      </c>
      <c r="C80" s="67" t="s">
        <v>145</v>
      </c>
      <c r="D80" s="64"/>
      <c r="E80" s="65"/>
      <c r="F80" s="65"/>
      <c r="G80" s="65"/>
      <c r="H80" s="65"/>
      <c r="I80" s="66">
        <f t="shared" si="2"/>
        <v>0</v>
      </c>
      <c r="J80" s="69"/>
    </row>
    <row r="81" spans="1:10" ht="16.5" x14ac:dyDescent="0.25">
      <c r="A81" s="61">
        <v>69</v>
      </c>
      <c r="B81" s="68">
        <v>1110</v>
      </c>
      <c r="C81" s="67" t="s">
        <v>146</v>
      </c>
      <c r="D81" s="64"/>
      <c r="E81" s="65"/>
      <c r="F81" s="65"/>
      <c r="G81" s="65"/>
      <c r="H81" s="65"/>
      <c r="I81" s="66">
        <f t="shared" si="2"/>
        <v>0</v>
      </c>
      <c r="J81" s="69"/>
    </row>
    <row r="82" spans="1:10" ht="16.5" x14ac:dyDescent="0.25">
      <c r="A82" s="61">
        <v>70</v>
      </c>
      <c r="B82" s="68">
        <v>1201</v>
      </c>
      <c r="C82" s="67" t="s">
        <v>147</v>
      </c>
      <c r="D82" s="64"/>
      <c r="E82" s="65"/>
      <c r="F82" s="65"/>
      <c r="G82" s="65"/>
      <c r="H82" s="65"/>
      <c r="I82" s="66">
        <f t="shared" si="2"/>
        <v>0</v>
      </c>
      <c r="J82" s="69"/>
    </row>
    <row r="83" spans="1:10" ht="16.5" x14ac:dyDescent="0.25">
      <c r="A83" s="61">
        <v>71</v>
      </c>
      <c r="B83" s="68">
        <v>1202</v>
      </c>
      <c r="C83" s="67" t="s">
        <v>148</v>
      </c>
      <c r="D83" s="64"/>
      <c r="E83" s="65"/>
      <c r="F83" s="65"/>
      <c r="G83" s="65"/>
      <c r="H83" s="65"/>
      <c r="I83" s="66">
        <f t="shared" si="2"/>
        <v>0</v>
      </c>
      <c r="J83" s="69"/>
    </row>
    <row r="84" spans="1:10" ht="16.5" x14ac:dyDescent="0.25">
      <c r="A84" s="61">
        <v>72</v>
      </c>
      <c r="B84" s="71">
        <v>1203</v>
      </c>
      <c r="C84" s="67" t="s">
        <v>149</v>
      </c>
      <c r="D84" s="64"/>
      <c r="E84" s="65"/>
      <c r="F84" s="65"/>
      <c r="G84" s="65"/>
      <c r="H84" s="65"/>
      <c r="I84" s="66">
        <f t="shared" si="2"/>
        <v>0</v>
      </c>
      <c r="J84" s="69"/>
    </row>
    <row r="85" spans="1:10" ht="16.5" x14ac:dyDescent="0.25">
      <c r="A85" s="61">
        <v>73</v>
      </c>
      <c r="B85" s="71">
        <v>1204</v>
      </c>
      <c r="C85" s="67" t="s">
        <v>150</v>
      </c>
      <c r="D85" s="64"/>
      <c r="E85" s="65"/>
      <c r="F85" s="65"/>
      <c r="G85" s="65"/>
      <c r="H85" s="65"/>
      <c r="I85" s="66">
        <f t="shared" si="2"/>
        <v>0</v>
      </c>
      <c r="J85" s="69"/>
    </row>
    <row r="86" spans="1:10" ht="16.5" x14ac:dyDescent="0.25">
      <c r="A86" s="61">
        <v>74</v>
      </c>
      <c r="B86" s="71">
        <v>1205</v>
      </c>
      <c r="C86" s="67" t="s">
        <v>151</v>
      </c>
      <c r="D86" s="64"/>
      <c r="E86" s="65"/>
      <c r="F86" s="65"/>
      <c r="G86" s="65"/>
      <c r="H86" s="65"/>
      <c r="I86" s="66">
        <f t="shared" si="2"/>
        <v>0</v>
      </c>
      <c r="J86" s="69"/>
    </row>
    <row r="87" spans="1:10" ht="16.5" x14ac:dyDescent="0.25">
      <c r="A87" s="61">
        <v>75</v>
      </c>
      <c r="B87" s="71">
        <v>1206</v>
      </c>
      <c r="C87" s="67" t="s">
        <v>152</v>
      </c>
      <c r="D87" s="64"/>
      <c r="E87" s="65"/>
      <c r="F87" s="65"/>
      <c r="G87" s="65"/>
      <c r="H87" s="65"/>
      <c r="I87" s="66">
        <f t="shared" si="2"/>
        <v>0</v>
      </c>
      <c r="J87" s="69"/>
    </row>
    <row r="88" spans="1:10" ht="16.5" x14ac:dyDescent="0.25">
      <c r="A88" s="61">
        <v>76</v>
      </c>
      <c r="B88" s="68">
        <v>1207</v>
      </c>
      <c r="C88" s="67" t="s">
        <v>153</v>
      </c>
      <c r="D88" s="64"/>
      <c r="E88" s="65"/>
      <c r="F88" s="65"/>
      <c r="G88" s="65"/>
      <c r="H88" s="65"/>
      <c r="I88" s="66">
        <f t="shared" si="2"/>
        <v>0</v>
      </c>
      <c r="J88" s="69"/>
    </row>
    <row r="89" spans="1:10" ht="16.5" x14ac:dyDescent="0.25">
      <c r="A89" s="61">
        <v>77</v>
      </c>
      <c r="B89" s="68">
        <v>1208</v>
      </c>
      <c r="C89" s="67" t="s">
        <v>154</v>
      </c>
      <c r="D89" s="64"/>
      <c r="E89" s="65"/>
      <c r="F89" s="65"/>
      <c r="G89" s="65"/>
      <c r="H89" s="65"/>
      <c r="I89" s="66">
        <f t="shared" si="2"/>
        <v>0</v>
      </c>
      <c r="J89" s="69"/>
    </row>
    <row r="90" spans="1:10" ht="16.5" x14ac:dyDescent="0.25">
      <c r="A90" s="61">
        <v>78</v>
      </c>
      <c r="B90" s="71">
        <v>1209</v>
      </c>
      <c r="C90" s="67" t="s">
        <v>155</v>
      </c>
      <c r="D90" s="64"/>
      <c r="E90" s="65"/>
      <c r="F90" s="65"/>
      <c r="G90" s="65"/>
      <c r="H90" s="65"/>
      <c r="I90" s="66">
        <f t="shared" si="2"/>
        <v>0</v>
      </c>
      <c r="J90" s="69"/>
    </row>
    <row r="91" spans="1:10" ht="16.5" x14ac:dyDescent="0.25">
      <c r="A91" s="61">
        <v>79</v>
      </c>
      <c r="B91" s="71">
        <v>1210</v>
      </c>
      <c r="C91" s="67" t="s">
        <v>156</v>
      </c>
      <c r="D91" s="64"/>
      <c r="E91" s="65"/>
      <c r="F91" s="65"/>
      <c r="G91" s="65"/>
      <c r="H91" s="65"/>
      <c r="I91" s="66">
        <f t="shared" si="2"/>
        <v>0</v>
      </c>
      <c r="J91" s="69"/>
    </row>
    <row r="92" spans="1:10" ht="16.5" x14ac:dyDescent="0.25">
      <c r="A92" s="61">
        <v>80</v>
      </c>
      <c r="B92" s="71">
        <v>1301</v>
      </c>
      <c r="C92" s="67" t="s">
        <v>157</v>
      </c>
      <c r="D92" s="64"/>
      <c r="E92" s="65"/>
      <c r="F92" s="65"/>
      <c r="G92" s="65"/>
      <c r="H92" s="65"/>
      <c r="I92" s="66">
        <f t="shared" si="2"/>
        <v>0</v>
      </c>
      <c r="J92" s="69"/>
    </row>
    <row r="93" spans="1:10" ht="16.5" x14ac:dyDescent="0.25">
      <c r="A93" s="61">
        <v>81</v>
      </c>
      <c r="B93" s="71">
        <v>1302</v>
      </c>
      <c r="C93" s="67" t="s">
        <v>158</v>
      </c>
      <c r="D93" s="64"/>
      <c r="E93" s="65"/>
      <c r="F93" s="65"/>
      <c r="G93" s="65"/>
      <c r="H93" s="65"/>
      <c r="I93" s="66">
        <f t="shared" si="2"/>
        <v>0</v>
      </c>
      <c r="J93" s="69"/>
    </row>
    <row r="94" spans="1:10" ht="16.5" x14ac:dyDescent="0.25">
      <c r="A94" s="61">
        <v>82</v>
      </c>
      <c r="B94" s="68">
        <v>1303</v>
      </c>
      <c r="C94" s="67" t="s">
        <v>159</v>
      </c>
      <c r="D94" s="64"/>
      <c r="E94" s="65"/>
      <c r="F94" s="65"/>
      <c r="G94" s="65"/>
      <c r="H94" s="65"/>
      <c r="I94" s="66">
        <f t="shared" si="2"/>
        <v>0</v>
      </c>
      <c r="J94" s="69"/>
    </row>
    <row r="95" spans="1:10" ht="16.5" x14ac:dyDescent="0.25">
      <c r="A95" s="61">
        <v>83</v>
      </c>
      <c r="B95" s="68">
        <v>1304</v>
      </c>
      <c r="C95" s="80" t="s">
        <v>160</v>
      </c>
      <c r="D95" s="75"/>
      <c r="E95" s="65"/>
      <c r="F95" s="65"/>
      <c r="G95" s="65"/>
      <c r="H95" s="65"/>
      <c r="I95" s="66">
        <f t="shared" si="2"/>
        <v>0</v>
      </c>
      <c r="J95" s="69"/>
    </row>
    <row r="96" spans="1:10" ht="16.5" x14ac:dyDescent="0.25">
      <c r="A96" s="61">
        <v>84</v>
      </c>
      <c r="B96" s="73">
        <v>1305</v>
      </c>
      <c r="C96" s="67" t="s">
        <v>161</v>
      </c>
      <c r="D96" s="64"/>
      <c r="E96" s="65"/>
      <c r="F96" s="65"/>
      <c r="G96" s="65"/>
      <c r="H96" s="65"/>
      <c r="I96" s="66">
        <f t="shared" si="2"/>
        <v>0</v>
      </c>
      <c r="J96" s="69"/>
    </row>
    <row r="97" spans="1:10" ht="16.5" x14ac:dyDescent="0.25">
      <c r="A97" s="61">
        <v>85</v>
      </c>
      <c r="B97" s="73">
        <v>1306</v>
      </c>
      <c r="C97" s="67" t="s">
        <v>162</v>
      </c>
      <c r="D97" s="64"/>
      <c r="E97" s="65"/>
      <c r="F97" s="65"/>
      <c r="G97" s="65"/>
      <c r="H97" s="65"/>
      <c r="I97" s="66">
        <f t="shared" si="2"/>
        <v>0</v>
      </c>
      <c r="J97" s="69"/>
    </row>
    <row r="98" spans="1:10" ht="16.5" x14ac:dyDescent="0.25">
      <c r="A98" s="61">
        <v>86</v>
      </c>
      <c r="B98" s="68">
        <v>1307</v>
      </c>
      <c r="C98" s="67" t="s">
        <v>163</v>
      </c>
      <c r="D98" s="64"/>
      <c r="E98" s="65"/>
      <c r="F98" s="65"/>
      <c r="G98" s="65"/>
      <c r="H98" s="65"/>
      <c r="I98" s="66">
        <f t="shared" si="2"/>
        <v>0</v>
      </c>
      <c r="J98" s="69"/>
    </row>
    <row r="99" spans="1:10" ht="16.5" x14ac:dyDescent="0.25">
      <c r="A99" s="61">
        <v>87</v>
      </c>
      <c r="B99" s="74">
        <v>1308</v>
      </c>
      <c r="C99" s="67" t="s">
        <v>164</v>
      </c>
      <c r="D99" s="64"/>
      <c r="E99" s="65"/>
      <c r="F99" s="65"/>
      <c r="G99" s="65"/>
      <c r="H99" s="65"/>
      <c r="I99" s="66">
        <f t="shared" si="2"/>
        <v>0</v>
      </c>
      <c r="J99" s="69"/>
    </row>
    <row r="100" spans="1:10" ht="16.5" x14ac:dyDescent="0.25">
      <c r="A100" s="61">
        <v>88</v>
      </c>
      <c r="B100" s="68">
        <v>1309</v>
      </c>
      <c r="C100" s="67" t="s">
        <v>165</v>
      </c>
      <c r="D100" s="64"/>
      <c r="E100" s="65"/>
      <c r="F100" s="65"/>
      <c r="G100" s="65"/>
      <c r="H100" s="65"/>
      <c r="I100" s="66">
        <f t="shared" si="2"/>
        <v>0</v>
      </c>
      <c r="J100" s="69"/>
    </row>
    <row r="101" spans="1:10" ht="16.5" x14ac:dyDescent="0.25">
      <c r="A101" s="61">
        <v>89</v>
      </c>
      <c r="B101" s="81">
        <v>1310</v>
      </c>
      <c r="C101" s="67"/>
      <c r="D101" s="64"/>
      <c r="E101" s="65"/>
      <c r="F101" s="65"/>
      <c r="G101" s="65"/>
      <c r="H101" s="65"/>
      <c r="I101" s="66">
        <f t="shared" si="2"/>
        <v>0</v>
      </c>
      <c r="J101" s="69"/>
    </row>
    <row r="102" spans="1:10" ht="16.5" x14ac:dyDescent="0.25">
      <c r="A102" s="61">
        <v>90</v>
      </c>
      <c r="B102" s="73">
        <v>1401</v>
      </c>
      <c r="C102" s="67" t="s">
        <v>166</v>
      </c>
      <c r="D102" s="64"/>
      <c r="E102" s="65"/>
      <c r="F102" s="65"/>
      <c r="G102" s="65"/>
      <c r="H102" s="65"/>
      <c r="I102" s="66">
        <f t="shared" si="2"/>
        <v>0</v>
      </c>
      <c r="J102" s="69"/>
    </row>
    <row r="103" spans="1:10" ht="16.5" x14ac:dyDescent="0.25">
      <c r="A103" s="61">
        <v>91</v>
      </c>
      <c r="B103" s="68">
        <v>1402</v>
      </c>
      <c r="C103" s="67" t="s">
        <v>167</v>
      </c>
      <c r="D103" s="64"/>
      <c r="E103" s="65"/>
      <c r="F103" s="65"/>
      <c r="G103" s="65"/>
      <c r="H103" s="65"/>
      <c r="I103" s="66">
        <f t="shared" si="2"/>
        <v>0</v>
      </c>
      <c r="J103" s="69"/>
    </row>
    <row r="104" spans="1:10" ht="16.5" x14ac:dyDescent="0.25">
      <c r="A104" s="61">
        <v>92</v>
      </c>
      <c r="B104" s="71">
        <v>1403</v>
      </c>
      <c r="C104" s="67" t="s">
        <v>168</v>
      </c>
      <c r="D104" s="64"/>
      <c r="E104" s="65"/>
      <c r="F104" s="65"/>
      <c r="G104" s="65"/>
      <c r="H104" s="65"/>
      <c r="I104" s="66">
        <f t="shared" si="2"/>
        <v>0</v>
      </c>
      <c r="J104" s="69"/>
    </row>
    <row r="105" spans="1:10" ht="16.5" x14ac:dyDescent="0.25">
      <c r="A105" s="61">
        <v>93</v>
      </c>
      <c r="B105" s="71">
        <v>1404</v>
      </c>
      <c r="C105" s="67" t="s">
        <v>169</v>
      </c>
      <c r="D105" s="64"/>
      <c r="E105" s="65"/>
      <c r="F105" s="65"/>
      <c r="G105" s="65"/>
      <c r="H105" s="65"/>
      <c r="I105" s="66">
        <f t="shared" si="2"/>
        <v>0</v>
      </c>
      <c r="J105" s="69"/>
    </row>
    <row r="106" spans="1:10" ht="16.5" x14ac:dyDescent="0.25">
      <c r="A106" s="61">
        <v>94</v>
      </c>
      <c r="B106" s="73">
        <v>1405</v>
      </c>
      <c r="C106" s="67" t="s">
        <v>170</v>
      </c>
      <c r="D106" s="64"/>
      <c r="E106" s="65"/>
      <c r="F106" s="65"/>
      <c r="G106" s="65"/>
      <c r="H106" s="65"/>
      <c r="I106" s="66">
        <f t="shared" si="2"/>
        <v>0</v>
      </c>
      <c r="J106" s="69"/>
    </row>
    <row r="107" spans="1:10" ht="16.5" x14ac:dyDescent="0.25">
      <c r="A107" s="61">
        <v>95</v>
      </c>
      <c r="B107" s="68">
        <v>1406</v>
      </c>
      <c r="C107" s="67" t="s">
        <v>171</v>
      </c>
      <c r="D107" s="64"/>
      <c r="E107" s="65"/>
      <c r="F107" s="65"/>
      <c r="G107" s="65"/>
      <c r="H107" s="65"/>
      <c r="I107" s="66">
        <f t="shared" si="2"/>
        <v>0</v>
      </c>
      <c r="J107" s="69"/>
    </row>
    <row r="108" spans="1:10" ht="16.5" x14ac:dyDescent="0.25">
      <c r="A108" s="61">
        <v>96</v>
      </c>
      <c r="B108" s="74">
        <v>1407</v>
      </c>
      <c r="C108" s="67" t="s">
        <v>172</v>
      </c>
      <c r="D108" s="64"/>
      <c r="E108" s="65"/>
      <c r="F108" s="65"/>
      <c r="G108" s="65"/>
      <c r="H108" s="65"/>
      <c r="I108" s="66">
        <f t="shared" si="2"/>
        <v>0</v>
      </c>
      <c r="J108" s="69"/>
    </row>
    <row r="109" spans="1:10" ht="16.5" x14ac:dyDescent="0.25">
      <c r="A109" s="61">
        <v>97</v>
      </c>
      <c r="B109" s="71">
        <v>1408</v>
      </c>
      <c r="C109" s="67" t="s">
        <v>173</v>
      </c>
      <c r="D109" s="64"/>
      <c r="E109" s="65"/>
      <c r="F109" s="65"/>
      <c r="G109" s="65"/>
      <c r="H109" s="65"/>
      <c r="I109" s="66">
        <f t="shared" si="2"/>
        <v>0</v>
      </c>
      <c r="J109" s="69"/>
    </row>
    <row r="110" spans="1:10" ht="16.5" x14ac:dyDescent="0.25">
      <c r="A110" s="61">
        <v>98</v>
      </c>
      <c r="B110" s="73">
        <v>1409</v>
      </c>
      <c r="C110" s="67" t="s">
        <v>174</v>
      </c>
      <c r="D110" s="64"/>
      <c r="E110" s="65"/>
      <c r="F110" s="65"/>
      <c r="G110" s="65"/>
      <c r="H110" s="65"/>
      <c r="I110" s="66">
        <f t="shared" si="2"/>
        <v>0</v>
      </c>
      <c r="J110" s="69"/>
    </row>
    <row r="111" spans="1:10" ht="16.5" x14ac:dyDescent="0.25">
      <c r="A111" s="61">
        <v>99</v>
      </c>
      <c r="B111" s="73">
        <v>1410</v>
      </c>
      <c r="C111" s="76" t="s">
        <v>175</v>
      </c>
      <c r="D111" s="75"/>
      <c r="E111" s="65"/>
      <c r="F111" s="65"/>
      <c r="G111" s="65"/>
      <c r="H111" s="65"/>
      <c r="I111" s="66">
        <f t="shared" si="2"/>
        <v>0</v>
      </c>
      <c r="J111" s="69"/>
    </row>
    <row r="112" spans="1:10" ht="16.5" x14ac:dyDescent="0.25">
      <c r="A112" s="61">
        <v>100</v>
      </c>
      <c r="B112" s="79">
        <v>1501</v>
      </c>
      <c r="C112" s="67" t="s">
        <v>176</v>
      </c>
      <c r="D112" s="64"/>
      <c r="E112" s="65"/>
      <c r="F112" s="65"/>
      <c r="G112" s="65"/>
      <c r="H112" s="65"/>
      <c r="I112" s="66">
        <f t="shared" si="2"/>
        <v>0</v>
      </c>
      <c r="J112" s="69"/>
    </row>
    <row r="113" spans="1:10" ht="16.5" x14ac:dyDescent="0.25">
      <c r="A113" s="61">
        <v>101</v>
      </c>
      <c r="B113" s="71">
        <v>1502</v>
      </c>
      <c r="C113" s="76" t="s">
        <v>177</v>
      </c>
      <c r="D113" s="75"/>
      <c r="E113" s="65"/>
      <c r="F113" s="65"/>
      <c r="G113" s="65"/>
      <c r="H113" s="65"/>
      <c r="I113" s="66">
        <f t="shared" si="2"/>
        <v>0</v>
      </c>
      <c r="J113" s="69"/>
    </row>
    <row r="114" spans="1:10" ht="16.5" x14ac:dyDescent="0.25">
      <c r="A114" s="61">
        <v>102</v>
      </c>
      <c r="B114" s="79">
        <v>1503</v>
      </c>
      <c r="C114" s="67" t="s">
        <v>178</v>
      </c>
      <c r="D114" s="64"/>
      <c r="E114" s="65"/>
      <c r="F114" s="65"/>
      <c r="G114" s="65"/>
      <c r="H114" s="65"/>
      <c r="I114" s="66">
        <f t="shared" si="2"/>
        <v>0</v>
      </c>
      <c r="J114" s="69"/>
    </row>
    <row r="115" spans="1:10" ht="16.5" x14ac:dyDescent="0.25">
      <c r="A115" s="61">
        <v>103</v>
      </c>
      <c r="B115" s="71">
        <v>1504</v>
      </c>
      <c r="C115" s="67" t="s">
        <v>179</v>
      </c>
      <c r="D115" s="64"/>
      <c r="E115" s="65"/>
      <c r="F115" s="65"/>
      <c r="G115" s="65"/>
      <c r="H115" s="65"/>
      <c r="I115" s="66">
        <f t="shared" si="2"/>
        <v>0</v>
      </c>
      <c r="J115" s="69"/>
    </row>
    <row r="116" spans="1:10" ht="16.5" x14ac:dyDescent="0.25">
      <c r="A116" s="61">
        <v>104</v>
      </c>
      <c r="B116" s="71">
        <v>1505</v>
      </c>
      <c r="C116" s="67" t="s">
        <v>180</v>
      </c>
      <c r="D116" s="64"/>
      <c r="E116" s="65"/>
      <c r="F116" s="65"/>
      <c r="G116" s="65"/>
      <c r="H116" s="65"/>
      <c r="I116" s="66">
        <f t="shared" si="2"/>
        <v>0</v>
      </c>
      <c r="J116" s="69"/>
    </row>
    <row r="117" spans="1:10" ht="16.5" x14ac:dyDescent="0.25">
      <c r="A117" s="61">
        <v>105</v>
      </c>
      <c r="B117" s="71">
        <v>1506</v>
      </c>
      <c r="C117" s="67" t="s">
        <v>181</v>
      </c>
      <c r="D117" s="64"/>
      <c r="E117" s="65"/>
      <c r="F117" s="65"/>
      <c r="G117" s="65"/>
      <c r="H117" s="65"/>
      <c r="I117" s="66">
        <f t="shared" si="2"/>
        <v>0</v>
      </c>
      <c r="J117" s="69"/>
    </row>
    <row r="118" spans="1:10" ht="16.5" x14ac:dyDescent="0.25">
      <c r="A118" s="61">
        <v>106</v>
      </c>
      <c r="B118" s="71">
        <v>1507</v>
      </c>
      <c r="C118" s="67" t="s">
        <v>182</v>
      </c>
      <c r="D118" s="64"/>
      <c r="E118" s="65"/>
      <c r="F118" s="65"/>
      <c r="G118" s="65"/>
      <c r="H118" s="65"/>
      <c r="I118" s="66">
        <f t="shared" si="2"/>
        <v>0</v>
      </c>
      <c r="J118" s="69"/>
    </row>
    <row r="119" spans="1:10" ht="16.5" x14ac:dyDescent="0.25">
      <c r="A119" s="61">
        <v>107</v>
      </c>
      <c r="B119" s="71">
        <v>1508</v>
      </c>
      <c r="C119" s="67" t="s">
        <v>183</v>
      </c>
      <c r="D119" s="64"/>
      <c r="E119" s="65"/>
      <c r="F119" s="65"/>
      <c r="G119" s="65"/>
      <c r="H119" s="65"/>
      <c r="I119" s="66">
        <f t="shared" si="2"/>
        <v>0</v>
      </c>
      <c r="J119" s="69"/>
    </row>
    <row r="120" spans="1:10" ht="16.5" x14ac:dyDescent="0.25">
      <c r="A120" s="61">
        <v>108</v>
      </c>
      <c r="B120" s="71">
        <v>1509</v>
      </c>
      <c r="C120" s="80" t="s">
        <v>184</v>
      </c>
      <c r="D120" s="75"/>
      <c r="E120" s="65"/>
      <c r="F120" s="65"/>
      <c r="G120" s="65"/>
      <c r="H120" s="65"/>
      <c r="I120" s="66">
        <f t="shared" si="2"/>
        <v>0</v>
      </c>
      <c r="J120" s="69"/>
    </row>
    <row r="121" spans="1:10" ht="16.5" x14ac:dyDescent="0.25">
      <c r="A121" s="61">
        <v>109</v>
      </c>
      <c r="B121" s="71">
        <v>1510</v>
      </c>
      <c r="C121" s="67" t="s">
        <v>185</v>
      </c>
      <c r="D121" s="64"/>
      <c r="E121" s="65"/>
      <c r="F121" s="65"/>
      <c r="G121" s="65"/>
      <c r="H121" s="65"/>
      <c r="I121" s="66">
        <f t="shared" si="2"/>
        <v>0</v>
      </c>
      <c r="J121" s="69"/>
    </row>
    <row r="122" spans="1:10" ht="16.5" x14ac:dyDescent="0.25">
      <c r="A122" s="61">
        <v>110</v>
      </c>
      <c r="B122" s="71">
        <v>1601</v>
      </c>
      <c r="C122" s="67" t="s">
        <v>186</v>
      </c>
      <c r="D122" s="64"/>
      <c r="E122" s="65"/>
      <c r="F122" s="65"/>
      <c r="G122" s="65"/>
      <c r="H122" s="65"/>
      <c r="I122" s="66">
        <f t="shared" si="2"/>
        <v>0</v>
      </c>
      <c r="J122" s="69"/>
    </row>
    <row r="123" spans="1:10" ht="16.5" x14ac:dyDescent="0.25">
      <c r="A123" s="61">
        <v>111</v>
      </c>
      <c r="B123" s="71">
        <v>1602</v>
      </c>
      <c r="C123" s="67" t="s">
        <v>187</v>
      </c>
      <c r="D123" s="64"/>
      <c r="E123" s="65"/>
      <c r="F123" s="65"/>
      <c r="G123" s="65"/>
      <c r="H123" s="65"/>
      <c r="I123" s="66">
        <f t="shared" si="2"/>
        <v>0</v>
      </c>
      <c r="J123" s="69"/>
    </row>
    <row r="124" spans="1:10" ht="16.5" x14ac:dyDescent="0.25">
      <c r="A124" s="61">
        <v>112</v>
      </c>
      <c r="B124" s="68">
        <v>1603</v>
      </c>
      <c r="C124" s="67" t="s">
        <v>188</v>
      </c>
      <c r="D124" s="64"/>
      <c r="E124" s="65"/>
      <c r="F124" s="65"/>
      <c r="G124" s="65"/>
      <c r="H124" s="65"/>
      <c r="I124" s="66">
        <f t="shared" si="2"/>
        <v>0</v>
      </c>
      <c r="J124" s="69"/>
    </row>
    <row r="125" spans="1:10" ht="16.5" x14ac:dyDescent="0.25">
      <c r="A125" s="61">
        <v>113</v>
      </c>
      <c r="B125" s="79">
        <v>1604</v>
      </c>
      <c r="C125" s="67" t="s">
        <v>189</v>
      </c>
      <c r="D125" s="64"/>
      <c r="E125" s="65"/>
      <c r="F125" s="65"/>
      <c r="G125" s="65"/>
      <c r="H125" s="65"/>
      <c r="I125" s="66">
        <f t="shared" si="2"/>
        <v>0</v>
      </c>
      <c r="J125" s="69"/>
    </row>
    <row r="126" spans="1:10" ht="16.5" x14ac:dyDescent="0.25">
      <c r="A126" s="61">
        <v>114</v>
      </c>
      <c r="B126" s="71">
        <v>1605</v>
      </c>
      <c r="C126" s="67" t="s">
        <v>190</v>
      </c>
      <c r="D126" s="64"/>
      <c r="E126" s="65"/>
      <c r="F126" s="65"/>
      <c r="G126" s="65"/>
      <c r="H126" s="65"/>
      <c r="I126" s="66">
        <f t="shared" si="2"/>
        <v>0</v>
      </c>
      <c r="J126" s="69"/>
    </row>
    <row r="127" spans="1:10" ht="16.5" x14ac:dyDescent="0.25">
      <c r="A127" s="61">
        <v>115</v>
      </c>
      <c r="B127" s="71">
        <v>1606</v>
      </c>
      <c r="C127" s="67" t="s">
        <v>191</v>
      </c>
      <c r="D127" s="64"/>
      <c r="E127" s="65"/>
      <c r="F127" s="65"/>
      <c r="G127" s="65"/>
      <c r="H127" s="65"/>
      <c r="I127" s="66">
        <f t="shared" si="2"/>
        <v>0</v>
      </c>
      <c r="J127" s="69"/>
    </row>
    <row r="128" spans="1:10" ht="16.5" x14ac:dyDescent="0.25">
      <c r="A128" s="61">
        <v>116</v>
      </c>
      <c r="B128" s="71">
        <v>1607</v>
      </c>
      <c r="C128" s="67" t="s">
        <v>192</v>
      </c>
      <c r="D128" s="64"/>
      <c r="E128" s="65"/>
      <c r="F128" s="65"/>
      <c r="G128" s="65"/>
      <c r="H128" s="65"/>
      <c r="I128" s="66">
        <f t="shared" si="2"/>
        <v>0</v>
      </c>
      <c r="J128" s="69"/>
    </row>
    <row r="129" spans="1:10" ht="16.5" x14ac:dyDescent="0.25">
      <c r="A129" s="61">
        <v>117</v>
      </c>
      <c r="B129" s="79">
        <v>1608</v>
      </c>
      <c r="C129" s="67" t="s">
        <v>193</v>
      </c>
      <c r="D129" s="64"/>
      <c r="E129" s="65"/>
      <c r="F129" s="65"/>
      <c r="G129" s="65"/>
      <c r="H129" s="65"/>
      <c r="I129" s="66">
        <f t="shared" si="2"/>
        <v>0</v>
      </c>
      <c r="J129" s="69"/>
    </row>
    <row r="130" spans="1:10" ht="16.5" x14ac:dyDescent="0.25">
      <c r="A130" s="61">
        <v>118</v>
      </c>
      <c r="B130" s="71">
        <v>1609</v>
      </c>
      <c r="C130" s="67" t="s">
        <v>194</v>
      </c>
      <c r="D130" s="64"/>
      <c r="E130" s="65"/>
      <c r="F130" s="65"/>
      <c r="G130" s="65"/>
      <c r="H130" s="65"/>
      <c r="I130" s="66">
        <f t="shared" si="2"/>
        <v>0</v>
      </c>
      <c r="J130" s="69"/>
    </row>
    <row r="131" spans="1:10" ht="16.5" x14ac:dyDescent="0.25">
      <c r="A131" s="61">
        <v>119</v>
      </c>
      <c r="B131" s="68">
        <v>1610</v>
      </c>
      <c r="C131" s="67" t="s">
        <v>195</v>
      </c>
      <c r="D131" s="64"/>
      <c r="E131" s="65"/>
      <c r="F131" s="65"/>
      <c r="G131" s="65"/>
      <c r="H131" s="65"/>
      <c r="I131" s="66">
        <f t="shared" ref="I131:I191" si="3">H131+G131+F131+E131</f>
        <v>0</v>
      </c>
      <c r="J131" s="69"/>
    </row>
    <row r="132" spans="1:10" ht="16.5" x14ac:dyDescent="0.25">
      <c r="A132" s="61">
        <v>120</v>
      </c>
      <c r="B132" s="68">
        <v>1701</v>
      </c>
      <c r="C132" s="76" t="s">
        <v>196</v>
      </c>
      <c r="D132" s="75"/>
      <c r="E132" s="65"/>
      <c r="F132" s="65"/>
      <c r="G132" s="65"/>
      <c r="H132" s="65"/>
      <c r="I132" s="66">
        <f t="shared" si="3"/>
        <v>0</v>
      </c>
      <c r="J132" s="69"/>
    </row>
    <row r="133" spans="1:10" ht="16.5" x14ac:dyDescent="0.25">
      <c r="A133" s="61">
        <v>121</v>
      </c>
      <c r="B133" s="79">
        <v>1702</v>
      </c>
      <c r="C133" s="67" t="s">
        <v>197</v>
      </c>
      <c r="D133" s="64"/>
      <c r="E133" s="65"/>
      <c r="F133" s="65"/>
      <c r="G133" s="65"/>
      <c r="H133" s="65"/>
      <c r="I133" s="66">
        <f t="shared" si="3"/>
        <v>0</v>
      </c>
      <c r="J133" s="69"/>
    </row>
    <row r="134" spans="1:10" ht="16.5" x14ac:dyDescent="0.25">
      <c r="A134" s="61">
        <v>122</v>
      </c>
      <c r="B134" s="68">
        <v>1703</v>
      </c>
      <c r="C134" s="67" t="s">
        <v>198</v>
      </c>
      <c r="D134" s="64"/>
      <c r="E134" s="65"/>
      <c r="F134" s="65"/>
      <c r="G134" s="65"/>
      <c r="H134" s="65"/>
      <c r="I134" s="66">
        <f t="shared" si="3"/>
        <v>0</v>
      </c>
      <c r="J134" s="69"/>
    </row>
    <row r="135" spans="1:10" ht="16.5" x14ac:dyDescent="0.25">
      <c r="A135" s="61">
        <v>123</v>
      </c>
      <c r="B135" s="68">
        <v>1704</v>
      </c>
      <c r="C135" s="67" t="s">
        <v>199</v>
      </c>
      <c r="D135" s="64"/>
      <c r="E135" s="65"/>
      <c r="F135" s="65"/>
      <c r="G135" s="65"/>
      <c r="H135" s="65"/>
      <c r="I135" s="66">
        <f t="shared" si="3"/>
        <v>0</v>
      </c>
      <c r="J135" s="69"/>
    </row>
    <row r="136" spans="1:10" ht="16.5" x14ac:dyDescent="0.25">
      <c r="A136" s="61">
        <v>124</v>
      </c>
      <c r="B136" s="68">
        <v>1705</v>
      </c>
      <c r="C136" s="67" t="s">
        <v>200</v>
      </c>
      <c r="D136" s="64"/>
      <c r="E136" s="65"/>
      <c r="F136" s="65"/>
      <c r="G136" s="65"/>
      <c r="H136" s="65"/>
      <c r="I136" s="66">
        <f t="shared" si="3"/>
        <v>0</v>
      </c>
      <c r="J136" s="69"/>
    </row>
    <row r="137" spans="1:10" ht="16.5" x14ac:dyDescent="0.25">
      <c r="A137" s="61">
        <v>125</v>
      </c>
      <c r="B137" s="68">
        <v>1706</v>
      </c>
      <c r="C137" s="67" t="s">
        <v>201</v>
      </c>
      <c r="D137" s="64"/>
      <c r="E137" s="65"/>
      <c r="F137" s="65"/>
      <c r="G137" s="65"/>
      <c r="H137" s="65"/>
      <c r="I137" s="66">
        <f t="shared" si="3"/>
        <v>0</v>
      </c>
      <c r="J137" s="69"/>
    </row>
    <row r="138" spans="1:10" ht="16.5" x14ac:dyDescent="0.25">
      <c r="A138" s="61">
        <v>126</v>
      </c>
      <c r="B138" s="78">
        <v>1707</v>
      </c>
      <c r="C138" s="67" t="s">
        <v>202</v>
      </c>
      <c r="D138" s="64"/>
      <c r="E138" s="65"/>
      <c r="F138" s="65"/>
      <c r="G138" s="65"/>
      <c r="H138" s="65"/>
      <c r="I138" s="66">
        <f t="shared" si="3"/>
        <v>0</v>
      </c>
      <c r="J138" s="69"/>
    </row>
    <row r="139" spans="1:10" ht="16.5" x14ac:dyDescent="0.25">
      <c r="A139" s="61">
        <v>127</v>
      </c>
      <c r="B139" s="68">
        <v>1708</v>
      </c>
      <c r="C139" s="67" t="s">
        <v>203</v>
      </c>
      <c r="D139" s="64"/>
      <c r="E139" s="65"/>
      <c r="F139" s="65"/>
      <c r="G139" s="65"/>
      <c r="H139" s="65"/>
      <c r="I139" s="66">
        <f t="shared" si="3"/>
        <v>0</v>
      </c>
      <c r="J139" s="69"/>
    </row>
    <row r="140" spans="1:10" ht="16.5" x14ac:dyDescent="0.25">
      <c r="A140" s="61">
        <v>128</v>
      </c>
      <c r="B140" s="73">
        <v>1709</v>
      </c>
      <c r="C140" s="67" t="s">
        <v>204</v>
      </c>
      <c r="D140" s="64"/>
      <c r="E140" s="65"/>
      <c r="F140" s="65"/>
      <c r="G140" s="65"/>
      <c r="H140" s="65"/>
      <c r="I140" s="66">
        <f t="shared" si="3"/>
        <v>0</v>
      </c>
      <c r="J140" s="69"/>
    </row>
    <row r="141" spans="1:10" ht="16.5" x14ac:dyDescent="0.25">
      <c r="A141" s="61">
        <v>129</v>
      </c>
      <c r="B141" s="73">
        <v>1710</v>
      </c>
      <c r="C141" s="67" t="s">
        <v>205</v>
      </c>
      <c r="D141" s="64"/>
      <c r="E141" s="65"/>
      <c r="F141" s="65"/>
      <c r="G141" s="65"/>
      <c r="H141" s="65"/>
      <c r="I141" s="66">
        <f t="shared" si="3"/>
        <v>0</v>
      </c>
      <c r="J141" s="69"/>
    </row>
    <row r="142" spans="1:10" ht="16.5" x14ac:dyDescent="0.25">
      <c r="A142" s="61">
        <v>130</v>
      </c>
      <c r="B142" s="73">
        <v>1801</v>
      </c>
      <c r="C142" s="67" t="s">
        <v>206</v>
      </c>
      <c r="D142" s="64"/>
      <c r="E142" s="65"/>
      <c r="F142" s="65"/>
      <c r="G142" s="65"/>
      <c r="H142" s="65"/>
      <c r="I142" s="66">
        <f t="shared" si="3"/>
        <v>0</v>
      </c>
      <c r="J142" s="69"/>
    </row>
    <row r="143" spans="1:10" ht="16.5" x14ac:dyDescent="0.25">
      <c r="A143" s="61">
        <v>131</v>
      </c>
      <c r="B143" s="71">
        <v>1802</v>
      </c>
      <c r="C143" s="67" t="s">
        <v>207</v>
      </c>
      <c r="D143" s="64">
        <v>1</v>
      </c>
      <c r="E143" s="65"/>
      <c r="F143" s="65"/>
      <c r="G143" s="65"/>
      <c r="H143" s="65">
        <v>472480</v>
      </c>
      <c r="I143" s="66">
        <f t="shared" si="3"/>
        <v>472480</v>
      </c>
      <c r="J143" s="69"/>
    </row>
    <row r="144" spans="1:10" ht="16.5" x14ac:dyDescent="0.25">
      <c r="A144" s="61">
        <v>132</v>
      </c>
      <c r="B144" s="71">
        <v>1803</v>
      </c>
      <c r="C144" s="67" t="s">
        <v>208</v>
      </c>
      <c r="D144" s="64"/>
      <c r="E144" s="65"/>
      <c r="F144" s="65"/>
      <c r="G144" s="65"/>
      <c r="H144" s="65"/>
      <c r="I144" s="66">
        <f t="shared" si="3"/>
        <v>0</v>
      </c>
      <c r="J144" s="69"/>
    </row>
    <row r="145" spans="1:10" ht="16.5" x14ac:dyDescent="0.25">
      <c r="A145" s="61">
        <v>133</v>
      </c>
      <c r="B145" s="71">
        <v>1804</v>
      </c>
      <c r="C145" s="67" t="s">
        <v>209</v>
      </c>
      <c r="D145" s="64"/>
      <c r="E145" s="65"/>
      <c r="F145" s="65"/>
      <c r="G145" s="65"/>
      <c r="H145" s="65"/>
      <c r="I145" s="66">
        <f t="shared" si="3"/>
        <v>0</v>
      </c>
      <c r="J145" s="69"/>
    </row>
    <row r="146" spans="1:10" ht="16.5" x14ac:dyDescent="0.25">
      <c r="A146" s="61">
        <v>134</v>
      </c>
      <c r="B146" s="68">
        <v>1805</v>
      </c>
      <c r="C146" s="67" t="s">
        <v>210</v>
      </c>
      <c r="D146" s="64"/>
      <c r="E146" s="65"/>
      <c r="F146" s="65"/>
      <c r="G146" s="65"/>
      <c r="H146" s="65"/>
      <c r="I146" s="66">
        <f t="shared" si="3"/>
        <v>0</v>
      </c>
      <c r="J146" s="69"/>
    </row>
    <row r="147" spans="1:10" ht="16.5" x14ac:dyDescent="0.25">
      <c r="A147" s="61">
        <v>135</v>
      </c>
      <c r="B147" s="71">
        <v>1806</v>
      </c>
      <c r="C147" s="67" t="s">
        <v>211</v>
      </c>
      <c r="D147" s="64"/>
      <c r="E147" s="65"/>
      <c r="F147" s="65"/>
      <c r="G147" s="65"/>
      <c r="H147" s="65"/>
      <c r="I147" s="66">
        <f t="shared" si="3"/>
        <v>0</v>
      </c>
      <c r="J147" s="69"/>
    </row>
    <row r="148" spans="1:10" ht="16.5" x14ac:dyDescent="0.25">
      <c r="A148" s="61">
        <v>136</v>
      </c>
      <c r="B148" s="68">
        <v>1807</v>
      </c>
      <c r="C148" s="67" t="s">
        <v>212</v>
      </c>
      <c r="D148" s="64"/>
      <c r="E148" s="65"/>
      <c r="F148" s="65"/>
      <c r="G148" s="65"/>
      <c r="H148" s="65"/>
      <c r="I148" s="66">
        <f t="shared" si="3"/>
        <v>0</v>
      </c>
      <c r="J148" s="69"/>
    </row>
    <row r="149" spans="1:10" ht="16.5" x14ac:dyDescent="0.25">
      <c r="A149" s="61">
        <v>137</v>
      </c>
      <c r="B149" s="71">
        <v>1808</v>
      </c>
      <c r="C149" s="67" t="s">
        <v>213</v>
      </c>
      <c r="D149" s="64"/>
      <c r="E149" s="65"/>
      <c r="F149" s="65"/>
      <c r="G149" s="65"/>
      <c r="H149" s="65"/>
      <c r="I149" s="66">
        <f t="shared" si="3"/>
        <v>0</v>
      </c>
      <c r="J149" s="69"/>
    </row>
    <row r="150" spans="1:10" ht="16.5" x14ac:dyDescent="0.25">
      <c r="A150" s="61">
        <v>138</v>
      </c>
      <c r="B150" s="68">
        <v>1809</v>
      </c>
      <c r="C150" s="67" t="s">
        <v>214</v>
      </c>
      <c r="D150" s="64">
        <v>2</v>
      </c>
      <c r="E150" s="65"/>
      <c r="F150" s="65"/>
      <c r="G150" s="65"/>
      <c r="H150" s="65">
        <v>750470</v>
      </c>
      <c r="I150" s="66">
        <f t="shared" si="3"/>
        <v>750470</v>
      </c>
      <c r="J150" s="69"/>
    </row>
    <row r="151" spans="1:10" ht="16.5" x14ac:dyDescent="0.25">
      <c r="A151" s="61">
        <v>139</v>
      </c>
      <c r="B151" s="71">
        <v>1810</v>
      </c>
      <c r="C151" s="67" t="s">
        <v>215</v>
      </c>
      <c r="D151" s="64"/>
      <c r="E151" s="65"/>
      <c r="F151" s="65"/>
      <c r="G151" s="65"/>
      <c r="H151" s="65"/>
      <c r="I151" s="66">
        <f t="shared" si="3"/>
        <v>0</v>
      </c>
      <c r="J151" s="69"/>
    </row>
    <row r="152" spans="1:10" ht="16.5" x14ac:dyDescent="0.25">
      <c r="A152" s="61">
        <v>140</v>
      </c>
      <c r="B152" s="71">
        <v>1901</v>
      </c>
      <c r="C152" s="67" t="s">
        <v>216</v>
      </c>
      <c r="D152" s="64"/>
      <c r="E152" s="65"/>
      <c r="F152" s="65"/>
      <c r="G152" s="65"/>
      <c r="H152" s="65"/>
      <c r="I152" s="66">
        <f t="shared" si="3"/>
        <v>0</v>
      </c>
      <c r="J152" s="69"/>
    </row>
    <row r="153" spans="1:10" ht="16.5" x14ac:dyDescent="0.25">
      <c r="A153" s="61">
        <v>141</v>
      </c>
      <c r="B153" s="68">
        <v>1902</v>
      </c>
      <c r="C153" s="67" t="s">
        <v>217</v>
      </c>
      <c r="D153" s="64"/>
      <c r="E153" s="65"/>
      <c r="F153" s="65"/>
      <c r="G153" s="65"/>
      <c r="H153" s="65"/>
      <c r="I153" s="66">
        <f t="shared" si="3"/>
        <v>0</v>
      </c>
      <c r="J153" s="69"/>
    </row>
    <row r="154" spans="1:10" ht="16.5" x14ac:dyDescent="0.25">
      <c r="A154" s="61">
        <v>142</v>
      </c>
      <c r="B154" s="71">
        <v>1903</v>
      </c>
      <c r="C154" s="67" t="s">
        <v>218</v>
      </c>
      <c r="D154" s="64"/>
      <c r="E154" s="65"/>
      <c r="F154" s="65"/>
      <c r="G154" s="65"/>
      <c r="H154" s="65"/>
      <c r="I154" s="66">
        <f t="shared" si="3"/>
        <v>0</v>
      </c>
      <c r="J154" s="69"/>
    </row>
    <row r="155" spans="1:10" ht="16.5" x14ac:dyDescent="0.25">
      <c r="A155" s="61">
        <v>143</v>
      </c>
      <c r="B155" s="70">
        <v>1904</v>
      </c>
      <c r="C155" s="67"/>
      <c r="D155" s="64"/>
      <c r="E155" s="65"/>
      <c r="F155" s="65"/>
      <c r="G155" s="65"/>
      <c r="H155" s="65"/>
      <c r="I155" s="66">
        <f t="shared" si="3"/>
        <v>0</v>
      </c>
      <c r="J155" s="69"/>
    </row>
    <row r="156" spans="1:10" ht="16.5" x14ac:dyDescent="0.25">
      <c r="A156" s="61">
        <v>144</v>
      </c>
      <c r="B156" s="79">
        <v>1905</v>
      </c>
      <c r="C156" s="67" t="s">
        <v>219</v>
      </c>
      <c r="D156" s="64"/>
      <c r="E156" s="65"/>
      <c r="F156" s="65"/>
      <c r="G156" s="65"/>
      <c r="H156" s="65"/>
      <c r="I156" s="66">
        <f t="shared" si="3"/>
        <v>0</v>
      </c>
      <c r="J156" s="69"/>
    </row>
    <row r="157" spans="1:10" ht="16.5" x14ac:dyDescent="0.25">
      <c r="A157" s="61">
        <v>145</v>
      </c>
      <c r="B157" s="68">
        <v>1906</v>
      </c>
      <c r="C157" s="67" t="s">
        <v>220</v>
      </c>
      <c r="D157" s="64"/>
      <c r="E157" s="65"/>
      <c r="F157" s="65"/>
      <c r="G157" s="65"/>
      <c r="H157" s="65"/>
      <c r="I157" s="66">
        <f t="shared" si="3"/>
        <v>0</v>
      </c>
      <c r="J157" s="69"/>
    </row>
    <row r="158" spans="1:10" ht="16.5" x14ac:dyDescent="0.25">
      <c r="A158" s="61">
        <v>146</v>
      </c>
      <c r="B158" s="71">
        <v>1907</v>
      </c>
      <c r="C158" s="67" t="s">
        <v>221</v>
      </c>
      <c r="D158" s="64"/>
      <c r="E158" s="65"/>
      <c r="F158" s="65"/>
      <c r="G158" s="65"/>
      <c r="H158" s="65"/>
      <c r="I158" s="66">
        <f t="shared" si="3"/>
        <v>0</v>
      </c>
      <c r="J158" s="69"/>
    </row>
    <row r="159" spans="1:10" ht="16.5" x14ac:dyDescent="0.25">
      <c r="A159" s="61">
        <v>147</v>
      </c>
      <c r="B159" s="68">
        <v>1908</v>
      </c>
      <c r="C159" s="67" t="s">
        <v>222</v>
      </c>
      <c r="D159" s="64"/>
      <c r="E159" s="65"/>
      <c r="F159" s="65"/>
      <c r="G159" s="65"/>
      <c r="H159" s="65"/>
      <c r="I159" s="66">
        <f t="shared" si="3"/>
        <v>0</v>
      </c>
      <c r="J159" s="69"/>
    </row>
    <row r="160" spans="1:10" ht="16.5" x14ac:dyDescent="0.25">
      <c r="A160" s="61">
        <v>148</v>
      </c>
      <c r="B160" s="68">
        <v>1909</v>
      </c>
      <c r="C160" s="67" t="s">
        <v>223</v>
      </c>
      <c r="D160" s="64"/>
      <c r="E160" s="65"/>
      <c r="F160" s="65"/>
      <c r="G160" s="65"/>
      <c r="H160" s="65"/>
      <c r="I160" s="66">
        <f t="shared" si="3"/>
        <v>0</v>
      </c>
      <c r="J160" s="69"/>
    </row>
    <row r="161" spans="1:10" ht="16.5" x14ac:dyDescent="0.25">
      <c r="A161" s="61">
        <v>149</v>
      </c>
      <c r="B161" s="68">
        <v>1910</v>
      </c>
      <c r="C161" s="67" t="s">
        <v>224</v>
      </c>
      <c r="D161" s="64"/>
      <c r="E161" s="65"/>
      <c r="F161" s="65"/>
      <c r="G161" s="65"/>
      <c r="H161" s="65"/>
      <c r="I161" s="66">
        <f t="shared" si="3"/>
        <v>0</v>
      </c>
      <c r="J161" s="69"/>
    </row>
    <row r="162" spans="1:10" ht="16.5" x14ac:dyDescent="0.25">
      <c r="A162" s="61">
        <v>150</v>
      </c>
      <c r="B162" s="68">
        <v>2001</v>
      </c>
      <c r="C162" s="67" t="s">
        <v>225</v>
      </c>
      <c r="D162" s="64"/>
      <c r="E162" s="65"/>
      <c r="F162" s="65"/>
      <c r="G162" s="65"/>
      <c r="H162" s="65"/>
      <c r="I162" s="66">
        <f t="shared" si="3"/>
        <v>0</v>
      </c>
      <c r="J162" s="69"/>
    </row>
    <row r="163" spans="1:10" ht="16.5" x14ac:dyDescent="0.25">
      <c r="A163" s="61">
        <v>151</v>
      </c>
      <c r="B163" s="70">
        <v>2002</v>
      </c>
      <c r="C163" s="67"/>
      <c r="D163" s="64"/>
      <c r="E163" s="65"/>
      <c r="F163" s="65"/>
      <c r="G163" s="65"/>
      <c r="H163" s="65"/>
      <c r="I163" s="66">
        <f t="shared" si="3"/>
        <v>0</v>
      </c>
      <c r="J163" s="69"/>
    </row>
    <row r="164" spans="1:10" ht="16.5" x14ac:dyDescent="0.25">
      <c r="A164" s="61">
        <v>152</v>
      </c>
      <c r="B164" s="82">
        <v>2003</v>
      </c>
      <c r="C164" s="67"/>
      <c r="D164" s="64"/>
      <c r="E164" s="65"/>
      <c r="F164" s="65"/>
      <c r="G164" s="65"/>
      <c r="H164" s="65"/>
      <c r="I164" s="66">
        <f t="shared" si="3"/>
        <v>0</v>
      </c>
      <c r="J164" s="69"/>
    </row>
    <row r="165" spans="1:10" ht="16.5" x14ac:dyDescent="0.25">
      <c r="A165" s="61">
        <v>153</v>
      </c>
      <c r="B165" s="68">
        <v>2004</v>
      </c>
      <c r="C165" s="67" t="s">
        <v>226</v>
      </c>
      <c r="D165" s="64"/>
      <c r="E165" s="65"/>
      <c r="F165" s="65"/>
      <c r="G165" s="65"/>
      <c r="H165" s="65"/>
      <c r="I165" s="66">
        <f t="shared" si="3"/>
        <v>0</v>
      </c>
      <c r="J165" s="69"/>
    </row>
    <row r="166" spans="1:10" ht="16.5" x14ac:dyDescent="0.25">
      <c r="A166" s="61">
        <v>154</v>
      </c>
      <c r="B166" s="71">
        <v>2005</v>
      </c>
      <c r="C166" s="67" t="s">
        <v>227</v>
      </c>
      <c r="D166" s="64"/>
      <c r="E166" s="65"/>
      <c r="F166" s="65"/>
      <c r="G166" s="65"/>
      <c r="H166" s="65"/>
      <c r="I166" s="66">
        <f t="shared" si="3"/>
        <v>0</v>
      </c>
      <c r="J166" s="69"/>
    </row>
    <row r="167" spans="1:10" ht="16.5" x14ac:dyDescent="0.25">
      <c r="A167" s="61">
        <v>155</v>
      </c>
      <c r="B167" s="71">
        <v>2006</v>
      </c>
      <c r="C167" s="67" t="s">
        <v>228</v>
      </c>
      <c r="D167" s="64"/>
      <c r="E167" s="65"/>
      <c r="F167" s="65"/>
      <c r="G167" s="65"/>
      <c r="H167" s="65"/>
      <c r="I167" s="66">
        <f t="shared" si="3"/>
        <v>0</v>
      </c>
      <c r="J167" s="69"/>
    </row>
    <row r="168" spans="1:10" ht="16.5" x14ac:dyDescent="0.25">
      <c r="A168" s="61">
        <v>156</v>
      </c>
      <c r="B168" s="68">
        <v>2007</v>
      </c>
      <c r="C168" s="67" t="s">
        <v>229</v>
      </c>
      <c r="D168" s="64"/>
      <c r="E168" s="65"/>
      <c r="F168" s="65"/>
      <c r="G168" s="65"/>
      <c r="H168" s="65"/>
      <c r="I168" s="66">
        <f t="shared" si="3"/>
        <v>0</v>
      </c>
      <c r="J168" s="69"/>
    </row>
    <row r="169" spans="1:10" ht="16.5" x14ac:dyDescent="0.25">
      <c r="A169" s="61">
        <v>157</v>
      </c>
      <c r="B169" s="78">
        <v>2008</v>
      </c>
      <c r="C169" s="67" t="s">
        <v>230</v>
      </c>
      <c r="D169" s="64"/>
      <c r="E169" s="65"/>
      <c r="F169" s="65"/>
      <c r="G169" s="65"/>
      <c r="H169" s="65"/>
      <c r="I169" s="66">
        <f t="shared" si="3"/>
        <v>0</v>
      </c>
      <c r="J169" s="69"/>
    </row>
    <row r="170" spans="1:10" ht="16.5" x14ac:dyDescent="0.25">
      <c r="A170" s="61">
        <v>158</v>
      </c>
      <c r="B170" s="68">
        <v>2009</v>
      </c>
      <c r="C170" s="67" t="s">
        <v>231</v>
      </c>
      <c r="D170" s="64"/>
      <c r="E170" s="65"/>
      <c r="F170" s="65"/>
      <c r="G170" s="65"/>
      <c r="H170" s="65"/>
      <c r="I170" s="66">
        <f t="shared" si="3"/>
        <v>0</v>
      </c>
      <c r="J170" s="69"/>
    </row>
    <row r="171" spans="1:10" ht="16.5" x14ac:dyDescent="0.25">
      <c r="A171" s="61">
        <v>159</v>
      </c>
      <c r="B171" s="68">
        <v>2010</v>
      </c>
      <c r="C171" s="67" t="s">
        <v>231</v>
      </c>
      <c r="D171" s="64"/>
      <c r="E171" s="65"/>
      <c r="F171" s="65"/>
      <c r="G171" s="65"/>
      <c r="H171" s="65"/>
      <c r="I171" s="66">
        <f t="shared" si="3"/>
        <v>0</v>
      </c>
      <c r="J171" s="69"/>
    </row>
    <row r="172" spans="1:10" ht="16.5" x14ac:dyDescent="0.25">
      <c r="A172" s="61">
        <v>160</v>
      </c>
      <c r="B172" s="70">
        <v>2101</v>
      </c>
      <c r="C172" s="83"/>
      <c r="D172" s="64"/>
      <c r="E172" s="65"/>
      <c r="F172" s="65"/>
      <c r="G172" s="65"/>
      <c r="H172" s="65"/>
      <c r="I172" s="66">
        <f t="shared" si="3"/>
        <v>0</v>
      </c>
      <c r="J172" s="69"/>
    </row>
    <row r="173" spans="1:10" ht="16.5" x14ac:dyDescent="0.25">
      <c r="A173" s="61">
        <v>161</v>
      </c>
      <c r="B173" s="73">
        <v>2102</v>
      </c>
      <c r="C173" s="67" t="s">
        <v>232</v>
      </c>
      <c r="D173" s="64"/>
      <c r="E173" s="65"/>
      <c r="F173" s="65"/>
      <c r="G173" s="65"/>
      <c r="H173" s="65"/>
      <c r="I173" s="66">
        <f t="shared" si="3"/>
        <v>0</v>
      </c>
      <c r="J173" s="69"/>
    </row>
    <row r="174" spans="1:10" ht="16.5" x14ac:dyDescent="0.25">
      <c r="A174" s="61">
        <v>162</v>
      </c>
      <c r="B174" s="71">
        <v>2103</v>
      </c>
      <c r="C174" s="67" t="s">
        <v>233</v>
      </c>
      <c r="D174" s="64"/>
      <c r="E174" s="65"/>
      <c r="F174" s="65"/>
      <c r="G174" s="65"/>
      <c r="H174" s="65"/>
      <c r="I174" s="66">
        <f t="shared" si="3"/>
        <v>0</v>
      </c>
      <c r="J174" s="69"/>
    </row>
    <row r="175" spans="1:10" ht="16.5" x14ac:dyDescent="0.25">
      <c r="A175" s="61">
        <v>163</v>
      </c>
      <c r="B175" s="68">
        <v>2104</v>
      </c>
      <c r="C175" s="67" t="s">
        <v>234</v>
      </c>
      <c r="D175" s="64"/>
      <c r="E175" s="65"/>
      <c r="F175" s="65"/>
      <c r="G175" s="65"/>
      <c r="H175" s="65"/>
      <c r="I175" s="66">
        <f t="shared" si="3"/>
        <v>0</v>
      </c>
      <c r="J175" s="69"/>
    </row>
    <row r="176" spans="1:10" ht="16.5" x14ac:dyDescent="0.25">
      <c r="A176" s="61">
        <v>164</v>
      </c>
      <c r="B176" s="68">
        <v>2105</v>
      </c>
      <c r="C176" s="67" t="s">
        <v>235</v>
      </c>
      <c r="D176" s="64"/>
      <c r="E176" s="65"/>
      <c r="F176" s="65"/>
      <c r="G176" s="65"/>
      <c r="H176" s="65"/>
      <c r="I176" s="66">
        <f t="shared" si="3"/>
        <v>0</v>
      </c>
      <c r="J176" s="69"/>
    </row>
    <row r="177" spans="1:10" ht="16.5" x14ac:dyDescent="0.25">
      <c r="A177" s="61">
        <v>165</v>
      </c>
      <c r="B177" s="68">
        <v>2106</v>
      </c>
      <c r="C177" s="67" t="s">
        <v>236</v>
      </c>
      <c r="D177" s="64"/>
      <c r="E177" s="65"/>
      <c r="F177" s="65"/>
      <c r="G177" s="65"/>
      <c r="H177" s="65"/>
      <c r="I177" s="66">
        <f t="shared" si="3"/>
        <v>0</v>
      </c>
      <c r="J177" s="69"/>
    </row>
    <row r="178" spans="1:10" ht="16.5" x14ac:dyDescent="0.25">
      <c r="A178" s="61">
        <v>166</v>
      </c>
      <c r="B178" s="68">
        <v>2107</v>
      </c>
      <c r="C178" s="67" t="s">
        <v>237</v>
      </c>
      <c r="D178" s="64"/>
      <c r="E178" s="65"/>
      <c r="F178" s="65"/>
      <c r="G178" s="65"/>
      <c r="H178" s="65"/>
      <c r="I178" s="66">
        <f t="shared" si="3"/>
        <v>0</v>
      </c>
      <c r="J178" s="69"/>
    </row>
    <row r="179" spans="1:10" ht="16.5" x14ac:dyDescent="0.25">
      <c r="A179" s="61">
        <v>167</v>
      </c>
      <c r="B179" s="68">
        <v>2108</v>
      </c>
      <c r="C179" s="67" t="s">
        <v>238</v>
      </c>
      <c r="D179" s="64"/>
      <c r="E179" s="65"/>
      <c r="F179" s="65"/>
      <c r="G179" s="65"/>
      <c r="H179" s="65"/>
      <c r="I179" s="66">
        <f t="shared" si="3"/>
        <v>0</v>
      </c>
      <c r="J179" s="69"/>
    </row>
    <row r="180" spans="1:10" ht="16.5" x14ac:dyDescent="0.25">
      <c r="A180" s="61">
        <v>168</v>
      </c>
      <c r="B180" s="68">
        <v>2109</v>
      </c>
      <c r="C180" s="67" t="s">
        <v>239</v>
      </c>
      <c r="D180" s="64"/>
      <c r="E180" s="65"/>
      <c r="F180" s="65"/>
      <c r="G180" s="65"/>
      <c r="H180" s="65"/>
      <c r="I180" s="66">
        <f t="shared" si="3"/>
        <v>0</v>
      </c>
      <c r="J180" s="69"/>
    </row>
    <row r="181" spans="1:10" ht="16.5" x14ac:dyDescent="0.25">
      <c r="A181" s="61">
        <v>169</v>
      </c>
      <c r="B181" s="68">
        <v>2110</v>
      </c>
      <c r="C181" s="67" t="s">
        <v>240</v>
      </c>
      <c r="D181" s="64"/>
      <c r="E181" s="65"/>
      <c r="F181" s="65"/>
      <c r="G181" s="65"/>
      <c r="H181" s="65"/>
      <c r="I181" s="66">
        <f t="shared" si="3"/>
        <v>0</v>
      </c>
      <c r="J181" s="69"/>
    </row>
    <row r="182" spans="1:10" ht="16.5" x14ac:dyDescent="0.25">
      <c r="A182" s="61">
        <v>170</v>
      </c>
      <c r="B182" s="68">
        <v>2201</v>
      </c>
      <c r="C182" s="69" t="s">
        <v>241</v>
      </c>
      <c r="D182" s="84"/>
      <c r="E182" s="65"/>
      <c r="F182" s="65"/>
      <c r="G182" s="65"/>
      <c r="H182" s="65"/>
      <c r="I182" s="66">
        <f t="shared" si="3"/>
        <v>0</v>
      </c>
      <c r="J182" s="69"/>
    </row>
    <row r="183" spans="1:10" ht="16.5" x14ac:dyDescent="0.25">
      <c r="A183" s="61">
        <v>171</v>
      </c>
      <c r="B183" s="68">
        <v>2202</v>
      </c>
      <c r="C183" s="69" t="s">
        <v>242</v>
      </c>
      <c r="D183" s="84"/>
      <c r="E183" s="65"/>
      <c r="F183" s="65"/>
      <c r="G183" s="65"/>
      <c r="H183" s="65"/>
      <c r="I183" s="66">
        <f t="shared" si="3"/>
        <v>0</v>
      </c>
      <c r="J183" s="69"/>
    </row>
    <row r="184" spans="1:10" ht="16.5" x14ac:dyDescent="0.25">
      <c r="A184" s="61">
        <v>172</v>
      </c>
      <c r="B184" s="78">
        <v>2203</v>
      </c>
      <c r="C184" s="69" t="s">
        <v>243</v>
      </c>
      <c r="D184" s="84"/>
      <c r="E184" s="65"/>
      <c r="F184" s="65"/>
      <c r="G184" s="65"/>
      <c r="H184" s="65"/>
      <c r="I184" s="66">
        <f t="shared" si="3"/>
        <v>0</v>
      </c>
      <c r="J184" s="69"/>
    </row>
    <row r="185" spans="1:10" ht="16.5" x14ac:dyDescent="0.25">
      <c r="A185" s="61">
        <v>173</v>
      </c>
      <c r="B185" s="70">
        <v>2204</v>
      </c>
      <c r="C185" s="69"/>
      <c r="D185" s="84"/>
      <c r="E185" s="65"/>
      <c r="F185" s="65"/>
      <c r="G185" s="65"/>
      <c r="H185" s="65"/>
      <c r="I185" s="66">
        <f t="shared" si="3"/>
        <v>0</v>
      </c>
      <c r="J185" s="69"/>
    </row>
    <row r="186" spans="1:10" ht="16.5" x14ac:dyDescent="0.25">
      <c r="A186" s="61">
        <v>174</v>
      </c>
      <c r="B186" s="70">
        <v>2205</v>
      </c>
      <c r="C186" s="69"/>
      <c r="D186" s="84"/>
      <c r="E186" s="65"/>
      <c r="F186" s="65"/>
      <c r="G186" s="65"/>
      <c r="H186" s="65"/>
      <c r="I186" s="66">
        <f t="shared" si="3"/>
        <v>0</v>
      </c>
      <c r="J186" s="69"/>
    </row>
    <row r="187" spans="1:10" ht="16.5" x14ac:dyDescent="0.25">
      <c r="A187" s="61">
        <v>175</v>
      </c>
      <c r="B187" s="70">
        <v>2206</v>
      </c>
      <c r="C187" s="69"/>
      <c r="D187" s="84"/>
      <c r="E187" s="65"/>
      <c r="F187" s="65"/>
      <c r="G187" s="65"/>
      <c r="H187" s="65"/>
      <c r="I187" s="66">
        <f t="shared" si="3"/>
        <v>0</v>
      </c>
      <c r="J187" s="69"/>
    </row>
    <row r="188" spans="1:10" ht="16.5" x14ac:dyDescent="0.25">
      <c r="A188" s="61">
        <v>176</v>
      </c>
      <c r="B188" s="68">
        <v>2207</v>
      </c>
      <c r="C188" s="69" t="s">
        <v>244</v>
      </c>
      <c r="D188" s="84"/>
      <c r="E188" s="65"/>
      <c r="F188" s="65"/>
      <c r="G188" s="65"/>
      <c r="H188" s="65"/>
      <c r="I188" s="66">
        <f t="shared" si="3"/>
        <v>0</v>
      </c>
      <c r="J188" s="69"/>
    </row>
    <row r="189" spans="1:10" ht="16.5" x14ac:dyDescent="0.25">
      <c r="A189" s="61">
        <v>177</v>
      </c>
      <c r="B189" s="68">
        <v>2208</v>
      </c>
      <c r="C189" s="69" t="s">
        <v>245</v>
      </c>
      <c r="D189" s="84"/>
      <c r="E189" s="65"/>
      <c r="F189" s="65"/>
      <c r="G189" s="65"/>
      <c r="H189" s="65"/>
      <c r="I189" s="66">
        <f t="shared" si="3"/>
        <v>0</v>
      </c>
      <c r="J189" s="69"/>
    </row>
    <row r="190" spans="1:10" ht="16.5" x14ac:dyDescent="0.25">
      <c r="A190" s="61">
        <v>178</v>
      </c>
      <c r="B190" s="78">
        <v>2209</v>
      </c>
      <c r="C190" s="69" t="s">
        <v>246</v>
      </c>
      <c r="D190" s="84"/>
      <c r="E190" s="65"/>
      <c r="F190" s="65"/>
      <c r="G190" s="65"/>
      <c r="H190" s="65"/>
      <c r="I190" s="66">
        <f t="shared" si="3"/>
        <v>0</v>
      </c>
      <c r="J190" s="69"/>
    </row>
    <row r="191" spans="1:10" ht="16.5" x14ac:dyDescent="0.25">
      <c r="A191" s="61">
        <v>179</v>
      </c>
      <c r="B191" s="68">
        <v>2210</v>
      </c>
      <c r="C191" s="69" t="s">
        <v>247</v>
      </c>
      <c r="D191" s="84"/>
      <c r="E191" s="65"/>
      <c r="F191" s="65"/>
      <c r="G191" s="65"/>
      <c r="H191" s="65"/>
      <c r="I191" s="66">
        <f t="shared" si="3"/>
        <v>0</v>
      </c>
      <c r="J191" s="69"/>
    </row>
    <row r="192" spans="1:10" ht="15" customHeight="1" x14ac:dyDescent="0.25">
      <c r="E192" s="85"/>
      <c r="F192" s="85"/>
      <c r="G192" s="85"/>
      <c r="H192" s="85"/>
      <c r="I192" s="86"/>
      <c r="J192" s="87"/>
    </row>
    <row r="193" spans="1:10" ht="15" customHeight="1" x14ac:dyDescent="0.25">
      <c r="B193" s="88"/>
      <c r="C193" s="89" t="s">
        <v>248</v>
      </c>
      <c r="E193" s="90"/>
      <c r="F193" s="90"/>
      <c r="G193" s="90"/>
      <c r="H193" s="90"/>
      <c r="I193" s="91"/>
      <c r="J193" s="92"/>
    </row>
    <row r="194" spans="1:10" ht="16.5" x14ac:dyDescent="0.25">
      <c r="B194" s="93"/>
      <c r="C194" s="89" t="s">
        <v>249</v>
      </c>
    </row>
    <row r="195" spans="1:10" x14ac:dyDescent="0.25">
      <c r="H195" s="56">
        <f>H198-F198</f>
        <v>4372000</v>
      </c>
      <c r="I195" s="48" t="s">
        <v>250</v>
      </c>
    </row>
    <row r="196" spans="1:10" x14ac:dyDescent="0.25">
      <c r="A196" s="208" t="s">
        <v>0</v>
      </c>
      <c r="B196" s="208" t="s">
        <v>21</v>
      </c>
      <c r="C196" s="208"/>
      <c r="D196" s="208" t="s">
        <v>251</v>
      </c>
      <c r="E196" s="208" t="s">
        <v>23</v>
      </c>
      <c r="F196" s="208" t="s">
        <v>252</v>
      </c>
      <c r="G196" s="208" t="s">
        <v>23</v>
      </c>
      <c r="H196" s="208" t="s">
        <v>3</v>
      </c>
      <c r="I196" s="209" t="s">
        <v>40</v>
      </c>
      <c r="J196" s="209"/>
    </row>
    <row r="197" spans="1:10" x14ac:dyDescent="0.25">
      <c r="A197" s="208"/>
      <c r="B197" s="208"/>
      <c r="C197" s="208"/>
      <c r="D197" s="208"/>
      <c r="E197" s="208"/>
      <c r="F197" s="208"/>
      <c r="G197" s="208"/>
      <c r="H197" s="208"/>
      <c r="I197" s="209"/>
      <c r="J197" s="209"/>
    </row>
    <row r="198" spans="1:10" ht="16.5" x14ac:dyDescent="0.25">
      <c r="A198" s="94"/>
      <c r="B198" s="95"/>
      <c r="C198" s="95"/>
      <c r="D198" s="95"/>
      <c r="E198" s="95"/>
      <c r="F198" s="96">
        <f t="shared" ref="F198" si="4">SUM(F199:F228)</f>
        <v>398000</v>
      </c>
      <c r="G198" s="96"/>
      <c r="H198" s="96">
        <f>SUM(H199:H228)</f>
        <v>4770000</v>
      </c>
      <c r="I198" s="97">
        <f>I6+H198</f>
        <v>8868080</v>
      </c>
      <c r="J198" s="98" t="s">
        <v>253</v>
      </c>
    </row>
    <row r="199" spans="1:10" ht="16.5" x14ac:dyDescent="0.25">
      <c r="A199" s="99">
        <v>1</v>
      </c>
      <c r="B199" s="210" t="s">
        <v>254</v>
      </c>
      <c r="C199" s="210"/>
      <c r="D199" s="100">
        <v>570000</v>
      </c>
      <c r="E199" s="101">
        <v>43192</v>
      </c>
      <c r="F199" s="100"/>
      <c r="G199" s="101"/>
      <c r="H199" s="100">
        <f>D199-F199</f>
        <v>570000</v>
      </c>
      <c r="I199" s="210"/>
      <c r="J199" s="210"/>
    </row>
    <row r="200" spans="1:10" ht="16.5" x14ac:dyDescent="0.25">
      <c r="A200" s="99">
        <v>2</v>
      </c>
      <c r="B200" s="210" t="s">
        <v>255</v>
      </c>
      <c r="C200" s="210"/>
      <c r="D200" s="100">
        <v>1200000</v>
      </c>
      <c r="E200" s="101">
        <v>43192</v>
      </c>
      <c r="F200" s="100"/>
      <c r="G200" s="101"/>
      <c r="H200" s="100">
        <f t="shared" ref="H200:H228" si="5">D200-F200</f>
        <v>1200000</v>
      </c>
      <c r="I200" s="210"/>
      <c r="J200" s="210"/>
    </row>
    <row r="201" spans="1:10" ht="16.5" x14ac:dyDescent="0.25">
      <c r="A201" s="99">
        <v>3</v>
      </c>
      <c r="B201" s="210" t="s">
        <v>256</v>
      </c>
      <c r="C201" s="210"/>
      <c r="D201" s="100">
        <v>1800000</v>
      </c>
      <c r="E201" s="101">
        <v>43193</v>
      </c>
      <c r="F201" s="100"/>
      <c r="G201" s="101"/>
      <c r="H201" s="100">
        <f t="shared" si="5"/>
        <v>1800000</v>
      </c>
      <c r="I201" s="210"/>
      <c r="J201" s="210"/>
    </row>
    <row r="202" spans="1:10" ht="16.5" x14ac:dyDescent="0.25">
      <c r="A202" s="99">
        <v>4</v>
      </c>
      <c r="B202" s="210" t="s">
        <v>257</v>
      </c>
      <c r="C202" s="210"/>
      <c r="D202" s="100"/>
      <c r="E202" s="101">
        <v>43192</v>
      </c>
      <c r="F202" s="100">
        <v>140000</v>
      </c>
      <c r="G202" s="101"/>
      <c r="H202" s="100"/>
      <c r="I202" s="210"/>
      <c r="J202" s="210"/>
    </row>
    <row r="203" spans="1:10" ht="16.5" x14ac:dyDescent="0.25">
      <c r="A203" s="99">
        <v>5</v>
      </c>
      <c r="B203" s="210" t="s">
        <v>258</v>
      </c>
      <c r="C203" s="210"/>
      <c r="D203" s="100"/>
      <c r="E203" s="101">
        <v>43193</v>
      </c>
      <c r="F203" s="100">
        <v>258000</v>
      </c>
      <c r="G203" s="101"/>
      <c r="H203" s="100"/>
      <c r="I203" s="210"/>
      <c r="J203" s="210"/>
    </row>
    <row r="204" spans="1:10" ht="16.5" x14ac:dyDescent="0.25">
      <c r="A204" s="99">
        <v>6</v>
      </c>
      <c r="B204" s="210" t="s">
        <v>259</v>
      </c>
      <c r="C204" s="210"/>
      <c r="D204" s="100"/>
      <c r="E204" s="101"/>
      <c r="F204" s="100"/>
      <c r="G204" s="101"/>
      <c r="H204" s="100">
        <f t="shared" si="5"/>
        <v>0</v>
      </c>
      <c r="I204" s="210"/>
      <c r="J204" s="210"/>
    </row>
    <row r="205" spans="1:10" ht="16.5" x14ac:dyDescent="0.25">
      <c r="A205" s="99">
        <v>7</v>
      </c>
      <c r="B205" s="210" t="s">
        <v>255</v>
      </c>
      <c r="C205" s="210"/>
      <c r="D205" s="100">
        <v>1200000</v>
      </c>
      <c r="E205" s="101">
        <v>43195</v>
      </c>
      <c r="F205" s="100"/>
      <c r="G205" s="101"/>
      <c r="H205" s="100">
        <f t="shared" si="5"/>
        <v>1200000</v>
      </c>
      <c r="I205" s="210"/>
      <c r="J205" s="210"/>
    </row>
    <row r="206" spans="1:10" ht="16.5" x14ac:dyDescent="0.25">
      <c r="A206" s="99">
        <v>8</v>
      </c>
      <c r="B206" s="210"/>
      <c r="C206" s="210"/>
      <c r="D206" s="100"/>
      <c r="E206" s="101"/>
      <c r="F206" s="100"/>
      <c r="G206" s="101"/>
      <c r="H206" s="100">
        <f t="shared" si="5"/>
        <v>0</v>
      </c>
      <c r="I206" s="210"/>
      <c r="J206" s="210"/>
    </row>
    <row r="207" spans="1:10" ht="16.5" x14ac:dyDescent="0.25">
      <c r="A207" s="99">
        <v>9</v>
      </c>
      <c r="B207" s="210"/>
      <c r="C207" s="210"/>
      <c r="D207" s="100"/>
      <c r="E207" s="101"/>
      <c r="F207" s="100"/>
      <c r="G207" s="101"/>
      <c r="H207" s="100">
        <f t="shared" si="5"/>
        <v>0</v>
      </c>
      <c r="I207" s="210"/>
      <c r="J207" s="210"/>
    </row>
    <row r="208" spans="1:10" ht="16.5" x14ac:dyDescent="0.25">
      <c r="A208" s="99">
        <v>10</v>
      </c>
      <c r="B208" s="210"/>
      <c r="C208" s="210"/>
      <c r="D208" s="100"/>
      <c r="E208" s="101"/>
      <c r="F208" s="100"/>
      <c r="G208" s="101"/>
      <c r="H208" s="100">
        <f t="shared" si="5"/>
        <v>0</v>
      </c>
      <c r="I208" s="210"/>
      <c r="J208" s="210"/>
    </row>
    <row r="209" spans="1:10" ht="16.5" x14ac:dyDescent="0.25">
      <c r="A209" s="99">
        <v>11</v>
      </c>
      <c r="B209" s="210"/>
      <c r="C209" s="210"/>
      <c r="D209" s="100"/>
      <c r="E209" s="101"/>
      <c r="F209" s="100"/>
      <c r="G209" s="101"/>
      <c r="H209" s="100">
        <f t="shared" si="5"/>
        <v>0</v>
      </c>
      <c r="I209" s="210"/>
      <c r="J209" s="210"/>
    </row>
    <row r="210" spans="1:10" ht="16.5" x14ac:dyDescent="0.25">
      <c r="A210" s="99">
        <v>12</v>
      </c>
      <c r="B210" s="210"/>
      <c r="C210" s="210"/>
      <c r="D210" s="100"/>
      <c r="E210" s="101"/>
      <c r="F210" s="100"/>
      <c r="G210" s="101"/>
      <c r="H210" s="100">
        <f t="shared" si="5"/>
        <v>0</v>
      </c>
      <c r="I210" s="210"/>
      <c r="J210" s="210"/>
    </row>
    <row r="211" spans="1:10" ht="16.5" x14ac:dyDescent="0.25">
      <c r="A211" s="99">
        <v>13</v>
      </c>
      <c r="B211" s="210"/>
      <c r="C211" s="210"/>
      <c r="D211" s="100"/>
      <c r="E211" s="101"/>
      <c r="F211" s="100"/>
      <c r="G211" s="101"/>
      <c r="H211" s="100">
        <f t="shared" si="5"/>
        <v>0</v>
      </c>
      <c r="I211" s="210"/>
      <c r="J211" s="210"/>
    </row>
    <row r="212" spans="1:10" ht="16.5" x14ac:dyDescent="0.25">
      <c r="A212" s="99">
        <v>14</v>
      </c>
      <c r="B212" s="210"/>
      <c r="C212" s="210"/>
      <c r="D212" s="100"/>
      <c r="E212" s="101"/>
      <c r="F212" s="100"/>
      <c r="G212" s="101"/>
      <c r="H212" s="100">
        <f t="shared" si="5"/>
        <v>0</v>
      </c>
      <c r="I212" s="210"/>
      <c r="J212" s="210"/>
    </row>
    <row r="213" spans="1:10" ht="16.5" x14ac:dyDescent="0.25">
      <c r="A213" s="99">
        <v>15</v>
      </c>
      <c r="B213" s="210"/>
      <c r="C213" s="210"/>
      <c r="D213" s="100"/>
      <c r="E213" s="101"/>
      <c r="F213" s="100"/>
      <c r="G213" s="101"/>
      <c r="H213" s="100">
        <f t="shared" si="5"/>
        <v>0</v>
      </c>
      <c r="I213" s="210"/>
      <c r="J213" s="210"/>
    </row>
    <row r="214" spans="1:10" ht="16.5" x14ac:dyDescent="0.25">
      <c r="A214" s="99">
        <v>16</v>
      </c>
      <c r="B214" s="210"/>
      <c r="C214" s="210"/>
      <c r="D214" s="100"/>
      <c r="E214" s="101"/>
      <c r="F214" s="100"/>
      <c r="G214" s="101"/>
      <c r="H214" s="100">
        <f t="shared" si="5"/>
        <v>0</v>
      </c>
      <c r="I214" s="210"/>
      <c r="J214" s="210"/>
    </row>
    <row r="215" spans="1:10" ht="16.5" x14ac:dyDescent="0.25">
      <c r="A215" s="99">
        <v>17</v>
      </c>
      <c r="B215" s="210"/>
      <c r="C215" s="210"/>
      <c r="D215" s="100"/>
      <c r="E215" s="101"/>
      <c r="F215" s="100"/>
      <c r="G215" s="101"/>
      <c r="H215" s="100">
        <f t="shared" si="5"/>
        <v>0</v>
      </c>
      <c r="I215" s="210"/>
      <c r="J215" s="210"/>
    </row>
    <row r="216" spans="1:10" ht="16.5" x14ac:dyDescent="0.25">
      <c r="A216" s="99">
        <v>18</v>
      </c>
      <c r="B216" s="210"/>
      <c r="C216" s="210"/>
      <c r="D216" s="100"/>
      <c r="E216" s="101"/>
      <c r="F216" s="100"/>
      <c r="G216" s="101"/>
      <c r="H216" s="100">
        <f t="shared" si="5"/>
        <v>0</v>
      </c>
      <c r="I216" s="210"/>
      <c r="J216" s="210"/>
    </row>
    <row r="217" spans="1:10" ht="16.5" x14ac:dyDescent="0.25">
      <c r="A217" s="99">
        <v>19</v>
      </c>
      <c r="B217" s="210"/>
      <c r="C217" s="210"/>
      <c r="D217" s="100"/>
      <c r="E217" s="101"/>
      <c r="F217" s="100"/>
      <c r="G217" s="101"/>
      <c r="H217" s="100">
        <f t="shared" si="5"/>
        <v>0</v>
      </c>
      <c r="I217" s="210"/>
      <c r="J217" s="210"/>
    </row>
    <row r="218" spans="1:10" ht="16.5" x14ac:dyDescent="0.25">
      <c r="A218" s="99">
        <v>20</v>
      </c>
      <c r="B218" s="210"/>
      <c r="C218" s="210"/>
      <c r="D218" s="100"/>
      <c r="E218" s="101"/>
      <c r="F218" s="100"/>
      <c r="G218" s="101"/>
      <c r="H218" s="100">
        <f t="shared" si="5"/>
        <v>0</v>
      </c>
      <c r="I218" s="210"/>
      <c r="J218" s="210"/>
    </row>
    <row r="219" spans="1:10" ht="16.5" x14ac:dyDescent="0.25">
      <c r="A219" s="99">
        <v>21</v>
      </c>
      <c r="B219" s="211"/>
      <c r="C219" s="211"/>
      <c r="D219" s="100"/>
      <c r="E219" s="101"/>
      <c r="F219" s="100"/>
      <c r="G219" s="101"/>
      <c r="H219" s="100">
        <f t="shared" si="5"/>
        <v>0</v>
      </c>
      <c r="I219" s="210"/>
      <c r="J219" s="210"/>
    </row>
    <row r="220" spans="1:10" ht="16.5" x14ac:dyDescent="0.25">
      <c r="A220" s="99">
        <v>22</v>
      </c>
      <c r="B220" s="210"/>
      <c r="C220" s="210"/>
      <c r="D220" s="100"/>
      <c r="E220" s="101"/>
      <c r="F220" s="100"/>
      <c r="G220" s="101"/>
      <c r="H220" s="100">
        <f t="shared" si="5"/>
        <v>0</v>
      </c>
      <c r="I220" s="210"/>
      <c r="J220" s="210"/>
    </row>
    <row r="221" spans="1:10" ht="16.5" x14ac:dyDescent="0.25">
      <c r="A221" s="99">
        <v>23</v>
      </c>
      <c r="B221" s="210"/>
      <c r="C221" s="210"/>
      <c r="D221" s="100"/>
      <c r="E221" s="101"/>
      <c r="F221" s="100"/>
      <c r="G221" s="101"/>
      <c r="H221" s="100">
        <f t="shared" si="5"/>
        <v>0</v>
      </c>
      <c r="I221" s="210"/>
      <c r="J221" s="210"/>
    </row>
    <row r="222" spans="1:10" ht="16.5" x14ac:dyDescent="0.25">
      <c r="A222" s="99">
        <v>24</v>
      </c>
      <c r="B222" s="210"/>
      <c r="C222" s="210"/>
      <c r="D222" s="100"/>
      <c r="E222" s="101"/>
      <c r="F222" s="100"/>
      <c r="G222" s="101"/>
      <c r="H222" s="100">
        <f t="shared" si="5"/>
        <v>0</v>
      </c>
      <c r="I222" s="210"/>
      <c r="J222" s="210"/>
    </row>
    <row r="223" spans="1:10" ht="16.5" x14ac:dyDescent="0.25">
      <c r="A223" s="99">
        <v>25</v>
      </c>
      <c r="B223" s="210"/>
      <c r="C223" s="210"/>
      <c r="D223" s="100"/>
      <c r="E223" s="101"/>
      <c r="F223" s="100"/>
      <c r="G223" s="101"/>
      <c r="H223" s="100">
        <f t="shared" si="5"/>
        <v>0</v>
      </c>
      <c r="I223" s="210"/>
      <c r="J223" s="210"/>
    </row>
    <row r="224" spans="1:10" ht="16.5" x14ac:dyDescent="0.25">
      <c r="A224" s="99">
        <v>26</v>
      </c>
      <c r="B224" s="210"/>
      <c r="C224" s="210"/>
      <c r="D224" s="100"/>
      <c r="E224" s="101"/>
      <c r="F224" s="100"/>
      <c r="G224" s="101"/>
      <c r="H224" s="100">
        <f t="shared" si="5"/>
        <v>0</v>
      </c>
      <c r="I224" s="210"/>
      <c r="J224" s="210"/>
    </row>
    <row r="225" spans="1:10" ht="16.5" x14ac:dyDescent="0.25">
      <c r="A225" s="99">
        <v>27</v>
      </c>
      <c r="B225" s="210"/>
      <c r="C225" s="210"/>
      <c r="D225" s="100"/>
      <c r="E225" s="101"/>
      <c r="F225" s="100"/>
      <c r="G225" s="101"/>
      <c r="H225" s="100">
        <f t="shared" si="5"/>
        <v>0</v>
      </c>
      <c r="I225" s="210"/>
      <c r="J225" s="210"/>
    </row>
    <row r="226" spans="1:10" ht="16.5" x14ac:dyDescent="0.25">
      <c r="A226" s="99">
        <v>28</v>
      </c>
      <c r="B226" s="210"/>
      <c r="C226" s="210"/>
      <c r="D226" s="100"/>
      <c r="E226" s="101"/>
      <c r="F226" s="100"/>
      <c r="G226" s="101"/>
      <c r="H226" s="100">
        <f t="shared" si="5"/>
        <v>0</v>
      </c>
      <c r="I226" s="210"/>
      <c r="J226" s="210"/>
    </row>
    <row r="227" spans="1:10" ht="16.5" x14ac:dyDescent="0.25">
      <c r="A227" s="99">
        <v>29</v>
      </c>
      <c r="B227" s="210"/>
      <c r="C227" s="210"/>
      <c r="D227" s="100"/>
      <c r="E227" s="101"/>
      <c r="F227" s="100"/>
      <c r="G227" s="101"/>
      <c r="H227" s="100">
        <f t="shared" si="5"/>
        <v>0</v>
      </c>
      <c r="I227" s="210"/>
      <c r="J227" s="210"/>
    </row>
    <row r="228" spans="1:10" ht="16.5" x14ac:dyDescent="0.25">
      <c r="A228" s="99">
        <v>30</v>
      </c>
      <c r="B228" s="210"/>
      <c r="C228" s="210"/>
      <c r="D228" s="100"/>
      <c r="E228" s="101"/>
      <c r="F228" s="100"/>
      <c r="G228" s="101"/>
      <c r="H228" s="100">
        <f t="shared" si="5"/>
        <v>0</v>
      </c>
      <c r="I228" s="210"/>
      <c r="J228" s="210"/>
    </row>
  </sheetData>
  <autoFilter ref="A10:D11"/>
  <mergeCells count="86">
    <mergeCell ref="B228:C228"/>
    <mergeCell ref="I228:J228"/>
    <mergeCell ref="B225:C225"/>
    <mergeCell ref="I225:J225"/>
    <mergeCell ref="B226:C226"/>
    <mergeCell ref="I226:J226"/>
    <mergeCell ref="B227:C227"/>
    <mergeCell ref="I227:J227"/>
    <mergeCell ref="B222:C222"/>
    <mergeCell ref="I222:J222"/>
    <mergeCell ref="B223:C223"/>
    <mergeCell ref="I223:J223"/>
    <mergeCell ref="B224:C224"/>
    <mergeCell ref="I224:J224"/>
    <mergeCell ref="B219:C219"/>
    <mergeCell ref="I219:J219"/>
    <mergeCell ref="B220:C220"/>
    <mergeCell ref="I220:J220"/>
    <mergeCell ref="B221:C221"/>
    <mergeCell ref="I221:J221"/>
    <mergeCell ref="B216:C216"/>
    <mergeCell ref="I216:J216"/>
    <mergeCell ref="B217:C217"/>
    <mergeCell ref="I217:J217"/>
    <mergeCell ref="B218:C218"/>
    <mergeCell ref="I218:J218"/>
    <mergeCell ref="B213:C213"/>
    <mergeCell ref="I213:J213"/>
    <mergeCell ref="B214:C214"/>
    <mergeCell ref="I214:J214"/>
    <mergeCell ref="B215:C215"/>
    <mergeCell ref="I215:J215"/>
    <mergeCell ref="B210:C210"/>
    <mergeCell ref="I210:J210"/>
    <mergeCell ref="B211:C211"/>
    <mergeCell ref="I211:J211"/>
    <mergeCell ref="B212:C212"/>
    <mergeCell ref="I212:J212"/>
    <mergeCell ref="B207:C207"/>
    <mergeCell ref="I207:J207"/>
    <mergeCell ref="B208:C208"/>
    <mergeCell ref="I208:J208"/>
    <mergeCell ref="B209:C209"/>
    <mergeCell ref="I209:J209"/>
    <mergeCell ref="B204:C204"/>
    <mergeCell ref="I204:J204"/>
    <mergeCell ref="B205:C205"/>
    <mergeCell ref="I205:J205"/>
    <mergeCell ref="B206:C206"/>
    <mergeCell ref="I206:J206"/>
    <mergeCell ref="B201:C201"/>
    <mergeCell ref="I201:J201"/>
    <mergeCell ref="B202:C202"/>
    <mergeCell ref="I202:J202"/>
    <mergeCell ref="B203:C203"/>
    <mergeCell ref="I203:J203"/>
    <mergeCell ref="H196:H197"/>
    <mergeCell ref="I196:J197"/>
    <mergeCell ref="B199:C199"/>
    <mergeCell ref="I199:J199"/>
    <mergeCell ref="B200:C200"/>
    <mergeCell ref="I200:J200"/>
    <mergeCell ref="G196:G197"/>
    <mergeCell ref="A196:A197"/>
    <mergeCell ref="B196:C197"/>
    <mergeCell ref="D196:D197"/>
    <mergeCell ref="E196:E197"/>
    <mergeCell ref="F196:F197"/>
    <mergeCell ref="C64:C65"/>
    <mergeCell ref="H64:H65"/>
    <mergeCell ref="J64:J65"/>
    <mergeCell ref="C3:I4"/>
    <mergeCell ref="C5:I5"/>
    <mergeCell ref="F10:F11"/>
    <mergeCell ref="G10:G11"/>
    <mergeCell ref="H10:H11"/>
    <mergeCell ref="I10:I11"/>
    <mergeCell ref="J10:J11"/>
    <mergeCell ref="C44:C45"/>
    <mergeCell ref="H44:H45"/>
    <mergeCell ref="J44:J45"/>
    <mergeCell ref="A10:A11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zoomScale="120" zoomScaleNormal="120" workbookViewId="0">
      <selection activeCell="C13" sqref="C13"/>
    </sheetView>
  </sheetViews>
  <sheetFormatPr defaultRowHeight="15.75" x14ac:dyDescent="0.25"/>
  <cols>
    <col min="1" max="1" width="3.85546875" style="26" bestFit="1" customWidth="1"/>
    <col min="2" max="2" width="13.28515625" style="150" bestFit="1" customWidth="1"/>
    <col min="3" max="3" width="32.42578125" style="26" customWidth="1"/>
    <col min="4" max="4" width="16.7109375" style="26" bestFit="1" customWidth="1"/>
    <col min="5" max="5" width="13.7109375" style="26" bestFit="1" customWidth="1"/>
    <col min="6" max="6" width="19" style="26" customWidth="1"/>
    <col min="7" max="16384" width="9.140625" style="26"/>
  </cols>
  <sheetData>
    <row r="2" spans="1:8" s="146" customFormat="1" ht="27" customHeight="1" x14ac:dyDescent="0.4">
      <c r="A2" s="212" t="s">
        <v>260</v>
      </c>
      <c r="B2" s="212"/>
      <c r="C2" s="212"/>
      <c r="D2" s="212"/>
      <c r="E2" s="212"/>
      <c r="F2" s="212"/>
    </row>
    <row r="4" spans="1:8" s="142" customFormat="1" ht="47.25" x14ac:dyDescent="0.25">
      <c r="A4" s="47" t="s">
        <v>332</v>
      </c>
      <c r="B4" s="147" t="s">
        <v>23</v>
      </c>
      <c r="C4" s="47" t="s">
        <v>21</v>
      </c>
      <c r="D4" s="47" t="s">
        <v>58</v>
      </c>
      <c r="E4" s="47" t="s">
        <v>59</v>
      </c>
      <c r="F4" s="47" t="s">
        <v>60</v>
      </c>
    </row>
    <row r="5" spans="1:8" s="153" customFormat="1" x14ac:dyDescent="0.25">
      <c r="A5" s="103"/>
      <c r="B5" s="151" t="s">
        <v>262</v>
      </c>
      <c r="C5" s="103"/>
      <c r="D5" s="152">
        <f>SUM(D6:D46)</f>
        <v>48860766</v>
      </c>
      <c r="E5" s="152">
        <f t="shared" ref="E5:F5" si="0">SUM(E6:E46)</f>
        <v>5391340</v>
      </c>
      <c r="F5" s="152">
        <f t="shared" si="0"/>
        <v>54252106</v>
      </c>
    </row>
    <row r="6" spans="1:8" ht="31.5" x14ac:dyDescent="0.25">
      <c r="A6" s="43">
        <v>1</v>
      </c>
      <c r="B6" s="143">
        <v>43192</v>
      </c>
      <c r="C6" s="44" t="s">
        <v>313</v>
      </c>
      <c r="D6" s="102">
        <v>140000</v>
      </c>
      <c r="E6" s="45"/>
      <c r="F6" s="154">
        <f>SUM(D6:E6)</f>
        <v>140000</v>
      </c>
      <c r="H6" s="26">
        <v>252</v>
      </c>
    </row>
    <row r="7" spans="1:8" ht="31.5" x14ac:dyDescent="0.25">
      <c r="A7" s="43">
        <v>2</v>
      </c>
      <c r="B7" s="143">
        <v>43192</v>
      </c>
      <c r="C7" s="44" t="s">
        <v>312</v>
      </c>
      <c r="D7" s="102">
        <v>200000</v>
      </c>
      <c r="E7" s="45"/>
      <c r="F7" s="154">
        <f t="shared" ref="F7:F46" si="1">SUM(D7:E7)</f>
        <v>200000</v>
      </c>
      <c r="H7" s="26">
        <v>6</v>
      </c>
    </row>
    <row r="8" spans="1:8" ht="26.25" customHeight="1" x14ac:dyDescent="0.25">
      <c r="A8" s="43">
        <v>3</v>
      </c>
      <c r="B8" s="143">
        <v>43193</v>
      </c>
      <c r="C8" s="44" t="s">
        <v>261</v>
      </c>
      <c r="D8" s="102">
        <v>291000</v>
      </c>
      <c r="E8" s="45"/>
      <c r="F8" s="154">
        <f t="shared" si="1"/>
        <v>291000</v>
      </c>
      <c r="H8" s="26">
        <v>18</v>
      </c>
    </row>
    <row r="9" spans="1:8" ht="18" customHeight="1" x14ac:dyDescent="0.25">
      <c r="A9" s="43">
        <v>4</v>
      </c>
      <c r="B9" s="148">
        <v>43202</v>
      </c>
      <c r="C9" s="44" t="s">
        <v>300</v>
      </c>
      <c r="D9" s="120">
        <v>1200000</v>
      </c>
      <c r="E9" s="45"/>
      <c r="F9" s="154">
        <f t="shared" si="1"/>
        <v>1200000</v>
      </c>
      <c r="H9" s="26">
        <v>15</v>
      </c>
    </row>
    <row r="10" spans="1:8" ht="25.5" customHeight="1" x14ac:dyDescent="0.25">
      <c r="A10" s="43">
        <v>5</v>
      </c>
      <c r="B10" s="148">
        <v>43206</v>
      </c>
      <c r="C10" s="44" t="s">
        <v>311</v>
      </c>
      <c r="D10" s="102">
        <v>6950880</v>
      </c>
      <c r="E10" s="102">
        <v>695088</v>
      </c>
      <c r="F10" s="154">
        <f t="shared" si="1"/>
        <v>7645968</v>
      </c>
    </row>
    <row r="11" spans="1:8" ht="31.5" x14ac:dyDescent="0.25">
      <c r="A11" s="43">
        <v>6</v>
      </c>
      <c r="B11" s="148">
        <v>43206</v>
      </c>
      <c r="C11" s="44" t="s">
        <v>314</v>
      </c>
      <c r="D11" s="102">
        <v>16145148</v>
      </c>
      <c r="E11" s="102">
        <v>2421772</v>
      </c>
      <c r="F11" s="154">
        <f t="shared" si="1"/>
        <v>18566920</v>
      </c>
    </row>
    <row r="12" spans="1:8" ht="31.5" x14ac:dyDescent="0.25">
      <c r="A12" s="43">
        <v>7</v>
      </c>
      <c r="B12" s="148">
        <v>43207</v>
      </c>
      <c r="C12" s="44" t="s">
        <v>333</v>
      </c>
      <c r="D12" s="102">
        <v>22744800</v>
      </c>
      <c r="E12" s="102">
        <v>2274480</v>
      </c>
      <c r="F12" s="154">
        <f t="shared" si="1"/>
        <v>25019280</v>
      </c>
    </row>
    <row r="13" spans="1:8" ht="18" customHeight="1" x14ac:dyDescent="0.25">
      <c r="A13" s="43">
        <v>8</v>
      </c>
      <c r="B13" s="148">
        <v>43207</v>
      </c>
      <c r="C13" s="44" t="s">
        <v>315</v>
      </c>
      <c r="D13" s="102">
        <v>650000</v>
      </c>
      <c r="E13" s="45"/>
      <c r="F13" s="154">
        <f t="shared" si="1"/>
        <v>650000</v>
      </c>
    </row>
    <row r="14" spans="1:8" ht="19.5" customHeight="1" x14ac:dyDescent="0.25">
      <c r="A14" s="43">
        <v>9</v>
      </c>
      <c r="B14" s="148">
        <v>43208</v>
      </c>
      <c r="C14" s="44" t="s">
        <v>317</v>
      </c>
      <c r="D14" s="102">
        <v>61340</v>
      </c>
      <c r="E14" s="45"/>
      <c r="F14" s="154">
        <f t="shared" si="1"/>
        <v>61340</v>
      </c>
    </row>
    <row r="15" spans="1:8" ht="17.25" customHeight="1" x14ac:dyDescent="0.25">
      <c r="A15" s="43">
        <v>10</v>
      </c>
      <c r="B15" s="148">
        <v>43208</v>
      </c>
      <c r="C15" s="44" t="s">
        <v>318</v>
      </c>
      <c r="D15" s="144">
        <v>42598</v>
      </c>
      <c r="E15" s="145"/>
      <c r="F15" s="154">
        <f t="shared" si="1"/>
        <v>42598</v>
      </c>
    </row>
    <row r="16" spans="1:8" ht="28.5" customHeight="1" x14ac:dyDescent="0.25">
      <c r="A16" s="43">
        <v>11</v>
      </c>
      <c r="B16" s="149">
        <v>43214</v>
      </c>
      <c r="C16" s="145" t="s">
        <v>328</v>
      </c>
      <c r="D16" s="144">
        <v>350000</v>
      </c>
      <c r="E16" s="145"/>
      <c r="F16" s="154">
        <f t="shared" si="1"/>
        <v>350000</v>
      </c>
    </row>
    <row r="17" spans="1:6" x14ac:dyDescent="0.25">
      <c r="A17" s="43">
        <v>12</v>
      </c>
      <c r="B17" s="149" t="s">
        <v>329</v>
      </c>
      <c r="C17" s="145" t="s">
        <v>330</v>
      </c>
      <c r="D17" s="144">
        <v>75000</v>
      </c>
      <c r="E17" s="145"/>
      <c r="F17" s="154">
        <f t="shared" si="1"/>
        <v>75000</v>
      </c>
    </row>
    <row r="18" spans="1:6" x14ac:dyDescent="0.25">
      <c r="A18" s="43">
        <v>13</v>
      </c>
      <c r="B18" s="149" t="s">
        <v>329</v>
      </c>
      <c r="C18" s="145" t="s">
        <v>331</v>
      </c>
      <c r="D18" s="144">
        <v>10000</v>
      </c>
      <c r="E18" s="145"/>
      <c r="F18" s="154">
        <f t="shared" si="1"/>
        <v>10000</v>
      </c>
    </row>
    <row r="19" spans="1:6" x14ac:dyDescent="0.25">
      <c r="A19" s="43">
        <v>14</v>
      </c>
      <c r="B19" s="149"/>
      <c r="C19" s="145"/>
      <c r="D19" s="145"/>
      <c r="E19" s="145"/>
      <c r="F19" s="154">
        <f t="shared" si="1"/>
        <v>0</v>
      </c>
    </row>
    <row r="20" spans="1:6" x14ac:dyDescent="0.25">
      <c r="A20" s="43">
        <v>15</v>
      </c>
      <c r="B20" s="149"/>
      <c r="C20" s="145"/>
      <c r="D20" s="145"/>
      <c r="E20" s="145"/>
      <c r="F20" s="154">
        <f t="shared" si="1"/>
        <v>0</v>
      </c>
    </row>
    <row r="21" spans="1:6" x14ac:dyDescent="0.25">
      <c r="A21" s="43">
        <v>16</v>
      </c>
      <c r="B21" s="149"/>
      <c r="C21" s="145"/>
      <c r="D21" s="145"/>
      <c r="E21" s="145"/>
      <c r="F21" s="154">
        <f t="shared" si="1"/>
        <v>0</v>
      </c>
    </row>
    <row r="22" spans="1:6" x14ac:dyDescent="0.25">
      <c r="A22" s="43">
        <v>17</v>
      </c>
      <c r="B22" s="149"/>
      <c r="C22" s="145"/>
      <c r="D22" s="145"/>
      <c r="E22" s="145"/>
      <c r="F22" s="154">
        <f t="shared" si="1"/>
        <v>0</v>
      </c>
    </row>
    <row r="23" spans="1:6" x14ac:dyDescent="0.25">
      <c r="A23" s="43">
        <v>18</v>
      </c>
      <c r="B23" s="149"/>
      <c r="C23" s="145"/>
      <c r="D23" s="145"/>
      <c r="E23" s="145"/>
      <c r="F23" s="154">
        <f t="shared" si="1"/>
        <v>0</v>
      </c>
    </row>
    <row r="24" spans="1:6" x14ac:dyDescent="0.25">
      <c r="A24" s="43">
        <v>19</v>
      </c>
      <c r="B24" s="149"/>
      <c r="C24" s="145"/>
      <c r="D24" s="145"/>
      <c r="E24" s="145"/>
      <c r="F24" s="154">
        <f t="shared" si="1"/>
        <v>0</v>
      </c>
    </row>
    <row r="25" spans="1:6" x14ac:dyDescent="0.25">
      <c r="A25" s="43">
        <v>20</v>
      </c>
      <c r="B25" s="149"/>
      <c r="C25" s="145"/>
      <c r="D25" s="145"/>
      <c r="E25" s="145"/>
      <c r="F25" s="154">
        <f t="shared" si="1"/>
        <v>0</v>
      </c>
    </row>
    <row r="26" spans="1:6" x14ac:dyDescent="0.25">
      <c r="A26" s="43">
        <v>21</v>
      </c>
      <c r="B26" s="149"/>
      <c r="C26" s="145"/>
      <c r="D26" s="145"/>
      <c r="E26" s="145"/>
      <c r="F26" s="154">
        <f t="shared" si="1"/>
        <v>0</v>
      </c>
    </row>
    <row r="27" spans="1:6" x14ac:dyDescent="0.25">
      <c r="A27" s="43">
        <v>22</v>
      </c>
      <c r="B27" s="149"/>
      <c r="C27" s="145"/>
      <c r="D27" s="145"/>
      <c r="E27" s="145"/>
      <c r="F27" s="154">
        <f t="shared" si="1"/>
        <v>0</v>
      </c>
    </row>
    <row r="28" spans="1:6" x14ac:dyDescent="0.25">
      <c r="A28" s="43">
        <v>23</v>
      </c>
      <c r="B28" s="149"/>
      <c r="C28" s="145"/>
      <c r="D28" s="145"/>
      <c r="E28" s="145"/>
      <c r="F28" s="154">
        <f t="shared" si="1"/>
        <v>0</v>
      </c>
    </row>
    <row r="29" spans="1:6" x14ac:dyDescent="0.25">
      <c r="A29" s="43">
        <v>24</v>
      </c>
      <c r="B29" s="149"/>
      <c r="C29" s="145"/>
      <c r="D29" s="145"/>
      <c r="E29" s="145"/>
      <c r="F29" s="154">
        <f t="shared" si="1"/>
        <v>0</v>
      </c>
    </row>
    <row r="30" spans="1:6" x14ac:dyDescent="0.25">
      <c r="A30" s="43">
        <v>25</v>
      </c>
      <c r="B30" s="149"/>
      <c r="C30" s="145"/>
      <c r="D30" s="145"/>
      <c r="E30" s="145"/>
      <c r="F30" s="154">
        <f t="shared" si="1"/>
        <v>0</v>
      </c>
    </row>
    <row r="31" spans="1:6" x14ac:dyDescent="0.25">
      <c r="A31" s="43">
        <v>26</v>
      </c>
      <c r="B31" s="149"/>
      <c r="C31" s="145"/>
      <c r="D31" s="145"/>
      <c r="E31" s="145"/>
      <c r="F31" s="154">
        <f t="shared" si="1"/>
        <v>0</v>
      </c>
    </row>
    <row r="32" spans="1:6" x14ac:dyDescent="0.25">
      <c r="A32" s="43">
        <v>27</v>
      </c>
      <c r="B32" s="149"/>
      <c r="C32" s="145"/>
      <c r="D32" s="145"/>
      <c r="E32" s="145"/>
      <c r="F32" s="154">
        <f t="shared" si="1"/>
        <v>0</v>
      </c>
    </row>
    <row r="33" spans="1:6" x14ac:dyDescent="0.25">
      <c r="A33" s="43">
        <v>28</v>
      </c>
      <c r="B33" s="149"/>
      <c r="C33" s="145"/>
      <c r="D33" s="145"/>
      <c r="E33" s="145"/>
      <c r="F33" s="154">
        <f t="shared" si="1"/>
        <v>0</v>
      </c>
    </row>
    <row r="34" spans="1:6" x14ac:dyDescent="0.25">
      <c r="A34" s="43">
        <v>29</v>
      </c>
      <c r="B34" s="149"/>
      <c r="C34" s="145"/>
      <c r="D34" s="145"/>
      <c r="E34" s="145"/>
      <c r="F34" s="154">
        <f t="shared" si="1"/>
        <v>0</v>
      </c>
    </row>
    <row r="35" spans="1:6" x14ac:dyDescent="0.25">
      <c r="A35" s="43">
        <v>30</v>
      </c>
      <c r="B35" s="149"/>
      <c r="C35" s="145"/>
      <c r="D35" s="145"/>
      <c r="E35" s="145"/>
      <c r="F35" s="154">
        <f t="shared" si="1"/>
        <v>0</v>
      </c>
    </row>
    <row r="36" spans="1:6" x14ac:dyDescent="0.25">
      <c r="A36" s="43">
        <v>31</v>
      </c>
      <c r="B36" s="149"/>
      <c r="C36" s="145"/>
      <c r="D36" s="145"/>
      <c r="E36" s="145"/>
      <c r="F36" s="154">
        <f t="shared" si="1"/>
        <v>0</v>
      </c>
    </row>
    <row r="37" spans="1:6" x14ac:dyDescent="0.25">
      <c r="A37" s="43">
        <v>32</v>
      </c>
      <c r="B37" s="149"/>
      <c r="C37" s="145"/>
      <c r="D37" s="145"/>
      <c r="E37" s="145"/>
      <c r="F37" s="154">
        <f t="shared" si="1"/>
        <v>0</v>
      </c>
    </row>
    <row r="38" spans="1:6" x14ac:dyDescent="0.25">
      <c r="A38" s="43">
        <v>33</v>
      </c>
      <c r="B38" s="149"/>
      <c r="C38" s="145"/>
      <c r="D38" s="145"/>
      <c r="E38" s="145"/>
      <c r="F38" s="154">
        <f t="shared" si="1"/>
        <v>0</v>
      </c>
    </row>
    <row r="39" spans="1:6" x14ac:dyDescent="0.25">
      <c r="A39" s="43">
        <v>34</v>
      </c>
      <c r="B39" s="149"/>
      <c r="C39" s="145"/>
      <c r="D39" s="145"/>
      <c r="E39" s="145"/>
      <c r="F39" s="154">
        <f t="shared" si="1"/>
        <v>0</v>
      </c>
    </row>
    <row r="40" spans="1:6" x14ac:dyDescent="0.25">
      <c r="A40" s="43">
        <v>35</v>
      </c>
      <c r="B40" s="149"/>
      <c r="C40" s="145"/>
      <c r="D40" s="145"/>
      <c r="E40" s="145"/>
      <c r="F40" s="154">
        <f t="shared" si="1"/>
        <v>0</v>
      </c>
    </row>
    <row r="41" spans="1:6" x14ac:dyDescent="0.25">
      <c r="A41" s="43">
        <v>36</v>
      </c>
      <c r="B41" s="149"/>
      <c r="C41" s="145"/>
      <c r="D41" s="145"/>
      <c r="E41" s="145"/>
      <c r="F41" s="154">
        <f t="shared" si="1"/>
        <v>0</v>
      </c>
    </row>
    <row r="42" spans="1:6" x14ac:dyDescent="0.25">
      <c r="A42" s="43">
        <v>37</v>
      </c>
      <c r="B42" s="149"/>
      <c r="C42" s="145"/>
      <c r="D42" s="145"/>
      <c r="E42" s="145"/>
      <c r="F42" s="154">
        <f t="shared" si="1"/>
        <v>0</v>
      </c>
    </row>
    <row r="43" spans="1:6" x14ac:dyDescent="0.25">
      <c r="A43" s="43">
        <v>38</v>
      </c>
      <c r="B43" s="149"/>
      <c r="C43" s="145"/>
      <c r="D43" s="145"/>
      <c r="E43" s="145"/>
      <c r="F43" s="154">
        <f t="shared" si="1"/>
        <v>0</v>
      </c>
    </row>
    <row r="44" spans="1:6" x14ac:dyDescent="0.25">
      <c r="A44" s="43">
        <v>39</v>
      </c>
      <c r="B44" s="149"/>
      <c r="C44" s="145"/>
      <c r="D44" s="145"/>
      <c r="E44" s="145"/>
      <c r="F44" s="154">
        <f t="shared" si="1"/>
        <v>0</v>
      </c>
    </row>
    <row r="45" spans="1:6" x14ac:dyDescent="0.25">
      <c r="A45" s="43">
        <v>46</v>
      </c>
      <c r="B45" s="149"/>
      <c r="C45" s="145"/>
      <c r="D45" s="145"/>
      <c r="E45" s="145"/>
      <c r="F45" s="154">
        <f t="shared" si="1"/>
        <v>0</v>
      </c>
    </row>
    <row r="46" spans="1:6" x14ac:dyDescent="0.25">
      <c r="A46" s="43">
        <v>47</v>
      </c>
      <c r="B46" s="149"/>
      <c r="C46" s="145"/>
      <c r="D46" s="145"/>
      <c r="E46" s="145"/>
      <c r="F46" s="154">
        <f t="shared" si="1"/>
        <v>0</v>
      </c>
    </row>
  </sheetData>
  <autoFilter ref="A5:F14"/>
  <mergeCells count="1">
    <mergeCell ref="A2:F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workbookViewId="0">
      <pane ySplit="5" topLeftCell="A6" activePane="bottomLeft" state="frozen"/>
      <selection pane="bottomLeft" activeCell="L17" sqref="L17"/>
    </sheetView>
  </sheetViews>
  <sheetFormatPr defaultRowHeight="15" x14ac:dyDescent="0.25"/>
  <cols>
    <col min="1" max="1" width="9.140625" style="104"/>
    <col min="2" max="3" width="9.140625" style="113"/>
    <col min="4" max="6" width="10.5703125" style="104" bestFit="1" customWidth="1"/>
    <col min="7" max="12" width="9.42578125" style="104" bestFit="1" customWidth="1"/>
    <col min="13" max="13" width="18.28515625" style="104" customWidth="1"/>
    <col min="14" max="14" width="9.85546875" style="104" bestFit="1" customWidth="1"/>
    <col min="15" max="15" width="10.140625" style="104" bestFit="1" customWidth="1"/>
    <col min="16" max="16384" width="9.140625" style="104"/>
  </cols>
  <sheetData>
    <row r="1" spans="2:14" x14ac:dyDescent="0.25">
      <c r="B1" s="215" t="s">
        <v>263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</row>
    <row r="2" spans="2:14" x14ac:dyDescent="0.25"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4" spans="2:14" ht="18.75" x14ac:dyDescent="0.3">
      <c r="B4" s="216" t="s">
        <v>264</v>
      </c>
      <c r="C4" s="216" t="s">
        <v>265</v>
      </c>
      <c r="D4" s="217" t="s">
        <v>266</v>
      </c>
      <c r="E4" s="217"/>
      <c r="F4" s="217"/>
      <c r="G4" s="217"/>
      <c r="H4" s="217"/>
      <c r="I4" s="217"/>
      <c r="J4" s="217"/>
      <c r="K4" s="217"/>
      <c r="L4" s="217"/>
      <c r="M4" s="216" t="s">
        <v>3</v>
      </c>
    </row>
    <row r="5" spans="2:14" ht="18.75" x14ac:dyDescent="0.3">
      <c r="B5" s="216"/>
      <c r="C5" s="216"/>
      <c r="D5" s="105">
        <v>500000</v>
      </c>
      <c r="E5" s="105">
        <v>200000</v>
      </c>
      <c r="F5" s="105">
        <v>100000</v>
      </c>
      <c r="G5" s="105">
        <v>50000</v>
      </c>
      <c r="H5" s="105">
        <v>20000</v>
      </c>
      <c r="I5" s="105">
        <v>10000</v>
      </c>
      <c r="J5" s="105">
        <v>5000</v>
      </c>
      <c r="K5" s="105">
        <v>2000</v>
      </c>
      <c r="L5" s="105">
        <v>1000</v>
      </c>
      <c r="M5" s="216"/>
    </row>
    <row r="6" spans="2:14" ht="15.75" x14ac:dyDescent="0.25">
      <c r="B6" s="213" t="s">
        <v>267</v>
      </c>
      <c r="C6" s="106">
        <v>11</v>
      </c>
      <c r="D6" s="107">
        <v>67</v>
      </c>
      <c r="E6" s="107">
        <v>70</v>
      </c>
      <c r="F6" s="107">
        <v>176</v>
      </c>
      <c r="G6" s="107">
        <v>119</v>
      </c>
      <c r="H6" s="107">
        <v>31</v>
      </c>
      <c r="I6" s="107">
        <v>156</v>
      </c>
      <c r="J6" s="107">
        <v>728</v>
      </c>
      <c r="K6" s="107">
        <v>654</v>
      </c>
      <c r="L6" s="107">
        <v>380</v>
      </c>
      <c r="M6" s="108">
        <f>SUMPRODUCT($D$5:$L$5,D6:L6)</f>
        <v>78558000</v>
      </c>
    </row>
    <row r="7" spans="2:14" ht="15.75" x14ac:dyDescent="0.25">
      <c r="B7" s="214"/>
      <c r="C7" s="109">
        <v>17</v>
      </c>
      <c r="D7" s="109"/>
      <c r="E7" s="109"/>
      <c r="F7" s="109"/>
      <c r="G7" s="109"/>
      <c r="H7" s="109">
        <v>31</v>
      </c>
      <c r="I7" s="109">
        <v>56</v>
      </c>
      <c r="J7" s="109">
        <v>28</v>
      </c>
      <c r="K7" s="109">
        <v>54</v>
      </c>
      <c r="L7" s="109">
        <v>80</v>
      </c>
      <c r="M7" s="108">
        <f t="shared" ref="M7:M45" si="0">$D$5*D7+$E$5*E7+$F$5*F7+$G$5*G7+$H$5*H7+$I$5*I7+$J$5*J7+$K$5*K7+$L$5*L7</f>
        <v>1508000</v>
      </c>
      <c r="N7" s="123" t="s">
        <v>301</v>
      </c>
    </row>
    <row r="8" spans="2:14" ht="15.75" x14ac:dyDescent="0.25">
      <c r="B8" s="214" t="s">
        <v>268</v>
      </c>
      <c r="C8" s="106">
        <v>11</v>
      </c>
      <c r="D8" s="109"/>
      <c r="E8" s="109"/>
      <c r="F8" s="109"/>
      <c r="G8" s="109"/>
      <c r="H8" s="109"/>
      <c r="I8" s="109"/>
      <c r="J8" s="109"/>
      <c r="K8" s="109"/>
      <c r="L8" s="109"/>
      <c r="M8" s="108">
        <f t="shared" si="0"/>
        <v>0</v>
      </c>
    </row>
    <row r="9" spans="2:14" ht="15.75" x14ac:dyDescent="0.25">
      <c r="B9" s="214"/>
      <c r="C9" s="109">
        <v>17</v>
      </c>
      <c r="D9" s="109"/>
      <c r="E9" s="109"/>
      <c r="F9" s="109"/>
      <c r="G9" s="109"/>
      <c r="H9" s="109"/>
      <c r="I9" s="109"/>
      <c r="J9" s="109"/>
      <c r="K9" s="109"/>
      <c r="L9" s="109"/>
      <c r="M9" s="108">
        <f t="shared" si="0"/>
        <v>0</v>
      </c>
    </row>
    <row r="10" spans="2:14" ht="15.75" x14ac:dyDescent="0.25">
      <c r="B10" s="214" t="s">
        <v>269</v>
      </c>
      <c r="C10" s="106">
        <v>11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8">
        <f t="shared" si="0"/>
        <v>0</v>
      </c>
    </row>
    <row r="11" spans="2:14" ht="15.75" x14ac:dyDescent="0.25">
      <c r="B11" s="214"/>
      <c r="C11" s="109">
        <v>17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8">
        <f t="shared" si="0"/>
        <v>0</v>
      </c>
    </row>
    <row r="12" spans="2:14" ht="15.75" x14ac:dyDescent="0.25">
      <c r="B12" s="214" t="s">
        <v>270</v>
      </c>
      <c r="C12" s="106">
        <v>11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8">
        <f t="shared" si="0"/>
        <v>0</v>
      </c>
    </row>
    <row r="13" spans="2:14" ht="15.75" x14ac:dyDescent="0.25">
      <c r="B13" s="214"/>
      <c r="C13" s="109">
        <v>17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8">
        <f t="shared" si="0"/>
        <v>0</v>
      </c>
    </row>
    <row r="14" spans="2:14" ht="15.75" x14ac:dyDescent="0.25">
      <c r="B14" s="214" t="s">
        <v>271</v>
      </c>
      <c r="C14" s="106">
        <v>11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8">
        <f t="shared" si="0"/>
        <v>0</v>
      </c>
    </row>
    <row r="15" spans="2:14" ht="15.75" x14ac:dyDescent="0.25">
      <c r="B15" s="214"/>
      <c r="C15" s="109">
        <v>17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8">
        <f t="shared" si="0"/>
        <v>0</v>
      </c>
    </row>
    <row r="16" spans="2:14" ht="15.75" x14ac:dyDescent="0.25">
      <c r="B16" s="214" t="s">
        <v>272</v>
      </c>
      <c r="C16" s="106">
        <v>11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8">
        <f t="shared" si="0"/>
        <v>0</v>
      </c>
      <c r="N16" s="110"/>
    </row>
    <row r="17" spans="2:16" ht="15.75" x14ac:dyDescent="0.25">
      <c r="B17" s="214"/>
      <c r="C17" s="109">
        <v>17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8">
        <f t="shared" si="0"/>
        <v>0</v>
      </c>
      <c r="N17" s="110"/>
    </row>
    <row r="18" spans="2:16" ht="15.75" x14ac:dyDescent="0.25">
      <c r="B18" s="214" t="s">
        <v>273</v>
      </c>
      <c r="C18" s="106">
        <v>11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8">
        <f t="shared" si="0"/>
        <v>0</v>
      </c>
      <c r="N18" s="110"/>
    </row>
    <row r="19" spans="2:16" ht="15.75" x14ac:dyDescent="0.25">
      <c r="B19" s="214"/>
      <c r="C19" s="109">
        <v>17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8">
        <f t="shared" si="0"/>
        <v>0</v>
      </c>
      <c r="N19" s="110"/>
    </row>
    <row r="20" spans="2:16" ht="15.75" x14ac:dyDescent="0.25">
      <c r="B20" s="214" t="s">
        <v>274</v>
      </c>
      <c r="C20" s="106">
        <v>11</v>
      </c>
      <c r="D20" s="109"/>
      <c r="E20" s="109"/>
      <c r="F20" s="109"/>
      <c r="G20" s="109"/>
      <c r="H20" s="109"/>
      <c r="I20" s="109"/>
      <c r="J20" s="109"/>
      <c r="K20" s="109"/>
      <c r="L20" s="109"/>
      <c r="M20" s="108">
        <f t="shared" si="0"/>
        <v>0</v>
      </c>
      <c r="N20" s="110"/>
    </row>
    <row r="21" spans="2:16" ht="15.75" x14ac:dyDescent="0.25">
      <c r="B21" s="214"/>
      <c r="C21" s="109">
        <v>17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8">
        <f t="shared" si="0"/>
        <v>0</v>
      </c>
      <c r="N21" s="110"/>
    </row>
    <row r="22" spans="2:16" ht="15.75" x14ac:dyDescent="0.25">
      <c r="B22" s="214" t="s">
        <v>275</v>
      </c>
      <c r="C22" s="106">
        <v>11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8">
        <f t="shared" si="0"/>
        <v>0</v>
      </c>
      <c r="N22" s="110"/>
    </row>
    <row r="23" spans="2:16" ht="15.75" x14ac:dyDescent="0.25">
      <c r="B23" s="214"/>
      <c r="C23" s="109">
        <v>17</v>
      </c>
      <c r="D23" s="109"/>
      <c r="E23" s="109"/>
      <c r="F23" s="109"/>
      <c r="G23" s="109"/>
      <c r="H23" s="109"/>
      <c r="I23" s="109"/>
      <c r="J23" s="109"/>
      <c r="K23" s="109"/>
      <c r="L23" s="109"/>
      <c r="M23" s="108">
        <f t="shared" si="0"/>
        <v>0</v>
      </c>
      <c r="N23" s="110"/>
      <c r="O23" s="110"/>
    </row>
    <row r="24" spans="2:16" ht="15.75" x14ac:dyDescent="0.25">
      <c r="B24" s="214" t="s">
        <v>276</v>
      </c>
      <c r="C24" s="106">
        <v>11</v>
      </c>
      <c r="D24" s="109"/>
      <c r="E24" s="109"/>
      <c r="F24" s="109"/>
      <c r="G24" s="109"/>
      <c r="H24" s="109"/>
      <c r="I24" s="109"/>
      <c r="J24" s="109"/>
      <c r="K24" s="109"/>
      <c r="L24" s="109"/>
      <c r="M24" s="108">
        <f t="shared" si="0"/>
        <v>0</v>
      </c>
      <c r="N24" s="110"/>
    </row>
    <row r="25" spans="2:16" ht="15.75" x14ac:dyDescent="0.25">
      <c r="B25" s="214"/>
      <c r="C25" s="109">
        <v>17</v>
      </c>
      <c r="D25" s="109"/>
      <c r="E25" s="109"/>
      <c r="F25" s="109"/>
      <c r="G25" s="109"/>
      <c r="H25" s="109"/>
      <c r="I25" s="109"/>
      <c r="J25" s="109"/>
      <c r="K25" s="109"/>
      <c r="L25" s="109"/>
      <c r="M25" s="108">
        <f t="shared" si="0"/>
        <v>0</v>
      </c>
      <c r="N25" s="110"/>
    </row>
    <row r="26" spans="2:16" ht="15.75" x14ac:dyDescent="0.25">
      <c r="B26" s="214" t="s">
        <v>277</v>
      </c>
      <c r="C26" s="106">
        <v>11</v>
      </c>
      <c r="D26" s="109"/>
      <c r="E26" s="109"/>
      <c r="F26" s="109"/>
      <c r="G26" s="109"/>
      <c r="H26" s="109"/>
      <c r="I26" s="109"/>
      <c r="J26" s="109"/>
      <c r="K26" s="109"/>
      <c r="L26" s="109"/>
      <c r="M26" s="108">
        <f t="shared" si="0"/>
        <v>0</v>
      </c>
      <c r="N26" s="110"/>
    </row>
    <row r="27" spans="2:16" ht="15.75" x14ac:dyDescent="0.25">
      <c r="B27" s="214"/>
      <c r="C27" s="109">
        <v>17</v>
      </c>
      <c r="D27" s="109"/>
      <c r="E27" s="109"/>
      <c r="F27" s="109"/>
      <c r="G27" s="109"/>
      <c r="H27" s="109"/>
      <c r="I27" s="109"/>
      <c r="J27" s="109"/>
      <c r="K27" s="109"/>
      <c r="L27" s="109"/>
      <c r="M27" s="108">
        <f t="shared" si="0"/>
        <v>0</v>
      </c>
      <c r="N27" s="110"/>
    </row>
    <row r="28" spans="2:16" ht="15.75" x14ac:dyDescent="0.25">
      <c r="B28" s="214" t="s">
        <v>278</v>
      </c>
      <c r="C28" s="106">
        <v>11</v>
      </c>
      <c r="D28" s="109"/>
      <c r="E28" s="109"/>
      <c r="F28" s="109"/>
      <c r="G28" s="109"/>
      <c r="H28" s="109"/>
      <c r="I28" s="109"/>
      <c r="J28" s="109"/>
      <c r="K28" s="109"/>
      <c r="L28" s="109"/>
      <c r="M28" s="108">
        <f t="shared" si="0"/>
        <v>0</v>
      </c>
      <c r="N28" s="110"/>
    </row>
    <row r="29" spans="2:16" ht="15.75" x14ac:dyDescent="0.25">
      <c r="B29" s="214"/>
      <c r="C29" s="109">
        <v>17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8">
        <f t="shared" si="0"/>
        <v>0</v>
      </c>
      <c r="N29" s="110"/>
      <c r="O29" s="110"/>
    </row>
    <row r="30" spans="2:16" ht="15.75" x14ac:dyDescent="0.25">
      <c r="B30" s="214" t="s">
        <v>279</v>
      </c>
      <c r="C30" s="106">
        <v>11</v>
      </c>
      <c r="D30" s="109"/>
      <c r="E30" s="109"/>
      <c r="F30" s="109"/>
      <c r="G30" s="109"/>
      <c r="H30" s="109"/>
      <c r="I30" s="109"/>
      <c r="J30" s="109"/>
      <c r="K30" s="109"/>
      <c r="L30" s="109"/>
      <c r="M30" s="108">
        <f t="shared" si="0"/>
        <v>0</v>
      </c>
      <c r="N30" s="110"/>
    </row>
    <row r="31" spans="2:16" ht="15.75" x14ac:dyDescent="0.25">
      <c r="B31" s="214"/>
      <c r="C31" s="109">
        <v>17</v>
      </c>
      <c r="D31" s="109"/>
      <c r="E31" s="109"/>
      <c r="F31" s="109"/>
      <c r="G31" s="109"/>
      <c r="H31" s="109"/>
      <c r="I31" s="109"/>
      <c r="J31" s="109"/>
      <c r="K31" s="109"/>
      <c r="L31" s="109"/>
      <c r="M31" s="108">
        <f t="shared" si="0"/>
        <v>0</v>
      </c>
      <c r="N31" s="110"/>
      <c r="P31" s="110"/>
    </row>
    <row r="32" spans="2:16" ht="15.75" x14ac:dyDescent="0.25">
      <c r="B32" s="214" t="s">
        <v>280</v>
      </c>
      <c r="C32" s="106">
        <v>11</v>
      </c>
      <c r="D32" s="109"/>
      <c r="E32" s="109"/>
      <c r="F32" s="109"/>
      <c r="G32" s="109"/>
      <c r="H32" s="109"/>
      <c r="I32" s="109"/>
      <c r="J32" s="109"/>
      <c r="K32" s="109"/>
      <c r="L32" s="109"/>
      <c r="M32" s="108">
        <f t="shared" si="0"/>
        <v>0</v>
      </c>
      <c r="N32" s="110"/>
    </row>
    <row r="33" spans="2:16" ht="15.75" x14ac:dyDescent="0.25">
      <c r="B33" s="214"/>
      <c r="C33" s="109">
        <v>17</v>
      </c>
      <c r="D33" s="109"/>
      <c r="E33" s="109"/>
      <c r="F33" s="109"/>
      <c r="G33" s="109"/>
      <c r="H33" s="109"/>
      <c r="I33" s="109"/>
      <c r="J33" s="109"/>
      <c r="K33" s="109"/>
      <c r="L33" s="109"/>
      <c r="M33" s="108">
        <f t="shared" si="0"/>
        <v>0</v>
      </c>
      <c r="N33" s="110"/>
    </row>
    <row r="34" spans="2:16" ht="15.75" x14ac:dyDescent="0.25">
      <c r="B34" s="214" t="s">
        <v>281</v>
      </c>
      <c r="C34" s="106">
        <v>11</v>
      </c>
      <c r="D34" s="109"/>
      <c r="E34" s="109"/>
      <c r="F34" s="109"/>
      <c r="G34" s="109"/>
      <c r="H34" s="109"/>
      <c r="I34" s="109"/>
      <c r="J34" s="109"/>
      <c r="K34" s="109"/>
      <c r="L34" s="109"/>
      <c r="M34" s="108">
        <f t="shared" si="0"/>
        <v>0</v>
      </c>
      <c r="N34" s="111"/>
      <c r="O34" s="112"/>
    </row>
    <row r="35" spans="2:16" ht="15.75" x14ac:dyDescent="0.25">
      <c r="B35" s="214"/>
      <c r="C35" s="109">
        <v>17</v>
      </c>
      <c r="D35" s="109"/>
      <c r="E35" s="109"/>
      <c r="F35" s="109"/>
      <c r="G35" s="109"/>
      <c r="H35" s="109"/>
      <c r="I35" s="109"/>
      <c r="J35" s="109"/>
      <c r="K35" s="109"/>
      <c r="L35" s="109"/>
      <c r="M35" s="108">
        <f t="shared" si="0"/>
        <v>0</v>
      </c>
      <c r="N35" s="111"/>
      <c r="P35" s="110"/>
    </row>
    <row r="36" spans="2:16" ht="15.75" x14ac:dyDescent="0.25">
      <c r="B36" s="214" t="s">
        <v>282</v>
      </c>
      <c r="C36" s="106">
        <v>11</v>
      </c>
      <c r="D36" s="109"/>
      <c r="E36" s="109"/>
      <c r="F36" s="109"/>
      <c r="G36" s="109"/>
      <c r="H36" s="109"/>
      <c r="I36" s="109"/>
      <c r="J36" s="109"/>
      <c r="K36" s="109"/>
      <c r="L36" s="109"/>
      <c r="M36" s="108">
        <f t="shared" si="0"/>
        <v>0</v>
      </c>
      <c r="N36" s="111"/>
      <c r="O36" s="110"/>
    </row>
    <row r="37" spans="2:16" ht="15.75" x14ac:dyDescent="0.25">
      <c r="B37" s="214"/>
      <c r="C37" s="109">
        <v>17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8">
        <f t="shared" si="0"/>
        <v>0</v>
      </c>
      <c r="N37" s="111"/>
    </row>
    <row r="38" spans="2:16" ht="15.75" x14ac:dyDescent="0.25">
      <c r="B38" s="214" t="s">
        <v>283</v>
      </c>
      <c r="C38" s="106">
        <v>11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08">
        <f t="shared" si="0"/>
        <v>0</v>
      </c>
      <c r="N38" s="111"/>
    </row>
    <row r="39" spans="2:16" ht="15.75" x14ac:dyDescent="0.25">
      <c r="B39" s="214"/>
      <c r="C39" s="109">
        <v>17</v>
      </c>
      <c r="D39" s="109"/>
      <c r="E39" s="109"/>
      <c r="F39" s="109"/>
      <c r="G39" s="109"/>
      <c r="H39" s="109"/>
      <c r="I39" s="109"/>
      <c r="J39" s="109"/>
      <c r="K39" s="109"/>
      <c r="L39" s="109"/>
      <c r="M39" s="108">
        <f t="shared" si="0"/>
        <v>0</v>
      </c>
      <c r="N39" s="111"/>
    </row>
    <row r="40" spans="2:16" ht="15.75" x14ac:dyDescent="0.25">
      <c r="B40" s="214" t="s">
        <v>284</v>
      </c>
      <c r="C40" s="106">
        <v>11</v>
      </c>
      <c r="D40" s="109"/>
      <c r="E40" s="109"/>
      <c r="F40" s="109"/>
      <c r="G40" s="109"/>
      <c r="H40" s="109"/>
      <c r="I40" s="109"/>
      <c r="J40" s="109"/>
      <c r="K40" s="109"/>
      <c r="L40" s="109"/>
      <c r="M40" s="108">
        <f t="shared" si="0"/>
        <v>0</v>
      </c>
      <c r="N40" s="111"/>
    </row>
    <row r="41" spans="2:16" ht="15.75" x14ac:dyDescent="0.25">
      <c r="B41" s="214"/>
      <c r="C41" s="109">
        <v>17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8">
        <f t="shared" si="0"/>
        <v>0</v>
      </c>
      <c r="N41" s="111"/>
    </row>
    <row r="42" spans="2:16" ht="15.75" x14ac:dyDescent="0.25">
      <c r="B42" s="214" t="s">
        <v>285</v>
      </c>
      <c r="C42" s="106">
        <v>11</v>
      </c>
      <c r="D42" s="109"/>
      <c r="E42" s="109"/>
      <c r="F42" s="109"/>
      <c r="G42" s="109"/>
      <c r="H42" s="109"/>
      <c r="I42" s="109"/>
      <c r="J42" s="109"/>
      <c r="K42" s="109"/>
      <c r="L42" s="109"/>
      <c r="M42" s="108">
        <f t="shared" si="0"/>
        <v>0</v>
      </c>
      <c r="N42" s="111">
        <v>-96767712</v>
      </c>
    </row>
    <row r="43" spans="2:16" ht="15.75" x14ac:dyDescent="0.25">
      <c r="B43" s="214"/>
      <c r="C43" s="109">
        <v>17</v>
      </c>
      <c r="D43" s="109"/>
      <c r="E43" s="109"/>
      <c r="F43" s="109"/>
      <c r="G43" s="109"/>
      <c r="H43" s="109"/>
      <c r="I43" s="109"/>
      <c r="J43" s="109"/>
      <c r="K43" s="109"/>
      <c r="L43" s="109"/>
      <c r="M43" s="108">
        <f t="shared" si="0"/>
        <v>0</v>
      </c>
    </row>
    <row r="44" spans="2:16" ht="15.75" x14ac:dyDescent="0.25">
      <c r="B44" s="214" t="s">
        <v>286</v>
      </c>
      <c r="C44" s="106">
        <v>11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08">
        <f t="shared" si="0"/>
        <v>0</v>
      </c>
    </row>
    <row r="45" spans="2:16" ht="15.75" x14ac:dyDescent="0.25">
      <c r="B45" s="214"/>
      <c r="C45" s="109">
        <v>17</v>
      </c>
      <c r="D45" s="109"/>
      <c r="E45" s="109"/>
      <c r="F45" s="109"/>
      <c r="G45" s="109"/>
      <c r="H45" s="109"/>
      <c r="I45" s="109"/>
      <c r="J45" s="109"/>
      <c r="K45" s="109"/>
      <c r="L45" s="109"/>
      <c r="M45" s="108">
        <f t="shared" si="0"/>
        <v>0</v>
      </c>
    </row>
  </sheetData>
  <mergeCells count="25">
    <mergeCell ref="B44:B45"/>
    <mergeCell ref="B32:B33"/>
    <mergeCell ref="B34:B35"/>
    <mergeCell ref="B36:B37"/>
    <mergeCell ref="B38:B39"/>
    <mergeCell ref="B40:B41"/>
    <mergeCell ref="B42:B43"/>
    <mergeCell ref="B30:B31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6:B7"/>
    <mergeCell ref="B1:M2"/>
    <mergeCell ref="B4:B5"/>
    <mergeCell ref="C4:C5"/>
    <mergeCell ref="D4:L4"/>
    <mergeCell ref="M4:M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TỔNG</vt:lpstr>
      <vt:lpstr>TIỀN THU PHÍ</vt:lpstr>
      <vt:lpstr>PHÍ OTO</vt:lpstr>
      <vt:lpstr>Thẻ từ</vt:lpstr>
      <vt:lpstr>PHÍ VÉ XE</vt:lpstr>
      <vt:lpstr>TH 04.2018</vt:lpstr>
      <vt:lpstr>Khoản chi T4</vt:lpstr>
      <vt:lpstr>KIỂM KÊ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2018-04-05T07:13:28Z</cp:lastPrinted>
  <dcterms:created xsi:type="dcterms:W3CDTF">2018-03-28T02:47:39Z</dcterms:created>
  <dcterms:modified xsi:type="dcterms:W3CDTF">2018-06-03T17:11:39Z</dcterms:modified>
</cp:coreProperties>
</file>