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</externalReferences>
  <calcPr calcId="124519"/>
</workbook>
</file>

<file path=xl/calcChain.xml><?xml version="1.0" encoding="utf-8"?>
<calcChain xmlns="http://schemas.openxmlformats.org/spreadsheetml/2006/main">
  <c r="E23" i="2"/>
  <c r="E24" s="1"/>
  <c r="E22"/>
  <c r="E7"/>
  <c r="E10"/>
  <c r="E15" s="1"/>
  <c r="E8"/>
  <c r="J9" i="1"/>
  <c r="J8"/>
  <c r="J7"/>
  <c r="A19" i="2" l="1"/>
  <c r="B8" i="1"/>
  <c r="B6"/>
  <c r="J2" s="1"/>
  <c r="G28" i="8"/>
  <c r="G23"/>
  <c r="G18"/>
  <c r="G15"/>
  <c r="G9"/>
  <c r="G10" s="1"/>
  <c r="B7"/>
  <c r="B3"/>
  <c r="D49" i="3" l="1"/>
  <c r="D50"/>
  <c r="D47"/>
  <c r="C36"/>
  <c r="I67"/>
  <c r="H67" l="1"/>
  <c r="C37" l="1"/>
  <c r="C40"/>
  <c r="C42" l="1"/>
  <c r="D48" s="1"/>
  <c r="B15" i="1" l="1"/>
  <c r="B13" l="1"/>
  <c r="B9" l="1"/>
  <c r="B24" l="1"/>
  <c r="B26"/>
  <c r="B23" l="1"/>
  <c r="B22" l="1"/>
  <c r="B21"/>
  <c r="J3" s="1"/>
  <c r="B20"/>
  <c r="B19" l="1"/>
  <c r="B11"/>
  <c r="J5" l="1"/>
  <c r="J1"/>
  <c r="B3"/>
  <c r="B18" l="1"/>
  <c r="B17"/>
  <c r="B16"/>
  <c r="B14" l="1"/>
  <c r="B10" l="1"/>
  <c r="B7" l="1"/>
  <c r="B5" l="1"/>
  <c r="B4" l="1"/>
  <c r="B2" l="1"/>
  <c r="E12" s="1"/>
  <c r="E13" l="1"/>
  <c r="B1"/>
  <c r="E10" s="1"/>
  <c r="B12" l="1"/>
  <c r="B25" l="1"/>
  <c r="E11"/>
  <c r="E15" l="1"/>
  <c r="B28"/>
</calcChain>
</file>

<file path=xl/sharedStrings.xml><?xml version="1.0" encoding="utf-8"?>
<sst xmlns="http://schemas.openxmlformats.org/spreadsheetml/2006/main" count="80" uniqueCount="75">
  <si>
    <t>AYUSH</t>
  </si>
  <si>
    <t>BHAWANI</t>
  </si>
  <si>
    <t>KUMAR</t>
  </si>
  <si>
    <t>N.K</t>
  </si>
  <si>
    <t>NOOR</t>
  </si>
  <si>
    <t>OM SAI</t>
  </si>
  <si>
    <t>PP</t>
  </si>
  <si>
    <t>SAGAR</t>
  </si>
  <si>
    <t>SANJAY TRADERS</t>
  </si>
  <si>
    <t>TOY WORLD</t>
  </si>
  <si>
    <t>UP MEERUT</t>
  </si>
  <si>
    <t>VIJAY MALA</t>
  </si>
  <si>
    <t>WALKER BHILAI</t>
  </si>
  <si>
    <t>KIRAT</t>
  </si>
  <si>
    <t>DIFFRENCE TILL DATE</t>
  </si>
  <si>
    <t>TOY GALLERY</t>
  </si>
  <si>
    <t>GAURI SHANKAR</t>
  </si>
  <si>
    <t>GANGA</t>
  </si>
  <si>
    <t>JAI PRAKASH</t>
  </si>
  <si>
    <t>PALLAVI SPORTS</t>
  </si>
  <si>
    <t>MUMBAI TOYS</t>
  </si>
  <si>
    <t>PAGDI</t>
  </si>
  <si>
    <t>DELHI TOYS</t>
  </si>
  <si>
    <t>LOCAL</t>
  </si>
  <si>
    <t>TOTAL</t>
  </si>
  <si>
    <t>BALAJI DELHI</t>
  </si>
  <si>
    <t>TOY  VILLA</t>
  </si>
  <si>
    <t>PRIME DELHI</t>
  </si>
  <si>
    <t>JULIYA</t>
  </si>
  <si>
    <t>SUNIT</t>
  </si>
  <si>
    <t xml:space="preserve"> </t>
  </si>
  <si>
    <t>NAME</t>
  </si>
  <si>
    <t>DATE</t>
  </si>
  <si>
    <t>AMOUNT</t>
  </si>
  <si>
    <t>DESCRIPTION</t>
  </si>
  <si>
    <t>MANOJ POPTANI</t>
  </si>
  <si>
    <t>RAJA SURYA</t>
  </si>
  <si>
    <t xml:space="preserve">SAMEER </t>
  </si>
  <si>
    <t>RAKESH</t>
  </si>
  <si>
    <t>AMAR</t>
  </si>
  <si>
    <t>SHANAYA HOSPITAL</t>
  </si>
  <si>
    <t>CAR REPAIR</t>
  </si>
  <si>
    <t>RAVI  RIKSHAW</t>
  </si>
  <si>
    <t>UCHANTIS</t>
  </si>
  <si>
    <t>ACCORDING TO COMPUTER</t>
  </si>
  <si>
    <t>TRANSFER ,  BIKE REPAIR , REST IS CASH , THROUGH  QR CODE</t>
  </si>
  <si>
    <t>OPEN IN TOMRROW</t>
  </si>
  <si>
    <t>=</t>
  </si>
  <si>
    <t>CAR REPAIRING CHARGES</t>
  </si>
  <si>
    <t xml:space="preserve">COVER  (900) &amp; MATTING (1100)   </t>
  </si>
  <si>
    <t>HT WILL  GIVE</t>
  </si>
  <si>
    <t>SV  WILL  GIVE</t>
  </si>
  <si>
    <t>HT WILL  RECEIVE FROM CLAIM</t>
  </si>
  <si>
    <t>SV WILL RECEIVE FROM CLAIM</t>
  </si>
  <si>
    <t>IF EXPECTED  CLAIM  WILL COME</t>
  </si>
  <si>
    <t>SAMEER HOUSE REGULATOR</t>
  </si>
  <si>
    <t>IRON  REPAIR</t>
  </si>
  <si>
    <t>COOCKER  REPAIR</t>
  </si>
  <si>
    <t>FZ PETROL</t>
  </si>
  <si>
    <t>HT SE LENA HAI</t>
  </si>
  <si>
    <t>TICKET TO RAIPUR</t>
  </si>
  <si>
    <t>TICKET TO BILASPUR</t>
  </si>
  <si>
    <t>DENA 4450 THA JISME SE 2000 PAY  TM  SE AYYA</t>
  </si>
  <si>
    <t>S.V SE LENA HAI</t>
  </si>
  <si>
    <t>CHANDINI  AUR KITTU  SE</t>
  </si>
  <si>
    <t>CHANDINI  AUR KITTU  SE MILA KE</t>
  </si>
  <si>
    <t>PAPA SE LENA HAI</t>
  </si>
  <si>
    <t>HAND  WASH</t>
  </si>
  <si>
    <t>CHOTE  BABU  KE  KAPDE</t>
  </si>
  <si>
    <t>INTERNET RECHARGE</t>
  </si>
  <si>
    <t>SHREEJI KEY  CHAIN</t>
  </si>
  <si>
    <t>CASH PURCHASE</t>
  </si>
  <si>
    <t>TOY VILLA</t>
  </si>
  <si>
    <t>INAC</t>
  </si>
  <si>
    <t>CASH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</si>
</sst>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Bookman Old Style"/>
      <family val="1"/>
    </font>
    <font>
      <u/>
      <sz val="18"/>
      <color theme="10"/>
      <name val="Bookman Old Style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Book Antiqua"/>
      <family val="1"/>
    </font>
    <font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 applyAlignment="1" applyProtection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8" fillId="0" borderId="0" xfId="0" applyFont="1"/>
    <xf numFmtId="0" fontId="0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NumberFormat="1"/>
    <xf numFmtId="0" fontId="0" fillId="0" borderId="0" xfId="0" quotePrefix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9" fillId="0" borderId="0" xfId="0" applyFont="1"/>
    <xf numFmtId="0" fontId="10" fillId="0" borderId="0" xfId="0" applyFont="1"/>
    <xf numFmtId="14" fontId="5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lor rgb="FFFF0000"/>
      </font>
      <fill>
        <patternFill>
          <bgColor theme="0"/>
        </patternFill>
      </fill>
    </dxf>
    <dxf>
      <font>
        <color rgb="FF00B05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externalLink" Target="externalLinks/externalLink17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2.xml"/><Relationship Id="rId34" Type="http://schemas.openxmlformats.org/officeDocument/2006/relationships/externalLink" Target="externalLinks/externalLink25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24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29" Type="http://schemas.openxmlformats.org/officeDocument/2006/relationships/externalLink" Target="externalLinks/externalLink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externalLink" Target="externalLinks/externalLink15.xml"/><Relationship Id="rId32" Type="http://schemas.openxmlformats.org/officeDocument/2006/relationships/externalLink" Target="externalLinks/externalLink23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28" Type="http://schemas.openxmlformats.org/officeDocument/2006/relationships/externalLink" Target="externalLinks/externalLink19.xml"/><Relationship Id="rId36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31" Type="http://schemas.openxmlformats.org/officeDocument/2006/relationships/externalLink" Target="externalLinks/externalLink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Relationship Id="rId27" Type="http://schemas.openxmlformats.org/officeDocument/2006/relationships/externalLink" Target="externalLinks/externalLink18.xml"/><Relationship Id="rId30" Type="http://schemas.openxmlformats.org/officeDocument/2006/relationships/externalLink" Target="externalLinks/externalLink21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YUSH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ANJAY%20TRADER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GALLER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WORL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UP%20MEERU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VIJAY%20MAL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WALKER%20BHILAI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GAURI%20SHANKAR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GANGA%20TOY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JAI%20PRAKASH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PALLAVI%20SPO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HAWANI%20JBP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BALAJI%20(DELHI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VILLA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PRIME%20DELHI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JULIYA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UNIT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DETAI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IR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UMAR%20DELH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.K%20DELH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O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M%20SAI%20DELH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P%20DELH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AGAR%20UNC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19000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82528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3143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29706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33805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19039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40594</v>
          </cell>
        </row>
      </sheetData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5"/>
      <sheetName val="Sheet3"/>
      <sheetName val="Sheet4"/>
      <sheetName val="Sheet7"/>
      <sheetName val="Sheet6"/>
      <sheetName val="Sheet8"/>
      <sheetName val="Sheet9"/>
      <sheetName val="Sheet10"/>
    </sheetNames>
    <sheetDataSet>
      <sheetData sheetId="0"/>
      <sheetData sheetId="1"/>
      <sheetData sheetId="2">
        <row r="1">
          <cell r="G1">
            <v>1099594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125677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90000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61649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103328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3"/>
  <sheetViews>
    <sheetView zoomScale="73" zoomScaleNormal="73" workbookViewId="0">
      <selection activeCell="J10" sqref="J10"/>
    </sheetView>
  </sheetViews>
  <sheetFormatPr defaultRowHeight="15"/>
  <cols>
    <col min="1" max="1" width="43.85546875" customWidth="1"/>
    <col min="2" max="2" width="17.42578125" customWidth="1"/>
    <col min="3" max="3" width="11.5703125" customWidth="1"/>
    <col min="6" max="6" width="20.140625" customWidth="1"/>
    <col min="8" max="8" width="15.140625" customWidth="1"/>
    <col min="9" max="9" width="32.140625" customWidth="1"/>
    <col min="10" max="10" width="17.42578125" bestFit="1" customWidth="1"/>
    <col min="11" max="11" width="11.7109375" customWidth="1"/>
    <col min="12" max="12" width="7.85546875" customWidth="1"/>
    <col min="13" max="13" width="8.42578125" customWidth="1"/>
    <col min="14" max="14" width="20" customWidth="1"/>
    <col min="15" max="15" width="19" customWidth="1"/>
  </cols>
  <sheetData>
    <row r="1" spans="1:15" ht="23.25">
      <c r="A1" s="2" t="s">
        <v>0</v>
      </c>
      <c r="B1" s="3">
        <f>[1]Sheet1!$E$38</f>
        <v>19000</v>
      </c>
      <c r="I1" s="21" t="s">
        <v>15</v>
      </c>
      <c r="J1" s="11">
        <f>B11-50000</f>
        <v>32528</v>
      </c>
      <c r="K1" s="13"/>
      <c r="L1" s="13"/>
      <c r="M1" s="14"/>
    </row>
    <row r="2" spans="1:15" ht="23.25">
      <c r="A2" s="2" t="s">
        <v>1</v>
      </c>
      <c r="B2" s="3">
        <f>[2]Sheet1!$E$38</f>
        <v>0</v>
      </c>
      <c r="I2" s="7" t="s">
        <v>4</v>
      </c>
      <c r="J2" s="11">
        <f>B6</f>
        <v>90000</v>
      </c>
      <c r="K2" s="11"/>
      <c r="L2" s="11"/>
      <c r="M2" s="14"/>
      <c r="N2" s="11"/>
      <c r="O2" s="11"/>
    </row>
    <row r="3" spans="1:15" ht="23.25">
      <c r="A3" s="2" t="s">
        <v>13</v>
      </c>
      <c r="B3" s="3">
        <f>[3]Sheet1!$E$38</f>
        <v>0</v>
      </c>
      <c r="I3" s="21" t="s">
        <v>72</v>
      </c>
      <c r="J3" s="11">
        <f>B21</f>
        <v>40594</v>
      </c>
      <c r="K3" s="24"/>
      <c r="L3" s="13"/>
      <c r="O3" s="8"/>
    </row>
    <row r="4" spans="1:15" ht="23.25">
      <c r="A4" s="2" t="s">
        <v>2</v>
      </c>
      <c r="B4" s="2">
        <f>[4]Sheet1!$E$38</f>
        <v>125677</v>
      </c>
      <c r="I4" s="21" t="s">
        <v>71</v>
      </c>
      <c r="J4" s="11">
        <v>150000</v>
      </c>
      <c r="K4" s="13"/>
      <c r="L4" s="13"/>
      <c r="O4" s="8"/>
    </row>
    <row r="5" spans="1:15" ht="23.25">
      <c r="A5" s="2" t="s">
        <v>3</v>
      </c>
      <c r="B5" s="2">
        <f>[5]Sheet1!$E$38</f>
        <v>0</v>
      </c>
      <c r="I5" s="21"/>
      <c r="J5" s="11">
        <f>SUM(J1:J4)</f>
        <v>313122</v>
      </c>
      <c r="K5" s="13"/>
      <c r="L5" s="13"/>
      <c r="O5" s="8"/>
    </row>
    <row r="6" spans="1:15" ht="23.25">
      <c r="A6" s="2" t="s">
        <v>4</v>
      </c>
      <c r="B6" s="2">
        <f>[6]Sheet1!$E$38</f>
        <v>90000</v>
      </c>
      <c r="I6" s="21"/>
      <c r="J6" s="11"/>
      <c r="K6" s="13"/>
      <c r="L6" s="11"/>
      <c r="O6" s="8"/>
    </row>
    <row r="7" spans="1:15" ht="23.25">
      <c r="A7" s="2" t="s">
        <v>5</v>
      </c>
      <c r="B7" s="2">
        <f>[7]Sheet1!$E$38</f>
        <v>0</v>
      </c>
      <c r="I7" s="21" t="s">
        <v>73</v>
      </c>
      <c r="J7" s="11">
        <f>30000+20000</f>
        <v>50000</v>
      </c>
      <c r="K7" s="11"/>
    </row>
    <row r="8" spans="1:15" ht="23.25">
      <c r="A8" s="2" t="s">
        <v>6</v>
      </c>
      <c r="B8" s="2">
        <f>[8]Sheet1!$E$38</f>
        <v>61649</v>
      </c>
      <c r="I8" s="21" t="s">
        <v>74</v>
      </c>
      <c r="J8" s="11">
        <f>20000</f>
        <v>20000</v>
      </c>
    </row>
    <row r="9" spans="1:15" ht="23.25">
      <c r="A9" s="2" t="s">
        <v>7</v>
      </c>
      <c r="B9" s="2">
        <f>[9]Sheet1!$E$38</f>
        <v>103328</v>
      </c>
      <c r="I9" s="21"/>
      <c r="J9" s="11">
        <f>J5-J7-J8</f>
        <v>243122</v>
      </c>
    </row>
    <row r="10" spans="1:15" ht="23.25">
      <c r="A10" s="2" t="s">
        <v>8</v>
      </c>
      <c r="B10" s="2">
        <f>[10]Sheet1!$E$38</f>
        <v>0</v>
      </c>
      <c r="E10">
        <f>SUM(B1,B3,B4,B5,B8,B9,B13,B17,B19,B20,B22,B23)</f>
        <v>328693</v>
      </c>
      <c r="F10" t="s">
        <v>22</v>
      </c>
      <c r="H10" s="7"/>
      <c r="O10" s="8"/>
    </row>
    <row r="11" spans="1:15" ht="23.25">
      <c r="A11" s="2" t="s">
        <v>15</v>
      </c>
      <c r="B11" s="2">
        <f>[11]Sheet1!$E$38</f>
        <v>82528</v>
      </c>
      <c r="E11">
        <f>SUM(B6,B12,B11,B21)</f>
        <v>216265</v>
      </c>
      <c r="F11" t="s">
        <v>20</v>
      </c>
      <c r="H11" s="7"/>
    </row>
    <row r="12" spans="1:15" ht="23.25">
      <c r="A12" s="2" t="s">
        <v>9</v>
      </c>
      <c r="B12" s="2">
        <f>[12]Sheet1!$E$38</f>
        <v>3143</v>
      </c>
      <c r="E12">
        <f>SUM(B2,B7,B14,B16,B18)</f>
        <v>29706</v>
      </c>
      <c r="F12" t="s">
        <v>21</v>
      </c>
      <c r="H12" s="7"/>
    </row>
    <row r="13" spans="1:15" ht="23.25">
      <c r="A13" s="2" t="s">
        <v>10</v>
      </c>
      <c r="B13" s="2">
        <f>[13]Sheet1!$E$38</f>
        <v>0</v>
      </c>
      <c r="E13">
        <f>SUM(B15,B10,B24)</f>
        <v>33805</v>
      </c>
      <c r="F13" t="s">
        <v>23</v>
      </c>
      <c r="J13" s="8"/>
    </row>
    <row r="14" spans="1:15" ht="23.25">
      <c r="A14" s="2" t="s">
        <v>11</v>
      </c>
      <c r="B14" s="2">
        <f>[14]Sheet1!$E$38</f>
        <v>29706</v>
      </c>
      <c r="J14" s="8"/>
    </row>
    <row r="15" spans="1:15" ht="23.25">
      <c r="A15" s="2" t="s">
        <v>12</v>
      </c>
      <c r="B15" s="2">
        <f>[15]Sheet1!$E$38</f>
        <v>33805</v>
      </c>
      <c r="E15" s="7">
        <f>SUM(E10:E13)</f>
        <v>608469</v>
      </c>
      <c r="F15" s="7" t="s">
        <v>24</v>
      </c>
      <c r="J15" s="8"/>
    </row>
    <row r="16" spans="1:15" ht="23.25">
      <c r="A16" s="2" t="s">
        <v>16</v>
      </c>
      <c r="B16" s="2">
        <f>[16]Sheet1!$E$38</f>
        <v>0</v>
      </c>
      <c r="I16" s="4"/>
      <c r="J16" s="11"/>
    </row>
    <row r="17" spans="1:10" ht="23.25">
      <c r="A17" s="2" t="s">
        <v>17</v>
      </c>
      <c r="B17" s="2">
        <f>[17]Sheet1!$E$38</f>
        <v>19039</v>
      </c>
    </row>
    <row r="18" spans="1:10" ht="23.25">
      <c r="A18" s="2" t="s">
        <v>18</v>
      </c>
      <c r="B18" s="6">
        <f>[18]Sheet1!$E$38</f>
        <v>0</v>
      </c>
      <c r="I18" s="19"/>
      <c r="J18" s="8"/>
    </row>
    <row r="19" spans="1:10" ht="23.25">
      <c r="A19" s="2" t="s">
        <v>19</v>
      </c>
      <c r="B19" s="6">
        <f>[19]Sheet1!$E$38</f>
        <v>0</v>
      </c>
    </row>
    <row r="20" spans="1:10" ht="23.25">
      <c r="A20" s="2" t="s">
        <v>25</v>
      </c>
      <c r="B20" s="9">
        <f>[20]Sheet1!$E$38</f>
        <v>0</v>
      </c>
    </row>
    <row r="21" spans="1:10" ht="23.25">
      <c r="A21" s="2" t="s">
        <v>26</v>
      </c>
      <c r="B21" s="9">
        <f>[21]Sheet1!$E$38</f>
        <v>40594</v>
      </c>
    </row>
    <row r="22" spans="1:10" ht="23.25">
      <c r="A22" s="2" t="s">
        <v>27</v>
      </c>
      <c r="B22" s="9">
        <f>[22]Sheet1!$E$38</f>
        <v>0</v>
      </c>
    </row>
    <row r="23" spans="1:10" ht="23.25">
      <c r="A23" s="2" t="s">
        <v>28</v>
      </c>
      <c r="B23" s="9">
        <f>[23]Sheet1!$E$38</f>
        <v>0</v>
      </c>
    </row>
    <row r="24" spans="1:10" ht="23.25">
      <c r="A24" s="2" t="s">
        <v>29</v>
      </c>
      <c r="B24" s="9">
        <f>[24]Sheet1!$E$38</f>
        <v>0</v>
      </c>
      <c r="G24" s="7"/>
    </row>
    <row r="25" spans="1:10" ht="23.25">
      <c r="B25" s="1">
        <f>SUM(B1:B24)</f>
        <v>608469</v>
      </c>
    </row>
    <row r="26" spans="1:10" ht="23.25">
      <c r="B26" s="1">
        <f>[25]Sheet5!$G$1</f>
        <v>1099594</v>
      </c>
    </row>
    <row r="28" spans="1:10" ht="21">
      <c r="A28" s="4" t="s">
        <v>14</v>
      </c>
      <c r="B28" s="5">
        <f>B26-B25</f>
        <v>491125</v>
      </c>
    </row>
    <row r="37" spans="1:2">
      <c r="A37" s="12"/>
      <c r="B37" s="12"/>
    </row>
    <row r="38" spans="1:2">
      <c r="A38" s="7"/>
      <c r="B38" s="7"/>
    </row>
    <row r="43" spans="1:2">
      <c r="A43" s="7"/>
      <c r="B43" s="7"/>
    </row>
  </sheetData>
  <pageMargins left="0.7" right="0.7" top="0.75" bottom="0.75" header="0.3" footer="0.3"/>
  <pageSetup paperSize="9" orientation="portrait" verticalDpi="0" r:id="rId1"/>
  <webPublishItems count="1">
    <webPublishItem id="14351" divId="main_14351" sourceType="sheet" destinationFile="E:\UPDATE\WEBSITE\2084377289testbysam\IMPORTANT\main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5:I68"/>
  <sheetViews>
    <sheetView topLeftCell="A18" workbookViewId="0">
      <selection activeCell="C27" sqref="C27"/>
    </sheetView>
  </sheetViews>
  <sheetFormatPr defaultRowHeight="15"/>
  <cols>
    <col min="1" max="1" width="33.5703125" customWidth="1"/>
    <col min="2" max="2" width="24.28515625" customWidth="1"/>
    <col min="3" max="3" width="30.5703125" customWidth="1"/>
    <col min="4" max="4" width="38.7109375" customWidth="1"/>
    <col min="8" max="8" width="12.140625" bestFit="1" customWidth="1"/>
  </cols>
  <sheetData>
    <row r="5" spans="1:8">
      <c r="A5" s="18"/>
    </row>
    <row r="6" spans="1:8">
      <c r="A6" s="18"/>
      <c r="B6" s="22"/>
    </row>
    <row r="7" spans="1:8">
      <c r="A7" s="18"/>
      <c r="B7" s="23"/>
    </row>
    <row r="8" spans="1:8">
      <c r="A8" s="18"/>
      <c r="B8" s="23"/>
    </row>
    <row r="9" spans="1:8">
      <c r="A9" s="18"/>
      <c r="B9" s="23"/>
    </row>
    <row r="10" spans="1:8">
      <c r="A10" s="18"/>
    </row>
    <row r="11" spans="1:8">
      <c r="B11" s="7"/>
    </row>
    <row r="12" spans="1:8">
      <c r="H12" s="17"/>
    </row>
    <row r="13" spans="1:8">
      <c r="B13" s="7"/>
      <c r="D13" s="7"/>
    </row>
    <row r="14" spans="1:8">
      <c r="B14" s="7"/>
      <c r="H14" s="16"/>
    </row>
    <row r="16" spans="1:8">
      <c r="B16" s="7"/>
    </row>
    <row r="17" spans="2:8">
      <c r="B17" s="7"/>
      <c r="H17" t="s">
        <v>30</v>
      </c>
    </row>
    <row r="34" spans="1:9">
      <c r="A34" s="11" t="s">
        <v>31</v>
      </c>
      <c r="B34" s="11" t="s">
        <v>32</v>
      </c>
      <c r="C34" s="11" t="s">
        <v>33</v>
      </c>
      <c r="D34" s="11" t="s">
        <v>34</v>
      </c>
      <c r="H34">
        <v>280034</v>
      </c>
      <c r="I34">
        <v>800</v>
      </c>
    </row>
    <row r="35" spans="1:9">
      <c r="A35" t="s">
        <v>35</v>
      </c>
      <c r="C35" s="8">
        <v>6985</v>
      </c>
      <c r="H35">
        <v>800</v>
      </c>
      <c r="I35">
        <v>30000</v>
      </c>
    </row>
    <row r="36" spans="1:9">
      <c r="A36" t="s">
        <v>36</v>
      </c>
      <c r="C36" s="8">
        <f>SUM(55000+570+400+10000+5000+15000+10000+500+12000+2000+15000+15000+6000+14868+7350+2000)</f>
        <v>170688</v>
      </c>
      <c r="D36" t="s">
        <v>45</v>
      </c>
      <c r="H36">
        <v>600</v>
      </c>
      <c r="I36">
        <v>1594</v>
      </c>
    </row>
    <row r="37" spans="1:9">
      <c r="A37" t="s">
        <v>37</v>
      </c>
      <c r="C37" s="8">
        <f>8100+500+3360+2900+1328</f>
        <v>16188</v>
      </c>
      <c r="H37">
        <v>1840</v>
      </c>
      <c r="I37">
        <v>400</v>
      </c>
    </row>
    <row r="38" spans="1:9">
      <c r="A38" t="s">
        <v>38</v>
      </c>
      <c r="C38" s="8">
        <v>11200</v>
      </c>
      <c r="H38">
        <v>1594</v>
      </c>
      <c r="I38">
        <v>320</v>
      </c>
    </row>
    <row r="39" spans="1:9">
      <c r="A39" t="s">
        <v>39</v>
      </c>
      <c r="C39" s="8">
        <v>3627</v>
      </c>
      <c r="D39" t="s">
        <v>40</v>
      </c>
      <c r="H39">
        <v>210</v>
      </c>
      <c r="I39">
        <v>600</v>
      </c>
    </row>
    <row r="40" spans="1:9">
      <c r="A40" t="s">
        <v>41</v>
      </c>
      <c r="C40" s="8">
        <f>7000+5300</f>
        <v>12300</v>
      </c>
      <c r="H40">
        <v>1575</v>
      </c>
      <c r="I40">
        <v>160</v>
      </c>
    </row>
    <row r="41" spans="1:9">
      <c r="A41" t="s">
        <v>42</v>
      </c>
      <c r="C41" s="8">
        <v>700</v>
      </c>
      <c r="H41">
        <v>600</v>
      </c>
      <c r="I41">
        <v>23100</v>
      </c>
    </row>
    <row r="42" spans="1:9">
      <c r="B42" s="4" t="s">
        <v>24</v>
      </c>
      <c r="C42" s="11">
        <f>SUM(C35:C41)</f>
        <v>221688</v>
      </c>
      <c r="H42">
        <v>400</v>
      </c>
      <c r="I42">
        <v>550</v>
      </c>
    </row>
    <row r="43" spans="1:9">
      <c r="H43">
        <v>320</v>
      </c>
      <c r="I43">
        <v>450</v>
      </c>
    </row>
    <row r="44" spans="1:9">
      <c r="H44">
        <v>395</v>
      </c>
      <c r="I44">
        <v>1600</v>
      </c>
    </row>
    <row r="45" spans="1:9">
      <c r="H45">
        <v>600</v>
      </c>
      <c r="I45">
        <v>70</v>
      </c>
    </row>
    <row r="46" spans="1:9">
      <c r="H46">
        <v>575</v>
      </c>
      <c r="I46">
        <v>20</v>
      </c>
    </row>
    <row r="47" spans="1:9">
      <c r="C47" t="s">
        <v>44</v>
      </c>
      <c r="D47">
        <f>H67-I67</f>
        <v>244836</v>
      </c>
      <c r="H47">
        <v>160</v>
      </c>
      <c r="I47">
        <v>110</v>
      </c>
    </row>
    <row r="48" spans="1:9">
      <c r="C48" t="s">
        <v>43</v>
      </c>
      <c r="D48">
        <f>C42</f>
        <v>221688</v>
      </c>
      <c r="H48">
        <v>90</v>
      </c>
      <c r="I48">
        <v>20</v>
      </c>
    </row>
    <row r="49" spans="3:8">
      <c r="D49">
        <f>D47-D48</f>
        <v>23148</v>
      </c>
      <c r="H49">
        <v>480</v>
      </c>
    </row>
    <row r="50" spans="3:8">
      <c r="D50">
        <f>16500+800+600+20+230+5000</f>
        <v>23150</v>
      </c>
      <c r="H50">
        <v>960</v>
      </c>
    </row>
    <row r="51" spans="3:8">
      <c r="C51" t="s">
        <v>46</v>
      </c>
      <c r="D51" t="s">
        <v>47</v>
      </c>
      <c r="H51">
        <v>450</v>
      </c>
    </row>
    <row r="52" spans="3:8">
      <c r="H52">
        <v>180</v>
      </c>
    </row>
    <row r="53" spans="3:8">
      <c r="H53">
        <v>490</v>
      </c>
    </row>
    <row r="54" spans="3:8">
      <c r="H54">
        <v>1600</v>
      </c>
    </row>
    <row r="55" spans="3:8">
      <c r="H55">
        <v>1300</v>
      </c>
    </row>
    <row r="56" spans="3:8">
      <c r="H56">
        <v>3000</v>
      </c>
    </row>
    <row r="57" spans="3:8">
      <c r="H57">
        <v>2627</v>
      </c>
    </row>
    <row r="58" spans="3:8">
      <c r="H58">
        <v>365</v>
      </c>
    </row>
    <row r="59" spans="3:8">
      <c r="H59">
        <v>750</v>
      </c>
    </row>
    <row r="60" spans="3:8">
      <c r="H60">
        <v>575</v>
      </c>
    </row>
    <row r="61" spans="3:8">
      <c r="H61">
        <v>1050</v>
      </c>
    </row>
    <row r="62" spans="3:8">
      <c r="H62">
        <v>1010</v>
      </c>
    </row>
    <row r="67" spans="8:9">
      <c r="H67" s="7">
        <f>SUM(H34:H66)</f>
        <v>304630</v>
      </c>
      <c r="I67" s="7">
        <f>SUM(I34:I66)</f>
        <v>59794</v>
      </c>
    </row>
    <row r="68" spans="8:9">
      <c r="I68" s="7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tabSelected="1" workbookViewId="0">
      <selection activeCell="E24" sqref="E24"/>
    </sheetView>
  </sheetViews>
  <sheetFormatPr defaultRowHeight="15"/>
  <cols>
    <col min="1" max="1" width="23.7109375" customWidth="1"/>
    <col min="2" max="2" width="18.85546875" customWidth="1"/>
    <col min="3" max="3" width="28.7109375" customWidth="1"/>
    <col min="4" max="4" width="18" customWidth="1"/>
    <col min="5" max="5" width="30.7109375" customWidth="1"/>
    <col min="6" max="6" width="14.85546875" customWidth="1"/>
  </cols>
  <sheetData>
    <row r="1" spans="1:6">
      <c r="A1" s="11">
        <v>8450</v>
      </c>
      <c r="B1" s="11" t="s">
        <v>70</v>
      </c>
      <c r="C1" s="11"/>
      <c r="D1" s="11"/>
      <c r="E1" s="11"/>
      <c r="F1" s="8"/>
    </row>
    <row r="2" spans="1:6">
      <c r="A2" s="8">
        <v>36185</v>
      </c>
      <c r="B2" s="8"/>
      <c r="C2" s="8"/>
      <c r="D2" s="15"/>
      <c r="E2" s="8"/>
      <c r="F2" s="8"/>
    </row>
    <row r="3" spans="1:6">
      <c r="A3" s="8">
        <v>6600</v>
      </c>
      <c r="B3" s="8"/>
      <c r="C3" s="8"/>
      <c r="D3" s="15"/>
      <c r="E3" s="8"/>
      <c r="F3" s="8"/>
    </row>
    <row r="4" spans="1:6">
      <c r="A4" s="8">
        <v>2620</v>
      </c>
      <c r="B4" s="8"/>
      <c r="C4" s="8"/>
      <c r="D4" s="15"/>
      <c r="E4" s="8"/>
      <c r="F4" s="8"/>
    </row>
    <row r="5" spans="1:6">
      <c r="A5" s="8">
        <v>6450</v>
      </c>
      <c r="B5" s="8"/>
      <c r="C5" s="8"/>
      <c r="D5" s="15"/>
      <c r="E5" s="8"/>
      <c r="F5" s="8"/>
    </row>
    <row r="6" spans="1:6">
      <c r="A6" s="8">
        <v>1645</v>
      </c>
      <c r="B6" s="8"/>
      <c r="C6" s="8"/>
      <c r="D6" s="15"/>
      <c r="E6" s="8"/>
      <c r="F6" s="8"/>
    </row>
    <row r="7" spans="1:6">
      <c r="A7" s="8">
        <v>3180</v>
      </c>
      <c r="B7" s="8"/>
      <c r="C7" s="8"/>
      <c r="D7" s="15"/>
      <c r="E7" s="8">
        <f>3076360+30+6046+10000+28788+198+1049+700+475+450+418+445+954+886+1190+190+140+850+330+210+440</f>
        <v>3130149</v>
      </c>
      <c r="F7" s="8"/>
    </row>
    <row r="8" spans="1:6">
      <c r="A8" s="8">
        <v>11070</v>
      </c>
      <c r="B8" s="8"/>
      <c r="C8" s="8"/>
      <c r="D8" s="15"/>
      <c r="E8" s="8">
        <f>950+164+696+1080+2000+6046+10000+28788+198+60+475+1600+50+10+954+886+80+550+500+80+50+440</f>
        <v>55657</v>
      </c>
      <c r="F8" s="8"/>
    </row>
    <row r="9" spans="1:6">
      <c r="A9" s="8">
        <v>11039</v>
      </c>
      <c r="B9" s="8"/>
      <c r="C9" s="8"/>
      <c r="D9" s="15"/>
      <c r="E9" s="8"/>
      <c r="F9" s="8"/>
    </row>
    <row r="10" spans="1:6">
      <c r="A10" s="8">
        <v>2520</v>
      </c>
      <c r="B10" s="8"/>
      <c r="C10" s="8"/>
      <c r="D10" s="15"/>
      <c r="E10" s="8">
        <f>E7-E8</f>
        <v>3074492</v>
      </c>
      <c r="F10" s="8"/>
    </row>
    <row r="11" spans="1:6">
      <c r="A11" s="8">
        <v>5943</v>
      </c>
      <c r="B11" s="8"/>
      <c r="C11" s="8"/>
      <c r="D11" s="8"/>
      <c r="F11" s="8"/>
    </row>
    <row r="12" spans="1:6">
      <c r="A12" s="8">
        <v>25282</v>
      </c>
      <c r="B12" s="11"/>
      <c r="C12" s="11"/>
      <c r="D12" s="11"/>
    </row>
    <row r="13" spans="1:6">
      <c r="A13" s="8">
        <v>2625</v>
      </c>
      <c r="B13" s="8"/>
      <c r="C13" s="8"/>
      <c r="D13" s="8"/>
    </row>
    <row r="14" spans="1:6">
      <c r="A14" s="8">
        <v>86909</v>
      </c>
      <c r="B14" s="8"/>
      <c r="C14" s="8"/>
      <c r="D14" s="8"/>
    </row>
    <row r="15" spans="1:6">
      <c r="A15" s="8">
        <v>40494</v>
      </c>
      <c r="B15" s="8"/>
      <c r="C15" s="8"/>
      <c r="D15" s="8"/>
      <c r="E15">
        <f>E10+E8</f>
        <v>3130149</v>
      </c>
    </row>
    <row r="16" spans="1:6">
      <c r="A16" s="8">
        <v>38137</v>
      </c>
      <c r="B16" s="8"/>
      <c r="C16" s="8"/>
      <c r="D16" s="8"/>
    </row>
    <row r="17" spans="1:5">
      <c r="A17" s="8"/>
      <c r="B17" s="8"/>
      <c r="C17" s="8"/>
      <c r="D17" s="8"/>
    </row>
    <row r="18" spans="1:5">
      <c r="A18" s="8"/>
      <c r="B18" s="8"/>
      <c r="C18" s="8"/>
      <c r="D18" s="8"/>
    </row>
    <row r="19" spans="1:5">
      <c r="A19" s="11">
        <f>SUM(A1:A17)</f>
        <v>289149</v>
      </c>
      <c r="B19" s="8"/>
      <c r="C19" s="8"/>
      <c r="D19" s="8"/>
    </row>
    <row r="20" spans="1:5">
      <c r="A20" s="8"/>
      <c r="B20" s="8"/>
      <c r="C20" s="8"/>
      <c r="D20" s="8"/>
    </row>
    <row r="21" spans="1:5">
      <c r="A21" s="8"/>
      <c r="B21" s="8"/>
      <c r="C21" s="8"/>
      <c r="D21" s="8"/>
    </row>
    <row r="22" spans="1:5">
      <c r="A22" s="8"/>
      <c r="B22" s="8"/>
      <c r="C22" s="8"/>
      <c r="D22" s="8"/>
      <c r="E22">
        <f>306142-236688-200-500-2800-300</f>
        <v>65654</v>
      </c>
    </row>
    <row r="23" spans="1:5">
      <c r="A23" s="8"/>
      <c r="B23" s="8"/>
      <c r="C23" s="8"/>
      <c r="D23" s="8"/>
      <c r="E23">
        <f>9000+4900+100</f>
        <v>14000</v>
      </c>
    </row>
    <row r="24" spans="1:5">
      <c r="A24" s="8"/>
      <c r="B24" s="8"/>
      <c r="C24" s="8"/>
      <c r="D24" s="8"/>
      <c r="E24">
        <f>E23-E22</f>
        <v>-51654</v>
      </c>
    </row>
    <row r="25" spans="1:5">
      <c r="A25" s="8"/>
      <c r="B25" s="8"/>
      <c r="C25" s="8"/>
      <c r="D25" s="8"/>
    </row>
    <row r="26" spans="1:5">
      <c r="A26" s="8"/>
      <c r="B26" s="8"/>
      <c r="C26" s="8"/>
      <c r="D26" s="8"/>
    </row>
    <row r="27" spans="1:5">
      <c r="A27" s="8"/>
      <c r="B27" s="8"/>
      <c r="C27" s="8"/>
      <c r="D27" s="8"/>
    </row>
    <row r="28" spans="1:5">
      <c r="A28" s="8"/>
      <c r="B28" s="8"/>
      <c r="C28" s="8"/>
      <c r="D28" s="8"/>
    </row>
    <row r="29" spans="1:5">
      <c r="A29" s="8"/>
      <c r="B29" s="8"/>
      <c r="C29" s="8"/>
      <c r="D29" s="8"/>
    </row>
    <row r="30" spans="1:5">
      <c r="A30" s="8"/>
      <c r="B30" s="8"/>
      <c r="C30" s="8"/>
      <c r="D30" s="8"/>
    </row>
    <row r="31" spans="1:5">
      <c r="A31" s="8"/>
      <c r="B31" s="8"/>
      <c r="C31" s="8"/>
      <c r="D31" s="8"/>
    </row>
    <row r="32" spans="1:5">
      <c r="A32" s="8"/>
      <c r="B32" s="8"/>
      <c r="C32" s="8"/>
      <c r="D32" s="8"/>
    </row>
    <row r="33" spans="1:4">
      <c r="A33" s="8"/>
      <c r="B33" s="8"/>
      <c r="C33" s="8"/>
      <c r="D33" s="8"/>
    </row>
    <row r="34" spans="1:4">
      <c r="A34" s="8"/>
      <c r="B34" s="8"/>
      <c r="C34" s="8"/>
      <c r="D34" s="8"/>
    </row>
    <row r="35" spans="1:4">
      <c r="A35" s="8"/>
      <c r="B35" s="8"/>
      <c r="C35" s="8"/>
      <c r="D35" s="8"/>
    </row>
    <row r="36" spans="1:4">
      <c r="A36" s="8"/>
      <c r="B36" s="8"/>
      <c r="C36" s="8"/>
      <c r="D36" s="8"/>
    </row>
  </sheetData>
  <conditionalFormatting sqref="F1:F10">
    <cfRule type="containsText" dxfId="1" priority="2" operator="containsText" text="RECIVED">
      <formula>NOT(ISERROR(SEARCH("RECIVED",F1)))</formula>
    </cfRule>
    <cfRule type="containsText" dxfId="0" priority="1" operator="containsText" text="NOT YET">
      <formula>NOT(ISERROR(SEARCH("NOT YET",F1)))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C45"/>
    </sheetView>
  </sheetViews>
  <sheetFormatPr defaultRowHeight="15"/>
  <cols>
    <col min="1" max="1" width="23.28515625" customWidth="1"/>
    <col min="2" max="2" width="40.42578125" customWidth="1"/>
    <col min="3" max="3" width="17.7109375" customWidth="1"/>
  </cols>
  <sheetData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4" sqref="A1:D24"/>
    </sheetView>
  </sheetViews>
  <sheetFormatPr defaultRowHeight="15"/>
  <cols>
    <col min="1" max="1" width="15.140625" customWidth="1"/>
    <col min="2" max="2" width="45.28515625" customWidth="1"/>
    <col min="3" max="3" width="33.85546875" customWidth="1"/>
    <col min="4" max="4" width="34.42578125" customWidth="1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40"/>
  <sheetViews>
    <sheetView workbookViewId="0">
      <selection activeCell="C18" sqref="A1:C40"/>
    </sheetView>
  </sheetViews>
  <sheetFormatPr defaultRowHeight="15"/>
  <cols>
    <col min="1" max="1" width="24.28515625" style="8" customWidth="1"/>
    <col min="2" max="2" width="40.7109375" style="8" customWidth="1"/>
    <col min="3" max="3" width="24.5703125" style="8" customWidth="1"/>
    <col min="4" max="16384" width="9.140625" style="8"/>
  </cols>
  <sheetData>
    <row r="1" spans="1:3">
      <c r="A1"/>
      <c r="B1"/>
      <c r="C1"/>
    </row>
    <row r="2" spans="1:3">
      <c r="A2"/>
      <c r="B2"/>
      <c r="C2"/>
    </row>
    <row r="3" spans="1:3">
      <c r="A3"/>
      <c r="B3"/>
      <c r="C3"/>
    </row>
    <row r="4" spans="1:3">
      <c r="A4"/>
      <c r="B4"/>
      <c r="C4"/>
    </row>
    <row r="5" spans="1:3">
      <c r="A5"/>
      <c r="B5"/>
      <c r="C5"/>
    </row>
    <row r="6" spans="1:3">
      <c r="A6"/>
      <c r="B6"/>
      <c r="C6"/>
    </row>
    <row r="7" spans="1:3">
      <c r="A7"/>
      <c r="B7"/>
      <c r="C7"/>
    </row>
    <row r="8" spans="1:3">
      <c r="A8"/>
      <c r="B8"/>
      <c r="C8"/>
    </row>
    <row r="9" spans="1:3">
      <c r="A9"/>
      <c r="B9"/>
      <c r="C9"/>
    </row>
    <row r="10" spans="1:3">
      <c r="A10"/>
      <c r="B10"/>
      <c r="C10"/>
    </row>
    <row r="11" spans="1:3">
      <c r="A11"/>
      <c r="B11"/>
      <c r="C11"/>
    </row>
    <row r="12" spans="1:3">
      <c r="A12"/>
      <c r="B12"/>
      <c r="C12"/>
    </row>
    <row r="13" spans="1:3">
      <c r="A13"/>
      <c r="B13"/>
      <c r="C13"/>
    </row>
    <row r="14" spans="1:3">
      <c r="A14"/>
      <c r="B14"/>
      <c r="C14"/>
    </row>
    <row r="15" spans="1:3">
      <c r="A15"/>
      <c r="B15"/>
      <c r="C15"/>
    </row>
    <row r="16" spans="1:3">
      <c r="A16"/>
      <c r="B16"/>
      <c r="C16"/>
    </row>
    <row r="17" spans="1:3">
      <c r="A17"/>
      <c r="B17"/>
      <c r="C17"/>
    </row>
    <row r="18" spans="1:3">
      <c r="A18"/>
      <c r="B18"/>
      <c r="C18"/>
    </row>
    <row r="19" spans="1:3">
      <c r="A19"/>
      <c r="B19"/>
      <c r="C19"/>
    </row>
    <row r="20" spans="1:3">
      <c r="A20"/>
      <c r="B20"/>
      <c r="C20"/>
    </row>
    <row r="21" spans="1:3">
      <c r="A21"/>
      <c r="B21"/>
      <c r="C21"/>
    </row>
    <row r="22" spans="1:3">
      <c r="A22"/>
      <c r="B22"/>
      <c r="C22"/>
    </row>
    <row r="23" spans="1:3">
      <c r="A23"/>
      <c r="B23"/>
      <c r="C23"/>
    </row>
    <row r="24" spans="1:3">
      <c r="A24"/>
      <c r="B24"/>
      <c r="C24"/>
    </row>
    <row r="25" spans="1:3">
      <c r="A25"/>
      <c r="B25"/>
      <c r="C25"/>
    </row>
    <row r="26" spans="1:3">
      <c r="A26"/>
      <c r="B26"/>
      <c r="C26"/>
    </row>
    <row r="27" spans="1:3">
      <c r="A27"/>
      <c r="B27"/>
      <c r="C27"/>
    </row>
    <row r="28" spans="1:3">
      <c r="A28"/>
      <c r="B28"/>
      <c r="C28"/>
    </row>
    <row r="29" spans="1:3">
      <c r="A29"/>
      <c r="B29"/>
      <c r="C29"/>
    </row>
    <row r="30" spans="1:3">
      <c r="A30"/>
      <c r="B30"/>
      <c r="C30"/>
    </row>
    <row r="31" spans="1:3">
      <c r="A31"/>
      <c r="B31"/>
      <c r="C31"/>
    </row>
    <row r="32" spans="1:3">
      <c r="A32"/>
      <c r="B32"/>
      <c r="C32"/>
    </row>
    <row r="33" spans="1:3">
      <c r="A33"/>
      <c r="B33"/>
      <c r="C33"/>
    </row>
    <row r="34" spans="1:3">
      <c r="A34"/>
      <c r="B34"/>
      <c r="C34"/>
    </row>
    <row r="35" spans="1:3">
      <c r="A35"/>
      <c r="B35"/>
      <c r="C35"/>
    </row>
    <row r="36" spans="1:3">
      <c r="A36"/>
      <c r="B36"/>
      <c r="C36"/>
    </row>
    <row r="37" spans="1:3">
      <c r="A37"/>
      <c r="B37"/>
      <c r="C37"/>
    </row>
    <row r="38" spans="1:3">
      <c r="A38"/>
      <c r="B38"/>
      <c r="C38"/>
    </row>
    <row r="39" spans="1:3">
      <c r="A39"/>
      <c r="B39"/>
      <c r="C39"/>
    </row>
    <row r="40" spans="1:3">
      <c r="A40"/>
      <c r="B40"/>
      <c r="C4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topLeftCell="A32" workbookViewId="0">
      <selection activeCell="C46" sqref="A1:XFD1048576"/>
    </sheetView>
  </sheetViews>
  <sheetFormatPr defaultRowHeight="15"/>
  <cols>
    <col min="1" max="1" width="38.140625" customWidth="1"/>
    <col min="2" max="2" width="38.28515625" customWidth="1"/>
    <col min="3" max="3" width="25.7109375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8"/>
  <sheetViews>
    <sheetView workbookViewId="0">
      <selection activeCell="G28" sqref="G28"/>
    </sheetView>
  </sheetViews>
  <sheetFormatPr defaultRowHeight="15"/>
  <cols>
    <col min="1" max="1" width="31" customWidth="1"/>
    <col min="6" max="6" width="31" customWidth="1"/>
    <col min="7" max="7" width="9.28515625" customWidth="1"/>
    <col min="8" max="8" width="43.28515625" customWidth="1"/>
  </cols>
  <sheetData>
    <row r="1" spans="1:8">
      <c r="A1" t="s">
        <v>48</v>
      </c>
      <c r="B1">
        <v>6900</v>
      </c>
    </row>
    <row r="2" spans="1:8">
      <c r="A2" t="s">
        <v>49</v>
      </c>
      <c r="B2">
        <v>2000</v>
      </c>
      <c r="F2" s="7" t="s">
        <v>59</v>
      </c>
    </row>
    <row r="3" spans="1:8">
      <c r="B3" s="7">
        <f>SUM(B1:B2)</f>
        <v>8900</v>
      </c>
      <c r="F3" s="20" t="s">
        <v>55</v>
      </c>
      <c r="G3" s="20">
        <v>280</v>
      </c>
    </row>
    <row r="4" spans="1:8">
      <c r="F4" s="20" t="s">
        <v>56</v>
      </c>
      <c r="G4" s="20">
        <v>150</v>
      </c>
    </row>
    <row r="5" spans="1:8">
      <c r="A5" t="s">
        <v>50</v>
      </c>
      <c r="B5">
        <v>4450</v>
      </c>
      <c r="F5" s="20" t="s">
        <v>57</v>
      </c>
      <c r="G5" s="20">
        <v>60</v>
      </c>
    </row>
    <row r="6" spans="1:8">
      <c r="A6" t="s">
        <v>51</v>
      </c>
      <c r="B6">
        <v>4450</v>
      </c>
      <c r="F6" s="20" t="s">
        <v>58</v>
      </c>
      <c r="G6" s="20">
        <v>500</v>
      </c>
    </row>
    <row r="7" spans="1:8">
      <c r="B7" s="7">
        <f>SUM(B5:B6)</f>
        <v>8900</v>
      </c>
      <c r="F7" s="20" t="s">
        <v>60</v>
      </c>
      <c r="G7" s="20">
        <v>611</v>
      </c>
    </row>
    <row r="8" spans="1:8">
      <c r="F8" s="20" t="s">
        <v>61</v>
      </c>
      <c r="G8" s="20">
        <v>594</v>
      </c>
    </row>
    <row r="9" spans="1:8">
      <c r="A9" t="s">
        <v>54</v>
      </c>
      <c r="B9" s="7">
        <v>5000</v>
      </c>
      <c r="F9" s="20" t="s">
        <v>41</v>
      </c>
      <c r="G9" s="20">
        <f>4450-2000</f>
        <v>2450</v>
      </c>
      <c r="H9" t="s">
        <v>62</v>
      </c>
    </row>
    <row r="10" spans="1:8">
      <c r="F10" s="20"/>
      <c r="G10" s="21">
        <f>SUM(G3:G9)</f>
        <v>4645</v>
      </c>
    </row>
    <row r="11" spans="1:8">
      <c r="A11" t="s">
        <v>52</v>
      </c>
      <c r="B11">
        <v>2500</v>
      </c>
      <c r="F11" s="20"/>
      <c r="G11" s="20"/>
    </row>
    <row r="12" spans="1:8">
      <c r="A12" t="s">
        <v>53</v>
      </c>
      <c r="B12">
        <v>2500</v>
      </c>
      <c r="F12" s="21" t="s">
        <v>63</v>
      </c>
      <c r="G12" s="20"/>
    </row>
    <row r="13" spans="1:8">
      <c r="F13" s="20" t="s">
        <v>41</v>
      </c>
      <c r="G13" s="10">
        <v>4450</v>
      </c>
    </row>
    <row r="14" spans="1:8">
      <c r="F14" s="20" t="s">
        <v>69</v>
      </c>
      <c r="G14" s="10">
        <v>470</v>
      </c>
    </row>
    <row r="15" spans="1:8">
      <c r="F15" s="20"/>
      <c r="G15" s="21">
        <f>SUM(G13:G14)</f>
        <v>4920</v>
      </c>
    </row>
    <row r="16" spans="1:8">
      <c r="F16" s="20"/>
      <c r="G16" s="20"/>
    </row>
    <row r="17" spans="6:7">
      <c r="F17" s="21" t="s">
        <v>64</v>
      </c>
      <c r="G17" s="20"/>
    </row>
    <row r="18" spans="6:7">
      <c r="F18" s="20" t="s">
        <v>65</v>
      </c>
      <c r="G18" s="10">
        <f>G19</f>
        <v>600</v>
      </c>
    </row>
    <row r="19" spans="6:7">
      <c r="F19" s="20"/>
      <c r="G19" s="21">
        <v>600</v>
      </c>
    </row>
    <row r="20" spans="6:7">
      <c r="F20" s="21" t="s">
        <v>66</v>
      </c>
      <c r="G20" s="20"/>
    </row>
    <row r="21" spans="6:7">
      <c r="F21" s="20" t="s">
        <v>68</v>
      </c>
      <c r="G21" s="20">
        <v>1700</v>
      </c>
    </row>
    <row r="22" spans="6:7">
      <c r="F22" s="20" t="s">
        <v>67</v>
      </c>
      <c r="G22" s="20">
        <v>245</v>
      </c>
    </row>
    <row r="23" spans="6:7">
      <c r="F23" s="20"/>
      <c r="G23" s="21">
        <f>SUM(G21:G22)</f>
        <v>1945</v>
      </c>
    </row>
    <row r="24" spans="6:7">
      <c r="F24" s="20"/>
      <c r="G24" s="20"/>
    </row>
    <row r="25" spans="6:7">
      <c r="F25" s="20"/>
      <c r="G25" s="20"/>
    </row>
    <row r="26" spans="6:7">
      <c r="F26" s="20"/>
      <c r="G26" s="20"/>
    </row>
    <row r="27" spans="6:7">
      <c r="F27" s="20"/>
      <c r="G27" s="20"/>
    </row>
    <row r="28" spans="6:7">
      <c r="G28" s="21">
        <f>G10+G15+G19+G23</f>
        <v>12110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topLeftCell="A3" workbookViewId="0">
      <selection activeCell="O16" sqref="O16"/>
    </sheetView>
  </sheetViews>
  <sheetFormatPr defaultRowHeight="15"/>
  <cols>
    <col min="1" max="1" width="14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Sheet3</vt:lpstr>
      <vt:lpstr>Sheet2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2022-12-31T15:40:35Z</dcterms:modified>
</cp:coreProperties>
</file>