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24519"/>
</workbook>
</file>

<file path=xl/calcChain.xml><?xml version="1.0" encoding="utf-8"?>
<calcChain xmlns="http://schemas.openxmlformats.org/spreadsheetml/2006/main">
  <c r="J8" i="1"/>
  <c r="J7"/>
  <c r="J3"/>
  <c r="L10"/>
  <c r="L9"/>
  <c r="L4"/>
  <c r="J13" l="1"/>
  <c r="L3"/>
  <c r="F21" i="2"/>
  <c r="B98"/>
  <c r="L7" i="1" l="1"/>
  <c r="L2"/>
  <c r="K13"/>
  <c r="L6"/>
  <c r="L8"/>
  <c r="L5"/>
  <c r="F22" i="2"/>
  <c r="B93"/>
  <c r="N4" i="13"/>
  <c r="D4"/>
  <c r="B4" s="1"/>
  <c r="N13"/>
  <c r="D8"/>
  <c r="D7"/>
  <c r="N8"/>
  <c r="N3"/>
  <c r="N5"/>
  <c r="N6"/>
  <c r="N7"/>
  <c r="N9"/>
  <c r="N2"/>
  <c r="D3"/>
  <c r="C20"/>
  <c r="D2"/>
  <c r="L13" i="1" l="1"/>
  <c r="N12" i="13"/>
  <c r="N14" s="1"/>
  <c r="D5"/>
  <c r="B5" s="1"/>
  <c r="B9"/>
  <c r="B3"/>
  <c r="B6"/>
  <c r="B7"/>
  <c r="B8"/>
  <c r="B2"/>
  <c r="C11" l="1"/>
  <c r="C21" s="1"/>
  <c r="B11"/>
  <c r="C18" s="1"/>
  <c r="D11"/>
  <c r="B6" i="12" l="1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6" i="1"/>
  <c r="B96" i="2"/>
  <c r="E2" i="5"/>
  <c r="B4" i="1"/>
  <c r="E5" i="5" l="1"/>
  <c r="B21" i="1" l="1"/>
  <c r="F24" i="2" l="1"/>
  <c r="B33" i="3"/>
  <c r="C42"/>
  <c r="C43"/>
  <c r="B30" i="1" l="1"/>
  <c r="B27"/>
  <c r="B8" l="1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6" i="1" l="1"/>
  <c r="B13" l="1"/>
  <c r="B9" l="1"/>
  <c r="B25" l="1"/>
  <c r="B24" l="1"/>
  <c r="B23" l="1"/>
  <c r="B22"/>
  <c r="B20" l="1"/>
  <c r="B11"/>
  <c r="B3" l="1"/>
  <c r="B19" l="1"/>
  <c r="B18"/>
  <c r="B17"/>
  <c r="B14" l="1"/>
  <c r="B10" l="1"/>
  <c r="E13" s="1"/>
  <c r="B7" l="1"/>
  <c r="B5" l="1"/>
  <c r="B2" l="1"/>
  <c r="E12" s="1"/>
  <c r="B1" l="1"/>
  <c r="E10" s="1"/>
  <c r="B12" l="1"/>
  <c r="B6" l="1"/>
  <c r="E11" l="1"/>
  <c r="E16" s="1"/>
  <c r="B31"/>
  <c r="B32" l="1"/>
  <c r="B34" s="1"/>
</calcChain>
</file>

<file path=xl/sharedStrings.xml><?xml version="1.0" encoding="utf-8"?>
<sst xmlns="http://schemas.openxmlformats.org/spreadsheetml/2006/main" count="497" uniqueCount="260">
  <si>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</si>
  <si>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</si>
  <si>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</si>
  <si>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</si>
  <si>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</si>
  <si>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</si>
  <si>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</si>
  <si>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</si>
  <si>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</si>
  <si>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</si>
  <si>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</si>
  <si>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</si>
  <si>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</si>
  <si>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</si>
  <si>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</si>
  <si>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</si>
  <si>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</si>
  <si>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</si>
  <si>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</si>
  <si>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</si>
  <si>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</si>
  <si>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</si>
  <si>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</si>
  <si>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</si>
  <si>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</si>
  <si>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</si>
  <si>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</si>
  <si>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</si>
  <si>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</si>
  <si>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</si>
  <si>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</si>
  <si>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</si>
  <si>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</si>
  <si>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</si>
  <si>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</si>
  <si>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</si>
  <si>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</si>
  <si>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</si>
  <si>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</si>
  <si>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</si>
  <si>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</si>
  <si>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</si>
  <si>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</si>
  <si>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</si>
  <si>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</si>
  <si>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</si>
  <si>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</si>
  <si>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</si>
  <si>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</si>
  <si>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</si>
  <si>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</si>
  <si>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</si>
  <si>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</si>
  <si>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</si>
  <si>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</si>
  <si>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</si>
  <si>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</si>
  <si>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</si>
  <si>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</si>
  <si>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</si>
  <si>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</si>
  <si>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</si>
  <si>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</si>
  <si>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</si>
  <si>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</si>
  <si>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</si>
  <si>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</si>
  <si>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</si>
  <si>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</si>
  <si>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</si>
  <si>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</si>
  <si>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</si>
  <si>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</si>
  <si>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</si>
  <si>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</si>
  <si>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</si>
  <si>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</si>
  <si>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</si>
  <si>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</si>
  <si>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</si>
  <si>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</si>
  <si>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</si>
  <si>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</si>
  <si>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</si>
  <si>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</si>
  <si>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</si>
  <si>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</si>
  <si>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</si>
  <si>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</si>
  <si>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</si>
  <si>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</si>
  <si>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</si>
  <si>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</si>
  <si>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</si>
  <si>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</si>
  <si>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</si>
  <si>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</si>
  <si>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</si>
  <si>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</si>
  <si>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</si>
  <si>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</si>
  <si>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</si>
  <si>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</si>
  <si>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</si>
  <si>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</si>
  <si>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</si>
  <si>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</si>
  <si>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</si>
  <si>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</si>
  <si>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</si>
  <si>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</si>
  <si>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</si>
  <si>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</si>
  <si>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</si>
  <si>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</si>
  <si>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</si>
  <si>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</si>
  <si>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</si>
  <si>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</si>
  <si>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</si>
  <si>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</si>
  <si>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</si>
  <si>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</si>
  <si>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</si>
  <si>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</si>
  <si>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</si>
  <si>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</si>
  <si>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</si>
  <si>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</si>
  <si>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</si>
  <si>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</si>
  <si>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</si>
  <si>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</si>
  <si>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</si>
  <si>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</si>
  <si>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</si>
  <si>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</si>
  <si>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</si>
  <si>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</si>
  <si>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</si>
  <si>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</si>
  <si>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</si>
  <si>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</si>
  <si>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</si>
  <si>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</si>
  <si>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</si>
  <si>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</si>
  <si>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</si>
  <si>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</si>
  <si>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</si>
  <si>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</si>
  <si>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</si>
  <si>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</si>
  <si>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</si>
  <si>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</si>
  <si>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</si>
  <si>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</si>
  <si>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</si>
  <si>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</si>
  <si>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</si>
  <si>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</si>
  <si>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</si>
  <si>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</si>
  <si>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</si>
  <si>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</si>
  <si>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</si>
  <si>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</si>
  <si>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</si>
  <si>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</si>
  <si>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</si>
  <si>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</si>
  <si>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</si>
  <si>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</si>
  <si>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</si>
  <si>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</si>
  <si>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</si>
  <si>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</si>
  <si>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</si>
  <si>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</si>
  <si>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</si>
  <si>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</si>
  <si>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</si>
  <si>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</si>
  <si>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</si>
  <si>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</si>
  <si>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</si>
  <si>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</si>
  <si>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</si>
  <si>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</si>
  <si>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</si>
  <si>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</si>
  <si>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</si>
  <si>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</si>
  <si>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</si>
  <si>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</si>
  <si>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</si>
  <si>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</si>
  <si>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</si>
  <si>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</si>
  <si>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</si>
  <si>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</si>
  <si>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</si>
  <si>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</si>
  <si>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</si>
  <si>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</si>
  <si>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</si>
  <si>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</si>
  <si>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</si>
  <si>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</si>
  <si>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</si>
  <si>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</si>
  <si>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</si>
  <si>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</si>
  <si>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</si>
  <si>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</si>
  <si>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</si>
  <si>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</si>
  <si>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</si>
  <si>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</si>
  <si>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</si>
  <si>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</si>
  <si>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</si>
  <si>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</si>
  <si>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</si>
  <si>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</si>
  <si>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</si>
  <si>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</si>
  <si>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</si>
  <si>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</si>
  <si>
    <t>BANK</t>
  </si>
  <si>
    <t>JUGNU</t>
  </si>
  <si>
    <t>TOY  WORLD</t>
  </si>
  <si>
    <t>NISAR STATIONERY</t>
  </si>
  <si>
    <t>total ok</t>
  </si>
  <si>
    <t>cash  we  have</t>
  </si>
  <si>
    <t>cash we need</t>
  </si>
  <si>
    <t>amount we need in bank</t>
  </si>
  <si>
    <t>amount we have in bank</t>
  </si>
  <si>
    <t>novice</t>
  </si>
  <si>
    <t>jugnu</t>
  </si>
  <si>
    <t>toygallery</t>
  </si>
  <si>
    <t>toworld</t>
  </si>
  <si>
    <t>nisar</t>
  </si>
  <si>
    <t>noor</t>
  </si>
  <si>
    <t>toy villa</t>
  </si>
  <si>
    <t>total</t>
  </si>
  <si>
    <t>cash we have</t>
  </si>
  <si>
    <t>extra</t>
  </si>
  <si>
    <t>CUSTOMER KA KUM</t>
  </si>
  <si>
    <t>TANMYA BASNA KA</t>
  </si>
  <si>
    <t>AKASH JIA</t>
  </si>
  <si>
    <t>TIE PURCHASE</t>
  </si>
  <si>
    <t>SHOP PURCHASE</t>
  </si>
  <si>
    <t>ok</t>
  </si>
  <si>
    <t>RTGS</t>
  </si>
  <si>
    <t>de diye 8-1-24 ko</t>
  </si>
  <si>
    <t>1june 23 se 30nov 23 tk</t>
  </si>
  <si>
    <t>1 dec ko advance</t>
  </si>
  <si>
    <t>A2Z</t>
  </si>
  <si>
    <t>NISAR TOYS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</si>
</sst>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2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27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332229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134668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5527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37590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56312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89003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26956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1239832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134244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133629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1" topLeftCell="A10" zoomScale="80" zoomScaleNormal="80" workbookViewId="0">
      <selection activeCell="J8" sqref="J8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v>126199</v>
      </c>
      <c r="K2" s="13"/>
      <c r="L2" s="8">
        <f>J2-K2</f>
        <v>126199</v>
      </c>
      <c r="M2" t="s">
        <v>253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SUM(36474+89544+19810+4960+350-50000)</f>
        <v>101138</v>
      </c>
      <c r="K3" s="13"/>
      <c r="L3" s="8">
        <f>J3-K3</f>
        <v>101138</v>
      </c>
      <c r="M3" t="s">
        <v>253</v>
      </c>
      <c r="N3" s="8"/>
    </row>
    <row r="4" spans="1:14" ht="23.25">
      <c r="A4" s="2" t="s">
        <v>2</v>
      </c>
      <c r="B4" s="2">
        <f>[4]Sheet1!$E$38</f>
        <v>134244</v>
      </c>
      <c r="D4" s="23"/>
      <c r="E4" s="23"/>
      <c r="F4" s="23"/>
      <c r="G4" s="23"/>
      <c r="H4" s="23"/>
      <c r="I4" s="23" t="s">
        <v>155</v>
      </c>
      <c r="J4" s="24">
        <v>98864</v>
      </c>
      <c r="K4" s="13"/>
      <c r="L4" s="8">
        <f>J4</f>
        <v>98864</v>
      </c>
      <c r="M4" t="s">
        <v>253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v>89244</v>
      </c>
      <c r="K5" s="8"/>
      <c r="L5" s="8">
        <f>J5-K5</f>
        <v>89244</v>
      </c>
      <c r="M5" t="s">
        <v>253</v>
      </c>
      <c r="N5" s="8"/>
    </row>
    <row r="6" spans="1:14" ht="23.25">
      <c r="A6" s="2" t="s">
        <v>4</v>
      </c>
      <c r="B6" s="2">
        <f>[6]Sheet1!$E$38</f>
        <v>133629</v>
      </c>
      <c r="D6" s="23"/>
      <c r="E6" s="23"/>
      <c r="F6" s="23"/>
      <c r="G6" s="23"/>
      <c r="H6" s="23"/>
      <c r="I6" s="23" t="s">
        <v>175</v>
      </c>
      <c r="J6" s="24">
        <v>36824</v>
      </c>
      <c r="K6" s="8"/>
      <c r="L6" s="8">
        <f>J6</f>
        <v>36824</v>
      </c>
      <c r="M6" t="s">
        <v>253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230</v>
      </c>
      <c r="J7" s="24">
        <f>SUM(32870-14150-12800)</f>
        <v>5920</v>
      </c>
      <c r="K7" s="8"/>
      <c r="L7" s="8">
        <f>J7-K7</f>
        <v>5920</v>
      </c>
      <c r="M7" t="s">
        <v>253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9</v>
      </c>
      <c r="J8" s="24">
        <f>125026-50000-26388</f>
        <v>48638</v>
      </c>
      <c r="K8" s="8"/>
      <c r="L8" s="8">
        <f>J8-K8</f>
        <v>48638</v>
      </c>
      <c r="M8" t="s">
        <v>253</v>
      </c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 t="s">
        <v>258</v>
      </c>
      <c r="J9" s="24">
        <v>17530</v>
      </c>
      <c r="L9" s="8">
        <f>J9</f>
        <v>17530</v>
      </c>
      <c r="M9" t="s">
        <v>176</v>
      </c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SUM(B1,B3,B4,B5,B8,B9,B13,B18,B20,B21,B23,B24)</f>
        <v>171834</v>
      </c>
      <c r="F10" s="23" t="s">
        <v>22</v>
      </c>
      <c r="G10" s="23"/>
      <c r="H10" s="26"/>
      <c r="I10" s="23" t="s">
        <v>259</v>
      </c>
      <c r="J10" s="24">
        <v>2320</v>
      </c>
      <c r="L10" s="8">
        <f>J10</f>
        <v>2320</v>
      </c>
      <c r="N10" s="8"/>
    </row>
    <row r="11" spans="1:14" ht="23.25">
      <c r="A11" s="2" t="s">
        <v>15</v>
      </c>
      <c r="B11" s="2">
        <f>[11]Sheet1!$E$38</f>
        <v>332229</v>
      </c>
      <c r="D11" s="23"/>
      <c r="E11" s="23">
        <f>SUM(B6,B12,B11,B22,B27,B30)</f>
        <v>772797</v>
      </c>
      <c r="F11" s="23" t="s">
        <v>20</v>
      </c>
      <c r="G11" s="23"/>
      <c r="H11" s="26"/>
      <c r="I11" s="23" t="s">
        <v>70</v>
      </c>
      <c r="J11" s="24">
        <v>200000</v>
      </c>
      <c r="L11" s="8"/>
    </row>
    <row r="12" spans="1:14" ht="26.25">
      <c r="A12" s="2" t="s">
        <v>9</v>
      </c>
      <c r="B12" s="2">
        <f>[12]Sheet1!$E$38</f>
        <v>134668</v>
      </c>
      <c r="D12" s="23"/>
      <c r="E12" s="23">
        <f>SUM(B2,B7,B14,B17,B19)</f>
        <v>84202</v>
      </c>
      <c r="F12" s="23" t="s">
        <v>21</v>
      </c>
      <c r="G12" s="23"/>
      <c r="H12" s="26"/>
      <c r="I12" s="23"/>
      <c r="J12" s="55" t="s">
        <v>24</v>
      </c>
      <c r="K12" s="55" t="s">
        <v>254</v>
      </c>
      <c r="L12" s="55" t="s">
        <v>70</v>
      </c>
    </row>
    <row r="13" spans="1:14" ht="23.25">
      <c r="A13" s="2" t="s">
        <v>10</v>
      </c>
      <c r="B13" s="2">
        <f>[13]Sheet1!$E$38</f>
        <v>0</v>
      </c>
      <c r="D13" s="23"/>
      <c r="E13" s="23">
        <f>SUM(B16,B10,B25)</f>
        <v>0</v>
      </c>
      <c r="F13" s="23" t="s">
        <v>23</v>
      </c>
      <c r="G13" s="23"/>
      <c r="H13" s="23"/>
      <c r="I13" s="23"/>
      <c r="J13" s="24">
        <f>SUM(J2:J11)</f>
        <v>726677</v>
      </c>
      <c r="K13" s="24">
        <f>SUM(K2:K9)</f>
        <v>0</v>
      </c>
      <c r="L13" s="24">
        <f>SUM(L2:L9)</f>
        <v>524357</v>
      </c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24"/>
    </row>
    <row r="15" spans="1:14" ht="23.25">
      <c r="A15" s="2"/>
      <c r="B15" s="2"/>
      <c r="D15" s="23"/>
      <c r="E15" s="23"/>
      <c r="F15" s="23"/>
      <c r="G15" s="23"/>
      <c r="H15" s="23"/>
      <c r="I15" s="23"/>
      <c r="J15" s="11"/>
    </row>
    <row r="16" spans="1:14" ht="23.25">
      <c r="A16" s="2" t="s">
        <v>12</v>
      </c>
      <c r="B16" s="2">
        <f>[15]Sheet1!$E$38</f>
        <v>0</v>
      </c>
      <c r="D16" s="23"/>
      <c r="E16" s="26">
        <f>SUM(E10:E13)</f>
        <v>1028833</v>
      </c>
      <c r="F16" s="26" t="s">
        <v>24</v>
      </c>
      <c r="G16" s="23"/>
      <c r="H16" s="23"/>
      <c r="I16" s="23"/>
      <c r="J16" s="11"/>
    </row>
    <row r="17" spans="1:18" ht="23.25">
      <c r="A17" s="2" t="s">
        <v>16</v>
      </c>
      <c r="B17" s="2">
        <f>[16]Sheet1!$E$38</f>
        <v>2455</v>
      </c>
      <c r="D17" s="23"/>
      <c r="E17" s="23"/>
      <c r="F17" s="23"/>
      <c r="G17" s="23"/>
      <c r="H17" s="23"/>
      <c r="I17" s="23"/>
      <c r="J17" s="11"/>
    </row>
    <row r="18" spans="1:18" ht="23.25">
      <c r="A18" s="2" t="s">
        <v>17</v>
      </c>
      <c r="B18" s="2">
        <f>[17]Sheet1!$E$38</f>
        <v>0</v>
      </c>
      <c r="D18" s="23"/>
      <c r="E18" s="23"/>
      <c r="F18" s="23"/>
      <c r="G18" s="23"/>
      <c r="H18" s="23"/>
      <c r="I18" s="23"/>
      <c r="J18" s="11"/>
    </row>
    <row r="19" spans="1:18" ht="23.25">
      <c r="A19" s="2" t="s">
        <v>18</v>
      </c>
      <c r="B19" s="6">
        <f>[18]Sheet1!$E$38</f>
        <v>5527</v>
      </c>
      <c r="D19" s="23"/>
      <c r="E19" s="23"/>
      <c r="F19" s="23"/>
      <c r="G19" s="23"/>
      <c r="H19" s="23"/>
      <c r="I19" s="23"/>
      <c r="J19" s="11"/>
      <c r="L19" s="11"/>
    </row>
    <row r="20" spans="1:18" ht="23.25">
      <c r="A20" s="2" t="s">
        <v>19</v>
      </c>
      <c r="B20" s="6">
        <f>[19]Sheet1!$E$38</f>
        <v>0</v>
      </c>
      <c r="D20" s="23"/>
      <c r="E20" s="23"/>
      <c r="F20" s="23"/>
      <c r="G20" s="23"/>
      <c r="H20" s="23"/>
      <c r="I20" s="27"/>
      <c r="J20" s="11"/>
      <c r="K20" s="28"/>
      <c r="L20" s="28"/>
    </row>
    <row r="21" spans="1:18" ht="23.25">
      <c r="A21" s="2" t="s">
        <v>25</v>
      </c>
      <c r="B21" s="9">
        <f>[20]Sheet1!$E$38</f>
        <v>37590</v>
      </c>
      <c r="D21" s="23"/>
      <c r="E21" s="23"/>
      <c r="F21" s="23"/>
      <c r="G21" s="23"/>
      <c r="H21" s="23"/>
      <c r="I21" s="24"/>
      <c r="J21" s="24"/>
    </row>
    <row r="22" spans="1:18" ht="23.25">
      <c r="A22" s="2" t="s">
        <v>26</v>
      </c>
      <c r="B22" s="9">
        <f>[21]Sheet1!$E$38</f>
        <v>56312</v>
      </c>
      <c r="D22" s="23"/>
      <c r="E22" s="23"/>
      <c r="F22" s="23"/>
      <c r="G22" s="23"/>
      <c r="H22" s="23"/>
      <c r="J22" s="24"/>
    </row>
    <row r="23" spans="1:18" ht="23.25">
      <c r="A23" s="2" t="s">
        <v>27</v>
      </c>
      <c r="B23" s="9">
        <f>[22]Sheet1!$E$38</f>
        <v>0</v>
      </c>
      <c r="D23" s="23"/>
      <c r="E23" s="23"/>
      <c r="F23" s="23"/>
      <c r="G23" s="23"/>
      <c r="H23" s="23"/>
      <c r="I23" s="30"/>
      <c r="J23" s="24"/>
      <c r="R23" t="s">
        <v>139</v>
      </c>
    </row>
    <row r="24" spans="1:18" ht="23.25">
      <c r="A24" s="2" t="s">
        <v>28</v>
      </c>
      <c r="B24" s="9">
        <f>[23]Sheet1!$E$38</f>
        <v>0</v>
      </c>
      <c r="I24" s="24"/>
      <c r="J24" s="24"/>
    </row>
    <row r="25" spans="1:18" ht="23.25">
      <c r="A25" s="2" t="s">
        <v>29</v>
      </c>
      <c r="B25" s="9">
        <f>[24]Sheet1!$E$38</f>
        <v>0</v>
      </c>
      <c r="G25" s="7"/>
      <c r="I25" s="24"/>
      <c r="J25" s="24"/>
    </row>
    <row r="26" spans="1:18" ht="23.25">
      <c r="A26" s="2" t="s">
        <v>185</v>
      </c>
      <c r="B26" s="9">
        <f>[25]Sheet1!$E$38</f>
        <v>190</v>
      </c>
      <c r="G26" s="7"/>
      <c r="I26" s="13"/>
      <c r="J26" s="13"/>
    </row>
    <row r="27" spans="1:18" ht="23.25">
      <c r="A27" s="2" t="s">
        <v>71</v>
      </c>
      <c r="B27" s="9">
        <f>[26]Sheet1!$E$38</f>
        <v>89003</v>
      </c>
      <c r="I27" s="8"/>
      <c r="J27" s="13"/>
    </row>
    <row r="28" spans="1:18" ht="23.25">
      <c r="A28" s="2"/>
      <c r="B28" s="9"/>
      <c r="I28" s="8"/>
      <c r="J28" s="13"/>
    </row>
    <row r="29" spans="1:18" ht="23.25">
      <c r="A29" s="2"/>
      <c r="B29" s="9"/>
      <c r="I29" s="11"/>
      <c r="J29" s="13"/>
    </row>
    <row r="30" spans="1:18" ht="23.25">
      <c r="A30" s="2" t="s">
        <v>72</v>
      </c>
      <c r="B30" s="9">
        <f>[27]Sheet1!$E$38</f>
        <v>26956</v>
      </c>
      <c r="I30" s="11"/>
      <c r="J30" s="8"/>
    </row>
    <row r="31" spans="1:18" ht="23.25">
      <c r="B31" s="1">
        <f>SUM(B1:B30)</f>
        <v>1029023</v>
      </c>
      <c r="I31" s="7"/>
    </row>
    <row r="32" spans="1:18" ht="23.25">
      <c r="B32" s="1">
        <f>[28]Sheet5!$G$1</f>
        <v>1239832</v>
      </c>
    </row>
    <row r="34" spans="1:2" ht="21">
      <c r="A34" s="4" t="s">
        <v>14</v>
      </c>
      <c r="B34" s="5">
        <f>B32-B31</f>
        <v>210809</v>
      </c>
    </row>
    <row r="43" spans="1:2">
      <c r="A43" s="12"/>
      <c r="B43" s="12"/>
    </row>
    <row r="44" spans="1:2">
      <c r="A44" s="7"/>
      <c r="B44" s="7"/>
    </row>
    <row r="49" spans="1:2">
      <c r="A49" s="7"/>
      <c r="B49" s="7"/>
    </row>
  </sheetData>
  <conditionalFormatting sqref="J22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topLeftCell="A3"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208</v>
      </c>
    </row>
    <row r="4" spans="1:2">
      <c r="A4" s="52">
        <v>7610</v>
      </c>
      <c r="B4" t="s">
        <v>208</v>
      </c>
    </row>
    <row r="5" spans="1:2">
      <c r="A5">
        <v>9234</v>
      </c>
      <c r="B5" t="s">
        <v>208</v>
      </c>
    </row>
    <row r="6" spans="1:2">
      <c r="A6">
        <v>9236</v>
      </c>
      <c r="B6" t="s">
        <v>208</v>
      </c>
    </row>
    <row r="7" spans="1:2">
      <c r="A7">
        <v>9234</v>
      </c>
      <c r="B7" t="s">
        <v>208</v>
      </c>
    </row>
    <row r="8" spans="1:2">
      <c r="A8">
        <v>9408</v>
      </c>
      <c r="B8" t="s">
        <v>208</v>
      </c>
    </row>
    <row r="9" spans="1:2">
      <c r="A9">
        <v>7516</v>
      </c>
      <c r="B9" t="s">
        <v>208</v>
      </c>
    </row>
    <row r="10" spans="1:2">
      <c r="A10">
        <v>7517</v>
      </c>
      <c r="B10" t="s">
        <v>208</v>
      </c>
    </row>
    <row r="11" spans="1:2">
      <c r="A11">
        <v>7518</v>
      </c>
      <c r="B11" t="s">
        <v>208</v>
      </c>
    </row>
    <row r="12" spans="1:2">
      <c r="A12">
        <v>5539</v>
      </c>
      <c r="B12" t="s">
        <v>208</v>
      </c>
    </row>
    <row r="13" spans="1:2">
      <c r="A13">
        <v>5540</v>
      </c>
      <c r="B13" t="s">
        <v>208</v>
      </c>
    </row>
    <row r="14" spans="1:2">
      <c r="A14">
        <v>5541</v>
      </c>
      <c r="B14" t="s">
        <v>208</v>
      </c>
    </row>
    <row r="15" spans="1:2">
      <c r="A15">
        <v>5620</v>
      </c>
      <c r="B15" t="s">
        <v>208</v>
      </c>
    </row>
    <row r="16" spans="1:2">
      <c r="A16">
        <v>6428</v>
      </c>
      <c r="B16" t="s">
        <v>208</v>
      </c>
    </row>
    <row r="17" spans="1:2">
      <c r="A17">
        <v>8885</v>
      </c>
      <c r="B17" t="s">
        <v>208</v>
      </c>
    </row>
    <row r="18" spans="1:2">
      <c r="A18">
        <v>7667</v>
      </c>
      <c r="B18" t="s">
        <v>208</v>
      </c>
    </row>
    <row r="19" spans="1:2">
      <c r="A19">
        <v>10604</v>
      </c>
      <c r="B19" t="s">
        <v>208</v>
      </c>
    </row>
    <row r="20" spans="1:2">
      <c r="A20">
        <v>10097</v>
      </c>
      <c r="B20" t="s">
        <v>208</v>
      </c>
    </row>
    <row r="21" spans="1:2">
      <c r="A21">
        <v>8596</v>
      </c>
      <c r="B21" t="s">
        <v>208</v>
      </c>
    </row>
    <row r="22" spans="1:2">
      <c r="A22">
        <v>7636</v>
      </c>
      <c r="B22" t="s">
        <v>208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176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176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176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177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176</v>
      </c>
    </row>
    <row r="8" spans="1:5">
      <c r="A8" s="8" t="s">
        <v>144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211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148</v>
      </c>
      <c r="B13" s="8">
        <v>8</v>
      </c>
      <c r="C13" s="8">
        <v>970</v>
      </c>
      <c r="D13" s="8">
        <v>2820</v>
      </c>
    </row>
    <row r="14" spans="1:5">
      <c r="A14" s="8" t="s">
        <v>212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181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209</v>
      </c>
      <c r="B19" s="11"/>
      <c r="C19" s="8"/>
      <c r="D19" s="8"/>
    </row>
    <row r="20" spans="1:4">
      <c r="A20" s="8" t="s">
        <v>210</v>
      </c>
      <c r="B20" s="8">
        <v>6</v>
      </c>
      <c r="C20" s="8"/>
      <c r="D20" s="8"/>
    </row>
    <row r="21" spans="1:4">
      <c r="A21" s="8" t="s">
        <v>217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140</v>
      </c>
      <c r="B25" s="8">
        <v>4</v>
      </c>
      <c r="C25" s="8">
        <v>425</v>
      </c>
      <c r="D25" s="8"/>
    </row>
    <row r="26" spans="1:4">
      <c r="A26" s="8" t="s">
        <v>213</v>
      </c>
      <c r="B26" s="8">
        <v>4</v>
      </c>
      <c r="C26" s="8">
        <v>475</v>
      </c>
      <c r="D26" s="8"/>
    </row>
    <row r="27" spans="1:4">
      <c r="A27" s="8" t="s">
        <v>214</v>
      </c>
      <c r="B27" s="8">
        <v>4</v>
      </c>
      <c r="C27" s="8"/>
      <c r="D27" s="8"/>
    </row>
    <row r="28" spans="1:4">
      <c r="A28" s="8" t="s">
        <v>215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178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179</v>
      </c>
      <c r="B35" s="8">
        <v>20</v>
      </c>
      <c r="C35" s="8">
        <v>305</v>
      </c>
      <c r="D35" s="8">
        <v>900</v>
      </c>
      <c r="E35" s="34" t="s">
        <v>178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178</v>
      </c>
    </row>
    <row r="38" spans="1:5">
      <c r="A38" s="8" t="s">
        <v>216</v>
      </c>
      <c r="B38" s="8">
        <v>4</v>
      </c>
      <c r="C38" s="8"/>
      <c r="E38" s="34"/>
    </row>
    <row r="39" spans="1:5">
      <c r="E39" s="34" t="s">
        <v>178</v>
      </c>
    </row>
    <row r="40" spans="1:5">
      <c r="E40" s="34" t="s">
        <v>178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D11" sqref="D11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222</v>
      </c>
      <c r="B1">
        <v>200000</v>
      </c>
    </row>
    <row r="2" spans="1:2">
      <c r="A2" t="s">
        <v>218</v>
      </c>
      <c r="B2">
        <v>198000</v>
      </c>
    </row>
    <row r="3" spans="1:2">
      <c r="A3" t="s">
        <v>219</v>
      </c>
      <c r="B3">
        <v>7200</v>
      </c>
    </row>
    <row r="6" spans="1:2">
      <c r="B6">
        <f>SUM(B1:B5)</f>
        <v>405200</v>
      </c>
    </row>
    <row r="11" spans="1:2" ht="28.5">
      <c r="A11" s="53" t="s">
        <v>227</v>
      </c>
    </row>
    <row r="12" spans="1:2">
      <c r="A12" t="s">
        <v>223</v>
      </c>
      <c r="B12" t="s">
        <v>224</v>
      </c>
    </row>
    <row r="13" spans="1:2">
      <c r="A13" t="s">
        <v>220</v>
      </c>
      <c r="B13" t="s">
        <v>225</v>
      </c>
    </row>
    <row r="14" spans="1:2">
      <c r="A14" t="s">
        <v>221</v>
      </c>
      <c r="B14" t="s">
        <v>226</v>
      </c>
    </row>
    <row r="18" spans="1:1" ht="28.5">
      <c r="A18" s="53" t="s">
        <v>228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5" sqref="N5"/>
    </sheetView>
  </sheetViews>
  <sheetFormatPr defaultRowHeight="15"/>
  <cols>
    <col min="1" max="1" width="19.140625" customWidth="1"/>
    <col min="2" max="2" width="24.28515625" customWidth="1"/>
    <col min="3" max="4" width="13" customWidth="1"/>
    <col min="13" max="13" width="13.42578125" customWidth="1"/>
  </cols>
  <sheetData>
    <row r="1" spans="1:14">
      <c r="B1" s="11" t="s">
        <v>70</v>
      </c>
      <c r="C1" s="11" t="s">
        <v>229</v>
      </c>
      <c r="D1" s="11" t="s">
        <v>24</v>
      </c>
    </row>
    <row r="2" spans="1:14">
      <c r="A2" s="52" t="s">
        <v>71</v>
      </c>
      <c r="B2" s="8">
        <f>D2-C2</f>
        <v>81064</v>
      </c>
      <c r="C2" s="8"/>
      <c r="D2" s="8">
        <f>SUM(111971-30907)</f>
        <v>81064</v>
      </c>
      <c r="F2" t="s">
        <v>233</v>
      </c>
      <c r="M2" t="s">
        <v>238</v>
      </c>
      <c r="N2">
        <f>B2</f>
        <v>81064</v>
      </c>
    </row>
    <row r="3" spans="1:14">
      <c r="A3" s="52" t="s">
        <v>230</v>
      </c>
      <c r="B3" s="8">
        <f t="shared" ref="B3:B8" si="0">D3-C3</f>
        <v>11545</v>
      </c>
      <c r="C3" s="8"/>
      <c r="D3" s="8">
        <f>SUM(21820-10275)</f>
        <v>11545</v>
      </c>
      <c r="F3" t="s">
        <v>233</v>
      </c>
      <c r="M3" t="s">
        <v>239</v>
      </c>
      <c r="N3">
        <f t="shared" ref="N3:N9" si="1">B3</f>
        <v>11545</v>
      </c>
    </row>
    <row r="4" spans="1:14">
      <c r="A4" s="52" t="s">
        <v>15</v>
      </c>
      <c r="B4" s="8">
        <f>D4-C4</f>
        <v>168597</v>
      </c>
      <c r="C4" s="8"/>
      <c r="D4" s="8">
        <f>SUM(332329-50000-13732-100000)</f>
        <v>168597</v>
      </c>
      <c r="F4" t="s">
        <v>233</v>
      </c>
      <c r="M4" t="s">
        <v>240</v>
      </c>
      <c r="N4">
        <f>B4</f>
        <v>168597</v>
      </c>
    </row>
    <row r="5" spans="1:14">
      <c r="A5" s="52" t="s">
        <v>231</v>
      </c>
      <c r="B5" s="8">
        <f t="shared" si="0"/>
        <v>19317</v>
      </c>
      <c r="C5" s="8">
        <v>15051</v>
      </c>
      <c r="D5" s="8">
        <f>SUM(134368-50000-50000)</f>
        <v>34368</v>
      </c>
      <c r="F5" t="s">
        <v>233</v>
      </c>
      <c r="M5" t="s">
        <v>241</v>
      </c>
      <c r="N5">
        <f t="shared" si="1"/>
        <v>19317</v>
      </c>
    </row>
    <row r="6" spans="1:14">
      <c r="A6" s="52" t="s">
        <v>232</v>
      </c>
      <c r="B6" s="8">
        <f t="shared" si="0"/>
        <v>26956</v>
      </c>
      <c r="C6" s="8"/>
      <c r="D6" s="8">
        <v>26956</v>
      </c>
      <c r="F6" t="s">
        <v>233</v>
      </c>
      <c r="M6" t="s">
        <v>242</v>
      </c>
      <c r="N6">
        <f t="shared" si="1"/>
        <v>26956</v>
      </c>
    </row>
    <row r="7" spans="1:14">
      <c r="A7" s="52" t="s">
        <v>4</v>
      </c>
      <c r="B7" s="8">
        <f t="shared" si="0"/>
        <v>87289</v>
      </c>
      <c r="C7" s="8"/>
      <c r="D7" s="8">
        <f>SUM(121344-34055)</f>
        <v>87289</v>
      </c>
      <c r="F7" t="s">
        <v>233</v>
      </c>
      <c r="M7" t="s">
        <v>243</v>
      </c>
      <c r="N7">
        <f t="shared" si="1"/>
        <v>87289</v>
      </c>
    </row>
    <row r="8" spans="1:14">
      <c r="A8" s="52" t="s">
        <v>155</v>
      </c>
      <c r="B8" s="8">
        <f t="shared" si="0"/>
        <v>0</v>
      </c>
      <c r="C8" s="8">
        <v>41009</v>
      </c>
      <c r="D8" s="8">
        <f>SUM(70386-29377)</f>
        <v>41009</v>
      </c>
      <c r="F8" t="s">
        <v>233</v>
      </c>
      <c r="M8" t="s">
        <v>244</v>
      </c>
      <c r="N8">
        <f>B8</f>
        <v>0</v>
      </c>
    </row>
    <row r="9" spans="1:14">
      <c r="A9" s="52" t="s">
        <v>70</v>
      </c>
      <c r="B9" s="8">
        <f>D9-C9</f>
        <v>200000</v>
      </c>
      <c r="C9" s="8"/>
      <c r="D9" s="8">
        <v>200000</v>
      </c>
      <c r="M9" t="s">
        <v>103</v>
      </c>
      <c r="N9">
        <f t="shared" si="1"/>
        <v>200000</v>
      </c>
    </row>
    <row r="10" spans="1:14">
      <c r="A10" s="52"/>
      <c r="M10" t="s">
        <v>247</v>
      </c>
      <c r="N10">
        <v>25232</v>
      </c>
    </row>
    <row r="11" spans="1:14" ht="23.25">
      <c r="A11" s="52"/>
      <c r="B11" s="54">
        <f>SUM(B2:B10)</f>
        <v>594768</v>
      </c>
      <c r="C11" s="54">
        <f>SUM(C2:C10)</f>
        <v>56060</v>
      </c>
      <c r="D11" s="54">
        <f>SUM(D2:D10)</f>
        <v>650828</v>
      </c>
      <c r="E11" s="1"/>
      <c r="F11" s="1"/>
    </row>
    <row r="12" spans="1:14">
      <c r="A12" s="52"/>
      <c r="M12" t="s">
        <v>245</v>
      </c>
      <c r="N12">
        <f>SUM(N2:N10)</f>
        <v>620000</v>
      </c>
    </row>
    <row r="13" spans="1:14">
      <c r="A13" s="52"/>
      <c r="M13" t="s">
        <v>246</v>
      </c>
      <c r="N13">
        <f>SUM(9000+100000+11000)</f>
        <v>120000</v>
      </c>
    </row>
    <row r="14" spans="1:14">
      <c r="A14" s="52"/>
      <c r="M14" t="s">
        <v>235</v>
      </c>
      <c r="N14">
        <f>N12-N13</f>
        <v>500000</v>
      </c>
    </row>
    <row r="15" spans="1:14">
      <c r="A15" s="52"/>
    </row>
    <row r="16" spans="1:14">
      <c r="A16" s="52"/>
    </row>
    <row r="17" spans="2:4">
      <c r="B17" t="s">
        <v>234</v>
      </c>
      <c r="C17">
        <v>215000</v>
      </c>
      <c r="D17" t="s">
        <v>30</v>
      </c>
    </row>
    <row r="18" spans="2:4">
      <c r="B18" t="s">
        <v>235</v>
      </c>
      <c r="C18" s="7">
        <f>B11-C17-100000</f>
        <v>279768</v>
      </c>
    </row>
    <row r="20" spans="2:4">
      <c r="B20" t="s">
        <v>237</v>
      </c>
      <c r="C20">
        <f>SUM(31307+3000)</f>
        <v>34307</v>
      </c>
    </row>
    <row r="21" spans="2:4">
      <c r="B21" t="s">
        <v>236</v>
      </c>
      <c r="C21" s="7">
        <f>C11-C20</f>
        <v>21753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B35" sqref="B35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8"/>
  <sheetViews>
    <sheetView workbookViewId="0">
      <selection activeCell="A94" sqref="A94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B1" s="7" t="s">
        <v>252</v>
      </c>
    </row>
    <row r="2" spans="1:6">
      <c r="A2" t="s">
        <v>252</v>
      </c>
      <c r="B2">
        <v>50000</v>
      </c>
      <c r="C2" s="14">
        <v>45218</v>
      </c>
    </row>
    <row r="4" spans="1:6">
      <c r="B4" s="7" t="s">
        <v>250</v>
      </c>
    </row>
    <row r="5" spans="1:6">
      <c r="A5" t="s">
        <v>70</v>
      </c>
      <c r="B5">
        <v>1035</v>
      </c>
      <c r="C5" s="14">
        <v>45097</v>
      </c>
      <c r="D5" s="14" t="s">
        <v>251</v>
      </c>
    </row>
    <row r="7" spans="1:6">
      <c r="A7" s="11"/>
      <c r="B7" s="11" t="s">
        <v>35</v>
      </c>
      <c r="C7" s="11"/>
      <c r="D7" s="11"/>
      <c r="E7" s="11"/>
      <c r="F7" s="8"/>
    </row>
    <row r="8" spans="1:6">
      <c r="A8" s="8" t="s">
        <v>70</v>
      </c>
      <c r="B8" s="8">
        <v>6985</v>
      </c>
      <c r="C8" s="15">
        <v>44828</v>
      </c>
      <c r="D8" s="15"/>
      <c r="E8" s="8"/>
      <c r="F8" s="8"/>
    </row>
    <row r="9" spans="1:6">
      <c r="A9" s="8"/>
      <c r="B9" s="8"/>
      <c r="C9" s="15"/>
      <c r="D9" s="15"/>
      <c r="E9" s="8"/>
      <c r="F9" s="8"/>
    </row>
    <row r="10" spans="1:6">
      <c r="A10" s="8"/>
      <c r="B10" s="8"/>
      <c r="C10" s="8"/>
      <c r="D10" s="15"/>
      <c r="E10" s="8"/>
      <c r="F10" s="8"/>
    </row>
    <row r="11" spans="1:6">
      <c r="A11" s="8"/>
      <c r="B11" s="11" t="s">
        <v>86</v>
      </c>
      <c r="C11" s="8"/>
      <c r="D11" s="15"/>
      <c r="E11" s="8"/>
      <c r="F11" s="8"/>
    </row>
    <row r="12" spans="1:6">
      <c r="A12" s="8" t="s">
        <v>70</v>
      </c>
      <c r="B12" s="8">
        <v>8100</v>
      </c>
      <c r="C12" s="8"/>
      <c r="D12" s="15"/>
      <c r="E12" s="8"/>
      <c r="F12" s="8"/>
    </row>
    <row r="13" spans="1:6">
      <c r="A13" s="8" t="s">
        <v>70</v>
      </c>
      <c r="B13" s="8">
        <v>500</v>
      </c>
      <c r="C13" s="8"/>
      <c r="D13" s="15"/>
      <c r="E13" s="8"/>
      <c r="F13" s="8"/>
    </row>
    <row r="14" spans="1:6">
      <c r="A14" s="8" t="s">
        <v>70</v>
      </c>
      <c r="B14" s="8">
        <v>3360</v>
      </c>
      <c r="C14" s="8"/>
      <c r="D14" s="15"/>
      <c r="E14" s="8"/>
      <c r="F14" s="8"/>
    </row>
    <row r="15" spans="1:6">
      <c r="A15" s="8" t="s">
        <v>70</v>
      </c>
      <c r="B15" s="8">
        <v>2900</v>
      </c>
      <c r="C15" s="8"/>
      <c r="D15" s="15"/>
      <c r="E15" s="8"/>
      <c r="F15" s="8"/>
    </row>
    <row r="16" spans="1:6">
      <c r="A16" s="8" t="s">
        <v>88</v>
      </c>
      <c r="B16" s="8">
        <v>500</v>
      </c>
      <c r="C16" s="8"/>
      <c r="D16" s="15"/>
      <c r="E16" s="8"/>
      <c r="F16" s="8"/>
    </row>
    <row r="17" spans="1:6">
      <c r="A17" s="8" t="s">
        <v>70</v>
      </c>
      <c r="B17" s="8">
        <v>1328</v>
      </c>
      <c r="C17" s="8"/>
      <c r="D17" s="15"/>
      <c r="E17" s="8"/>
      <c r="F17" s="8"/>
    </row>
    <row r="18" spans="1:6">
      <c r="A18" s="8" t="s">
        <v>70</v>
      </c>
      <c r="B18" s="8">
        <v>500</v>
      </c>
      <c r="C18" s="8"/>
      <c r="D18" s="15"/>
      <c r="E18" s="8"/>
      <c r="F18" s="8"/>
    </row>
    <row r="19" spans="1:6">
      <c r="A19" s="8" t="s">
        <v>70</v>
      </c>
      <c r="B19" s="8">
        <v>800</v>
      </c>
      <c r="C19" s="8"/>
      <c r="D19" s="15"/>
      <c r="E19" s="8"/>
      <c r="F19" s="8"/>
    </row>
    <row r="20" spans="1:6">
      <c r="A20" s="8" t="s">
        <v>70</v>
      </c>
      <c r="B20" s="8">
        <v>150</v>
      </c>
      <c r="C20" s="8"/>
      <c r="D20" s="15"/>
      <c r="E20" s="8"/>
      <c r="F20" s="8"/>
    </row>
    <row r="21" spans="1:6">
      <c r="A21" s="8"/>
      <c r="B21" s="8"/>
      <c r="C21" s="8"/>
      <c r="D21" s="15"/>
      <c r="E21" s="8" t="s">
        <v>96</v>
      </c>
      <c r="F21" s="8">
        <f>B98</f>
        <v>16154</v>
      </c>
    </row>
    <row r="22" spans="1:6">
      <c r="A22" s="8"/>
      <c r="B22" s="11" t="s">
        <v>91</v>
      </c>
      <c r="C22" s="8"/>
      <c r="D22" s="15"/>
      <c r="E22" s="8" t="s">
        <v>97</v>
      </c>
      <c r="F22" s="8">
        <f>SUM(B8:B9,B12:B19,B23,B26,B20,B29:B30,B33,B36,B5,B2)</f>
        <v>106085</v>
      </c>
    </row>
    <row r="23" spans="1:6">
      <c r="A23" s="8" t="s">
        <v>70</v>
      </c>
      <c r="B23" s="8">
        <v>11200</v>
      </c>
      <c r="C23" s="8"/>
      <c r="D23" s="8"/>
      <c r="F23" s="8"/>
    </row>
    <row r="24" spans="1:6">
      <c r="A24" s="8"/>
      <c r="B24" s="11"/>
      <c r="C24" s="11"/>
      <c r="D24" s="11"/>
      <c r="E24" s="8"/>
      <c r="F24" s="11">
        <f>SUM(F21:F22)</f>
        <v>122239</v>
      </c>
    </row>
    <row r="25" spans="1:6">
      <c r="A25" s="8"/>
      <c r="B25" s="11" t="s">
        <v>39</v>
      </c>
      <c r="C25" s="8"/>
      <c r="D25" s="8"/>
      <c r="E25" s="8"/>
      <c r="F25" s="11"/>
    </row>
    <row r="26" spans="1:6">
      <c r="A26" s="8" t="s">
        <v>87</v>
      </c>
      <c r="B26" s="8">
        <v>3627</v>
      </c>
      <c r="C26" s="8"/>
      <c r="D26" s="8"/>
    </row>
    <row r="27" spans="1:6">
      <c r="A27" s="8"/>
      <c r="B27" s="8"/>
      <c r="C27" s="8"/>
      <c r="D27" s="8"/>
      <c r="F27" s="19"/>
    </row>
    <row r="28" spans="1:6">
      <c r="A28" s="8"/>
      <c r="B28" s="11" t="s">
        <v>89</v>
      </c>
      <c r="C28" s="8"/>
      <c r="D28" s="8"/>
    </row>
    <row r="29" spans="1:6">
      <c r="A29" s="8" t="s">
        <v>90</v>
      </c>
      <c r="B29" s="8">
        <v>7000</v>
      </c>
      <c r="C29" s="8"/>
      <c r="D29" s="8"/>
    </row>
    <row r="30" spans="1:6">
      <c r="A30" s="8" t="s">
        <v>90</v>
      </c>
      <c r="B30" s="8">
        <v>5300</v>
      </c>
      <c r="C30" s="8"/>
      <c r="D30" s="8"/>
    </row>
    <row r="31" spans="1:6">
      <c r="A31" s="11"/>
      <c r="B31" s="8"/>
      <c r="C31" s="8"/>
      <c r="D31" s="8"/>
    </row>
    <row r="32" spans="1:6">
      <c r="A32" s="8"/>
      <c r="B32" s="11" t="s">
        <v>92</v>
      </c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11" t="s">
        <v>93</v>
      </c>
      <c r="C35" s="8"/>
      <c r="D35" s="8"/>
    </row>
    <row r="36" spans="1:4">
      <c r="A36" s="8" t="s">
        <v>95</v>
      </c>
      <c r="B36" s="8">
        <v>2800</v>
      </c>
      <c r="C36" s="15">
        <v>44906</v>
      </c>
      <c r="D36" s="8"/>
    </row>
    <row r="37" spans="1:4">
      <c r="A37" s="8"/>
      <c r="B37" s="8"/>
      <c r="C37" s="8"/>
      <c r="D37" s="8"/>
    </row>
    <row r="38" spans="1:4">
      <c r="B38" s="7" t="s">
        <v>85</v>
      </c>
    </row>
    <row r="39" spans="1:4">
      <c r="A39" s="12" t="s">
        <v>73</v>
      </c>
      <c r="B39" s="13">
        <v>55000</v>
      </c>
      <c r="C39" s="21">
        <v>44281</v>
      </c>
      <c r="D39" s="12"/>
    </row>
    <row r="40" spans="1:4">
      <c r="A40" s="12" t="s">
        <v>74</v>
      </c>
      <c r="B40" s="13">
        <v>10000</v>
      </c>
      <c r="C40" s="13"/>
      <c r="D40" s="12" t="s">
        <v>78</v>
      </c>
    </row>
    <row r="41" spans="1:4">
      <c r="A41" s="12" t="s">
        <v>75</v>
      </c>
      <c r="B41" s="13">
        <v>1800</v>
      </c>
      <c r="C41" s="13"/>
      <c r="D41" s="12" t="s">
        <v>78</v>
      </c>
    </row>
    <row r="42" spans="1:4">
      <c r="A42" s="12" t="s">
        <v>76</v>
      </c>
      <c r="B42" s="13">
        <v>30</v>
      </c>
      <c r="C42" s="13"/>
      <c r="D42" s="12" t="s">
        <v>78</v>
      </c>
    </row>
    <row r="43" spans="1:4">
      <c r="A43" s="12" t="s">
        <v>70</v>
      </c>
      <c r="B43" s="13">
        <v>2000</v>
      </c>
      <c r="C43" s="21">
        <v>44653</v>
      </c>
      <c r="D43" s="12" t="s">
        <v>78</v>
      </c>
    </row>
    <row r="44" spans="1:4">
      <c r="A44" s="12" t="s">
        <v>77</v>
      </c>
      <c r="B44" s="13">
        <v>120</v>
      </c>
      <c r="C44" s="21">
        <v>44669</v>
      </c>
      <c r="D44" s="12" t="s">
        <v>78</v>
      </c>
    </row>
    <row r="45" spans="1:4">
      <c r="A45" s="12" t="s">
        <v>79</v>
      </c>
      <c r="B45" s="13">
        <v>250</v>
      </c>
      <c r="C45" s="13"/>
      <c r="D45" s="12" t="s">
        <v>82</v>
      </c>
    </row>
    <row r="46" spans="1:4">
      <c r="A46" s="12" t="s">
        <v>80</v>
      </c>
      <c r="B46" s="13">
        <v>100</v>
      </c>
      <c r="C46" s="13"/>
      <c r="D46" s="12" t="s">
        <v>82</v>
      </c>
    </row>
    <row r="47" spans="1:4">
      <c r="A47" s="12" t="s">
        <v>81</v>
      </c>
      <c r="B47" s="13">
        <v>1506</v>
      </c>
      <c r="C47" s="13"/>
      <c r="D47" s="12" t="s">
        <v>82</v>
      </c>
    </row>
    <row r="48" spans="1:4">
      <c r="A48" s="12" t="s">
        <v>81</v>
      </c>
      <c r="B48" s="13">
        <v>862</v>
      </c>
      <c r="C48" s="13"/>
      <c r="D48" s="12" t="s">
        <v>82</v>
      </c>
    </row>
    <row r="49" spans="1:4">
      <c r="A49" s="12" t="s">
        <v>83</v>
      </c>
      <c r="B49" s="13">
        <v>570</v>
      </c>
      <c r="C49" s="13"/>
      <c r="D49" s="12"/>
    </row>
    <row r="50" spans="1:4">
      <c r="A50" s="12" t="s">
        <v>70</v>
      </c>
      <c r="B50" s="13">
        <v>400</v>
      </c>
      <c r="C50" s="13"/>
      <c r="D50" s="12"/>
    </row>
    <row r="51" spans="1:4">
      <c r="A51" s="12" t="s">
        <v>70</v>
      </c>
      <c r="B51" s="13">
        <v>10000</v>
      </c>
      <c r="C51" s="21">
        <v>44706</v>
      </c>
      <c r="D51" s="12"/>
    </row>
    <row r="52" spans="1:4">
      <c r="A52" s="12" t="s">
        <v>70</v>
      </c>
      <c r="B52" s="13">
        <v>5000</v>
      </c>
      <c r="C52" s="21">
        <v>44357</v>
      </c>
      <c r="D52" s="12"/>
    </row>
    <row r="53" spans="1:4">
      <c r="A53" s="12" t="s">
        <v>70</v>
      </c>
      <c r="B53" s="13">
        <v>15000</v>
      </c>
      <c r="C53" s="21">
        <v>44794</v>
      </c>
      <c r="D53" s="12"/>
    </row>
    <row r="54" spans="1:4">
      <c r="A54" s="12" t="s">
        <v>70</v>
      </c>
      <c r="B54" s="13">
        <v>10000</v>
      </c>
      <c r="C54" s="21">
        <v>44735</v>
      </c>
      <c r="D54" s="12"/>
    </row>
    <row r="55" spans="1:4">
      <c r="A55" s="22" t="s">
        <v>70</v>
      </c>
      <c r="B55" s="13">
        <v>500</v>
      </c>
      <c r="C55" s="21">
        <v>44743</v>
      </c>
      <c r="D55" s="12"/>
    </row>
    <row r="56" spans="1:4">
      <c r="A56" s="12" t="s">
        <v>70</v>
      </c>
      <c r="B56" s="13">
        <v>12000</v>
      </c>
      <c r="C56" s="21">
        <v>44767</v>
      </c>
      <c r="D56" s="12"/>
    </row>
    <row r="57" spans="1:4">
      <c r="A57" s="12" t="s">
        <v>84</v>
      </c>
      <c r="B57" s="13">
        <v>2000</v>
      </c>
      <c r="C57" s="21">
        <v>44814</v>
      </c>
      <c r="D57" s="12"/>
    </row>
    <row r="58" spans="1:4">
      <c r="A58" s="12" t="s">
        <v>70</v>
      </c>
      <c r="B58" s="13">
        <v>15000</v>
      </c>
      <c r="C58" s="21">
        <v>44827</v>
      </c>
      <c r="D58" s="12"/>
    </row>
    <row r="59" spans="1:4">
      <c r="A59" s="12" t="s">
        <v>70</v>
      </c>
      <c r="B59" s="13">
        <v>15000</v>
      </c>
      <c r="C59" s="21">
        <v>44855</v>
      </c>
      <c r="D59" s="12"/>
    </row>
    <row r="60" spans="1:4">
      <c r="A60" s="12" t="s">
        <v>70</v>
      </c>
      <c r="B60" s="13">
        <v>10000</v>
      </c>
      <c r="C60" s="21">
        <v>44875</v>
      </c>
      <c r="D60" s="12" t="s">
        <v>99</v>
      </c>
    </row>
    <row r="61" spans="1:4">
      <c r="A61" s="12" t="s">
        <v>70</v>
      </c>
      <c r="B61" s="13">
        <v>5000</v>
      </c>
      <c r="C61" s="21">
        <v>44885</v>
      </c>
      <c r="D61" s="12" t="s">
        <v>99</v>
      </c>
    </row>
    <row r="62" spans="1:4">
      <c r="A62" s="12" t="s">
        <v>70</v>
      </c>
      <c r="B62" s="13">
        <v>5000</v>
      </c>
      <c r="C62" s="21">
        <v>44916</v>
      </c>
      <c r="D62" s="12"/>
    </row>
    <row r="63" spans="1:4">
      <c r="A63" s="12" t="s">
        <v>70</v>
      </c>
      <c r="B63" s="13">
        <v>10000</v>
      </c>
      <c r="C63" s="21">
        <v>44921</v>
      </c>
      <c r="D63" s="12"/>
    </row>
    <row r="64" spans="1:4">
      <c r="A64" s="12" t="s">
        <v>70</v>
      </c>
      <c r="B64" s="13">
        <v>300</v>
      </c>
      <c r="C64" s="21">
        <v>44925</v>
      </c>
      <c r="D64" s="12"/>
    </row>
    <row r="65" spans="1:4">
      <c r="A65" s="12" t="s">
        <v>70</v>
      </c>
      <c r="B65" s="13">
        <v>2000</v>
      </c>
      <c r="C65" s="21">
        <v>44938</v>
      </c>
      <c r="D65" s="12"/>
    </row>
    <row r="66" spans="1:4">
      <c r="A66" s="12" t="s">
        <v>70</v>
      </c>
      <c r="B66" s="13">
        <v>12000</v>
      </c>
      <c r="C66" s="21">
        <v>44585</v>
      </c>
      <c r="D66" s="12"/>
    </row>
    <row r="67" spans="1:4">
      <c r="A67" s="12" t="s">
        <v>94</v>
      </c>
      <c r="B67" s="13">
        <v>6000</v>
      </c>
      <c r="C67" s="12"/>
      <c r="D67" s="12"/>
    </row>
    <row r="68" spans="1:4">
      <c r="A68" s="12" t="s">
        <v>98</v>
      </c>
      <c r="B68" s="13">
        <v>6838</v>
      </c>
      <c r="C68" s="12"/>
      <c r="D68" s="12"/>
    </row>
    <row r="69" spans="1:4">
      <c r="A69" s="12" t="s">
        <v>103</v>
      </c>
      <c r="B69" s="13">
        <v>1700</v>
      </c>
      <c r="C69" s="22">
        <v>44967</v>
      </c>
      <c r="D69" s="12"/>
    </row>
    <row r="70" spans="1:4">
      <c r="A70" s="12" t="s">
        <v>103</v>
      </c>
      <c r="B70" s="13">
        <v>3300</v>
      </c>
      <c r="C70" s="22">
        <v>44973</v>
      </c>
      <c r="D70" s="12"/>
    </row>
    <row r="71" spans="1:4">
      <c r="A71" s="12" t="s">
        <v>103</v>
      </c>
      <c r="B71" s="13">
        <v>10000</v>
      </c>
      <c r="C71" s="14">
        <v>44981</v>
      </c>
    </row>
    <row r="72" spans="1:4">
      <c r="A72" s="12" t="s">
        <v>70</v>
      </c>
      <c r="B72" s="13">
        <v>3000</v>
      </c>
      <c r="C72" s="14">
        <v>44992</v>
      </c>
    </row>
    <row r="73" spans="1:4">
      <c r="A73" s="12" t="s">
        <v>70</v>
      </c>
      <c r="B73" s="13">
        <v>10000</v>
      </c>
      <c r="C73" s="14">
        <v>45005</v>
      </c>
    </row>
    <row r="74" spans="1:4">
      <c r="A74" s="12" t="s">
        <v>70</v>
      </c>
      <c r="B74" s="13">
        <v>11000</v>
      </c>
      <c r="C74" s="14">
        <v>45019</v>
      </c>
    </row>
    <row r="75" spans="1:4">
      <c r="A75" s="12" t="s">
        <v>138</v>
      </c>
      <c r="B75" s="13">
        <v>229</v>
      </c>
      <c r="C75" s="14">
        <v>45023</v>
      </c>
    </row>
    <row r="76" spans="1:4">
      <c r="A76" s="12" t="s">
        <v>70</v>
      </c>
      <c r="B76" s="13">
        <v>5000</v>
      </c>
      <c r="C76" s="14">
        <v>45040</v>
      </c>
    </row>
    <row r="77" spans="1:4">
      <c r="A77" s="12" t="s">
        <v>70</v>
      </c>
      <c r="B77" s="13">
        <v>100</v>
      </c>
      <c r="C77" s="14">
        <v>45062</v>
      </c>
    </row>
    <row r="78" spans="1:4">
      <c r="A78" s="12" t="s">
        <v>70</v>
      </c>
      <c r="B78" s="13">
        <v>2000</v>
      </c>
      <c r="C78" s="14">
        <v>45065</v>
      </c>
    </row>
    <row r="79" spans="1:4">
      <c r="A79" s="12" t="s">
        <v>70</v>
      </c>
      <c r="B79" s="13">
        <v>10000</v>
      </c>
      <c r="C79" s="14">
        <v>45079</v>
      </c>
    </row>
    <row r="80" spans="1:4">
      <c r="A80" s="12" t="s">
        <v>70</v>
      </c>
      <c r="B80" s="13">
        <v>150</v>
      </c>
      <c r="C80" s="14">
        <v>45079</v>
      </c>
    </row>
    <row r="81" spans="1:4">
      <c r="A81" s="12" t="s">
        <v>70</v>
      </c>
      <c r="B81" s="13">
        <v>2000</v>
      </c>
      <c r="C81" s="14">
        <v>45093</v>
      </c>
    </row>
    <row r="82" spans="1:4">
      <c r="A82" t="s">
        <v>182</v>
      </c>
      <c r="B82" s="13">
        <v>2026</v>
      </c>
      <c r="C82" s="14" t="s">
        <v>183</v>
      </c>
    </row>
    <row r="83" spans="1:4">
      <c r="A83" t="s">
        <v>70</v>
      </c>
      <c r="B83" s="13">
        <v>11000</v>
      </c>
      <c r="C83" s="14">
        <v>45113</v>
      </c>
    </row>
    <row r="84" spans="1:4">
      <c r="A84" t="s">
        <v>70</v>
      </c>
      <c r="B84" s="13">
        <v>5000</v>
      </c>
      <c r="C84" s="14">
        <v>45132</v>
      </c>
    </row>
    <row r="85" spans="1:4">
      <c r="A85" t="s">
        <v>70</v>
      </c>
      <c r="B85" s="13">
        <v>15000</v>
      </c>
      <c r="C85" s="14">
        <v>45142</v>
      </c>
    </row>
    <row r="86" spans="1:4">
      <c r="A86" t="s">
        <v>70</v>
      </c>
      <c r="B86" s="13">
        <v>5000</v>
      </c>
      <c r="C86" s="14">
        <v>45160</v>
      </c>
    </row>
    <row r="87" spans="1:4">
      <c r="A87" t="s">
        <v>70</v>
      </c>
      <c r="B87" s="13">
        <v>15000</v>
      </c>
      <c r="C87" s="14">
        <v>45178</v>
      </c>
    </row>
    <row r="88" spans="1:4">
      <c r="A88" t="s">
        <v>70</v>
      </c>
      <c r="B88" s="13">
        <v>10000</v>
      </c>
      <c r="C88" s="14">
        <v>45213</v>
      </c>
    </row>
    <row r="89" spans="1:4">
      <c r="A89" t="s">
        <v>70</v>
      </c>
      <c r="B89" s="13">
        <v>12000</v>
      </c>
      <c r="C89" s="14">
        <v>45242</v>
      </c>
    </row>
    <row r="90" spans="1:4">
      <c r="A90" t="s">
        <v>70</v>
      </c>
      <c r="B90" s="13">
        <v>1300</v>
      </c>
      <c r="C90" s="14">
        <v>45266</v>
      </c>
      <c r="D90" t="s">
        <v>248</v>
      </c>
    </row>
    <row r="91" spans="1:4">
      <c r="A91" t="s">
        <v>70</v>
      </c>
      <c r="B91" s="13">
        <v>550</v>
      </c>
      <c r="C91" s="14">
        <v>45268</v>
      </c>
      <c r="D91" t="s">
        <v>249</v>
      </c>
    </row>
    <row r="92" spans="1:4">
      <c r="A92" t="s">
        <v>70</v>
      </c>
      <c r="B92" s="13">
        <v>10000</v>
      </c>
      <c r="C92" s="14">
        <v>45276</v>
      </c>
    </row>
    <row r="93" spans="1:4">
      <c r="A93" t="s">
        <v>100</v>
      </c>
      <c r="B93" s="11">
        <f>SUM(B39:B92)</f>
        <v>359631</v>
      </c>
    </row>
    <row r="94" spans="1:4">
      <c r="A94" t="s">
        <v>101</v>
      </c>
      <c r="B94" s="13">
        <v>185956</v>
      </c>
      <c r="C94" t="s">
        <v>156</v>
      </c>
    </row>
    <row r="95" spans="1:4">
      <c r="B95" s="13">
        <v>76944</v>
      </c>
      <c r="C95" t="s">
        <v>184</v>
      </c>
    </row>
    <row r="96" spans="1:4">
      <c r="A96" t="s">
        <v>102</v>
      </c>
      <c r="B96" s="11">
        <f>B93-B94-B95</f>
        <v>96731</v>
      </c>
    </row>
    <row r="97" spans="1:3">
      <c r="A97" t="s">
        <v>255</v>
      </c>
      <c r="B97" s="13">
        <v>80577</v>
      </c>
      <c r="C97" t="s">
        <v>256</v>
      </c>
    </row>
    <row r="98" spans="1:3">
      <c r="B98" s="11">
        <f>B96-B97</f>
        <v>16154</v>
      </c>
      <c r="C98" t="s">
        <v>257</v>
      </c>
    </row>
  </sheetData>
  <conditionalFormatting sqref="F7:F22">
    <cfRule type="containsText" dxfId="3" priority="1" operator="containsText" text="NOT YET">
      <formula>NOT(ISERROR(SEARCH("NOT YET",F7)))</formula>
    </cfRule>
    <cfRule type="containsText" dxfId="2" priority="2" operator="containsText" text="RECIVED">
      <formula>NOT(ISERROR(SEARCH("RECIVED",F7)))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C48" sqref="C48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176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176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176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177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176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144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147</v>
      </c>
      <c r="B20" s="8">
        <v>4</v>
      </c>
      <c r="C20" s="8">
        <v>915</v>
      </c>
      <c r="D20" s="8">
        <v>915</v>
      </c>
    </row>
    <row r="21" spans="1:4">
      <c r="A21" s="8" t="s">
        <v>148</v>
      </c>
      <c r="B21" s="8">
        <v>4</v>
      </c>
      <c r="C21" s="8">
        <v>970</v>
      </c>
      <c r="D21" s="8">
        <v>2820</v>
      </c>
    </row>
    <row r="22" spans="1:4">
      <c r="A22" s="8" t="s">
        <v>149</v>
      </c>
      <c r="B22" s="8">
        <v>4</v>
      </c>
      <c r="C22" s="8">
        <v>1060</v>
      </c>
      <c r="D22" s="8"/>
    </row>
    <row r="23" spans="1:4">
      <c r="A23" s="8" t="s">
        <v>180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181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209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141</v>
      </c>
      <c r="B32" s="8">
        <v>4</v>
      </c>
      <c r="C32" s="8">
        <v>825</v>
      </c>
      <c r="D32" s="8"/>
    </row>
    <row r="33" spans="1:13">
      <c r="A33" s="8" t="s">
        <v>142</v>
      </c>
      <c r="B33" s="8">
        <v>4</v>
      </c>
      <c r="C33" s="8">
        <v>450</v>
      </c>
      <c r="D33" s="8"/>
    </row>
    <row r="34" spans="1:13">
      <c r="A34" s="8" t="s">
        <v>143</v>
      </c>
      <c r="B34" s="8">
        <v>4</v>
      </c>
      <c r="C34" s="8">
        <v>675</v>
      </c>
      <c r="D34" s="8"/>
    </row>
    <row r="35" spans="1:13">
      <c r="A35" s="8" t="s">
        <v>145</v>
      </c>
      <c r="B35" s="8">
        <v>15</v>
      </c>
      <c r="C35" s="8">
        <v>450</v>
      </c>
      <c r="D35" s="8"/>
    </row>
    <row r="36" spans="1:13">
      <c r="A36" s="8" t="s">
        <v>210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140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178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178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179</v>
      </c>
      <c r="B47" s="8">
        <v>20</v>
      </c>
      <c r="C47" s="8">
        <v>305</v>
      </c>
      <c r="D47" s="8">
        <v>900</v>
      </c>
      <c r="E47" s="34" t="s">
        <v>178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178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178</v>
      </c>
      <c r="L49" s="8"/>
    </row>
    <row r="50" spans="1:12">
      <c r="A50" s="8" t="s">
        <v>146</v>
      </c>
      <c r="B50" s="8">
        <v>4</v>
      </c>
      <c r="C50" s="8">
        <v>495</v>
      </c>
      <c r="E50" s="34" t="s">
        <v>178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150</v>
      </c>
      <c r="C1" s="11" t="s">
        <v>151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153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154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152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186</v>
      </c>
      <c r="D1" s="37" t="s">
        <v>189</v>
      </c>
      <c r="F1" s="37" t="s">
        <v>190</v>
      </c>
      <c r="G1"/>
      <c r="H1"/>
    </row>
    <row r="2" spans="1:20">
      <c r="A2"/>
      <c r="B2" s="8" t="s">
        <v>187</v>
      </c>
      <c r="C2" s="8" t="s">
        <v>188</v>
      </c>
      <c r="D2" s="8" t="s">
        <v>187</v>
      </c>
      <c r="E2" s="8" t="s">
        <v>188</v>
      </c>
      <c r="F2" s="8" t="s">
        <v>187</v>
      </c>
      <c r="G2" s="8" t="s">
        <v>188</v>
      </c>
      <c r="H2"/>
      <c r="T2" s="8" t="s">
        <v>205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206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207</v>
      </c>
      <c r="E13" s="38" t="s">
        <v>207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207</v>
      </c>
      <c r="E14" s="38" t="s">
        <v>207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157</v>
      </c>
    </row>
    <row r="2" spans="1:10">
      <c r="A2" t="s">
        <v>13</v>
      </c>
      <c r="B2" t="s">
        <v>158</v>
      </c>
    </row>
    <row r="3" spans="1:10">
      <c r="A3" t="s">
        <v>13</v>
      </c>
      <c r="B3" t="s">
        <v>159</v>
      </c>
    </row>
    <row r="4" spans="1:10">
      <c r="A4" t="s">
        <v>13</v>
      </c>
      <c r="B4" t="s">
        <v>160</v>
      </c>
    </row>
    <row r="5" spans="1:10">
      <c r="A5" t="s">
        <v>13</v>
      </c>
      <c r="B5" t="s">
        <v>167</v>
      </c>
    </row>
    <row r="6" spans="1:10">
      <c r="A6" t="s">
        <v>13</v>
      </c>
      <c r="B6" t="s">
        <v>168</v>
      </c>
    </row>
    <row r="7" spans="1:10">
      <c r="A7" t="s">
        <v>13</v>
      </c>
      <c r="B7" t="s">
        <v>169</v>
      </c>
    </row>
    <row r="8" spans="1:10">
      <c r="A8" t="s">
        <v>13</v>
      </c>
      <c r="B8" t="s">
        <v>170</v>
      </c>
    </row>
    <row r="9" spans="1:10">
      <c r="A9" t="s">
        <v>172</v>
      </c>
      <c r="B9" t="s">
        <v>173</v>
      </c>
      <c r="I9">
        <v>52</v>
      </c>
      <c r="J9" t="s">
        <v>161</v>
      </c>
    </row>
    <row r="10" spans="1:10">
      <c r="A10" t="s">
        <v>172</v>
      </c>
      <c r="B10" t="s">
        <v>174</v>
      </c>
      <c r="I10" t="s">
        <v>171</v>
      </c>
      <c r="J10" t="s">
        <v>162</v>
      </c>
    </row>
    <row r="11" spans="1:10">
      <c r="A11" t="s">
        <v>162</v>
      </c>
      <c r="B11" t="s">
        <v>163</v>
      </c>
    </row>
    <row r="12" spans="1:10">
      <c r="A12" t="s">
        <v>162</v>
      </c>
      <c r="B12" t="s">
        <v>164</v>
      </c>
    </row>
    <row r="13" spans="1:10">
      <c r="A13" t="s">
        <v>162</v>
      </c>
      <c r="B13" t="s">
        <v>165</v>
      </c>
    </row>
    <row r="14" spans="1:10">
      <c r="A14" t="s">
        <v>162</v>
      </c>
      <c r="B14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191</v>
      </c>
    </row>
    <row r="2" spans="2:8" ht="15.75">
      <c r="B2" s="42" t="s">
        <v>196</v>
      </c>
      <c r="C2" s="42" t="s">
        <v>197</v>
      </c>
      <c r="D2" s="42"/>
      <c r="E2" s="42" t="s">
        <v>198</v>
      </c>
      <c r="F2" s="42"/>
      <c r="G2" s="42" t="s">
        <v>132</v>
      </c>
      <c r="H2" s="41"/>
    </row>
    <row r="3" spans="2:8">
      <c r="B3" s="12" t="s">
        <v>192</v>
      </c>
      <c r="C3">
        <v>492</v>
      </c>
      <c r="D3" t="s">
        <v>193</v>
      </c>
      <c r="E3">
        <v>41</v>
      </c>
      <c r="F3" t="s">
        <v>194</v>
      </c>
      <c r="G3">
        <v>124</v>
      </c>
      <c r="H3" t="s">
        <v>195</v>
      </c>
    </row>
    <row r="4" spans="2:8">
      <c r="B4" t="s">
        <v>199</v>
      </c>
      <c r="C4">
        <v>480</v>
      </c>
      <c r="D4" t="s">
        <v>193</v>
      </c>
      <c r="E4">
        <v>40</v>
      </c>
      <c r="F4" t="s">
        <v>194</v>
      </c>
      <c r="G4">
        <v>120</v>
      </c>
      <c r="H4" t="s">
        <v>195</v>
      </c>
    </row>
    <row r="5" spans="2:8">
      <c r="B5" t="s">
        <v>200</v>
      </c>
      <c r="C5">
        <v>468</v>
      </c>
      <c r="D5" t="s">
        <v>193</v>
      </c>
      <c r="G5">
        <v>118</v>
      </c>
      <c r="H5" t="s">
        <v>195</v>
      </c>
    </row>
    <row r="6" spans="2:8">
      <c r="B6" t="s">
        <v>201</v>
      </c>
      <c r="C6">
        <v>360</v>
      </c>
      <c r="D6" t="s">
        <v>193</v>
      </c>
      <c r="G6">
        <v>90</v>
      </c>
      <c r="H6" t="s">
        <v>195</v>
      </c>
    </row>
    <row r="7" spans="2:8">
      <c r="B7" t="s">
        <v>202</v>
      </c>
      <c r="C7">
        <v>228</v>
      </c>
      <c r="D7" t="s">
        <v>193</v>
      </c>
      <c r="G7">
        <v>60</v>
      </c>
      <c r="H7" t="s">
        <v>195</v>
      </c>
    </row>
    <row r="8" spans="2:8">
      <c r="B8" t="s">
        <v>203</v>
      </c>
      <c r="C8">
        <v>294</v>
      </c>
      <c r="D8" t="s">
        <v>193</v>
      </c>
      <c r="G8">
        <v>74</v>
      </c>
      <c r="H8" t="s">
        <v>195</v>
      </c>
    </row>
    <row r="15" spans="2:8">
      <c r="B15" t="s">
        <v>204</v>
      </c>
      <c r="E15">
        <v>52</v>
      </c>
      <c r="F15" t="s">
        <v>194</v>
      </c>
      <c r="G15">
        <v>168</v>
      </c>
      <c r="H15" t="s">
        <v>195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2024-01-30T07:51:52Z</dcterms:modified>
</cp:coreProperties>
</file>