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J15" i="1"/>
  <c r="L6"/>
  <c r="J13"/>
  <c r="J19" s="1"/>
  <c r="B71" i="2"/>
  <c r="E4" i="5" l="1"/>
  <c r="E2"/>
  <c r="E3" s="1"/>
  <c r="E5" l="1"/>
  <c r="F8" i="4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3"/>
  <c r="F16" i="2" l="1"/>
  <c r="B20" i="1" l="1"/>
  <c r="B73" i="2" l="1"/>
  <c r="F15" s="1"/>
  <c r="F18" s="1"/>
  <c r="B33" i="3"/>
  <c r="C42"/>
  <c r="C43"/>
  <c r="C48" l="1"/>
  <c r="B28" i="1" l="1"/>
  <c r="B25"/>
  <c r="J5" s="1"/>
  <c r="L5" s="1"/>
  <c r="B8" l="1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3" l="1"/>
  <c r="B22" l="1"/>
  <c r="B21"/>
  <c r="J4" s="1"/>
  <c r="L4" s="1"/>
  <c r="B19" l="1"/>
  <c r="B11"/>
  <c r="J3" s="1"/>
  <c r="L3" s="1"/>
  <c r="B3" l="1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B6" l="1"/>
  <c r="J2" s="1"/>
  <c r="L2" s="1"/>
  <c r="J18" s="1"/>
  <c r="B29" l="1"/>
  <c r="E11"/>
  <c r="E15" s="1"/>
  <c r="N2" l="1"/>
  <c r="B30" l="1"/>
  <c r="B32" s="1"/>
</calcChain>
</file>

<file path=xl/sharedStrings.xml><?xml version="1.0" encoding="utf-8"?>
<sst xmlns="http://schemas.openxmlformats.org/spreadsheetml/2006/main" count="257" uniqueCount="163">
  <si>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</si>
  <si>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</si>
  <si>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</si>
  <si>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</si>
  <si>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</si>
  <si>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</si>
  <si>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</si>
  <si>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</si>
  <si>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</si>
  <si>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</si>
  <si>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</si>
  <si>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</si>
  <si>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</si>
  <si>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</si>
  <si>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</si>
  <si>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</si>
  <si>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</si>
  <si>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</si>
  <si>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</si>
  <si>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</si>
  <si>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</si>
  <si>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</si>
  <si>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</si>
  <si>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</si>
  <si>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</si>
  <si>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</si>
  <si>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</si>
  <si>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</si>
  <si>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</si>
  <si>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</si>
  <si>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</si>
  <si>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</si>
  <si>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</si>
  <si>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</si>
  <si>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</si>
  <si>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</si>
  <si>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</si>
  <si>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</si>
  <si>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</si>
  <si>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</si>
  <si>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</si>
  <si>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</si>
  <si>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</si>
  <si>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</si>
  <si>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</si>
  <si>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</si>
  <si>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</si>
  <si>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</si>
  <si>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</si>
  <si>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</si>
  <si>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</si>
  <si>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</si>
  <si>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</si>
  <si>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</si>
  <si>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</si>
  <si>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</si>
  <si>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</si>
  <si>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</si>
  <si>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</si>
  <si>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</si>
  <si>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</si>
  <si>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</si>
  <si>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</si>
  <si>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</si>
  <si>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</si>
  <si>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</si>
  <si>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</si>
  <si>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</si>
  <si>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</si>
  <si>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</si>
  <si>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</si>
  <si>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</si>
  <si>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</si>
  <si>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</si>
  <si>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</si>
  <si>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</si>
  <si>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</si>
  <si>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</si>
  <si>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</si>
  <si>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</si>
  <si>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</si>
  <si>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</si>
  <si>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</si>
  <si>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</si>
  <si>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</si>
  <si>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</si>
  <si>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</si>
  <si>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</si>
  <si>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</si>
  <si>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</si>
  <si>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</si>
  <si>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</si>
  <si>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</si>
  <si>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</si>
  <si>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</si>
  <si>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</si>
  <si>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</si>
  <si>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</si>
  <si>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</si>
  <si>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</si>
  <si>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</si>
  <si>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</si>
  <si>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</si>
  <si>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</si>
  <si>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</si>
  <si>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</si>
  <si>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</si>
  <si>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</si>
  <si>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</si>
  <si>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</si>
  <si>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</si>
  <si>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</si>
  <si>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</si>
  <si>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</si>
  <si>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</si>
  <si>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</si>
  <si>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</si>
  <si>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</si>
  <si>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</si>
  <si>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</si>
  <si>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</si>
  <si>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SNR P/C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</si>
  <si>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</si>
  <si>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</si>
  <si>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</si>
  <si>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</si>
  <si>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</si>
  <si>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</si>
  <si>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</si>
  <si>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</si>
  <si>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CASH WE HAVE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</si>
  <si>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</si>
  <si>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</si>
  <si>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</si>
  <si>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</si>
  <si>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</si>
  <si>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</si>
  <si>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</si>
  <si>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</si>
  <si>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</si>
  <si>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</si>
  <si>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</si>
  <si>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</si>
  <si>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</si>
  <si>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</si>
  <si>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</si>
  <si>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</si>
  <si>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</si>
  <si>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</si>
  <si>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</si>
  <si>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</si>
  <si>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</si>
  <si>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</si>
  <si>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</si>
  <si>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</si>
  <si>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</si>
  <si>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</si>
  <si>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</si>
  <si>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</si>
  <si>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CASH WE REQUIRED</t>
  </si>
  <si>
    <t>IN BANK WE REQUIRED</t>
  </si>
  <si>
    <t>IN BANK WE HAVE</t>
  </si>
  <si>
    <t>CASH REQUIRED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</si>
</sst>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118439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11716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6800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167449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32165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9584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16688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1351642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82102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11074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99150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zoomScale="80" zoomScaleNormal="80" workbookViewId="0">
      <selection activeCell="K3" sqref="K3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131</v>
      </c>
      <c r="L1" s="31" t="s">
        <v>132</v>
      </c>
    </row>
    <row r="2" spans="1:14" ht="24" thickTop="1">
      <c r="A2" s="2" t="s">
        <v>1</v>
      </c>
      <c r="B2" s="3">
        <f>[2]Sheet1!$E$38</f>
        <v>32165</v>
      </c>
      <c r="D2" s="23"/>
      <c r="E2" s="23"/>
      <c r="F2" s="23"/>
      <c r="G2" s="23"/>
      <c r="H2" s="23"/>
      <c r="I2" s="23" t="s">
        <v>4</v>
      </c>
      <c r="J2" s="24">
        <f>B6</f>
        <v>11074</v>
      </c>
      <c r="K2" s="13"/>
      <c r="L2" s="8">
        <f>J2-K2</f>
        <v>11074</v>
      </c>
      <c r="N2" s="11">
        <f>SUM(L2:L5)</f>
        <v>148164</v>
      </c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118439</v>
      </c>
      <c r="K3" s="13"/>
      <c r="L3" s="8">
        <f>J3-K3</f>
        <v>118439</v>
      </c>
      <c r="N3" s="8"/>
    </row>
    <row r="4" spans="1:14" ht="23.25">
      <c r="A4" s="2" t="s">
        <v>2</v>
      </c>
      <c r="B4" s="2">
        <f>[4]Sheet1!$E$38</f>
        <v>82102</v>
      </c>
      <c r="D4" s="23"/>
      <c r="E4" s="23"/>
      <c r="F4" s="23"/>
      <c r="G4" s="23"/>
      <c r="H4" s="23"/>
      <c r="I4" s="23" t="s">
        <v>158</v>
      </c>
      <c r="J4" s="24">
        <f>B21</f>
        <v>9584</v>
      </c>
      <c r="K4" s="13"/>
      <c r="L4" s="8">
        <f t="shared" ref="L4:L6" si="0">J4-K4</f>
        <v>9584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16688</v>
      </c>
      <c r="K5" s="8">
        <v>7621</v>
      </c>
      <c r="L5" s="8">
        <f t="shared" si="0"/>
        <v>9067</v>
      </c>
      <c r="N5" s="8"/>
    </row>
    <row r="6" spans="1:14" ht="23.25">
      <c r="A6" s="2" t="s">
        <v>4</v>
      </c>
      <c r="B6" s="2">
        <f>[6]Sheet1!$E$38</f>
        <v>11074</v>
      </c>
      <c r="D6" s="23"/>
      <c r="E6" s="23"/>
      <c r="F6" s="23"/>
      <c r="G6" s="23"/>
      <c r="H6" s="23"/>
      <c r="I6" s="23" t="s">
        <v>70</v>
      </c>
      <c r="J6" s="24">
        <v>200000</v>
      </c>
      <c r="L6" s="8">
        <f t="shared" si="0"/>
        <v>200000</v>
      </c>
      <c r="N6" s="8"/>
    </row>
    <row r="7" spans="1:14" ht="23.25">
      <c r="A7" s="2" t="s">
        <v>5</v>
      </c>
      <c r="B7" s="2">
        <f>[7]Sheet1!$E$38</f>
        <v>99150</v>
      </c>
      <c r="D7" s="23"/>
      <c r="E7" s="23"/>
      <c r="F7" s="23"/>
      <c r="G7" s="23"/>
      <c r="H7" s="23"/>
      <c r="I7" s="23"/>
      <c r="J7" s="24"/>
      <c r="L7" s="8"/>
    </row>
    <row r="8" spans="1:14" ht="23.25">
      <c r="A8" s="2" t="s">
        <v>6</v>
      </c>
      <c r="B8" s="2">
        <f>[8]Sheet1!$E$38</f>
        <v>2100</v>
      </c>
      <c r="D8" s="23"/>
      <c r="E8" s="23"/>
      <c r="F8" s="23"/>
      <c r="G8" s="23"/>
      <c r="H8" s="23"/>
      <c r="I8" s="23"/>
      <c r="J8" s="24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95918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118439</v>
      </c>
      <c r="D11" s="23"/>
      <c r="E11" s="23">
        <f>SUM(B6,B12,B11,B21,B25,B28)</f>
        <v>158928</v>
      </c>
      <c r="F11" s="23" t="s">
        <v>20</v>
      </c>
      <c r="G11" s="23"/>
      <c r="H11" s="26"/>
      <c r="I11" s="23"/>
      <c r="J11" s="24"/>
      <c r="K11" s="24"/>
      <c r="L11" s="25"/>
    </row>
    <row r="12" spans="1:14" ht="23.25">
      <c r="A12" s="2" t="s">
        <v>9</v>
      </c>
      <c r="B12" s="2">
        <f>[12]Sheet1!$E$38</f>
        <v>3143</v>
      </c>
      <c r="D12" s="23"/>
      <c r="E12" s="23">
        <f>SUM(B2,B7,B14,B16,B18)</f>
        <v>501499</v>
      </c>
      <c r="F12" s="23" t="s">
        <v>21</v>
      </c>
      <c r="G12" s="23"/>
      <c r="H12" s="26"/>
      <c r="I12" s="23"/>
      <c r="J12" s="11"/>
      <c r="K12" t="s">
        <v>159</v>
      </c>
    </row>
    <row r="13" spans="1:14" ht="23.25">
      <c r="A13" s="2" t="s">
        <v>10</v>
      </c>
      <c r="B13" s="2">
        <f>[13]Sheet1!$E$38</f>
        <v>11716</v>
      </c>
      <c r="D13" s="23"/>
      <c r="E13" s="23">
        <f>SUM(B15,B10,B24)</f>
        <v>6800</v>
      </c>
      <c r="F13" s="23" t="s">
        <v>23</v>
      </c>
      <c r="G13" s="23"/>
      <c r="H13" s="23"/>
      <c r="I13" s="23"/>
      <c r="J13" s="11">
        <f>SUM(K2:K10)</f>
        <v>7621</v>
      </c>
      <c r="K13" t="s">
        <v>160</v>
      </c>
    </row>
    <row r="14" spans="1:14" ht="23.25">
      <c r="A14" s="2" t="s">
        <v>11</v>
      </c>
      <c r="B14" s="2">
        <f>[14]Sheet1!$E$38</f>
        <v>102280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6800</v>
      </c>
      <c r="D15" s="23"/>
      <c r="E15" s="26">
        <f>SUM(E10:E13)</f>
        <v>763145</v>
      </c>
      <c r="F15" s="26" t="s">
        <v>24</v>
      </c>
      <c r="G15" s="23"/>
      <c r="H15" s="23"/>
      <c r="I15" s="23"/>
      <c r="J15" s="11">
        <f>SUM(9500+160)</f>
        <v>9660</v>
      </c>
      <c r="K15" t="s">
        <v>130</v>
      </c>
    </row>
    <row r="16" spans="1:14" ht="23.25">
      <c r="A16" s="2" t="s">
        <v>16</v>
      </c>
      <c r="B16" s="2">
        <f>[16]Sheet1!$E$38</f>
        <v>100455</v>
      </c>
      <c r="D16" s="23"/>
      <c r="E16" s="23"/>
      <c r="F16" s="23"/>
      <c r="G16" s="23"/>
      <c r="H16" s="23"/>
      <c r="I16" s="27"/>
      <c r="J16" s="11">
        <v>43158</v>
      </c>
      <c r="K16" t="s">
        <v>161</v>
      </c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4"/>
      <c r="J17" s="24"/>
      <c r="K17" s="28"/>
      <c r="L17" s="28"/>
    </row>
    <row r="18" spans="1:18" ht="23.25">
      <c r="A18" s="2" t="s">
        <v>18</v>
      </c>
      <c r="B18" s="6">
        <f>[18]Sheet1!$E$38</f>
        <v>167449</v>
      </c>
      <c r="D18" s="23"/>
      <c r="E18" s="23"/>
      <c r="F18" s="23"/>
      <c r="G18" s="23"/>
      <c r="H18" s="23"/>
      <c r="J18" s="24">
        <f>SUM(L2:L6)-J12</f>
        <v>348164</v>
      </c>
      <c r="K18" t="s">
        <v>162</v>
      </c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I19" s="30"/>
      <c r="J19" s="24">
        <f>J13-J16</f>
        <v>-35537</v>
      </c>
      <c r="K19" t="s">
        <v>160</v>
      </c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25"/>
      <c r="J20" s="24"/>
    </row>
    <row r="21" spans="1:18" ht="23.25">
      <c r="A21" s="2" t="s">
        <v>26</v>
      </c>
      <c r="B21" s="9">
        <f>[21]Sheet1!$E$38</f>
        <v>9584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11"/>
      <c r="R22" t="s">
        <v>142</v>
      </c>
    </row>
    <row r="23" spans="1:18" ht="23.25">
      <c r="A23" s="2" t="s">
        <v>28</v>
      </c>
      <c r="B23" s="9">
        <f>[23]Sheet1!$E$38</f>
        <v>0</v>
      </c>
      <c r="I23" s="8"/>
    </row>
    <row r="24" spans="1:18" ht="23.25">
      <c r="A24" s="2" t="s">
        <v>29</v>
      </c>
      <c r="B24" s="9">
        <f>[24]Sheet1!$E$38</f>
        <v>0</v>
      </c>
      <c r="G24" s="7"/>
      <c r="I24" s="11"/>
      <c r="J24" s="8"/>
    </row>
    <row r="25" spans="1:18" ht="23.25">
      <c r="A25" s="2" t="s">
        <v>71</v>
      </c>
      <c r="B25" s="9">
        <f>[25]Sheet1!$E$38</f>
        <v>16688</v>
      </c>
      <c r="I25" s="7"/>
      <c r="J25" s="8"/>
    </row>
    <row r="26" spans="1:18" ht="23.25">
      <c r="A26" s="2"/>
      <c r="B26" s="9"/>
      <c r="I26" s="7"/>
    </row>
    <row r="27" spans="1:18" ht="23.25">
      <c r="A27" s="2"/>
      <c r="B27" s="9"/>
    </row>
    <row r="28" spans="1:18" ht="23.25">
      <c r="A28" s="2" t="s">
        <v>72</v>
      </c>
      <c r="B28" s="9">
        <f>[26]Sheet1!$E$38</f>
        <v>0</v>
      </c>
    </row>
    <row r="29" spans="1:18" ht="23.25">
      <c r="B29" s="1">
        <f>SUM(B1:B28)</f>
        <v>763145</v>
      </c>
    </row>
    <row r="30" spans="1:18" ht="23.25">
      <c r="B30" s="1">
        <f>[27]Sheet5!$G$1</f>
        <v>1351642</v>
      </c>
    </row>
    <row r="32" spans="1:18" ht="21">
      <c r="A32" s="4" t="s">
        <v>14</v>
      </c>
      <c r="B32" s="5">
        <f>B30-B29</f>
        <v>588497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8">
    <cfRule type="cellIs" dxfId="7" priority="6" operator="lessThan">
      <formula>0</formula>
    </cfRule>
    <cfRule type="cellIs" dxfId="6" priority="5" operator="greaterThan">
      <formula>0</formula>
    </cfRule>
  </conditionalFormatting>
  <conditionalFormatting sqref="J19">
    <cfRule type="cellIs" dxfId="5" priority="2" operator="lessThan">
      <formula>0</formula>
    </cfRule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D22" sqref="D22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G5" sqref="G5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B73</f>
        <v>72549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127599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141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t="s">
        <v>100</v>
      </c>
      <c r="B71" s="11">
        <f>SUM(B33:B70)</f>
        <v>258505</v>
      </c>
    </row>
    <row r="72" spans="1:3">
      <c r="A72" t="s">
        <v>101</v>
      </c>
      <c r="B72" s="13">
        <v>185956</v>
      </c>
    </row>
    <row r="73" spans="1:3">
      <c r="A73" t="s">
        <v>102</v>
      </c>
      <c r="B73" s="11">
        <f>B71-B72</f>
        <v>72549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D3" sqref="D3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133</v>
      </c>
      <c r="B1" s="26"/>
      <c r="C1" s="26" t="s">
        <v>134</v>
      </c>
      <c r="D1" s="26" t="s">
        <v>135</v>
      </c>
      <c r="E1" s="26" t="s">
        <v>136</v>
      </c>
      <c r="F1" s="26"/>
      <c r="K1" s="7"/>
      <c r="M1" s="11"/>
    </row>
    <row r="2" spans="1:14" ht="18.75">
      <c r="A2" s="11" t="s">
        <v>137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F5">
        <f t="shared" ref="F5:F46" si="0">B5*C5</f>
        <v>13600</v>
      </c>
      <c r="N5" s="8"/>
    </row>
    <row r="6" spans="1:14">
      <c r="A6" s="8" t="s">
        <v>121</v>
      </c>
      <c r="B6" s="8">
        <v>20</v>
      </c>
      <c r="C6" s="8">
        <v>630</v>
      </c>
      <c r="D6" s="8">
        <v>1830</v>
      </c>
      <c r="F6">
        <f t="shared" si="0"/>
        <v>12600</v>
      </c>
      <c r="N6" s="8"/>
    </row>
    <row r="7" spans="1:14">
      <c r="A7" s="8" t="s">
        <v>122</v>
      </c>
      <c r="B7" s="8">
        <v>20</v>
      </c>
      <c r="C7" s="8">
        <v>420</v>
      </c>
      <c r="D7" s="8">
        <v>1220</v>
      </c>
      <c r="F7">
        <f t="shared" si="0"/>
        <v>8400</v>
      </c>
      <c r="N7" s="8"/>
    </row>
    <row r="8" spans="1:14">
      <c r="A8" s="8" t="s">
        <v>123</v>
      </c>
      <c r="B8" s="8">
        <v>20</v>
      </c>
      <c r="C8" s="8">
        <v>420</v>
      </c>
      <c r="D8" s="8">
        <v>1320</v>
      </c>
      <c r="F8">
        <f>B8*C8</f>
        <v>8400</v>
      </c>
      <c r="N8" s="8"/>
    </row>
    <row r="9" spans="1:14">
      <c r="A9" s="8" t="s">
        <v>139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147</v>
      </c>
      <c r="B10" s="8">
        <v>4</v>
      </c>
      <c r="C10" s="8">
        <v>1045</v>
      </c>
      <c r="D10" s="8">
        <v>3030</v>
      </c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>
        <v>2730</v>
      </c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150</v>
      </c>
      <c r="B20" s="8">
        <v>4</v>
      </c>
      <c r="C20" s="8">
        <v>915</v>
      </c>
      <c r="D20" s="8">
        <v>915</v>
      </c>
      <c r="F20">
        <f t="shared" si="0"/>
        <v>3660</v>
      </c>
    </row>
    <row r="21" spans="1:6">
      <c r="A21" s="8" t="s">
        <v>151</v>
      </c>
      <c r="B21" s="8">
        <v>4</v>
      </c>
      <c r="C21" s="8">
        <v>970</v>
      </c>
      <c r="D21" s="8">
        <v>2820</v>
      </c>
      <c r="F21">
        <f t="shared" si="0"/>
        <v>3880</v>
      </c>
    </row>
    <row r="22" spans="1:6">
      <c r="A22" s="8" t="s">
        <v>152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126</v>
      </c>
      <c r="B24" s="11"/>
      <c r="C24" s="8"/>
      <c r="D24" s="8"/>
      <c r="F24">
        <f t="shared" si="0"/>
        <v>0</v>
      </c>
    </row>
    <row r="25" spans="1:6">
      <c r="A25" s="8" t="s">
        <v>127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128</v>
      </c>
      <c r="B27" s="11"/>
      <c r="C27" s="8"/>
      <c r="D27" s="8"/>
      <c r="F27">
        <f t="shared" si="0"/>
        <v>0</v>
      </c>
    </row>
    <row r="28" spans="1:6">
      <c r="A28" s="8" t="s">
        <v>129</v>
      </c>
      <c r="B28" s="8"/>
      <c r="C28" s="8"/>
      <c r="D28" s="8"/>
      <c r="F28">
        <f t="shared" si="0"/>
        <v>0</v>
      </c>
    </row>
    <row r="29" spans="1:6">
      <c r="A29" s="8" t="s">
        <v>140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144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145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146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148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138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143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125</v>
      </c>
      <c r="B44" s="8">
        <v>20</v>
      </c>
      <c r="C44" s="8">
        <v>325</v>
      </c>
      <c r="D44" s="8">
        <v>960</v>
      </c>
      <c r="F44">
        <f t="shared" si="0"/>
        <v>6500</v>
      </c>
      <c r="L44" s="8"/>
    </row>
    <row r="45" spans="1:13">
      <c r="A45" s="8" t="s">
        <v>124</v>
      </c>
      <c r="B45" s="8">
        <v>8</v>
      </c>
      <c r="C45" s="8">
        <v>775</v>
      </c>
      <c r="F45">
        <f t="shared" si="0"/>
        <v>6200</v>
      </c>
      <c r="L45" s="8"/>
    </row>
    <row r="46" spans="1:13">
      <c r="A46" s="8" t="s">
        <v>149</v>
      </c>
      <c r="B46" s="8">
        <v>4</v>
      </c>
      <c r="C46" s="8">
        <v>495</v>
      </c>
      <c r="F46">
        <f t="shared" si="0"/>
        <v>1980</v>
      </c>
      <c r="L46" s="8"/>
    </row>
    <row r="47" spans="1:13">
      <c r="J47" s="8"/>
      <c r="L47" s="8"/>
    </row>
    <row r="48" spans="1:13">
      <c r="A48" s="8"/>
      <c r="B48" s="8"/>
      <c r="C48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16" sqref="B16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153</v>
      </c>
      <c r="C1" s="11" t="s">
        <v>154</v>
      </c>
      <c r="D1" s="11"/>
    </row>
    <row r="2" spans="1:5">
      <c r="A2" s="14">
        <v>45031</v>
      </c>
      <c r="B2" s="8">
        <v>1561</v>
      </c>
      <c r="C2" s="8">
        <v>329558</v>
      </c>
      <c r="D2" s="4" t="s">
        <v>156</v>
      </c>
      <c r="E2" s="8">
        <f>SUM(B2:B556)</f>
        <v>136464</v>
      </c>
    </row>
    <row r="3" spans="1:5">
      <c r="A3" s="14">
        <v>45034</v>
      </c>
      <c r="B3" s="8">
        <v>6800</v>
      </c>
      <c r="D3" s="4" t="s">
        <v>157</v>
      </c>
      <c r="E3" s="32">
        <f>E2*1.15</f>
        <v>156933.59999999998</v>
      </c>
    </row>
    <row r="4" spans="1:5">
      <c r="A4" s="14">
        <v>45030</v>
      </c>
      <c r="B4" s="8">
        <v>8245</v>
      </c>
      <c r="D4" s="4" t="s">
        <v>155</v>
      </c>
      <c r="E4" s="8">
        <f>C2</f>
        <v>329558</v>
      </c>
    </row>
    <row r="5" spans="1:5">
      <c r="A5" s="14">
        <v>45031</v>
      </c>
      <c r="B5" s="8">
        <v>9176</v>
      </c>
      <c r="E5" s="33">
        <f>E4-E3</f>
        <v>172624.40000000002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/>
  </sheetViews>
  <sheetFormatPr defaultRowHeight="15"/>
  <cols>
    <col min="1" max="1" width="123.8554687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20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2023-05-06T12:31:55Z</dcterms:modified>
</cp:coreProperties>
</file>