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calcChain.xml" ContentType="application/vnd.openxmlformats-officedocument.spreadsheetml.calcChain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calcPr calcId="124519"/>
</workbook>
</file>

<file path=xl/calcChain.xml><?xml version="1.0" encoding="utf-8"?>
<calcChain xmlns="http://schemas.openxmlformats.org/spreadsheetml/2006/main">
  <c r="D7" i="3"/>
  <c r="D3"/>
  <c r="D4"/>
  <c r="D5"/>
  <c r="D6"/>
  <c r="D2"/>
  <c r="D1"/>
  <c r="H28" i="1"/>
  <c r="J28"/>
  <c r="D8" i="3" l="1"/>
  <c r="J21" i="1"/>
  <c r="B15" l="1"/>
  <c r="J12"/>
  <c r="J13" l="1"/>
  <c r="B13" l="1"/>
  <c r="J11" l="1"/>
  <c r="P13" l="1"/>
  <c r="B9"/>
  <c r="B13" i="2" l="1"/>
  <c r="D13"/>
  <c r="C13"/>
  <c r="C19"/>
  <c r="B24" i="1" l="1"/>
  <c r="B26"/>
  <c r="B23" l="1"/>
  <c r="B22" l="1"/>
  <c r="B21"/>
  <c r="G21" s="1"/>
  <c r="B20"/>
  <c r="B19" l="1"/>
  <c r="B11"/>
  <c r="G20" s="1"/>
  <c r="B3" l="1"/>
  <c r="B18" l="1"/>
  <c r="B17"/>
  <c r="B16"/>
  <c r="B14" l="1"/>
  <c r="B10" l="1"/>
  <c r="E13" s="1"/>
  <c r="B8" l="1"/>
  <c r="B7" l="1"/>
  <c r="B6" l="1"/>
  <c r="G23" s="1"/>
  <c r="B5" l="1"/>
  <c r="B4" l="1"/>
  <c r="B2" l="1"/>
  <c r="E12" s="1"/>
  <c r="B1" l="1"/>
  <c r="E10" l="1"/>
  <c r="B12" l="1"/>
  <c r="G22" l="1"/>
  <c r="G24" s="1"/>
  <c r="B25"/>
  <c r="E11"/>
  <c r="E15" l="1"/>
  <c r="N21"/>
  <c r="B28"/>
</calcChain>
</file>

<file path=xl/sharedStrings.xml><?xml version="1.0" encoding="utf-8"?>
<sst xmlns="http://schemas.openxmlformats.org/spreadsheetml/2006/main" count="83" uniqueCount="65">
  <si>
    <t>AYUSH</t>
  </si>
  <si>
    <t>BHAWANI</t>
  </si>
  <si>
    <t>KUMAR</t>
  </si>
  <si>
    <t>N.K</t>
  </si>
  <si>
    <t>NOOR</t>
  </si>
  <si>
    <t>OM SAI</t>
  </si>
  <si>
    <t>PP</t>
  </si>
  <si>
    <t>SAGAR</t>
  </si>
  <si>
    <t>SANJAY TRADERS</t>
  </si>
  <si>
    <t>TOY WORLD</t>
  </si>
  <si>
    <t>UP MEERUT</t>
  </si>
  <si>
    <t>VIJAY MALA</t>
  </si>
  <si>
    <t>WALKER BHILAI</t>
  </si>
  <si>
    <t>KIRAT</t>
  </si>
  <si>
    <t>DIFFRENCE TILL DATE</t>
  </si>
  <si>
    <t>TOY GALLERY</t>
  </si>
  <si>
    <t>GAURI SHANKAR</t>
  </si>
  <si>
    <t>GANGA</t>
  </si>
  <si>
    <t>JAI PRAKASH</t>
  </si>
  <si>
    <t>PALLAVI SPORTS</t>
  </si>
  <si>
    <t>MUMBAI TOYS</t>
  </si>
  <si>
    <t>PAGDI</t>
  </si>
  <si>
    <t>DELHI TOYS</t>
  </si>
  <si>
    <t>LOCAL</t>
  </si>
  <si>
    <t>TOTAL</t>
  </si>
  <si>
    <t>BALAJI DELHI</t>
  </si>
  <si>
    <t>TOY  VILLA</t>
  </si>
  <si>
    <t>PRIME DELHI</t>
  </si>
  <si>
    <t>JULIYA</t>
  </si>
  <si>
    <t>SUNIT</t>
  </si>
  <si>
    <t>cash we required</t>
  </si>
  <si>
    <t>EXPECTED</t>
  </si>
  <si>
    <t>BANK</t>
  </si>
  <si>
    <t>CASH  WE HAVE</t>
  </si>
  <si>
    <t>TOTAL  WE NEED</t>
  </si>
  <si>
    <t>BUILTY NUMBER</t>
  </si>
  <si>
    <t>QTY</t>
  </si>
  <si>
    <t>PARTY NAME</t>
  </si>
  <si>
    <t>DEPART DATE</t>
  </si>
  <si>
    <t>TOY VILLA</t>
  </si>
  <si>
    <t xml:space="preserve">TOY MALL  </t>
  </si>
  <si>
    <t>PARADISE SOFT TOYS</t>
  </si>
  <si>
    <t>NOVICE</t>
  </si>
  <si>
    <t>TOY MALL NEW</t>
  </si>
  <si>
    <t>LITTLE SOULS , TIME SQUARE</t>
  </si>
  <si>
    <t>PARADISE STATIONARY</t>
  </si>
  <si>
    <t>SHREE JI  KEY CHAIN , NISAR</t>
  </si>
  <si>
    <t xml:space="preserve">GOODS OF OTHER PARTY </t>
  </si>
  <si>
    <t>NOOR SOFT TOYS</t>
  </si>
  <si>
    <t>RECIVED</t>
  </si>
  <si>
    <t>NOT YET</t>
  </si>
  <si>
    <t xml:space="preserve"> </t>
  </si>
  <si>
    <t>2 main 1</t>
  </si>
  <si>
    <t>PENDING</t>
  </si>
  <si>
    <t>CASH</t>
  </si>
  <si>
    <t>NEFT</t>
  </si>
  <si>
    <t>NEEDED IN NEFT</t>
  </si>
  <si>
    <t>NEEDED IN CASH</t>
  </si>
  <si>
    <t>WALKER</t>
  </si>
  <si>
    <t>toy gallery</t>
  </si>
  <si>
    <t>toy villa</t>
  </si>
  <si>
    <t>toy world</t>
  </si>
  <si>
    <t>noor</t>
  </si>
  <si>
    <t>PAPA</t>
  </si>
  <si>
    <t>racket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</si>
</sst>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Bookman Old Style"/>
      <family val="1"/>
    </font>
    <font>
      <u/>
      <sz val="18"/>
      <color theme="10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Book Antiqua"/>
      <family val="1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 applyAlignment="1" applyProtection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0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color rgb="FFFF0000"/>
      </font>
      <fill>
        <patternFill>
          <bgColor theme="0"/>
        </patternFill>
      </fill>
    </dxf>
    <dxf>
      <font>
        <color rgb="FF00B05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calcChain" Target="calcChain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YUS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HAWANI%20JBP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KIRA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KUMAR%20DELH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.K%20DELHI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OO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OM%20SAI%20DELHI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P%20DELHI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SAGAR%20UNCL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NJAY%20TRADER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GALLERY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WOR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UP%20MEERUT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VIJAY%20MALA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WALKER%20BHILAI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GAURI%20SHANKAR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GANGA%20TOY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JAI%20PRAKASH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ALLAVI%20SPORT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ALAJI%20(DELHI)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TOY%20VILLA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PRIME%20DELHI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JULIYA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UNIT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UPDATE/DETAILS/DETAI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331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15775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117972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13655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25536</v>
          </cell>
        </row>
      </sheetData>
      <sheetData sheetId="1"/>
      <sheetData sheetId="2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119124</v>
          </cell>
        </row>
      </sheetData>
      <sheetData sheetId="1"/>
      <sheetData sheetId="2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49000</v>
          </cell>
        </row>
      </sheetData>
      <sheetData sheetId="1"/>
      <sheetData sheetId="2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2320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22790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4794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59706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39980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171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96786</v>
          </cell>
        </row>
      </sheetData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5880</v>
          </cell>
        </row>
      </sheetData>
      <sheetData sheetId="1"/>
      <sheetData sheetId="2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8">
          <cell r="E38">
            <v>0</v>
          </cell>
        </row>
      </sheetData>
      <sheetData sheetId="1"/>
      <sheetData sheetId="2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5"/>
      <sheetName val="Sheet3"/>
      <sheetName val="Sheet4"/>
      <sheetName val="Sheet7"/>
      <sheetName val="Sheet6"/>
      <sheetName val="Sheet8"/>
      <sheetName val="Sheet9"/>
      <sheetName val="Sheet10"/>
    </sheetNames>
    <sheetDataSet>
      <sheetData sheetId="0"/>
      <sheetData sheetId="1"/>
      <sheetData sheetId="2">
        <row r="1">
          <cell r="G1">
            <v>1393841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opLeftCell="A9" workbookViewId="0">
      <selection activeCell="H29" sqref="H29"/>
    </sheetView>
  </sheetViews>
  <sheetFormatPr defaultRowHeight="15"/>
  <cols>
    <col min="1" max="1" width="43.85546875" customWidth="1"/>
    <col min="2" max="2" width="17.42578125" customWidth="1"/>
    <col min="3" max="3" width="11.5703125" customWidth="1"/>
    <col min="6" max="6" width="11.85546875" customWidth="1"/>
    <col min="8" max="8" width="15.140625" customWidth="1"/>
    <col min="9" max="9" width="18" customWidth="1"/>
    <col min="10" max="10" width="17.42578125" bestFit="1" customWidth="1"/>
    <col min="12" max="12" width="7.85546875" customWidth="1"/>
    <col min="13" max="13" width="8.42578125" customWidth="1"/>
    <col min="14" max="14" width="20" customWidth="1"/>
    <col min="15" max="15" width="19" customWidth="1"/>
  </cols>
  <sheetData>
    <row r="1" spans="1:16" ht="23.25">
      <c r="A1" s="2" t="s">
        <v>0</v>
      </c>
      <c r="B1" s="3">
        <f>[1]Sheet1!$E$38</f>
        <v>331</v>
      </c>
      <c r="I1" s="10"/>
      <c r="J1" s="13"/>
      <c r="K1" s="13"/>
      <c r="L1" s="13"/>
      <c r="M1" s="14"/>
    </row>
    <row r="2" spans="1:16" ht="23.25">
      <c r="A2" s="2" t="s">
        <v>1</v>
      </c>
      <c r="B2" s="3">
        <f>[2]Sheet1!$E$38</f>
        <v>0</v>
      </c>
      <c r="I2" s="7" t="s">
        <v>37</v>
      </c>
      <c r="J2" s="11" t="s">
        <v>54</v>
      </c>
      <c r="K2" s="11" t="s">
        <v>55</v>
      </c>
      <c r="L2" s="11"/>
      <c r="M2" s="14"/>
      <c r="N2" s="11" t="s">
        <v>56</v>
      </c>
      <c r="O2" s="11" t="s">
        <v>57</v>
      </c>
    </row>
    <row r="3" spans="1:16" ht="23.25">
      <c r="A3" s="2" t="s">
        <v>13</v>
      </c>
      <c r="B3" s="3">
        <f>[3]Sheet1!$E$38</f>
        <v>15775</v>
      </c>
      <c r="I3" s="8"/>
      <c r="J3" s="13"/>
      <c r="K3" s="11"/>
      <c r="L3" s="13"/>
      <c r="O3" s="8"/>
    </row>
    <row r="4" spans="1:16" ht="23.25">
      <c r="A4" s="2" t="s">
        <v>2</v>
      </c>
      <c r="B4" s="2">
        <f>[4]Sheet1!$E$38</f>
        <v>117972</v>
      </c>
      <c r="I4" s="8"/>
      <c r="J4" s="13"/>
      <c r="K4" s="13"/>
      <c r="L4" s="13"/>
      <c r="O4" s="8"/>
    </row>
    <row r="5" spans="1:16" ht="23.25">
      <c r="A5" s="2" t="s">
        <v>3</v>
      </c>
      <c r="B5" s="2">
        <f>[5]Sheet1!$E$38</f>
        <v>13655</v>
      </c>
      <c r="I5" s="8"/>
      <c r="J5" s="13"/>
      <c r="K5" s="13"/>
      <c r="L5" s="13"/>
      <c r="O5" s="8"/>
    </row>
    <row r="6" spans="1:16" ht="23.25">
      <c r="A6" s="2" t="s">
        <v>4</v>
      </c>
      <c r="B6" s="2">
        <f>[6]Sheet1!$E$38</f>
        <v>25536</v>
      </c>
      <c r="I6" s="8"/>
      <c r="J6" s="13"/>
      <c r="K6" s="13"/>
      <c r="L6" s="11"/>
      <c r="O6" s="8"/>
    </row>
    <row r="7" spans="1:16" ht="23.25">
      <c r="A7" s="2" t="s">
        <v>5</v>
      </c>
      <c r="B7" s="2">
        <f>[7]Sheet1!$E$38</f>
        <v>0</v>
      </c>
      <c r="I7" s="8"/>
      <c r="J7" s="13"/>
      <c r="K7" s="13"/>
    </row>
    <row r="8" spans="1:16" ht="23.25">
      <c r="A8" s="2" t="s">
        <v>6</v>
      </c>
      <c r="B8" s="2">
        <f>[8]Sheet1!$E$38</f>
        <v>119124</v>
      </c>
      <c r="I8" s="8"/>
      <c r="J8" s="11"/>
      <c r="K8" s="11"/>
    </row>
    <row r="9" spans="1:16" ht="23.25">
      <c r="A9" s="2" t="s">
        <v>7</v>
      </c>
      <c r="B9" s="2">
        <f>[9]Sheet1!$E$38</f>
        <v>49000</v>
      </c>
      <c r="J9" s="12"/>
    </row>
    <row r="10" spans="1:16" ht="23.25">
      <c r="A10" s="2" t="s">
        <v>8</v>
      </c>
      <c r="B10" s="2">
        <f>[10]Sheet1!$E$38</f>
        <v>0</v>
      </c>
      <c r="E10">
        <f>SUM(B1,B3,B4,B5,B8,B9,B13,B17,B19,B20,B22,B23)</f>
        <v>326702</v>
      </c>
      <c r="F10" t="s">
        <v>22</v>
      </c>
      <c r="H10" s="7"/>
      <c r="J10" s="7"/>
      <c r="O10" s="8"/>
    </row>
    <row r="11" spans="1:16" ht="23.25">
      <c r="A11" s="2" t="s">
        <v>15</v>
      </c>
      <c r="B11" s="2">
        <f>[11]Sheet1!$E$38</f>
        <v>2320</v>
      </c>
      <c r="E11">
        <f>SUM(B6,B12,B11,B21)</f>
        <v>147432</v>
      </c>
      <c r="F11" t="s">
        <v>20</v>
      </c>
      <c r="H11" s="7"/>
      <c r="I11" t="s">
        <v>34</v>
      </c>
      <c r="J11">
        <f>SUM(J3:J7)</f>
        <v>0</v>
      </c>
    </row>
    <row r="12" spans="1:16" ht="23.25">
      <c r="A12" s="2" t="s">
        <v>9</v>
      </c>
      <c r="B12" s="2">
        <f>[12]Sheet1!$E$38</f>
        <v>22790</v>
      </c>
      <c r="E12">
        <f>SUM(B2,B7,B14,B16,B18)</f>
        <v>59706</v>
      </c>
      <c r="F12" t="s">
        <v>21</v>
      </c>
      <c r="H12" s="7"/>
      <c r="I12" t="s">
        <v>33</v>
      </c>
      <c r="J12">
        <f>58500+16000</f>
        <v>74500</v>
      </c>
      <c r="M12" t="s">
        <v>51</v>
      </c>
    </row>
    <row r="13" spans="1:16" ht="23.25">
      <c r="A13" s="2" t="s">
        <v>10</v>
      </c>
      <c r="B13" s="2">
        <f>[13]Sheet1!$E$38</f>
        <v>4794</v>
      </c>
      <c r="E13">
        <f>SUM(B15,B10,B24)</f>
        <v>39980</v>
      </c>
      <c r="F13" t="s">
        <v>23</v>
      </c>
      <c r="I13" t="s">
        <v>32</v>
      </c>
      <c r="J13">
        <f>32707+4090+2850+423+10500</f>
        <v>50570</v>
      </c>
      <c r="P13">
        <f>J12+J14</f>
        <v>74500</v>
      </c>
    </row>
    <row r="14" spans="1:16" ht="23.25">
      <c r="A14" s="2" t="s">
        <v>11</v>
      </c>
      <c r="B14" s="2">
        <f>[14]Sheet1!$E$38</f>
        <v>59706</v>
      </c>
      <c r="I14" t="s">
        <v>31</v>
      </c>
    </row>
    <row r="15" spans="1:16" ht="23.25">
      <c r="A15" s="2" t="s">
        <v>12</v>
      </c>
      <c r="B15" s="2">
        <f>[15]Sheet1!$E$38</f>
        <v>39980</v>
      </c>
      <c r="E15" s="7">
        <f>SUM(E10:E13)</f>
        <v>573820</v>
      </c>
      <c r="F15" s="7" t="s">
        <v>24</v>
      </c>
      <c r="I15" t="s">
        <v>30</v>
      </c>
    </row>
    <row r="16" spans="1:16" ht="23.25">
      <c r="A16" s="2" t="s">
        <v>16</v>
      </c>
      <c r="B16" s="2">
        <f>[16]Sheet1!$E$38</f>
        <v>0</v>
      </c>
    </row>
    <row r="17" spans="1:14" ht="23.25">
      <c r="A17" s="2" t="s">
        <v>17</v>
      </c>
      <c r="B17" s="2">
        <f>[17]Sheet1!$E$38</f>
        <v>171</v>
      </c>
      <c r="J17" s="8"/>
    </row>
    <row r="18" spans="1:14" ht="23.25">
      <c r="A18" s="2" t="s">
        <v>18</v>
      </c>
      <c r="B18" s="6">
        <f>[18]Sheet1!$E$38</f>
        <v>0</v>
      </c>
      <c r="F18" t="s">
        <v>63</v>
      </c>
      <c r="G18">
        <v>30000</v>
      </c>
    </row>
    <row r="19" spans="1:14" ht="23.25">
      <c r="A19" s="2" t="s">
        <v>19</v>
      </c>
      <c r="B19" s="6">
        <f>[19]Sheet1!$E$38</f>
        <v>0</v>
      </c>
      <c r="F19" t="s">
        <v>54</v>
      </c>
      <c r="G19">
        <v>100000</v>
      </c>
    </row>
    <row r="20" spans="1:14" ht="23.25">
      <c r="A20" s="2" t="s">
        <v>25</v>
      </c>
      <c r="B20" s="9">
        <f>[20]Sheet1!$E$38</f>
        <v>0</v>
      </c>
      <c r="F20" t="s">
        <v>59</v>
      </c>
      <c r="G20">
        <f>B11</f>
        <v>2320</v>
      </c>
    </row>
    <row r="21" spans="1:14" ht="23.25">
      <c r="A21" s="2" t="s">
        <v>26</v>
      </c>
      <c r="B21" s="9">
        <f>[21]Sheet1!$E$38</f>
        <v>96786</v>
      </c>
      <c r="F21" t="s">
        <v>60</v>
      </c>
      <c r="G21">
        <f>B21</f>
        <v>96786</v>
      </c>
      <c r="J21">
        <f>120000-50000+20000+15000+82964+27575+7500</f>
        <v>223039</v>
      </c>
      <c r="N21">
        <f>J21-E11</f>
        <v>75607</v>
      </c>
    </row>
    <row r="22" spans="1:14" ht="23.25">
      <c r="A22" s="2" t="s">
        <v>27</v>
      </c>
      <c r="B22" s="9">
        <f>[22]Sheet1!$E$38</f>
        <v>0</v>
      </c>
      <c r="F22" t="s">
        <v>61</v>
      </c>
      <c r="G22">
        <f>B12</f>
        <v>22790</v>
      </c>
      <c r="N22" t="s">
        <v>51</v>
      </c>
    </row>
    <row r="23" spans="1:14" ht="23.25">
      <c r="A23" s="2" t="s">
        <v>28</v>
      </c>
      <c r="B23" s="9">
        <f>[23]Sheet1!$E$38</f>
        <v>5880</v>
      </c>
      <c r="F23" t="s">
        <v>62</v>
      </c>
      <c r="G23">
        <f>B6</f>
        <v>25536</v>
      </c>
    </row>
    <row r="24" spans="1:14" ht="23.25">
      <c r="A24" s="2" t="s">
        <v>29</v>
      </c>
      <c r="B24" s="9">
        <f>[24]Sheet1!$E$38</f>
        <v>0</v>
      </c>
      <c r="G24" s="7">
        <f>SUM(G18:G23)</f>
        <v>277432</v>
      </c>
    </row>
    <row r="25" spans="1:14" ht="23.25">
      <c r="B25" s="1">
        <f>SUM(B1:B24)</f>
        <v>573820</v>
      </c>
    </row>
    <row r="26" spans="1:14" ht="23.25">
      <c r="B26" s="1">
        <f>[25]Sheet5!$G$1</f>
        <v>1393841</v>
      </c>
    </row>
    <row r="28" spans="1:14" ht="21">
      <c r="A28" s="4" t="s">
        <v>14</v>
      </c>
      <c r="B28" s="5">
        <f>B26-B25</f>
        <v>820021</v>
      </c>
      <c r="H28">
        <f>32000+10567+13935+36185</f>
        <v>92687</v>
      </c>
      <c r="J28">
        <f>G24-H28</f>
        <v>184745</v>
      </c>
    </row>
  </sheetData>
  <pageMargins left="0.7" right="0.7" top="0.75" bottom="0.75" header="0.3" footer="0.3"/>
  <pageSetup paperSize="9" orientation="portrait" verticalDpi="0" r:id="rId1"/>
  <webPublishItems count="1">
    <webPublishItem id="14351" divId="main_14351" sourceType="sheet" destinationFile="E:\UPDATE\WEBSITE\2084377289testbysam\IMPORTANT\main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P15" sqref="P15"/>
    </sheetView>
  </sheetViews>
  <sheetFormatPr defaultRowHeight="15"/>
  <cols>
    <col min="8" max="8" width="12.140625" bestFit="1" customWidth="1"/>
  </cols>
  <sheetData>
    <row r="1" spans="1:8">
      <c r="A1" t="s">
        <v>64</v>
      </c>
      <c r="B1">
        <v>215</v>
      </c>
      <c r="C1">
        <v>41</v>
      </c>
      <c r="D1">
        <f>B1*C1</f>
        <v>8815</v>
      </c>
    </row>
    <row r="2" spans="1:8">
      <c r="A2" t="s">
        <v>64</v>
      </c>
      <c r="B2">
        <v>220</v>
      </c>
      <c r="C2">
        <v>14</v>
      </c>
      <c r="D2">
        <f>B2*C2</f>
        <v>3080</v>
      </c>
    </row>
    <row r="3" spans="1:8">
      <c r="A3" t="s">
        <v>64</v>
      </c>
      <c r="B3">
        <v>137</v>
      </c>
      <c r="C3">
        <v>15</v>
      </c>
      <c r="D3">
        <f t="shared" ref="D3:D6" si="0">B3*C3</f>
        <v>2055</v>
      </c>
    </row>
    <row r="4" spans="1:8">
      <c r="D4">
        <f t="shared" si="0"/>
        <v>0</v>
      </c>
    </row>
    <row r="5" spans="1:8">
      <c r="D5">
        <f t="shared" si="0"/>
        <v>0</v>
      </c>
    </row>
    <row r="6" spans="1:8">
      <c r="D6">
        <f t="shared" si="0"/>
        <v>0</v>
      </c>
    </row>
    <row r="7" spans="1:8">
      <c r="D7">
        <f>B7*C7</f>
        <v>0</v>
      </c>
    </row>
    <row r="8" spans="1:8">
      <c r="D8">
        <f>SUM(D1:D7)</f>
        <v>13950</v>
      </c>
    </row>
    <row r="10" spans="1:8">
      <c r="H10" s="17"/>
    </row>
    <row r="12" spans="1:8">
      <c r="H12" s="16"/>
    </row>
    <row r="15" spans="1:8">
      <c r="H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cols>
    <col min="1" max="1" width="21" customWidth="1"/>
    <col min="2" max="2" width="11" customWidth="1"/>
    <col min="3" max="3" width="28.7109375" customWidth="1"/>
    <col min="4" max="4" width="18" customWidth="1"/>
    <col min="5" max="5" width="30.7109375" customWidth="1"/>
    <col min="6" max="6" width="14.85546875" customWidth="1"/>
  </cols>
  <sheetData>
    <row r="1" spans="1:7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47</v>
      </c>
      <c r="F1" s="8"/>
    </row>
    <row r="2" spans="1:7">
      <c r="A2" s="8">
        <v>6937</v>
      </c>
      <c r="B2" s="8">
        <v>3</v>
      </c>
      <c r="C2" s="8" t="s">
        <v>39</v>
      </c>
      <c r="D2" s="15">
        <v>44833</v>
      </c>
      <c r="E2" s="8" t="s">
        <v>44</v>
      </c>
      <c r="F2" s="8" t="s">
        <v>50</v>
      </c>
    </row>
    <row r="3" spans="1:7">
      <c r="A3" s="8">
        <v>839</v>
      </c>
      <c r="B3" s="8">
        <v>2</v>
      </c>
      <c r="C3" s="8" t="s">
        <v>15</v>
      </c>
      <c r="D3" s="15">
        <v>44833</v>
      </c>
      <c r="E3" s="8"/>
      <c r="F3" s="8" t="s">
        <v>49</v>
      </c>
      <c r="G3" t="s">
        <v>52</v>
      </c>
    </row>
    <row r="4" spans="1:7">
      <c r="A4" s="8">
        <v>6938</v>
      </c>
      <c r="B4" s="8">
        <v>1</v>
      </c>
      <c r="C4" s="8" t="s">
        <v>40</v>
      </c>
      <c r="D4" s="15">
        <v>44833</v>
      </c>
      <c r="E4" s="8"/>
      <c r="F4" s="8" t="s">
        <v>49</v>
      </c>
    </row>
    <row r="5" spans="1:7">
      <c r="A5" s="8">
        <v>13597</v>
      </c>
      <c r="B5" s="8">
        <v>1</v>
      </c>
      <c r="C5" s="8" t="s">
        <v>48</v>
      </c>
      <c r="D5" s="15">
        <v>44832</v>
      </c>
      <c r="E5" s="8"/>
      <c r="F5" s="8" t="s">
        <v>49</v>
      </c>
    </row>
    <row r="6" spans="1:7">
      <c r="A6" s="8">
        <v>6972</v>
      </c>
      <c r="B6" s="8">
        <v>2</v>
      </c>
      <c r="C6" s="8" t="s">
        <v>4</v>
      </c>
      <c r="D6" s="15">
        <v>44836</v>
      </c>
      <c r="E6" s="8"/>
      <c r="F6" s="8" t="s">
        <v>49</v>
      </c>
    </row>
    <row r="7" spans="1:7">
      <c r="A7" s="8">
        <v>831</v>
      </c>
      <c r="B7" s="8">
        <v>1</v>
      </c>
      <c r="C7" s="8" t="s">
        <v>41</v>
      </c>
      <c r="D7" s="15">
        <v>44832</v>
      </c>
      <c r="E7" s="8" t="s">
        <v>45</v>
      </c>
      <c r="F7" s="8" t="s">
        <v>49</v>
      </c>
    </row>
    <row r="8" spans="1:7">
      <c r="A8" s="8">
        <v>840</v>
      </c>
      <c r="B8" s="8">
        <v>1</v>
      </c>
      <c r="C8" s="8" t="s">
        <v>42</v>
      </c>
      <c r="D8" s="15">
        <v>44833</v>
      </c>
      <c r="E8" s="8" t="s">
        <v>46</v>
      </c>
      <c r="F8" s="8" t="s">
        <v>49</v>
      </c>
    </row>
    <row r="9" spans="1:7">
      <c r="A9" s="8">
        <v>816</v>
      </c>
      <c r="B9" s="8">
        <v>1</v>
      </c>
      <c r="C9" s="8" t="s">
        <v>9</v>
      </c>
      <c r="D9" s="15">
        <v>44832</v>
      </c>
      <c r="E9" s="8"/>
      <c r="F9" s="8" t="s">
        <v>49</v>
      </c>
    </row>
    <row r="10" spans="1:7">
      <c r="A10" s="8"/>
      <c r="B10" s="8"/>
      <c r="C10" s="8" t="s">
        <v>43</v>
      </c>
      <c r="D10" s="15">
        <v>44831</v>
      </c>
      <c r="E10" s="8"/>
      <c r="F10" s="8" t="s">
        <v>50</v>
      </c>
    </row>
    <row r="11" spans="1:7">
      <c r="A11" s="8"/>
      <c r="B11" s="8"/>
      <c r="C11" s="8"/>
      <c r="D11" s="8"/>
      <c r="F11" s="8"/>
    </row>
    <row r="12" spans="1:7">
      <c r="A12" s="8"/>
      <c r="B12" s="11" t="s">
        <v>24</v>
      </c>
      <c r="C12" s="11" t="s">
        <v>49</v>
      </c>
      <c r="D12" s="11" t="s">
        <v>53</v>
      </c>
    </row>
    <row r="13" spans="1:7">
      <c r="A13" s="8"/>
      <c r="B13" s="8">
        <f>SUM(B2:B10)</f>
        <v>12</v>
      </c>
      <c r="C13" s="8">
        <f>SUM(B3,B4,B5,B7,B8,B9-1)</f>
        <v>6</v>
      </c>
      <c r="D13" s="8">
        <f>C13-B13</f>
        <v>-6</v>
      </c>
    </row>
    <row r="14" spans="1:7">
      <c r="A14" s="8"/>
      <c r="B14" s="8"/>
      <c r="C14" s="8"/>
      <c r="D14" s="8"/>
    </row>
    <row r="15" spans="1:7">
      <c r="A15" s="8"/>
      <c r="B15" s="8"/>
      <c r="C15" s="8"/>
      <c r="D15" s="8"/>
    </row>
    <row r="16" spans="1:7">
      <c r="A16" s="8"/>
      <c r="B16" s="8"/>
      <c r="C16" s="8"/>
      <c r="D16" s="8"/>
    </row>
    <row r="17" spans="1:4">
      <c r="A17" s="8"/>
      <c r="B17" s="8"/>
      <c r="C17" s="8"/>
      <c r="D17" s="8"/>
    </row>
    <row r="18" spans="1:4">
      <c r="A18" s="8"/>
      <c r="B18" s="8"/>
      <c r="C18" s="8">
        <v>180000</v>
      </c>
      <c r="D18" s="8"/>
    </row>
    <row r="19" spans="1:4">
      <c r="A19" s="8"/>
      <c r="B19" s="8"/>
      <c r="C19" s="8">
        <f>10000+16950+5437+7974+2850+48224+53400+1700+5500+17180+22500+31412+91280</f>
        <v>314407</v>
      </c>
      <c r="D19" s="8"/>
    </row>
    <row r="20" spans="1:4">
      <c r="A20" s="8"/>
      <c r="B20" s="8"/>
      <c r="C20" s="8"/>
      <c r="D20" s="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8"/>
      <c r="B27" s="8"/>
      <c r="C27" s="8"/>
      <c r="D27" s="8"/>
    </row>
    <row r="28" spans="1:4">
      <c r="A28" s="8"/>
      <c r="B28" s="8"/>
      <c r="C28" s="8"/>
      <c r="D28" s="8"/>
    </row>
    <row r="29" spans="1:4">
      <c r="A29" s="8"/>
      <c r="B29" s="8"/>
      <c r="C29" s="8"/>
      <c r="D29" s="8"/>
    </row>
    <row r="30" spans="1:4">
      <c r="A30" s="8"/>
      <c r="B30" s="8"/>
      <c r="C30" s="8"/>
      <c r="D30" s="8"/>
    </row>
    <row r="31" spans="1:4">
      <c r="A31" s="8"/>
      <c r="B31" s="8"/>
      <c r="C31" s="8"/>
      <c r="D31" s="8"/>
    </row>
    <row r="32" spans="1:4">
      <c r="A32" s="8"/>
      <c r="B32" s="8"/>
      <c r="C32" s="8"/>
      <c r="D32" s="8"/>
    </row>
    <row r="33" spans="1:4">
      <c r="A33" s="8"/>
      <c r="B33" s="8"/>
      <c r="C33" s="8"/>
      <c r="D33" s="8"/>
    </row>
    <row r="34" spans="1:4">
      <c r="A34" s="8"/>
      <c r="B34" s="8"/>
      <c r="C34" s="8"/>
      <c r="D34" s="8"/>
    </row>
    <row r="35" spans="1:4">
      <c r="A35" s="8"/>
      <c r="B35" s="8"/>
      <c r="C35" s="8"/>
      <c r="D35" s="8"/>
    </row>
    <row r="36" spans="1:4">
      <c r="A36" s="8"/>
      <c r="B36" s="8"/>
      <c r="C36" s="8"/>
      <c r="D36" s="8"/>
    </row>
  </sheetData>
  <conditionalFormatting sqref="F1:F10">
    <cfRule type="containsText" dxfId="1" priority="2" operator="containsText" text="RECIVED">
      <formula>NOT(ISERROR(SEARCH("RECIVED",F1)))</formula>
    </cfRule>
    <cfRule type="containsText" dxfId="0" priority="1" operator="containsText" text="NOT YET">
      <formula>NOT(ISERROR(SEARCH("NOT YET",F1)))</formula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cols>
    <col min="1" max="1" width="23.28515625" customWidth="1"/>
    <col min="2" max="2" width="17.5703125" customWidth="1"/>
    <col min="3" max="3" width="17.7109375" customWidth="1"/>
  </cols>
  <sheetData>
    <row r="1" spans="1:1">
      <c r="A1" s="11" t="s">
        <v>58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2022-11-07T06:52:18Z</dcterms:modified>
</cp:coreProperties>
</file>