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calcPr calcId="124519"/>
</workbook>
</file>

<file path=xl/calcChain.xml><?xml version="1.0" encoding="utf-8"?>
<calcChain xmlns="http://schemas.openxmlformats.org/spreadsheetml/2006/main">
  <c r="F14" i="2"/>
  <c r="F17" s="1"/>
  <c r="F15"/>
  <c r="B30" i="3"/>
  <c r="C39"/>
  <c r="C40"/>
  <c r="F20" i="2" l="1"/>
  <c r="C45" i="3"/>
  <c r="J10" i="1"/>
  <c r="J24"/>
  <c r="J11"/>
  <c r="J12" l="1"/>
  <c r="B26" l="1"/>
  <c r="B25"/>
  <c r="B8" l="1"/>
  <c r="B6"/>
  <c r="G28" i="8"/>
  <c r="G23"/>
  <c r="G18"/>
  <c r="G15"/>
  <c r="G9"/>
  <c r="G10" s="1"/>
  <c r="B7"/>
  <c r="B3"/>
  <c r="D53" i="3" l="1"/>
  <c r="I70"/>
  <c r="H70" l="1"/>
  <c r="D50" s="1"/>
  <c r="C43" l="1"/>
  <c r="D51" l="1"/>
  <c r="D52" s="1"/>
  <c r="B15" i="1" l="1"/>
  <c r="B13" l="1"/>
  <c r="B9" l="1"/>
  <c r="B24" l="1"/>
  <c r="B28"/>
  <c r="B23" l="1"/>
  <c r="B22" l="1"/>
  <c r="B21"/>
  <c r="B20"/>
  <c r="B19" l="1"/>
  <c r="B11"/>
  <c r="J8" s="1"/>
  <c r="J17" s="1"/>
  <c r="J18" s="1"/>
  <c r="J14" l="1"/>
  <c r="B3"/>
  <c r="B18" l="1"/>
  <c r="B17"/>
  <c r="B16"/>
  <c r="B14" l="1"/>
  <c r="B10" l="1"/>
  <c r="E13" s="1"/>
  <c r="B7" l="1"/>
  <c r="B5" l="1"/>
  <c r="B4" l="1"/>
  <c r="B2" l="1"/>
  <c r="E12" s="1"/>
  <c r="B1" l="1"/>
  <c r="E10" s="1"/>
  <c r="B12" l="1"/>
  <c r="E11" s="1"/>
  <c r="B27" l="1"/>
  <c r="B30" s="1"/>
  <c r="E15"/>
</calcChain>
</file>

<file path=xl/sharedStrings.xml><?xml version="1.0" encoding="utf-8"?>
<sst xmlns="http://schemas.openxmlformats.org/spreadsheetml/2006/main" count="185" uniqueCount="106">
  <si>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</si>
  <si>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</si>
  <si>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</si>
  <si>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</si>
  <si>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</si>
  <si>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</si>
  <si>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</si>
  <si>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</si>
  <si>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</si>
  <si>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</si>
  <si>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</si>
  <si>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</si>
  <si>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</si>
  <si>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</si>
  <si>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</si>
  <si>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</si>
  <si>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</si>
  <si>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</si>
  <si>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</si>
  <si>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</si>
  <si>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</si>
  <si>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</si>
  <si>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</si>
  <si>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</si>
  <si>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</si>
  <si>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</si>
  <si>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</si>
  <si>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</si>
  <si>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</si>
  <si>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</si>
  <si>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</si>
  <si>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</si>
  <si>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</si>
  <si>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</si>
  <si>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</si>
  <si>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</si>
  <si>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</si>
  <si>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</si>
  <si>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</si>
  <si>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</si>
  <si>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</si>
  <si>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</si>
  <si>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</si>
  <si>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</si>
  <si>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</si>
  <si>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</si>
  <si>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</si>
  <si>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</si>
  <si>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</si>
  <si>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</si>
  <si>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</si>
  <si>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</si>
  <si>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</si>
  <si>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</si>
  <si>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</si>
  <si>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</si>
  <si>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</si>
  <si>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</si>
  <si>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</si>
  <si>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</si>
  <si>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</si>
  <si>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</si>
  <si>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</si>
  <si>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</si>
  <si>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</si>
  <si>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</si>
  <si>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</si>
  <si>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</si>
  <si>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</si>
  <si>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</si>
  <si>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</si>
  <si>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</si>
  <si>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</si>
  <si>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A/C</t>
  </si>
  <si>
    <t>CASH WE NEED FOR MUMBAI AFTER EVERYTHING</t>
  </si>
  <si>
    <t>SELF</t>
  </si>
  <si>
    <t>TRANSFER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</si>
  <si>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</si>
  <si>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</si>
  <si>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</si>
  <si>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</si>
  <si>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</si>
  <si>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</si>
  <si>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</si>
  <si>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</si>
  <si>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</si>
  <si>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</si>
  <si>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</si>
  <si>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</si>
  <si>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</si>
  <si>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</si>
  <si>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</si>
  <si>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</si>
  <si>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</si>
  <si>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</si>
  <si>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</si>
  <si>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</si>
  <si>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</si>
  <si>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</si>
  <si>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</si>
  <si>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</si>
  <si>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</si>
  <si>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HAI</t>
  </si>
  <si>
    <t>HONI CHAYIYE</t>
  </si>
  <si>
    <t>DIFFRENCE</t>
  </si>
  <si>
    <t>GOOD BY RAJA OVERALL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</si>
</sst>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center"/>
    </xf>
    <xf numFmtId="0" fontId="9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00B050"/>
      </font>
    </dxf>
    <dxf>
      <font>
        <color rgb="FFFF0000"/>
      </font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98106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3143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</v>
          </cell>
        </row>
      </sheetData>
      <sheetData sheetId="1" refreshError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4950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13750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100412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35230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349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1181248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161241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46465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81216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22336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34400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108564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5"/>
  <sheetViews>
    <sheetView tabSelected="1" zoomScale="73" zoomScaleNormal="73" workbookViewId="0">
      <selection activeCell="N12" sqref="N12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6" max="6" width="20.140625" customWidth="1"/>
    <col min="8" max="8" width="15.140625" customWidth="1"/>
    <col min="9" max="9" width="43.42578125" customWidth="1"/>
    <col min="10" max="10" width="17.42578125" bestFit="1" customWidth="1"/>
    <col min="11" max="11" width="19.5703125" customWidth="1"/>
    <col min="12" max="12" width="23.140625" customWidth="1"/>
    <col min="13" max="13" width="8.42578125" customWidth="1"/>
    <col min="14" max="14" width="20" customWidth="1"/>
    <col min="15" max="15" width="19" customWidth="1"/>
  </cols>
  <sheetData>
    <row r="1" spans="1:15" ht="23.25">
      <c r="A1" s="2" t="s">
        <v>0</v>
      </c>
      <c r="B1" s="3">
        <f>[1]Sheet1!$E$38</f>
        <v>0</v>
      </c>
      <c r="I1" s="10"/>
      <c r="J1" s="13"/>
      <c r="K1" s="13"/>
      <c r="L1" s="13"/>
      <c r="M1" s="14"/>
    </row>
    <row r="2" spans="1:15" ht="23.25">
      <c r="A2" s="2" t="s">
        <v>1</v>
      </c>
      <c r="B2" s="3">
        <f>[2]Sheet1!$E$38</f>
        <v>13750</v>
      </c>
      <c r="I2" s="12"/>
      <c r="J2" s="13"/>
      <c r="K2" s="11"/>
      <c r="L2" s="11"/>
      <c r="M2" s="14"/>
      <c r="N2" s="11"/>
      <c r="O2" s="11"/>
    </row>
    <row r="3" spans="1:15" ht="23.25">
      <c r="A3" s="2" t="s">
        <v>13</v>
      </c>
      <c r="B3" s="3">
        <f>[3]Sheet1!$E$38</f>
        <v>0</v>
      </c>
      <c r="I3" s="10"/>
      <c r="J3" s="13"/>
      <c r="K3" s="21"/>
      <c r="L3" s="13"/>
      <c r="O3" s="8"/>
    </row>
    <row r="4" spans="1:15" ht="23.25">
      <c r="A4" s="2" t="s">
        <v>2</v>
      </c>
      <c r="B4" s="2">
        <f>[4]Sheet1!$E$38</f>
        <v>161241</v>
      </c>
      <c r="I4" s="10"/>
      <c r="J4" s="13"/>
      <c r="K4" s="13"/>
      <c r="L4" s="13"/>
      <c r="O4" s="8"/>
    </row>
    <row r="5" spans="1:15" ht="23.25">
      <c r="A5" s="2" t="s">
        <v>3</v>
      </c>
      <c r="B5" s="2">
        <f>[5]Sheet1!$E$38</f>
        <v>46465</v>
      </c>
      <c r="I5" s="10"/>
      <c r="J5" s="13"/>
      <c r="K5" s="13"/>
      <c r="L5" s="13"/>
      <c r="O5" s="8"/>
    </row>
    <row r="6" spans="1:15" ht="23.25">
      <c r="A6" s="2" t="s">
        <v>4</v>
      </c>
      <c r="B6" s="2">
        <f>[6]Sheet1!$E$38</f>
        <v>81216</v>
      </c>
      <c r="I6" s="10"/>
      <c r="J6" s="13"/>
      <c r="K6" s="13"/>
      <c r="L6" s="11"/>
      <c r="O6" s="8"/>
    </row>
    <row r="7" spans="1:15" ht="23.25">
      <c r="A7" s="2" t="s">
        <v>5</v>
      </c>
      <c r="B7" s="2">
        <f>[7]Sheet1!$E$38</f>
        <v>22336</v>
      </c>
      <c r="I7" s="20" t="s">
        <v>2</v>
      </c>
      <c r="J7" s="13"/>
      <c r="K7" s="11"/>
    </row>
    <row r="8" spans="1:15" ht="23.25">
      <c r="A8" s="2" t="s">
        <v>6</v>
      </c>
      <c r="B8" s="2">
        <f>[8]Sheet1!$E$38</f>
        <v>34400</v>
      </c>
      <c r="I8" s="20"/>
      <c r="J8" s="11">
        <f>SUM(J1:J7)</f>
        <v>0</v>
      </c>
    </row>
    <row r="9" spans="1:15" ht="23.25">
      <c r="A9" s="2" t="s">
        <v>7</v>
      </c>
      <c r="B9" s="2">
        <f>[9]Sheet1!$E$38</f>
        <v>108564</v>
      </c>
      <c r="I9" s="20"/>
      <c r="J9" s="11"/>
    </row>
    <row r="10" spans="1:15" ht="23.25">
      <c r="A10" s="2" t="s">
        <v>8</v>
      </c>
      <c r="B10" s="2">
        <f>[10]Sheet1!$E$38</f>
        <v>0</v>
      </c>
      <c r="E10">
        <f>SUM(B1,B3,B4,B5,B8,B9,B13,B17,B19,B20,B22,B23)</f>
        <v>451082</v>
      </c>
      <c r="F10" t="s">
        <v>22</v>
      </c>
      <c r="H10" s="7"/>
      <c r="I10" s="10" t="s">
        <v>70</v>
      </c>
      <c r="J10" s="13">
        <f>SUM(120000+7400+2400+6800+1800)</f>
        <v>138400</v>
      </c>
      <c r="O10" s="8"/>
    </row>
    <row r="11" spans="1:15" ht="23.25">
      <c r="A11" s="2" t="s">
        <v>15</v>
      </c>
      <c r="B11" s="2">
        <f>[11]Sheet1!$E$38</f>
        <v>98106</v>
      </c>
      <c r="E11">
        <f>SUM(B6,B12,B11,B21,B25,B26)</f>
        <v>218044</v>
      </c>
      <c r="F11" t="s">
        <v>20</v>
      </c>
      <c r="H11" s="7"/>
      <c r="I11" s="10" t="s">
        <v>73</v>
      </c>
      <c r="J11" s="8">
        <f>41407+23289</f>
        <v>64696</v>
      </c>
    </row>
    <row r="12" spans="1:15" ht="23.25">
      <c r="A12" s="2" t="s">
        <v>9</v>
      </c>
      <c r="B12" s="2">
        <f>[12]Sheet1!$E$38</f>
        <v>3143</v>
      </c>
      <c r="E12">
        <f>SUM(B2,B7,B14,B16,B18)</f>
        <v>36092</v>
      </c>
      <c r="F12" t="s">
        <v>21</v>
      </c>
      <c r="H12" s="7"/>
      <c r="I12" s="20"/>
      <c r="J12" s="11">
        <f>SUM(J10:J11)</f>
        <v>203096</v>
      </c>
    </row>
    <row r="13" spans="1:15" ht="23.25">
      <c r="A13" s="2" t="s">
        <v>10</v>
      </c>
      <c r="B13" s="2">
        <f>[13]Sheet1!$E$38</f>
        <v>0</v>
      </c>
      <c r="E13">
        <f>SUM(B15,B10,B24)</f>
        <v>4950</v>
      </c>
      <c r="F13" t="s">
        <v>23</v>
      </c>
    </row>
    <row r="14" spans="1:15" ht="23.25">
      <c r="A14" s="2" t="s">
        <v>11</v>
      </c>
      <c r="B14" s="2">
        <f>[14]Sheet1!$E$38</f>
        <v>6</v>
      </c>
      <c r="I14" t="s">
        <v>74</v>
      </c>
      <c r="J14" s="8">
        <f>J8-J12</f>
        <v>-203096</v>
      </c>
    </row>
    <row r="15" spans="1:15" ht="23.25">
      <c r="A15" s="2" t="s">
        <v>12</v>
      </c>
      <c r="B15" s="2">
        <f>[15]Sheet1!$E$38</f>
        <v>4950</v>
      </c>
      <c r="E15" s="7">
        <f>SUM(E10:E13)</f>
        <v>710168</v>
      </c>
      <c r="F15" s="7" t="s">
        <v>24</v>
      </c>
    </row>
    <row r="16" spans="1:15" ht="23.25">
      <c r="A16" s="2" t="s">
        <v>16</v>
      </c>
      <c r="B16" s="2">
        <f>[16]Sheet1!$E$38</f>
        <v>0</v>
      </c>
      <c r="J16" s="8"/>
    </row>
    <row r="17" spans="1:10" ht="23.25">
      <c r="A17" s="2" t="s">
        <v>17</v>
      </c>
      <c r="B17" s="2">
        <f>[17]Sheet1!$E$38</f>
        <v>0</v>
      </c>
      <c r="J17" s="8">
        <f>J8-J11</f>
        <v>-64696</v>
      </c>
    </row>
    <row r="18" spans="1:10" ht="23.25">
      <c r="A18" s="2" t="s">
        <v>18</v>
      </c>
      <c r="B18" s="6">
        <f>[18]Sheet1!$E$38</f>
        <v>0</v>
      </c>
      <c r="J18" s="8">
        <f>J17-150000</f>
        <v>-214696</v>
      </c>
    </row>
    <row r="19" spans="1:10" ht="23.25">
      <c r="A19" s="2" t="s">
        <v>19</v>
      </c>
      <c r="B19" s="6">
        <f>[19]Sheet1!$E$38</f>
        <v>0</v>
      </c>
      <c r="I19" s="4"/>
      <c r="J19" s="11"/>
    </row>
    <row r="20" spans="1:10" ht="23.25">
      <c r="A20" s="2" t="s">
        <v>25</v>
      </c>
      <c r="B20" s="9">
        <f>[20]Sheet1!$E$38</f>
        <v>100412</v>
      </c>
    </row>
    <row r="21" spans="1:10" ht="23.25">
      <c r="A21" s="2" t="s">
        <v>26</v>
      </c>
      <c r="B21" s="9">
        <f>[21]Sheet1!$E$38</f>
        <v>35230</v>
      </c>
      <c r="I21" s="18" t="s">
        <v>75</v>
      </c>
      <c r="J21" s="8">
        <v>15000</v>
      </c>
    </row>
    <row r="22" spans="1:10" ht="23.25">
      <c r="A22" s="2" t="s">
        <v>27</v>
      </c>
      <c r="B22" s="9">
        <f>[22]Sheet1!$E$38</f>
        <v>0</v>
      </c>
      <c r="I22" s="18" t="s">
        <v>76</v>
      </c>
      <c r="J22" s="8">
        <v>150000</v>
      </c>
    </row>
    <row r="23" spans="1:10" ht="23.25">
      <c r="A23" s="2" t="s">
        <v>28</v>
      </c>
      <c r="B23" s="9">
        <f>[23]Sheet1!$E$38</f>
        <v>0</v>
      </c>
      <c r="I23" s="18" t="s">
        <v>73</v>
      </c>
      <c r="J23" s="8">
        <v>70000</v>
      </c>
    </row>
    <row r="24" spans="1:10" ht="23.25">
      <c r="A24" s="2" t="s">
        <v>29</v>
      </c>
      <c r="B24" s="9">
        <f>[24]Sheet1!$E$38</f>
        <v>0</v>
      </c>
      <c r="G24" s="7"/>
      <c r="J24" s="11">
        <f>SUM(J21:J23)</f>
        <v>235000</v>
      </c>
    </row>
    <row r="25" spans="1:10" ht="23.25">
      <c r="A25" s="2" t="s">
        <v>71</v>
      </c>
      <c r="B25" s="9">
        <f>[25]Sheet1!$E$38</f>
        <v>349</v>
      </c>
    </row>
    <row r="26" spans="1:10" ht="23.25">
      <c r="A26" s="2" t="s">
        <v>72</v>
      </c>
      <c r="B26" s="9">
        <f>[26]Sheet1!$E$38</f>
        <v>0</v>
      </c>
    </row>
    <row r="27" spans="1:10" ht="23.25">
      <c r="B27" s="1">
        <f>SUM(B1:B26)</f>
        <v>710168</v>
      </c>
    </row>
    <row r="28" spans="1:10" ht="23.25">
      <c r="B28" s="1">
        <f>[27]Sheet5!$G$1</f>
        <v>1181248</v>
      </c>
    </row>
    <row r="30" spans="1:10" ht="21">
      <c r="A30" s="4" t="s">
        <v>14</v>
      </c>
      <c r="B30" s="5">
        <f>B28-B27</f>
        <v>471080</v>
      </c>
    </row>
    <row r="39" spans="1:2">
      <c r="A39" s="12"/>
      <c r="B39" s="12"/>
    </row>
    <row r="40" spans="1:2">
      <c r="A40" s="7"/>
      <c r="B40" s="7"/>
    </row>
    <row r="45" spans="1:2">
      <c r="A45" s="7"/>
      <c r="B45" s="7"/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I71"/>
  <sheetViews>
    <sheetView workbookViewId="0">
      <selection sqref="A1:D29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2" t="s">
        <v>89</v>
      </c>
    </row>
    <row r="2" spans="1:8">
      <c r="A2" t="s">
        <v>77</v>
      </c>
      <c r="B2" s="8">
        <v>55000</v>
      </c>
      <c r="C2" s="15">
        <v>44281</v>
      </c>
    </row>
    <row r="3" spans="1:8">
      <c r="A3" t="s">
        <v>78</v>
      </c>
      <c r="B3" s="8">
        <v>10000</v>
      </c>
      <c r="C3" s="8"/>
      <c r="D3" t="s">
        <v>82</v>
      </c>
    </row>
    <row r="4" spans="1:8">
      <c r="A4" s="12" t="s">
        <v>79</v>
      </c>
      <c r="B4" s="13">
        <v>1800</v>
      </c>
      <c r="C4" s="13"/>
      <c r="D4" t="s">
        <v>82</v>
      </c>
    </row>
    <row r="5" spans="1:8">
      <c r="A5" t="s">
        <v>80</v>
      </c>
      <c r="B5" s="8">
        <v>30</v>
      </c>
      <c r="C5" s="8"/>
      <c r="D5" t="s">
        <v>82</v>
      </c>
    </row>
    <row r="6" spans="1:8">
      <c r="A6" t="s">
        <v>70</v>
      </c>
      <c r="B6" s="8">
        <v>2000</v>
      </c>
      <c r="C6" s="15">
        <v>44653</v>
      </c>
      <c r="D6" t="s">
        <v>82</v>
      </c>
    </row>
    <row r="7" spans="1:8">
      <c r="A7" t="s">
        <v>81</v>
      </c>
      <c r="B7" s="13">
        <v>120</v>
      </c>
      <c r="C7" s="15">
        <v>44669</v>
      </c>
      <c r="D7" t="s">
        <v>82</v>
      </c>
    </row>
    <row r="8" spans="1:8">
      <c r="A8" t="s">
        <v>83</v>
      </c>
      <c r="B8" s="13">
        <v>250</v>
      </c>
      <c r="C8" s="8"/>
      <c r="D8" t="s">
        <v>86</v>
      </c>
    </row>
    <row r="9" spans="1:8">
      <c r="A9" t="s">
        <v>84</v>
      </c>
      <c r="B9" s="13">
        <v>100</v>
      </c>
      <c r="C9" s="8"/>
      <c r="D9" t="s">
        <v>86</v>
      </c>
    </row>
    <row r="10" spans="1:8">
      <c r="A10" t="s">
        <v>85</v>
      </c>
      <c r="B10" s="13">
        <v>1506</v>
      </c>
      <c r="C10" s="8"/>
      <c r="D10" t="s">
        <v>86</v>
      </c>
    </row>
    <row r="11" spans="1:8">
      <c r="A11" t="s">
        <v>85</v>
      </c>
      <c r="B11" s="13">
        <v>862</v>
      </c>
      <c r="C11" s="8"/>
      <c r="D11" t="s">
        <v>86</v>
      </c>
    </row>
    <row r="12" spans="1:8">
      <c r="A12" t="s">
        <v>87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88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5000</v>
      </c>
      <c r="C23" s="15">
        <v>44916</v>
      </c>
    </row>
    <row r="24" spans="1:8">
      <c r="A24" t="s">
        <v>70</v>
      </c>
      <c r="B24" s="13">
        <v>10000</v>
      </c>
      <c r="C24" s="15">
        <v>44921</v>
      </c>
    </row>
    <row r="25" spans="1:8">
      <c r="A25" t="s">
        <v>70</v>
      </c>
      <c r="B25" s="13">
        <v>300</v>
      </c>
      <c r="C25" s="15">
        <v>44925</v>
      </c>
    </row>
    <row r="26" spans="1:8">
      <c r="A26" t="s">
        <v>70</v>
      </c>
      <c r="B26" s="13">
        <v>2000</v>
      </c>
      <c r="C26" s="15">
        <v>44938</v>
      </c>
    </row>
    <row r="27" spans="1:8">
      <c r="A27" t="s">
        <v>70</v>
      </c>
      <c r="B27" s="13">
        <v>12000</v>
      </c>
      <c r="C27" s="15">
        <v>44585</v>
      </c>
    </row>
    <row r="28" spans="1:8">
      <c r="A28" t="s">
        <v>98</v>
      </c>
      <c r="B28" s="13">
        <v>6000</v>
      </c>
    </row>
    <row r="29" spans="1:8">
      <c r="A29" t="s">
        <v>105</v>
      </c>
      <c r="B29" s="13">
        <v>6838</v>
      </c>
    </row>
    <row r="30" spans="1:8">
      <c r="B30" s="7">
        <f>SUM(B2:B29)</f>
        <v>199276</v>
      </c>
    </row>
    <row r="31" spans="1:8">
      <c r="B31" s="12"/>
    </row>
    <row r="37" spans="1:4">
      <c r="A37" s="11" t="s">
        <v>31</v>
      </c>
      <c r="B37" s="11" t="s">
        <v>32</v>
      </c>
      <c r="C37" s="11" t="s">
        <v>33</v>
      </c>
      <c r="D37" s="11" t="s">
        <v>34</v>
      </c>
    </row>
    <row r="38" spans="1:4">
      <c r="A38" t="s">
        <v>35</v>
      </c>
      <c r="C38" s="8">
        <v>6985</v>
      </c>
    </row>
    <row r="39" spans="1:4">
      <c r="A39" t="s">
        <v>36</v>
      </c>
      <c r="C39" s="8">
        <f>SUM(55000+570+400+10000+5000+15000+10000+500+12000+2000+15000+15000+6000+16668+7350)</f>
        <v>170488</v>
      </c>
      <c r="D39" t="s">
        <v>45</v>
      </c>
    </row>
    <row r="40" spans="1:4">
      <c r="A40" t="s">
        <v>37</v>
      </c>
      <c r="C40" s="8">
        <f>8100+500+3360+2900+1328+200+500+1300</f>
        <v>18188</v>
      </c>
    </row>
    <row r="41" spans="1:4">
      <c r="A41" t="s">
        <v>38</v>
      </c>
      <c r="C41" s="8">
        <v>11200</v>
      </c>
    </row>
    <row r="42" spans="1:4">
      <c r="A42" t="s">
        <v>39</v>
      </c>
      <c r="C42" s="8">
        <v>3627</v>
      </c>
      <c r="D42" t="s">
        <v>40</v>
      </c>
    </row>
    <row r="43" spans="1:4">
      <c r="A43" t="s">
        <v>41</v>
      </c>
      <c r="C43" s="8">
        <f>7000+5300</f>
        <v>12300</v>
      </c>
    </row>
    <row r="44" spans="1:4">
      <c r="A44" t="s">
        <v>42</v>
      </c>
      <c r="C44" s="8">
        <v>700</v>
      </c>
    </row>
    <row r="45" spans="1:4">
      <c r="B45" s="4" t="s">
        <v>24</v>
      </c>
      <c r="C45" s="11">
        <f>SUM(C38:C44)</f>
        <v>223488</v>
      </c>
    </row>
    <row r="50" spans="3:4">
      <c r="C50" t="s">
        <v>44</v>
      </c>
      <c r="D50">
        <f>H70-I70</f>
        <v>0</v>
      </c>
    </row>
    <row r="51" spans="3:4">
      <c r="C51" t="s">
        <v>43</v>
      </c>
      <c r="D51">
        <f>C45</f>
        <v>223488</v>
      </c>
    </row>
    <row r="52" spans="3:4">
      <c r="D52">
        <f>D50-D51</f>
        <v>-223488</v>
      </c>
    </row>
    <row r="53" spans="3:4">
      <c r="D53">
        <f>16500+800+600+20+230+5000</f>
        <v>23150</v>
      </c>
    </row>
    <row r="54" spans="3:4">
      <c r="C54" t="s">
        <v>46</v>
      </c>
      <c r="D54" t="s">
        <v>47</v>
      </c>
    </row>
    <row r="70" spans="8:9">
      <c r="H70" s="7">
        <f>SUM(H37:H69)</f>
        <v>0</v>
      </c>
      <c r="I70" s="7">
        <f>SUM(I37:I69)</f>
        <v>0</v>
      </c>
    </row>
    <row r="71" spans="8:9">
      <c r="I71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9"/>
  <sheetViews>
    <sheetView workbookViewId="0">
      <selection activeCell="B6" sqref="B6:B13"/>
    </sheetView>
  </sheetViews>
  <sheetFormatPr defaultRowHeight="15"/>
  <cols>
    <col min="1" max="1" width="23.710937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 t="s">
        <v>70</v>
      </c>
      <c r="B3" s="8">
        <v>1000</v>
      </c>
      <c r="C3" s="15">
        <v>44954</v>
      </c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90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92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/>
      <c r="B14" s="8"/>
      <c r="C14" s="8"/>
      <c r="D14" s="15"/>
      <c r="E14" s="8" t="s">
        <v>100</v>
      </c>
      <c r="F14" s="8">
        <f>Sheet3!$B$30</f>
        <v>199276</v>
      </c>
    </row>
    <row r="15" spans="1:6">
      <c r="A15" s="8"/>
      <c r="B15" s="11" t="s">
        <v>95</v>
      </c>
      <c r="C15" s="8"/>
      <c r="D15" s="15"/>
      <c r="E15" s="8" t="s">
        <v>101</v>
      </c>
      <c r="F15" s="8">
        <f>SUM(B2:B3,B6:B13,B16,B19,B22:B23,B26,B29)</f>
        <v>56600</v>
      </c>
    </row>
    <row r="16" spans="1:6">
      <c r="A16" s="8" t="s">
        <v>70</v>
      </c>
      <c r="B16" s="8">
        <v>11200</v>
      </c>
      <c r="C16" s="8"/>
      <c r="D16" s="8"/>
      <c r="F16" s="8"/>
    </row>
    <row r="17" spans="1:6">
      <c r="A17" s="8"/>
      <c r="B17" s="11"/>
      <c r="C17" s="11"/>
      <c r="D17" s="11"/>
      <c r="E17" s="8" t="s">
        <v>102</v>
      </c>
      <c r="F17" s="11">
        <f>SUM(F14:F15)</f>
        <v>255876</v>
      </c>
    </row>
    <row r="18" spans="1:6">
      <c r="A18" s="8"/>
      <c r="B18" s="8" t="s">
        <v>39</v>
      </c>
      <c r="C18" s="8"/>
      <c r="D18" s="8"/>
      <c r="E18" s="8" t="s">
        <v>103</v>
      </c>
      <c r="F18" s="11">
        <v>256088</v>
      </c>
    </row>
    <row r="19" spans="1:6">
      <c r="A19" s="8" t="s">
        <v>91</v>
      </c>
      <c r="B19" s="8">
        <v>3627</v>
      </c>
      <c r="C19" s="8"/>
      <c r="D19" s="8"/>
    </row>
    <row r="20" spans="1:6">
      <c r="A20" s="8"/>
      <c r="B20" s="8"/>
      <c r="C20" s="8"/>
      <c r="D20" s="8"/>
      <c r="E20" t="s">
        <v>104</v>
      </c>
      <c r="F20" s="20">
        <f>F17-F18</f>
        <v>-212</v>
      </c>
    </row>
    <row r="21" spans="1:6">
      <c r="A21" s="8"/>
      <c r="B21" s="11" t="s">
        <v>93</v>
      </c>
      <c r="C21" s="8"/>
      <c r="D21" s="8"/>
    </row>
    <row r="22" spans="1:6">
      <c r="A22" s="8" t="s">
        <v>94</v>
      </c>
      <c r="B22" s="8">
        <v>7000</v>
      </c>
      <c r="C22" s="8"/>
      <c r="D22" s="8"/>
    </row>
    <row r="23" spans="1:6">
      <c r="A23" s="8"/>
      <c r="B23" s="8">
        <v>5300</v>
      </c>
      <c r="C23" s="8"/>
      <c r="D23" s="8"/>
    </row>
    <row r="24" spans="1:6">
      <c r="A24" s="11"/>
      <c r="B24" s="8"/>
      <c r="C24" s="8"/>
      <c r="D24" s="8"/>
    </row>
    <row r="25" spans="1:6">
      <c r="A25" s="8"/>
      <c r="B25" s="11" t="s">
        <v>96</v>
      </c>
      <c r="C25" s="8"/>
      <c r="D25" s="8"/>
    </row>
    <row r="26" spans="1:6">
      <c r="A26" s="8" t="s">
        <v>70</v>
      </c>
      <c r="B26" s="8">
        <v>700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11" t="s">
        <v>97</v>
      </c>
      <c r="C28" s="8"/>
      <c r="D28" s="8"/>
    </row>
    <row r="29" spans="1:6">
      <c r="A29" s="8" t="s">
        <v>99</v>
      </c>
      <c r="B29" s="8">
        <v>2800</v>
      </c>
      <c r="C29" s="15">
        <v>44906</v>
      </c>
      <c r="D29" s="8"/>
    </row>
    <row r="30" spans="1:6">
      <c r="A30" s="8"/>
      <c r="B30" s="8"/>
      <c r="C30" s="8"/>
      <c r="D30" s="8"/>
    </row>
    <row r="31" spans="1:6">
      <c r="B31" s="7" t="s">
        <v>89</v>
      </c>
    </row>
    <row r="32" spans="1:6">
      <c r="A32" t="s">
        <v>77</v>
      </c>
      <c r="B32" s="8">
        <v>55000</v>
      </c>
      <c r="C32" s="15">
        <v>44281</v>
      </c>
    </row>
    <row r="33" spans="1:4">
      <c r="A33" t="s">
        <v>78</v>
      </c>
      <c r="B33" s="8">
        <v>10000</v>
      </c>
      <c r="C33" s="8"/>
      <c r="D33" t="s">
        <v>82</v>
      </c>
    </row>
    <row r="34" spans="1:4">
      <c r="A34" s="12" t="s">
        <v>79</v>
      </c>
      <c r="B34" s="13">
        <v>1800</v>
      </c>
      <c r="C34" s="13"/>
      <c r="D34" t="s">
        <v>82</v>
      </c>
    </row>
    <row r="35" spans="1:4">
      <c r="A35" t="s">
        <v>80</v>
      </c>
      <c r="B35" s="8">
        <v>30</v>
      </c>
      <c r="C35" s="8"/>
      <c r="D35" t="s">
        <v>82</v>
      </c>
    </row>
    <row r="36" spans="1:4">
      <c r="A36" t="s">
        <v>70</v>
      </c>
      <c r="B36" s="8">
        <v>2000</v>
      </c>
      <c r="C36" s="15">
        <v>44653</v>
      </c>
      <c r="D36" t="s">
        <v>82</v>
      </c>
    </row>
    <row r="37" spans="1:4">
      <c r="A37" t="s">
        <v>81</v>
      </c>
      <c r="B37" s="13">
        <v>120</v>
      </c>
      <c r="C37" s="15">
        <v>44669</v>
      </c>
      <c r="D37" t="s">
        <v>82</v>
      </c>
    </row>
    <row r="38" spans="1:4">
      <c r="A38" t="s">
        <v>83</v>
      </c>
      <c r="B38" s="13">
        <v>250</v>
      </c>
      <c r="C38" s="8"/>
      <c r="D38" t="s">
        <v>86</v>
      </c>
    </row>
    <row r="39" spans="1:4">
      <c r="A39" t="s">
        <v>84</v>
      </c>
      <c r="B39" s="13">
        <v>100</v>
      </c>
      <c r="C39" s="8"/>
      <c r="D39" t="s">
        <v>86</v>
      </c>
    </row>
    <row r="40" spans="1:4">
      <c r="A40" t="s">
        <v>85</v>
      </c>
      <c r="B40" s="13">
        <v>1506</v>
      </c>
      <c r="C40" s="8"/>
      <c r="D40" t="s">
        <v>86</v>
      </c>
    </row>
    <row r="41" spans="1:4">
      <c r="A41" t="s">
        <v>85</v>
      </c>
      <c r="B41" s="13">
        <v>862</v>
      </c>
      <c r="C41" s="8"/>
      <c r="D41" t="s">
        <v>86</v>
      </c>
    </row>
    <row r="42" spans="1:4">
      <c r="A42" t="s">
        <v>87</v>
      </c>
      <c r="B42" s="13">
        <v>570</v>
      </c>
      <c r="C42" s="8"/>
    </row>
    <row r="43" spans="1:4">
      <c r="A43" t="s">
        <v>70</v>
      </c>
      <c r="B43" s="13">
        <v>400</v>
      </c>
      <c r="C43" s="8"/>
    </row>
    <row r="44" spans="1:4">
      <c r="A44" t="s">
        <v>70</v>
      </c>
      <c r="B44" s="13">
        <v>10000</v>
      </c>
      <c r="C44" s="15">
        <v>44706</v>
      </c>
      <c r="D44" s="7"/>
    </row>
    <row r="45" spans="1:4">
      <c r="A45" t="s">
        <v>70</v>
      </c>
      <c r="B45" s="13">
        <v>5000</v>
      </c>
      <c r="C45" s="15">
        <v>44357</v>
      </c>
    </row>
    <row r="46" spans="1:4">
      <c r="A46" t="s">
        <v>70</v>
      </c>
      <c r="B46" s="13">
        <v>15000</v>
      </c>
      <c r="C46" s="15">
        <v>44794</v>
      </c>
    </row>
    <row r="47" spans="1:4">
      <c r="A47" t="s">
        <v>70</v>
      </c>
      <c r="B47" s="13">
        <v>10000</v>
      </c>
      <c r="C47" s="15">
        <v>44735</v>
      </c>
    </row>
    <row r="48" spans="1:4">
      <c r="A48" s="14" t="s">
        <v>70</v>
      </c>
      <c r="B48" s="13">
        <v>500</v>
      </c>
      <c r="C48" s="15">
        <v>44743</v>
      </c>
    </row>
    <row r="49" spans="1:3">
      <c r="A49" t="s">
        <v>70</v>
      </c>
      <c r="B49" s="13">
        <v>12000</v>
      </c>
      <c r="C49" s="15">
        <v>44767</v>
      </c>
    </row>
    <row r="50" spans="1:3">
      <c r="A50" t="s">
        <v>88</v>
      </c>
      <c r="B50" s="13">
        <v>2000</v>
      </c>
      <c r="C50" s="15">
        <v>44814</v>
      </c>
    </row>
    <row r="51" spans="1:3">
      <c r="A51" t="s">
        <v>70</v>
      </c>
      <c r="B51" s="13">
        <v>15000</v>
      </c>
      <c r="C51" s="15">
        <v>44827</v>
      </c>
    </row>
    <row r="52" spans="1:3">
      <c r="A52" t="s">
        <v>70</v>
      </c>
      <c r="B52" s="13">
        <v>15000</v>
      </c>
      <c r="C52" s="15">
        <v>44855</v>
      </c>
    </row>
    <row r="53" spans="1:3">
      <c r="A53" t="s">
        <v>70</v>
      </c>
      <c r="B53" s="13">
        <v>5000</v>
      </c>
      <c r="C53" s="15">
        <v>44916</v>
      </c>
    </row>
    <row r="54" spans="1:3">
      <c r="A54" t="s">
        <v>70</v>
      </c>
      <c r="B54" s="13">
        <v>10000</v>
      </c>
      <c r="C54" s="15">
        <v>44921</v>
      </c>
    </row>
    <row r="55" spans="1:3">
      <c r="A55" t="s">
        <v>70</v>
      </c>
      <c r="B55" s="13">
        <v>300</v>
      </c>
      <c r="C55" s="15">
        <v>44925</v>
      </c>
    </row>
    <row r="56" spans="1:3">
      <c r="A56" t="s">
        <v>70</v>
      </c>
      <c r="B56" s="13">
        <v>2000</v>
      </c>
      <c r="C56" s="15">
        <v>44938</v>
      </c>
    </row>
    <row r="57" spans="1:3">
      <c r="A57" t="s">
        <v>70</v>
      </c>
      <c r="B57" s="13">
        <v>12000</v>
      </c>
      <c r="C57" s="15">
        <v>44585</v>
      </c>
    </row>
    <row r="58" spans="1:3">
      <c r="A58" t="s">
        <v>98</v>
      </c>
      <c r="B58" s="13">
        <v>6000</v>
      </c>
    </row>
    <row r="59" spans="1:3">
      <c r="A59" t="s">
        <v>105</v>
      </c>
      <c r="B59" s="13">
        <v>6838</v>
      </c>
    </row>
  </sheetData>
  <conditionalFormatting sqref="F1:F15">
    <cfRule type="containsText" dxfId="1" priority="1" operator="containsText" text="NOT YET">
      <formula>NOT(ISERROR(SEARCH("NOT YET",F1)))</formula>
    </cfRule>
    <cfRule type="containsText" dxfId="0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9"/>
  <sheetViews>
    <sheetView workbookViewId="0">
      <selection activeCell="A32" sqref="A32"/>
    </sheetView>
  </sheetViews>
  <sheetFormatPr defaultRowHeight="15"/>
  <cols>
    <col min="1" max="1" width="23.28515625" customWidth="1"/>
    <col min="2" max="2" width="40.42578125" customWidth="1"/>
    <col min="3" max="3" width="17.7109375" customWidth="1"/>
  </cols>
  <sheetData>
    <row r="1" spans="1:1">
      <c r="A1">
        <v>270504</v>
      </c>
    </row>
    <row r="2" spans="1:1">
      <c r="A2">
        <v>4032</v>
      </c>
    </row>
    <row r="3" spans="1:1">
      <c r="A3">
        <v>192</v>
      </c>
    </row>
    <row r="4" spans="1:1">
      <c r="A4">
        <v>1136</v>
      </c>
    </row>
    <row r="5" spans="1:1">
      <c r="A5">
        <v>570</v>
      </c>
    </row>
    <row r="6" spans="1:1">
      <c r="A6">
        <v>300</v>
      </c>
    </row>
    <row r="7" spans="1:1">
      <c r="A7">
        <v>310</v>
      </c>
    </row>
    <row r="8" spans="1:1">
      <c r="A8">
        <v>2000</v>
      </c>
    </row>
    <row r="9" spans="1:1">
      <c r="A9">
        <v>240</v>
      </c>
    </row>
    <row r="10" spans="1:1">
      <c r="A10">
        <v>30</v>
      </c>
    </row>
    <row r="11" spans="1:1">
      <c r="A11">
        <v>500</v>
      </c>
    </row>
    <row r="12" spans="1:1">
      <c r="A12">
        <v>60</v>
      </c>
    </row>
    <row r="13" spans="1:1">
      <c r="A13">
        <v>424</v>
      </c>
    </row>
    <row r="14" spans="1:1">
      <c r="A14">
        <v>280</v>
      </c>
    </row>
    <row r="15" spans="1:1">
      <c r="A15">
        <v>2050</v>
      </c>
    </row>
    <row r="16" spans="1:1">
      <c r="A16">
        <v>194</v>
      </c>
    </row>
    <row r="17" spans="1:1">
      <c r="A17">
        <v>1968</v>
      </c>
    </row>
    <row r="18" spans="1:1">
      <c r="A18">
        <v>450</v>
      </c>
    </row>
    <row r="19" spans="1:1">
      <c r="A19">
        <v>96</v>
      </c>
    </row>
    <row r="20" spans="1:1">
      <c r="A20">
        <v>720</v>
      </c>
    </row>
    <row r="21" spans="1:1">
      <c r="A21">
        <v>600</v>
      </c>
    </row>
    <row r="22" spans="1:1">
      <c r="A22">
        <v>400</v>
      </c>
    </row>
    <row r="23" spans="1:1">
      <c r="A23">
        <v>2170</v>
      </c>
    </row>
    <row r="24" spans="1:1">
      <c r="A24">
        <v>310</v>
      </c>
    </row>
    <row r="25" spans="1:1">
      <c r="A25">
        <v>570</v>
      </c>
    </row>
    <row r="26" spans="1:1">
      <c r="A26">
        <v>6930</v>
      </c>
    </row>
    <row r="27" spans="1:1">
      <c r="A27">
        <v>15009</v>
      </c>
    </row>
    <row r="28" spans="1:1">
      <c r="A28">
        <v>50</v>
      </c>
    </row>
    <row r="29" spans="1:1">
      <c r="A29">
        <v>2000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4" sqref="A1:D24"/>
    </sheetView>
  </sheetViews>
  <sheetFormatPr defaultRowHeight="15"/>
  <cols>
    <col min="1" max="1" width="15.140625" customWidth="1"/>
    <col min="2" max="2" width="45.28515625" customWidth="1"/>
    <col min="3" max="3" width="33.85546875" customWidth="1"/>
    <col min="4" max="4" width="34.425781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C18" sqref="A1:C40"/>
    </sheetView>
  </sheetViews>
  <sheetFormatPr defaultRowHeight="15"/>
  <cols>
    <col min="1" max="1" width="24.28515625" style="8" customWidth="1"/>
    <col min="2" max="2" width="40.7109375" style="8" customWidth="1"/>
    <col min="3" max="3" width="24.5703125" style="8" customWidth="1"/>
    <col min="4" max="16384" width="9.140625" style="8"/>
  </cols>
  <sheetData>
    <row r="1" spans="1:3">
      <c r="A1"/>
      <c r="B1"/>
      <c r="C1"/>
    </row>
    <row r="2" spans="1:3">
      <c r="A2"/>
      <c r="B2"/>
      <c r="C2"/>
    </row>
    <row r="3" spans="1:3">
      <c r="A3"/>
      <c r="B3"/>
      <c r="C3"/>
    </row>
    <row r="4" spans="1:3">
      <c r="A4"/>
      <c r="B4"/>
      <c r="C4"/>
    </row>
    <row r="5" spans="1:3">
      <c r="A5"/>
      <c r="B5"/>
      <c r="C5"/>
    </row>
    <row r="6" spans="1:3">
      <c r="A6"/>
      <c r="B6"/>
      <c r="C6"/>
    </row>
    <row r="7" spans="1:3">
      <c r="A7"/>
      <c r="B7"/>
      <c r="C7"/>
    </row>
    <row r="8" spans="1:3">
      <c r="A8"/>
      <c r="B8"/>
      <c r="C8"/>
    </row>
    <row r="9" spans="1:3">
      <c r="A9"/>
      <c r="B9"/>
      <c r="C9"/>
    </row>
    <row r="10" spans="1:3">
      <c r="A10"/>
      <c r="B10"/>
      <c r="C10"/>
    </row>
    <row r="11" spans="1:3">
      <c r="A11"/>
      <c r="B11"/>
      <c r="C11"/>
    </row>
    <row r="12" spans="1:3">
      <c r="A12"/>
      <c r="B12"/>
      <c r="C12"/>
    </row>
    <row r="13" spans="1:3">
      <c r="A13"/>
      <c r="B13"/>
      <c r="C13"/>
    </row>
    <row r="14" spans="1:3">
      <c r="A14"/>
      <c r="B14"/>
      <c r="C14"/>
    </row>
    <row r="15" spans="1:3">
      <c r="A15"/>
      <c r="B15"/>
      <c r="C15"/>
    </row>
    <row r="16" spans="1:3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32" workbookViewId="0">
      <selection activeCell="C46" sqref="A1:XFD1048576"/>
    </sheetView>
  </sheetViews>
  <sheetFormatPr defaultRowHeight="15"/>
  <cols>
    <col min="1" max="1" width="38.140625" customWidth="1"/>
    <col min="2" max="2" width="38.28515625" customWidth="1"/>
    <col min="3" max="3" width="25.710937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9" t="s">
        <v>55</v>
      </c>
      <c r="G3" s="19">
        <v>280</v>
      </c>
    </row>
    <row r="4" spans="1:8">
      <c r="F4" s="19" t="s">
        <v>56</v>
      </c>
      <c r="G4" s="19">
        <v>150</v>
      </c>
    </row>
    <row r="5" spans="1:8">
      <c r="A5" t="s">
        <v>50</v>
      </c>
      <c r="B5">
        <v>4450</v>
      </c>
      <c r="F5" s="19" t="s">
        <v>57</v>
      </c>
      <c r="G5" s="19">
        <v>60</v>
      </c>
    </row>
    <row r="6" spans="1:8">
      <c r="A6" t="s">
        <v>51</v>
      </c>
      <c r="B6">
        <v>4450</v>
      </c>
      <c r="F6" s="19" t="s">
        <v>58</v>
      </c>
      <c r="G6" s="19">
        <v>500</v>
      </c>
    </row>
    <row r="7" spans="1:8">
      <c r="B7" s="7">
        <f>SUM(B5:B6)</f>
        <v>8900</v>
      </c>
      <c r="F7" s="19" t="s">
        <v>60</v>
      </c>
      <c r="G7" s="19">
        <v>611</v>
      </c>
    </row>
    <row r="8" spans="1:8">
      <c r="F8" s="19" t="s">
        <v>61</v>
      </c>
      <c r="G8" s="19">
        <v>594</v>
      </c>
    </row>
    <row r="9" spans="1:8">
      <c r="A9" t="s">
        <v>54</v>
      </c>
      <c r="B9" s="7">
        <v>5000</v>
      </c>
      <c r="F9" s="19" t="s">
        <v>41</v>
      </c>
      <c r="G9" s="19">
        <f>4450-2000</f>
        <v>2450</v>
      </c>
      <c r="H9" t="s">
        <v>62</v>
      </c>
    </row>
    <row r="10" spans="1:8">
      <c r="F10" s="19"/>
      <c r="G10" s="20">
        <f>SUM(G3:G9)</f>
        <v>4645</v>
      </c>
    </row>
    <row r="11" spans="1:8">
      <c r="A11" t="s">
        <v>52</v>
      </c>
      <c r="B11">
        <v>2500</v>
      </c>
      <c r="F11" s="19"/>
      <c r="G11" s="19"/>
    </row>
    <row r="12" spans="1:8">
      <c r="A12" t="s">
        <v>53</v>
      </c>
      <c r="B12">
        <v>2500</v>
      </c>
      <c r="F12" s="20" t="s">
        <v>63</v>
      </c>
      <c r="G12" s="19"/>
    </row>
    <row r="13" spans="1:8">
      <c r="F13" s="19" t="s">
        <v>41</v>
      </c>
      <c r="G13" s="10">
        <v>4450</v>
      </c>
    </row>
    <row r="14" spans="1:8">
      <c r="F14" s="19" t="s">
        <v>69</v>
      </c>
      <c r="G14" s="10">
        <v>470</v>
      </c>
    </row>
    <row r="15" spans="1:8">
      <c r="F15" s="19"/>
      <c r="G15" s="20">
        <f>SUM(G13:G14)</f>
        <v>4920</v>
      </c>
    </row>
    <row r="16" spans="1:8">
      <c r="F16" s="19"/>
      <c r="G16" s="19"/>
    </row>
    <row r="17" spans="6:7">
      <c r="F17" s="20" t="s">
        <v>64</v>
      </c>
      <c r="G17" s="19"/>
    </row>
    <row r="18" spans="6:7">
      <c r="F18" s="19" t="s">
        <v>65</v>
      </c>
      <c r="G18" s="10">
        <f>G19</f>
        <v>600</v>
      </c>
    </row>
    <row r="19" spans="6:7">
      <c r="F19" s="19"/>
      <c r="G19" s="20">
        <v>600</v>
      </c>
    </row>
    <row r="20" spans="6:7">
      <c r="F20" s="20" t="s">
        <v>66</v>
      </c>
      <c r="G20" s="19"/>
    </row>
    <row r="21" spans="6:7">
      <c r="F21" s="19" t="s">
        <v>68</v>
      </c>
      <c r="G21" s="19">
        <v>1700</v>
      </c>
    </row>
    <row r="22" spans="6:7">
      <c r="F22" s="19" t="s">
        <v>67</v>
      </c>
      <c r="G22" s="19">
        <v>245</v>
      </c>
    </row>
    <row r="23" spans="6:7">
      <c r="F23" s="19"/>
      <c r="G23" s="20">
        <f>SUM(G21:G22)</f>
        <v>1945</v>
      </c>
    </row>
    <row r="24" spans="6:7">
      <c r="F24" s="19"/>
      <c r="G24" s="19"/>
    </row>
    <row r="25" spans="6:7">
      <c r="F25" s="19"/>
      <c r="G25" s="19"/>
    </row>
    <row r="26" spans="6:7">
      <c r="F26" s="19"/>
      <c r="G26" s="19"/>
    </row>
    <row r="27" spans="6:7">
      <c r="F27" s="19"/>
      <c r="G27" s="19"/>
    </row>
    <row r="28" spans="6:7">
      <c r="G28" s="20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A3" sqref="A3:A4"/>
    </sheetView>
  </sheetViews>
  <sheetFormatPr defaultRowHeight="15"/>
  <cols>
    <col min="1" max="1" width="14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2023-02-02T15:31:13Z</dcterms:modified>
</cp:coreProperties>
</file>