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calcPr calcId="124519"/>
</workbook>
</file>

<file path=xl/calcChain.xml><?xml version="1.0" encoding="utf-8"?>
<calcChain xmlns="http://schemas.openxmlformats.org/spreadsheetml/2006/main">
  <c r="E3" i="5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5" i="1"/>
  <c r="J7" s="1"/>
  <c r="B80" i="2"/>
  <c r="B77"/>
  <c r="E2" i="5"/>
  <c r="B4" i="1"/>
  <c r="E5" i="5" l="1"/>
  <c r="F16" i="2" l="1"/>
  <c r="B20" i="1" l="1"/>
  <c r="F15" i="2" l="1"/>
  <c r="F18" s="1"/>
  <c r="B33" i="3"/>
  <c r="C42"/>
  <c r="C43"/>
  <c r="B29" i="1" l="1"/>
  <c r="J6" s="1"/>
  <c r="L6" s="1"/>
  <c r="B26"/>
  <c r="J5" l="1"/>
  <c r="L5" s="1"/>
  <c r="B8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5" i="1" l="1"/>
  <c r="B13" l="1"/>
  <c r="B9" l="1"/>
  <c r="B24" l="1"/>
  <c r="B23" l="1"/>
  <c r="B22" l="1"/>
  <c r="B21"/>
  <c r="J4" l="1"/>
  <c r="L4" s="1"/>
  <c r="B19"/>
  <c r="B11"/>
  <c r="J3" l="1"/>
  <c r="L3" s="1"/>
  <c r="B3"/>
  <c r="B18" l="1"/>
  <c r="B17"/>
  <c r="B16"/>
  <c r="B14" l="1"/>
  <c r="B10" l="1"/>
  <c r="E13" s="1"/>
  <c r="B7" l="1"/>
  <c r="B5" l="1"/>
  <c r="B2" l="1"/>
  <c r="E12" s="1"/>
  <c r="B1" l="1"/>
  <c r="E10" s="1"/>
  <c r="B12" l="1"/>
  <c r="B6" l="1"/>
  <c r="J2" l="1"/>
  <c r="B30"/>
  <c r="E11"/>
  <c r="E15" s="1"/>
  <c r="L2" l="1"/>
  <c r="J10"/>
  <c r="B31" l="1"/>
  <c r="B33" s="1"/>
</calcChain>
</file>

<file path=xl/sharedStrings.xml><?xml version="1.0" encoding="utf-8"?>
<sst xmlns="http://schemas.openxmlformats.org/spreadsheetml/2006/main" count="353" uniqueCount="210">
  <si>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</si>
  <si>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</si>
  <si>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</si>
  <si>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</si>
  <si>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</si>
  <si>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</si>
  <si>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</si>
  <si>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</si>
  <si>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</si>
  <si>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</si>
  <si>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</si>
  <si>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</si>
  <si>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</si>
  <si>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</si>
  <si>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</si>
  <si>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</si>
  <si>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</si>
  <si>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</si>
  <si>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</si>
  <si>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</si>
  <si>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</si>
  <si>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</si>
  <si>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</si>
  <si>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</si>
  <si>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</si>
  <si>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</si>
  <si>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</si>
  <si>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</si>
  <si>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</si>
  <si>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</si>
  <si>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</si>
  <si>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</si>
  <si>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</si>
  <si>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</si>
  <si>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</si>
  <si>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</si>
  <si>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</si>
  <si>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</si>
  <si>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</si>
  <si>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</si>
  <si>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</si>
  <si>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</si>
  <si>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</si>
  <si>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</si>
  <si>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</si>
  <si>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</si>
  <si>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</si>
  <si>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</si>
  <si>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</si>
  <si>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</si>
  <si>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</si>
  <si>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</si>
  <si>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</si>
  <si>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</si>
  <si>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</si>
  <si>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</si>
  <si>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</si>
  <si>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</si>
  <si>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</si>
  <si>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</si>
  <si>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</si>
  <si>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</si>
  <si>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</si>
  <si>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</si>
  <si>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</si>
  <si>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</si>
  <si>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</si>
  <si>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</si>
  <si>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</si>
  <si>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</si>
  <si>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</si>
  <si>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</si>
  <si>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</si>
  <si>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</si>
  <si>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</si>
  <si>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</si>
  <si>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</si>
  <si>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</si>
  <si>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</si>
  <si>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</si>
  <si>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</si>
  <si>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</si>
  <si>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</si>
  <si>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</si>
  <si>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</si>
  <si>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</si>
  <si>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</si>
  <si>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</si>
  <si>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</si>
  <si>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</si>
  <si>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</si>
  <si>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</si>
  <si>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</si>
  <si>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</si>
  <si>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</si>
  <si>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</si>
  <si>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</si>
  <si>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</si>
  <si>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</si>
  <si>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</si>
  <si>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</si>
  <si>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</si>
  <si>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</si>
  <si>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</si>
  <si>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</si>
  <si>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</si>
  <si>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</si>
  <si>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</si>
  <si>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</si>
  <si>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</si>
  <si>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</si>
  <si>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</si>
  <si>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</si>
  <si>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</si>
  <si>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</si>
  <si>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</si>
  <si>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</si>
  <si>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</si>
  <si>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</si>
  <si>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</si>
  <si>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</si>
  <si>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</si>
  <si>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</si>
  <si>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</si>
  <si>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</si>
  <si>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</si>
  <si>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</si>
  <si>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TRICYCLE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</si>
  <si>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</si>
  <si>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</si>
  <si>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</si>
  <si>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</si>
  <si>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</si>
  <si>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</si>
  <si>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</si>
  <si>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</si>
  <si>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</si>
  <si>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</si>
  <si>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</si>
  <si>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</si>
  <si>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</si>
  <si>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</si>
  <si>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</si>
  <si>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</si>
  <si>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</si>
  <si>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</si>
  <si>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</si>
  <si>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</si>
  <si>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</si>
  <si>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</si>
  <si>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</si>
  <si>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</si>
  <si>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</si>
  <si>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</si>
  <si>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</si>
  <si>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</si>
  <si>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</si>
  <si>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</si>
  <si>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</si>
  <si>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</si>
  <si>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</si>
  <si>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</si>
  <si>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</si>
  <si>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</si>
  <si>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</si>
  <si>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</si>
  <si>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</si>
  <si>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</si>
  <si>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</si>
  <si>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</si>
  <si>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</si>
  <si>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</si>
  <si>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</si>
  <si>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</si>
  <si>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</si>
  <si>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</si>
  <si>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NISAR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</si>
  <si>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</si>
  <si>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</si>
  <si>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</si>
  <si>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</si>
  <si>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</si>
  <si>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</si>
  <si>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</si>
  <si>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</si>
  <si>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</si>
  <si>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</si>
  <si>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PST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</si>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</sst>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34" Type="http://schemas.openxmlformats.org/officeDocument/2006/relationships/externalLink" Target="externalLinks/externalLink2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38" Type="http://schemas.openxmlformats.org/officeDocument/2006/relationships/externalLink" Target="externalLinks/externalLink2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1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22.xml"/><Relationship Id="rId37" Type="http://schemas.openxmlformats.org/officeDocument/2006/relationships/externalLink" Target="externalLinks/externalLink2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2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31" Type="http://schemas.openxmlformats.org/officeDocument/2006/relationships/externalLink" Target="externalLinks/externalLink2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137512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72349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124610</v>
          </cell>
        </row>
      </sheetData>
      <sheetData sheetId="1" refreshError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60668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1115540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101730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174538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8"/>
  <sheetViews>
    <sheetView tabSelected="1" zoomScale="80" zoomScaleNormal="80" workbookViewId="0">
      <selection activeCell="J11" sqref="J11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129</v>
      </c>
      <c r="L1" s="31" t="s">
        <v>130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4</v>
      </c>
      <c r="J2" s="24">
        <f>B6</f>
        <v>174538</v>
      </c>
      <c r="K2" s="13">
        <v>118858</v>
      </c>
      <c r="L2" s="8">
        <f>J2-K2</f>
        <v>55680</v>
      </c>
      <c r="M2">
        <v>130000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B11</f>
        <v>137512</v>
      </c>
      <c r="K3" s="13">
        <v>4904</v>
      </c>
      <c r="L3" s="8">
        <f>J3-K3</f>
        <v>132608</v>
      </c>
      <c r="M3">
        <v>150000</v>
      </c>
      <c r="N3" s="8"/>
    </row>
    <row r="4" spans="1:14" ht="23.25">
      <c r="A4" s="2" t="s">
        <v>2</v>
      </c>
      <c r="B4" s="2">
        <f>[4]Sheet1!$E$38</f>
        <v>101730</v>
      </c>
      <c r="D4" s="23"/>
      <c r="E4" s="23"/>
      <c r="F4" s="23"/>
      <c r="G4" s="23"/>
      <c r="H4" s="23"/>
      <c r="I4" s="23" t="s">
        <v>156</v>
      </c>
      <c r="J4" s="24">
        <f>B21</f>
        <v>124610</v>
      </c>
      <c r="K4" s="13"/>
      <c r="L4" s="8">
        <f t="shared" ref="L4:L5" si="0">J4-K4</f>
        <v>124610</v>
      </c>
      <c r="M4">
        <v>100000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>
        <f>B26</f>
        <v>60668</v>
      </c>
      <c r="K5" s="8"/>
      <c r="L5" s="8">
        <f t="shared" si="0"/>
        <v>60668</v>
      </c>
      <c r="N5" s="8"/>
    </row>
    <row r="6" spans="1:14" ht="23.25">
      <c r="A6" s="2" t="s">
        <v>4</v>
      </c>
      <c r="B6" s="2">
        <f>[6]Sheet1!$E$38</f>
        <v>174538</v>
      </c>
      <c r="D6" s="23"/>
      <c r="E6" s="23"/>
      <c r="F6" s="23"/>
      <c r="G6" s="23"/>
      <c r="H6" s="23"/>
      <c r="I6" s="23" t="s">
        <v>176</v>
      </c>
      <c r="J6" s="24">
        <f>B29</f>
        <v>0</v>
      </c>
      <c r="K6" s="8"/>
      <c r="L6" s="8">
        <f>J6-K6</f>
        <v>0</v>
      </c>
      <c r="N6" s="8"/>
    </row>
    <row r="7" spans="1:14" ht="23.25">
      <c r="A7" s="2" t="s">
        <v>5</v>
      </c>
      <c r="B7" s="2">
        <f>[7]Sheet1!$E$38</f>
        <v>62940</v>
      </c>
      <c r="D7" s="23"/>
      <c r="E7" s="23"/>
      <c r="F7" s="23"/>
      <c r="G7" s="23"/>
      <c r="H7" s="23"/>
      <c r="I7" s="23" t="s">
        <v>187</v>
      </c>
      <c r="J7" s="24">
        <f>$B$25</f>
        <v>10190</v>
      </c>
      <c r="L7" s="8"/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70</v>
      </c>
      <c r="J8" s="24">
        <v>200000</v>
      </c>
      <c r="L8" s="8"/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/>
      <c r="J9" s="24"/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SUM(B1,B3,B4,B5,B8,B9,B13,B17,B19,B20,B22,B23)</f>
        <v>101730</v>
      </c>
      <c r="F10" s="23" t="s">
        <v>22</v>
      </c>
      <c r="G10" s="23"/>
      <c r="H10" s="26"/>
      <c r="I10" s="23"/>
      <c r="J10" s="24">
        <f>SUM(J2:J8)</f>
        <v>707518</v>
      </c>
      <c r="N10" s="8"/>
    </row>
    <row r="11" spans="1:14" ht="23.25">
      <c r="A11" s="2" t="s">
        <v>15</v>
      </c>
      <c r="B11" s="2">
        <f>[11]Sheet1!$E$38</f>
        <v>137512</v>
      </c>
      <c r="D11" s="23"/>
      <c r="E11" s="23">
        <f>SUM(B6,B12,B11,B21,B26,B29)</f>
        <v>497328</v>
      </c>
      <c r="F11" s="23" t="s">
        <v>20</v>
      </c>
      <c r="G11" s="23"/>
      <c r="H11" s="26"/>
      <c r="I11" s="23"/>
      <c r="J11" s="24"/>
    </row>
    <row r="12" spans="1:14" ht="23.25">
      <c r="A12" s="2" t="s">
        <v>9</v>
      </c>
      <c r="B12" s="2">
        <f>[12]Sheet1!$E$38</f>
        <v>0</v>
      </c>
      <c r="D12" s="23"/>
      <c r="E12" s="23">
        <f>SUM(B2,B7,B14,B16,B18)</f>
        <v>191024</v>
      </c>
      <c r="F12" s="23" t="s">
        <v>21</v>
      </c>
      <c r="G12" s="23"/>
      <c r="H12" s="26"/>
      <c r="I12" s="23"/>
      <c r="J12" s="24"/>
      <c r="K12" s="24"/>
      <c r="L12" s="25"/>
    </row>
    <row r="13" spans="1:14" ht="23.25">
      <c r="A13" s="2" t="s">
        <v>10</v>
      </c>
      <c r="B13" s="2">
        <f>[13]Sheet1!$E$38</f>
        <v>0</v>
      </c>
      <c r="D13" s="23"/>
      <c r="E13" s="23">
        <f>SUM(B15,B10,B24)</f>
        <v>0</v>
      </c>
      <c r="F13" s="23" t="s">
        <v>23</v>
      </c>
      <c r="G13" s="23"/>
      <c r="H13" s="23"/>
      <c r="I13" s="23"/>
      <c r="J13" s="11"/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11"/>
    </row>
    <row r="15" spans="1:14" ht="23.25">
      <c r="A15" s="2" t="s">
        <v>12</v>
      </c>
      <c r="B15" s="2">
        <f>[15]Sheet1!$E$38</f>
        <v>0</v>
      </c>
      <c r="D15" s="23"/>
      <c r="E15" s="26">
        <f>SUM(E10:E13)</f>
        <v>790082</v>
      </c>
      <c r="F15" s="26" t="s">
        <v>24</v>
      </c>
      <c r="G15" s="23"/>
      <c r="H15" s="23"/>
      <c r="I15" s="23"/>
      <c r="J15" s="11"/>
    </row>
    <row r="16" spans="1:14" ht="23.25">
      <c r="A16" s="2" t="s">
        <v>16</v>
      </c>
      <c r="B16" s="2">
        <f>[16]Sheet1!$E$38</f>
        <v>2455</v>
      </c>
      <c r="D16" s="23"/>
      <c r="E16" s="23"/>
      <c r="F16" s="23"/>
      <c r="G16" s="23"/>
      <c r="H16" s="23"/>
      <c r="I16" s="23"/>
      <c r="J16" s="11"/>
    </row>
    <row r="17" spans="1:18" ht="23.25">
      <c r="A17" s="2" t="s">
        <v>17</v>
      </c>
      <c r="B17" s="2">
        <f>[17]Sheet1!$E$38</f>
        <v>0</v>
      </c>
      <c r="D17" s="23"/>
      <c r="E17" s="23"/>
      <c r="F17" s="23"/>
      <c r="G17" s="23"/>
      <c r="H17" s="23"/>
      <c r="I17" s="27"/>
      <c r="J17" s="11"/>
    </row>
    <row r="18" spans="1:18" ht="23.25">
      <c r="A18" s="2" t="s">
        <v>18</v>
      </c>
      <c r="B18" s="6">
        <f>[18]Sheet1!$E$38</f>
        <v>72349</v>
      </c>
      <c r="D18" s="23"/>
      <c r="E18" s="23"/>
      <c r="F18" s="23"/>
      <c r="G18" s="23"/>
      <c r="H18" s="23"/>
      <c r="I18" s="24"/>
      <c r="J18" s="24"/>
      <c r="K18" s="28"/>
      <c r="L18" s="28"/>
    </row>
    <row r="19" spans="1:18" ht="23.25">
      <c r="A19" s="2" t="s">
        <v>19</v>
      </c>
      <c r="B19" s="6">
        <f>[19]Sheet1!$E$38</f>
        <v>0</v>
      </c>
      <c r="D19" s="23"/>
      <c r="E19" s="23"/>
      <c r="F19" s="23"/>
      <c r="G19" s="23"/>
      <c r="H19" s="23"/>
      <c r="J19" s="24"/>
    </row>
    <row r="20" spans="1:18" ht="23.25">
      <c r="A20" s="2" t="s">
        <v>25</v>
      </c>
      <c r="B20" s="9">
        <f>[20]Sheet1!$E$38</f>
        <v>0</v>
      </c>
      <c r="D20" s="23"/>
      <c r="E20" s="23"/>
      <c r="F20" s="23"/>
      <c r="G20" s="23"/>
      <c r="H20" s="23"/>
      <c r="I20" s="30"/>
      <c r="J20" s="24"/>
    </row>
    <row r="21" spans="1:18" ht="23.25">
      <c r="A21" s="2" t="s">
        <v>26</v>
      </c>
      <c r="B21" s="9">
        <f>[21]Sheet1!$E$38</f>
        <v>124610</v>
      </c>
      <c r="D21" s="23"/>
      <c r="E21" s="23"/>
      <c r="F21" s="23"/>
      <c r="G21" s="23"/>
      <c r="H21" s="23"/>
      <c r="I21" s="25"/>
      <c r="J21" s="24"/>
    </row>
    <row r="22" spans="1:18" ht="23.25">
      <c r="A22" s="2" t="s">
        <v>27</v>
      </c>
      <c r="B22" s="9">
        <f>[22]Sheet1!$E$38</f>
        <v>0</v>
      </c>
      <c r="D22" s="23"/>
      <c r="E22" s="23"/>
      <c r="F22" s="23"/>
      <c r="G22" s="23"/>
      <c r="H22" s="23"/>
      <c r="I22" s="24"/>
      <c r="J22" s="24"/>
      <c r="R22" t="s">
        <v>140</v>
      </c>
    </row>
    <row r="23" spans="1:18" ht="23.25">
      <c r="A23" s="2" t="s">
        <v>28</v>
      </c>
      <c r="B23" s="9">
        <f>[23]Sheet1!$E$38</f>
        <v>0</v>
      </c>
      <c r="I23" s="11"/>
    </row>
    <row r="24" spans="1:18" ht="23.25">
      <c r="A24" s="2" t="s">
        <v>29</v>
      </c>
      <c r="B24" s="9">
        <f>[24]Sheet1!$E$38</f>
        <v>0</v>
      </c>
      <c r="G24" s="7"/>
      <c r="I24" s="8"/>
    </row>
    <row r="25" spans="1:18" ht="23.25">
      <c r="A25" s="2" t="s">
        <v>186</v>
      </c>
      <c r="B25" s="9">
        <f>[25]Sheet1!$E$38</f>
        <v>10190</v>
      </c>
      <c r="G25" s="7"/>
      <c r="I25" s="8"/>
    </row>
    <row r="26" spans="1:18" ht="23.25">
      <c r="A26" s="2" t="s">
        <v>71</v>
      </c>
      <c r="B26" s="9">
        <f>[26]Sheet1!$E$38</f>
        <v>60668</v>
      </c>
      <c r="I26" s="11"/>
      <c r="J26" s="8"/>
    </row>
    <row r="27" spans="1:18" ht="23.25">
      <c r="A27" s="2"/>
      <c r="B27" s="9"/>
      <c r="I27" s="7"/>
      <c r="J27" s="8"/>
    </row>
    <row r="28" spans="1:18" ht="23.25">
      <c r="A28" s="2"/>
      <c r="B28" s="9"/>
      <c r="I28" s="7"/>
    </row>
    <row r="29" spans="1:18" ht="23.25">
      <c r="A29" s="2" t="s">
        <v>72</v>
      </c>
      <c r="B29" s="9">
        <f>[27]Sheet1!$E$38</f>
        <v>0</v>
      </c>
    </row>
    <row r="30" spans="1:18" ht="23.25">
      <c r="B30" s="1">
        <f>SUM(B1:B29)</f>
        <v>800272</v>
      </c>
    </row>
    <row r="31" spans="1:18" ht="23.25">
      <c r="B31" s="1">
        <f>[28]Sheet5!$G$1</f>
        <v>1115540</v>
      </c>
    </row>
    <row r="33" spans="1:2" ht="21">
      <c r="A33" s="4" t="s">
        <v>14</v>
      </c>
      <c r="B33" s="5">
        <f>B31-B30</f>
        <v>315268</v>
      </c>
    </row>
    <row r="42" spans="1:2">
      <c r="A42" s="12"/>
      <c r="B42" s="12"/>
    </row>
    <row r="43" spans="1:2">
      <c r="A43" s="7"/>
      <c r="B43" s="7"/>
    </row>
    <row r="48" spans="1:2">
      <c r="A48" s="7"/>
      <c r="B48" s="7"/>
    </row>
  </sheetData>
  <conditionalFormatting sqref="J19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0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A30" sqref="A30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0"/>
  <sheetViews>
    <sheetView topLeftCell="A50" workbookViewId="0">
      <selection activeCell="A81" sqref="A81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B80</f>
        <v>11881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55050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66931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 t="s">
        <v>90</v>
      </c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1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1">
        <v>44653</v>
      </c>
      <c r="D37" s="12" t="s">
        <v>78</v>
      </c>
    </row>
    <row r="38" spans="1:4">
      <c r="A38" s="12" t="s">
        <v>77</v>
      </c>
      <c r="B38" s="13">
        <v>120</v>
      </c>
      <c r="C38" s="21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1">
        <v>44706</v>
      </c>
      <c r="D45" s="12"/>
    </row>
    <row r="46" spans="1:4">
      <c r="A46" s="12" t="s">
        <v>70</v>
      </c>
      <c r="B46" s="13">
        <v>5000</v>
      </c>
      <c r="C46" s="21">
        <v>44357</v>
      </c>
      <c r="D46" s="12"/>
    </row>
    <row r="47" spans="1:4">
      <c r="A47" s="12" t="s">
        <v>70</v>
      </c>
      <c r="B47" s="13">
        <v>15000</v>
      </c>
      <c r="C47" s="21">
        <v>44794</v>
      </c>
      <c r="D47" s="12"/>
    </row>
    <row r="48" spans="1:4">
      <c r="A48" s="12" t="s">
        <v>70</v>
      </c>
      <c r="B48" s="13">
        <v>10000</v>
      </c>
      <c r="C48" s="21">
        <v>44735</v>
      </c>
      <c r="D48" s="12"/>
    </row>
    <row r="49" spans="1:4">
      <c r="A49" s="22" t="s">
        <v>70</v>
      </c>
      <c r="B49" s="13">
        <v>500</v>
      </c>
      <c r="C49" s="21">
        <v>44743</v>
      </c>
      <c r="D49" s="12"/>
    </row>
    <row r="50" spans="1:4">
      <c r="A50" s="12" t="s">
        <v>70</v>
      </c>
      <c r="B50" s="13">
        <v>12000</v>
      </c>
      <c r="C50" s="21">
        <v>44767</v>
      </c>
      <c r="D50" s="12"/>
    </row>
    <row r="51" spans="1:4">
      <c r="A51" s="12" t="s">
        <v>84</v>
      </c>
      <c r="B51" s="13">
        <v>2000</v>
      </c>
      <c r="C51" s="21">
        <v>44814</v>
      </c>
      <c r="D51" s="12"/>
    </row>
    <row r="52" spans="1:4">
      <c r="A52" s="12" t="s">
        <v>70</v>
      </c>
      <c r="B52" s="13">
        <v>15000</v>
      </c>
      <c r="C52" s="21">
        <v>44827</v>
      </c>
      <c r="D52" s="12"/>
    </row>
    <row r="53" spans="1:4">
      <c r="A53" s="12" t="s">
        <v>70</v>
      </c>
      <c r="B53" s="13">
        <v>15000</v>
      </c>
      <c r="C53" s="21">
        <v>44855</v>
      </c>
      <c r="D53" s="12"/>
    </row>
    <row r="54" spans="1:4">
      <c r="A54" s="12" t="s">
        <v>70</v>
      </c>
      <c r="B54" s="13">
        <v>10000</v>
      </c>
      <c r="C54" s="21">
        <v>44875</v>
      </c>
      <c r="D54" s="12" t="s">
        <v>99</v>
      </c>
    </row>
    <row r="55" spans="1:4">
      <c r="A55" s="12" t="s">
        <v>70</v>
      </c>
      <c r="B55" s="13">
        <v>5000</v>
      </c>
      <c r="C55" s="21">
        <v>44885</v>
      </c>
      <c r="D55" s="12" t="s">
        <v>99</v>
      </c>
    </row>
    <row r="56" spans="1:4">
      <c r="A56" s="12" t="s">
        <v>70</v>
      </c>
      <c r="B56" s="13">
        <v>5000</v>
      </c>
      <c r="C56" s="21">
        <v>44916</v>
      </c>
      <c r="D56" s="12"/>
    </row>
    <row r="57" spans="1:4">
      <c r="A57" s="12" t="s">
        <v>70</v>
      </c>
      <c r="B57" s="13">
        <v>10000</v>
      </c>
      <c r="C57" s="21">
        <v>44921</v>
      </c>
      <c r="D57" s="12"/>
    </row>
    <row r="58" spans="1:4">
      <c r="A58" s="12" t="s">
        <v>70</v>
      </c>
      <c r="B58" s="13">
        <v>300</v>
      </c>
      <c r="C58" s="21">
        <v>44925</v>
      </c>
      <c r="D58" s="12"/>
    </row>
    <row r="59" spans="1:4">
      <c r="A59" s="12" t="s">
        <v>70</v>
      </c>
      <c r="B59" s="13">
        <v>2000</v>
      </c>
      <c r="C59" s="21">
        <v>44938</v>
      </c>
      <c r="D59" s="12"/>
    </row>
    <row r="60" spans="1:4">
      <c r="A60" s="12" t="s">
        <v>70</v>
      </c>
      <c r="B60" s="13">
        <v>12000</v>
      </c>
      <c r="C60" s="21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3" spans="1:4">
      <c r="A63" s="12" t="s">
        <v>103</v>
      </c>
      <c r="B63" s="13">
        <v>1700</v>
      </c>
      <c r="C63" s="22">
        <v>44967</v>
      </c>
      <c r="D63" s="12"/>
    </row>
    <row r="64" spans="1:4">
      <c r="A64" s="12" t="s">
        <v>103</v>
      </c>
      <c r="B64" s="13">
        <v>3300</v>
      </c>
      <c r="C64" s="22">
        <v>44973</v>
      </c>
      <c r="D64" s="12"/>
    </row>
    <row r="65" spans="1:3">
      <c r="A65" s="12" t="s">
        <v>103</v>
      </c>
      <c r="B65" s="13">
        <v>10000</v>
      </c>
      <c r="C65" s="14">
        <v>44981</v>
      </c>
    </row>
    <row r="66" spans="1:3">
      <c r="A66" s="12" t="s">
        <v>70</v>
      </c>
      <c r="B66" s="13">
        <v>3000</v>
      </c>
      <c r="C66" s="14">
        <v>44992</v>
      </c>
    </row>
    <row r="67" spans="1:3">
      <c r="A67" s="12" t="s">
        <v>70</v>
      </c>
      <c r="B67" s="13">
        <v>10000</v>
      </c>
      <c r="C67" s="14">
        <v>45005</v>
      </c>
    </row>
    <row r="68" spans="1:3">
      <c r="A68" s="12" t="s">
        <v>70</v>
      </c>
      <c r="B68" s="13">
        <v>11000</v>
      </c>
      <c r="C68" s="14">
        <v>45019</v>
      </c>
    </row>
    <row r="69" spans="1:3">
      <c r="A69" s="12" t="s">
        <v>139</v>
      </c>
      <c r="B69" s="13">
        <v>229</v>
      </c>
      <c r="C69" s="14">
        <v>45023</v>
      </c>
    </row>
    <row r="70" spans="1:3">
      <c r="A70" s="12" t="s">
        <v>70</v>
      </c>
      <c r="B70" s="13">
        <v>5000</v>
      </c>
      <c r="C70" s="14">
        <v>45040</v>
      </c>
    </row>
    <row r="71" spans="1:3">
      <c r="A71" s="12" t="s">
        <v>70</v>
      </c>
      <c r="B71" s="13">
        <v>100</v>
      </c>
      <c r="C71" s="14">
        <v>45062</v>
      </c>
    </row>
    <row r="72" spans="1:3">
      <c r="A72" s="12" t="s">
        <v>70</v>
      </c>
      <c r="B72" s="13">
        <v>2000</v>
      </c>
      <c r="C72" s="14">
        <v>45065</v>
      </c>
    </row>
    <row r="73" spans="1:3">
      <c r="A73" s="12" t="s">
        <v>70</v>
      </c>
      <c r="B73" s="13">
        <v>10000</v>
      </c>
      <c r="C73" s="14">
        <v>45079</v>
      </c>
    </row>
    <row r="74" spans="1:3">
      <c r="A74" s="12" t="s">
        <v>70</v>
      </c>
      <c r="B74" s="13">
        <v>150</v>
      </c>
      <c r="C74" s="14">
        <v>45079</v>
      </c>
    </row>
    <row r="75" spans="1:3">
      <c r="A75" s="12" t="s">
        <v>70</v>
      </c>
      <c r="B75" s="13">
        <v>2000</v>
      </c>
      <c r="C75" s="14">
        <v>45093</v>
      </c>
    </row>
    <row r="76" spans="1:3">
      <c r="A76" t="s">
        <v>183</v>
      </c>
      <c r="B76" s="13">
        <v>2026</v>
      </c>
      <c r="C76" s="14" t="s">
        <v>184</v>
      </c>
    </row>
    <row r="77" spans="1:3">
      <c r="A77" t="s">
        <v>100</v>
      </c>
      <c r="B77" s="11">
        <f>SUM(B33:B76)</f>
        <v>274781</v>
      </c>
    </row>
    <row r="78" spans="1:3">
      <c r="A78" t="s">
        <v>101</v>
      </c>
      <c r="B78" s="13">
        <v>185956</v>
      </c>
      <c r="C78" t="s">
        <v>157</v>
      </c>
    </row>
    <row r="79" spans="1:3">
      <c r="B79" s="13">
        <v>76944</v>
      </c>
      <c r="C79" t="s">
        <v>185</v>
      </c>
    </row>
    <row r="80" spans="1:3">
      <c r="A80" t="s">
        <v>102</v>
      </c>
      <c r="B80" s="11">
        <f>B77-B78-B79</f>
        <v>11881</v>
      </c>
    </row>
  </sheetData>
  <conditionalFormatting sqref="F1:F16">
    <cfRule type="containsText" dxfId="3" priority="1" operator="containsText" text="NOT YET">
      <formula>NOT(ISERROR(SEARCH("NOT YET",F1)))</formula>
    </cfRule>
    <cfRule type="containsText" dxfId="2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1"/>
  <sheetViews>
    <sheetView topLeftCell="A21" workbookViewId="0">
      <selection activeCell="F44" sqref="F44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131</v>
      </c>
      <c r="B1" s="26"/>
      <c r="C1" s="26" t="s">
        <v>132</v>
      </c>
      <c r="D1" s="26" t="s">
        <v>133</v>
      </c>
      <c r="E1" s="26" t="s">
        <v>134</v>
      </c>
      <c r="F1" s="26"/>
      <c r="K1" s="7"/>
      <c r="M1" s="11"/>
    </row>
    <row r="2" spans="1:14" ht="18.75">
      <c r="A2" s="11" t="s">
        <v>135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177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177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177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178</v>
      </c>
      <c r="N7" s="8"/>
    </row>
    <row r="8" spans="1:14">
      <c r="A8" s="8" t="s">
        <v>122</v>
      </c>
      <c r="B8" s="8">
        <v>20</v>
      </c>
      <c r="C8" s="8">
        <v>420</v>
      </c>
      <c r="D8" s="8">
        <v>1320</v>
      </c>
      <c r="E8" t="s">
        <v>177</v>
      </c>
      <c r="N8" s="8"/>
    </row>
    <row r="9" spans="1:14">
      <c r="A9" s="8" t="s">
        <v>137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145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148</v>
      </c>
      <c r="B20" s="8">
        <v>4</v>
      </c>
      <c r="C20" s="8">
        <v>915</v>
      </c>
      <c r="D20" s="8">
        <v>915</v>
      </c>
    </row>
    <row r="21" spans="1:4">
      <c r="A21" s="8" t="s">
        <v>149</v>
      </c>
      <c r="B21" s="8">
        <v>4</v>
      </c>
      <c r="C21" s="8">
        <v>970</v>
      </c>
      <c r="D21" s="8">
        <v>2820</v>
      </c>
    </row>
    <row r="22" spans="1:4">
      <c r="A22" s="8" t="s">
        <v>150</v>
      </c>
      <c r="B22" s="8">
        <v>4</v>
      </c>
      <c r="C22" s="8">
        <v>1060</v>
      </c>
      <c r="D22" s="8"/>
    </row>
    <row r="23" spans="1:4">
      <c r="A23" s="8" t="s">
        <v>181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/>
      <c r="C26" s="8">
        <v>2100</v>
      </c>
    </row>
    <row r="27" spans="1:4">
      <c r="A27" s="8" t="s">
        <v>182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127</v>
      </c>
      <c r="B29" s="11"/>
      <c r="C29" s="8"/>
      <c r="D29" s="8"/>
    </row>
    <row r="30" spans="1:4">
      <c r="A30" s="8" t="s">
        <v>128</v>
      </c>
      <c r="B30" s="8"/>
      <c r="C30" s="8"/>
      <c r="D30" s="8"/>
    </row>
    <row r="31" spans="1:4">
      <c r="A31" s="8" t="s">
        <v>138</v>
      </c>
      <c r="B31" s="8">
        <v>4</v>
      </c>
      <c r="C31" s="8">
        <v>750</v>
      </c>
      <c r="D31" s="8"/>
    </row>
    <row r="32" spans="1:4">
      <c r="A32" s="8" t="s">
        <v>142</v>
      </c>
      <c r="B32" s="8">
        <v>4</v>
      </c>
      <c r="C32" s="8">
        <v>825</v>
      </c>
      <c r="D32" s="8"/>
    </row>
    <row r="33" spans="1:13">
      <c r="A33" s="8" t="s">
        <v>143</v>
      </c>
      <c r="B33" s="8">
        <v>4</v>
      </c>
      <c r="C33" s="8">
        <v>450</v>
      </c>
      <c r="D33" s="8"/>
    </row>
    <row r="34" spans="1:13">
      <c r="A34" s="8" t="s">
        <v>144</v>
      </c>
      <c r="B34" s="8">
        <v>4</v>
      </c>
      <c r="C34" s="8">
        <v>675</v>
      </c>
      <c r="D34" s="8"/>
    </row>
    <row r="35" spans="1:13">
      <c r="A35" s="8" t="s">
        <v>146</v>
      </c>
      <c r="B35" s="8">
        <v>15</v>
      </c>
      <c r="C35" s="8">
        <v>450</v>
      </c>
      <c r="D35" s="8"/>
    </row>
    <row r="37" spans="1:13">
      <c r="A37" s="11" t="s">
        <v>136</v>
      </c>
      <c r="B37" s="11"/>
      <c r="C37" s="8"/>
      <c r="D37" s="8"/>
    </row>
    <row r="38" spans="1:13">
      <c r="A38" s="8" t="s">
        <v>113</v>
      </c>
      <c r="B38" s="8">
        <v>21</v>
      </c>
      <c r="C38" s="8">
        <v>290</v>
      </c>
      <c r="D38" s="8"/>
    </row>
    <row r="39" spans="1:13">
      <c r="A39" s="8" t="s">
        <v>141</v>
      </c>
      <c r="B39" s="8">
        <v>4</v>
      </c>
      <c r="C39" s="8">
        <v>425</v>
      </c>
      <c r="D39" s="8"/>
    </row>
    <row r="40" spans="1:13">
      <c r="A40" s="8"/>
      <c r="B40" s="8"/>
      <c r="C40" s="8"/>
      <c r="D40" s="8"/>
    </row>
    <row r="41" spans="1:13">
      <c r="A41" s="11" t="s">
        <v>112</v>
      </c>
      <c r="B41" s="11"/>
    </row>
    <row r="42" spans="1:13">
      <c r="A42" s="8" t="s">
        <v>117</v>
      </c>
      <c r="B42" s="8">
        <v>40</v>
      </c>
      <c r="C42" s="8">
        <v>150</v>
      </c>
      <c r="D42" s="8">
        <v>440</v>
      </c>
      <c r="E42" s="34" t="s">
        <v>179</v>
      </c>
    </row>
    <row r="43" spans="1:13">
      <c r="A43" s="8" t="s">
        <v>116</v>
      </c>
      <c r="B43" s="8">
        <v>40</v>
      </c>
      <c r="C43" s="8">
        <v>170</v>
      </c>
      <c r="D43" s="8">
        <v>500</v>
      </c>
      <c r="J43" s="11"/>
      <c r="K43" s="8"/>
      <c r="L43" s="8"/>
      <c r="M43" s="8"/>
    </row>
    <row r="44" spans="1:13">
      <c r="A44" s="8" t="s">
        <v>115</v>
      </c>
      <c r="B44" s="8">
        <v>20</v>
      </c>
      <c r="C44" s="8">
        <v>205</v>
      </c>
      <c r="D44" s="8">
        <v>610</v>
      </c>
      <c r="E44" s="34" t="s">
        <v>179</v>
      </c>
      <c r="L44" s="8"/>
    </row>
    <row r="45" spans="1:13">
      <c r="A45" s="8" t="s">
        <v>114</v>
      </c>
      <c r="B45" s="8">
        <v>20</v>
      </c>
      <c r="C45" s="8">
        <v>275</v>
      </c>
      <c r="D45" s="8">
        <v>800</v>
      </c>
      <c r="L45" s="8"/>
    </row>
    <row r="46" spans="1:13">
      <c r="A46" s="8" t="s">
        <v>180</v>
      </c>
      <c r="B46" s="8">
        <v>20</v>
      </c>
      <c r="C46" s="8">
        <v>305</v>
      </c>
      <c r="D46" s="8">
        <v>900</v>
      </c>
      <c r="E46" s="34" t="s">
        <v>179</v>
      </c>
      <c r="L46" s="8"/>
    </row>
    <row r="47" spans="1:13">
      <c r="A47" s="8" t="s">
        <v>124</v>
      </c>
      <c r="B47" s="8">
        <v>20</v>
      </c>
      <c r="C47" s="8">
        <v>325</v>
      </c>
      <c r="D47" s="8">
        <v>960</v>
      </c>
      <c r="E47" s="34" t="s">
        <v>179</v>
      </c>
      <c r="L47" s="8"/>
    </row>
    <row r="48" spans="1:13">
      <c r="A48" s="8" t="s">
        <v>123</v>
      </c>
      <c r="B48" s="8">
        <v>8</v>
      </c>
      <c r="C48" s="8">
        <v>775</v>
      </c>
      <c r="E48" s="34" t="s">
        <v>179</v>
      </c>
      <c r="L48" s="8"/>
    </row>
    <row r="49" spans="1:12">
      <c r="A49" s="8" t="s">
        <v>147</v>
      </c>
      <c r="B49" s="8">
        <v>4</v>
      </c>
      <c r="C49" s="8">
        <v>495</v>
      </c>
      <c r="E49" s="34" t="s">
        <v>179</v>
      </c>
      <c r="L49" s="8"/>
    </row>
    <row r="50" spans="1:12">
      <c r="J50" s="8"/>
      <c r="L50" s="8"/>
    </row>
    <row r="51" spans="1:12">
      <c r="A51" s="8"/>
      <c r="B51" s="8"/>
      <c r="C51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151</v>
      </c>
      <c r="C1" s="11" t="s">
        <v>152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154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155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153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188</v>
      </c>
      <c r="D1" s="37" t="s">
        <v>191</v>
      </c>
      <c r="F1" s="37" t="s">
        <v>192</v>
      </c>
      <c r="G1"/>
      <c r="H1"/>
    </row>
    <row r="2" spans="1:20">
      <c r="A2"/>
      <c r="B2" s="8" t="s">
        <v>189</v>
      </c>
      <c r="C2" s="8" t="s">
        <v>190</v>
      </c>
      <c r="D2" s="8" t="s">
        <v>189</v>
      </c>
      <c r="E2" s="8" t="s">
        <v>190</v>
      </c>
      <c r="F2" s="8" t="s">
        <v>189</v>
      </c>
      <c r="G2" s="8" t="s">
        <v>190</v>
      </c>
      <c r="H2"/>
      <c r="T2" s="8" t="s">
        <v>207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208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209</v>
      </c>
      <c r="E13" s="38" t="s">
        <v>209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209</v>
      </c>
      <c r="E14" s="38" t="s">
        <v>209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158</v>
      </c>
    </row>
    <row r="2" spans="1:10">
      <c r="A2" t="s">
        <v>13</v>
      </c>
      <c r="B2" t="s">
        <v>159</v>
      </c>
    </row>
    <row r="3" spans="1:10">
      <c r="A3" t="s">
        <v>13</v>
      </c>
      <c r="B3" t="s">
        <v>160</v>
      </c>
    </row>
    <row r="4" spans="1:10">
      <c r="A4" t="s">
        <v>13</v>
      </c>
      <c r="B4" t="s">
        <v>161</v>
      </c>
    </row>
    <row r="5" spans="1:10">
      <c r="A5" t="s">
        <v>13</v>
      </c>
      <c r="B5" t="s">
        <v>168</v>
      </c>
    </row>
    <row r="6" spans="1:10">
      <c r="A6" t="s">
        <v>13</v>
      </c>
      <c r="B6" t="s">
        <v>169</v>
      </c>
    </row>
    <row r="7" spans="1:10">
      <c r="A7" t="s">
        <v>13</v>
      </c>
      <c r="B7" t="s">
        <v>170</v>
      </c>
    </row>
    <row r="8" spans="1:10">
      <c r="A8" t="s">
        <v>13</v>
      </c>
      <c r="B8" t="s">
        <v>171</v>
      </c>
    </row>
    <row r="9" spans="1:10">
      <c r="A9" t="s">
        <v>173</v>
      </c>
      <c r="B9" t="s">
        <v>174</v>
      </c>
      <c r="I9">
        <v>52</v>
      </c>
      <c r="J9" t="s">
        <v>162</v>
      </c>
    </row>
    <row r="10" spans="1:10">
      <c r="A10" t="s">
        <v>173</v>
      </c>
      <c r="B10" t="s">
        <v>175</v>
      </c>
      <c r="I10" t="s">
        <v>172</v>
      </c>
      <c r="J10" t="s">
        <v>163</v>
      </c>
    </row>
    <row r="11" spans="1:10">
      <c r="A11" t="s">
        <v>163</v>
      </c>
      <c r="B11" t="s">
        <v>164</v>
      </c>
    </row>
    <row r="12" spans="1:10">
      <c r="A12" t="s">
        <v>163</v>
      </c>
      <c r="B12" t="s">
        <v>165</v>
      </c>
    </row>
    <row r="13" spans="1:10">
      <c r="A13" t="s">
        <v>163</v>
      </c>
      <c r="B13" t="s">
        <v>166</v>
      </c>
    </row>
    <row r="14" spans="1:10">
      <c r="A14" t="s">
        <v>163</v>
      </c>
      <c r="B14" t="s">
        <v>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193</v>
      </c>
    </row>
    <row r="2" spans="2:8" ht="15.75">
      <c r="B2" s="42" t="s">
        <v>198</v>
      </c>
      <c r="C2" s="42" t="s">
        <v>199</v>
      </c>
      <c r="D2" s="42"/>
      <c r="E2" s="42" t="s">
        <v>200</v>
      </c>
      <c r="F2" s="42"/>
      <c r="G2" s="42" t="s">
        <v>133</v>
      </c>
      <c r="H2" s="41"/>
    </row>
    <row r="3" spans="2:8">
      <c r="B3" s="12" t="s">
        <v>194</v>
      </c>
      <c r="C3">
        <v>492</v>
      </c>
      <c r="D3" t="s">
        <v>195</v>
      </c>
      <c r="E3">
        <v>41</v>
      </c>
      <c r="F3" t="s">
        <v>196</v>
      </c>
      <c r="G3">
        <v>124</v>
      </c>
      <c r="H3" t="s">
        <v>197</v>
      </c>
    </row>
    <row r="4" spans="2:8">
      <c r="B4" t="s">
        <v>201</v>
      </c>
      <c r="C4">
        <v>480</v>
      </c>
      <c r="D4" t="s">
        <v>195</v>
      </c>
      <c r="E4">
        <v>40</v>
      </c>
      <c r="F4" t="s">
        <v>196</v>
      </c>
      <c r="G4">
        <v>120</v>
      </c>
      <c r="H4" t="s">
        <v>197</v>
      </c>
    </row>
    <row r="5" spans="2:8">
      <c r="B5" t="s">
        <v>202</v>
      </c>
      <c r="C5">
        <v>468</v>
      </c>
      <c r="D5" t="s">
        <v>195</v>
      </c>
      <c r="G5">
        <v>118</v>
      </c>
      <c r="H5" t="s">
        <v>197</v>
      </c>
    </row>
    <row r="6" spans="2:8">
      <c r="B6" t="s">
        <v>203</v>
      </c>
      <c r="C6">
        <v>360</v>
      </c>
      <c r="D6" t="s">
        <v>195</v>
      </c>
      <c r="G6">
        <v>90</v>
      </c>
      <c r="H6" t="s">
        <v>197</v>
      </c>
    </row>
    <row r="7" spans="2:8">
      <c r="B7" t="s">
        <v>204</v>
      </c>
      <c r="C7">
        <v>228</v>
      </c>
      <c r="D7" t="s">
        <v>195</v>
      </c>
      <c r="G7">
        <v>60</v>
      </c>
      <c r="H7" t="s">
        <v>197</v>
      </c>
    </row>
    <row r="8" spans="2:8">
      <c r="B8" t="s">
        <v>205</v>
      </c>
      <c r="C8">
        <v>294</v>
      </c>
      <c r="D8" t="s">
        <v>195</v>
      </c>
      <c r="G8">
        <v>74</v>
      </c>
      <c r="H8" t="s">
        <v>197</v>
      </c>
    </row>
    <row r="15" spans="2:8">
      <c r="B15" t="s">
        <v>206</v>
      </c>
      <c r="E15">
        <v>52</v>
      </c>
      <c r="F15" t="s">
        <v>196</v>
      </c>
      <c r="G15">
        <v>168</v>
      </c>
      <c r="H15" t="s">
        <v>197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2023-07-18T11:12:45Z</dcterms:modified>
</cp:coreProperties>
</file>