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24519"/>
</workbook>
</file>

<file path=xl/calcChain.xml><?xml version="1.0" encoding="utf-8"?>
<calcChain xmlns="http://schemas.openxmlformats.org/spreadsheetml/2006/main">
  <c r="B100" i="2"/>
  <c r="D19" i="15"/>
  <c r="D20"/>
  <c r="B6" l="1"/>
  <c r="M13"/>
  <c r="M16" s="1"/>
  <c r="D24"/>
  <c r="D12" l="1"/>
  <c r="C14"/>
  <c r="D10"/>
  <c r="D11"/>
  <c r="D18" l="1"/>
  <c r="F18" s="1"/>
  <c r="D13" l="1"/>
  <c r="B14"/>
  <c r="F19" s="1"/>
  <c r="D8" l="1"/>
  <c r="D7"/>
  <c r="D6"/>
  <c r="D5"/>
  <c r="D4"/>
  <c r="D2"/>
  <c r="D9"/>
  <c r="B104" i="2"/>
  <c r="B15" i="14"/>
  <c r="J4" i="1"/>
  <c r="J9"/>
  <c r="J2"/>
  <c r="J3"/>
  <c r="J7"/>
  <c r="J8"/>
  <c r="D17" i="15" l="1"/>
  <c r="J6" i="1"/>
  <c r="D25" i="15" l="1"/>
  <c r="D21"/>
  <c r="J5" i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6" i="2"/>
  <c r="F21" s="1"/>
  <c r="E2" i="5"/>
  <c r="B4" i="1"/>
  <c r="E5" i="5" l="1"/>
  <c r="B21" i="1" l="1"/>
  <c r="F24" i="2" l="1"/>
  <c r="B34" i="3"/>
  <c r="C43"/>
  <c r="C44"/>
  <c r="B30" i="1" l="1"/>
  <c r="B27"/>
  <c r="B8" l="1"/>
  <c r="G28" i="8"/>
  <c r="G23"/>
  <c r="G18"/>
  <c r="G15"/>
  <c r="G9"/>
  <c r="G10" s="1"/>
  <c r="B7"/>
  <c r="B3"/>
  <c r="D57" i="3" l="1"/>
  <c r="I74"/>
  <c r="H74" l="1"/>
  <c r="D54" s="1"/>
  <c r="C47" l="1"/>
  <c r="C49" s="1"/>
  <c r="D55" l="1"/>
  <c r="D56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<sst xmlns="http://schemas.openxmlformats.org/spreadsheetml/2006/main" count="544" uniqueCount="292">
  <si>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</si>
  <si>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</si>
  <si>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</si>
  <si>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</si>
  <si>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</si>
  <si>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</si>
  <si>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</si>
  <si>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</si>
  <si>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</si>
  <si>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</si>
  <si>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</si>
  <si>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</si>
  <si>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</si>
  <si>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</si>
  <si>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</si>
  <si>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</si>
  <si>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</si>
  <si>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</si>
  <si>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</si>
  <si>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</si>
  <si>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</si>
  <si>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</si>
  <si>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</si>
  <si>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</si>
  <si>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</si>
  <si>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</si>
  <si>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</si>
  <si>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</si>
  <si>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</si>
  <si>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</si>
  <si>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</si>
  <si>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</si>
  <si>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</si>
  <si>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</si>
  <si>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</si>
  <si>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</si>
  <si>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</si>
  <si>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</si>
  <si>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</si>
  <si>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</si>
  <si>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</si>
  <si>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</si>
  <si>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</si>
  <si>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</si>
  <si>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</si>
  <si>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</si>
  <si>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</si>
  <si>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</si>
  <si>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</si>
  <si>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</si>
  <si>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</si>
  <si>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</si>
  <si>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</si>
  <si>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</si>
  <si>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</si>
  <si>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</si>
  <si>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</si>
  <si>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</si>
  <si>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</si>
  <si>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</si>
  <si>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</si>
  <si>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</si>
  <si>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</si>
  <si>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</si>
  <si>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</si>
  <si>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</si>
  <si>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</si>
  <si>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</si>
  <si>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</si>
  <si>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</si>
  <si>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</si>
  <si>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</si>
  <si>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</si>
  <si>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</si>
  <si>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</si>
  <si>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</si>
  <si>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</si>
  <si>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</si>
  <si>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</si>
  <si>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</si>
  <si>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</si>
  <si>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</si>
  <si>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</si>
  <si>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</si>
  <si>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</si>
  <si>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</si>
  <si>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</si>
  <si>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</si>
  <si>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</si>
  <si>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</si>
  <si>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</si>
  <si>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</si>
  <si>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</si>
  <si>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</si>
  <si>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</si>
  <si>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</si>
  <si>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</si>
  <si>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</si>
  <si>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</si>
  <si>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</si>
  <si>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</si>
  <si>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</si>
  <si>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</si>
  <si>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</si>
  <si>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</si>
  <si>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</si>
  <si>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</si>
  <si>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</si>
  <si>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</si>
  <si>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</si>
  <si>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</si>
  <si>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</si>
  <si>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</si>
  <si>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</si>
  <si>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</si>
  <si>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</si>
  <si>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</si>
  <si>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</si>
  <si>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</si>
  <si>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</si>
  <si>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</si>
  <si>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</si>
  <si>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</si>
  <si>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</si>
  <si>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</si>
  <si>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</si>
  <si>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</si>
  <si>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</si>
  <si>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</si>
  <si>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</si>
  <si>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</si>
  <si>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</si>
  <si>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</si>
  <si>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</si>
  <si>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</si>
  <si>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</si>
  <si>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</si>
  <si>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</si>
  <si>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</si>
  <si>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</si>
  <si>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</si>
  <si>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</si>
  <si>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</si>
  <si>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</si>
  <si>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</si>
  <si>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</si>
  <si>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</si>
  <si>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</si>
  <si>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</si>
  <si>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</si>
  <si>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</si>
  <si>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</si>
  <si>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</si>
  <si>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</si>
  <si>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</si>
  <si>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</si>
  <si>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</si>
  <si>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</si>
  <si>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</si>
  <si>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</si>
  <si>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</si>
  <si>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</si>
  <si>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</si>
  <si>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</si>
  <si>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</si>
  <si>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</si>
  <si>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</si>
  <si>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</si>
  <si>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</si>
  <si>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</si>
  <si>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</si>
  <si>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</si>
  <si>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</si>
  <si>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</si>
  <si>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</si>
  <si>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</si>
  <si>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</si>
  <si>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</si>
  <si>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</si>
  <si>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</si>
  <si>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</si>
  <si>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</si>
  <si>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</si>
  <si>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</si>
  <si>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</si>
  <si>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</si>
  <si>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</si>
  <si>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</si>
  <si>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</si>
  <si>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</si>
  <si>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</si>
  <si>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</si>
  <si>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</si>
  <si>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</si>
  <si>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</si>
  <si>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</si>
  <si>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</si>
  <si>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</si>
  <si>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</si>
  <si>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</si>
  <si>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</si>
  <si>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</si>
  <si>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</si>
  <si>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</si>
  <si>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</si>
  <si>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</si>
  <si>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</si>
  <si>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</si>
  <si>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</si>
  <si>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</si>
  <si>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</si>
  <si>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</si>
  <si>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</si>
  <si>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</si>
  <si>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</si>
  <si>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</si>
  <si>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</si>
  <si>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</si>
  <si>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</si>
  <si>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</si>
  <si>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</si>
  <si>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</si>
  <si>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</si>
  <si>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</si>
  <si>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</si>
  <si>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</si>
  <si>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</si>
  <si>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</si>
  <si>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</si>
  <si>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</si>
  <si>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</si>
  <si>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</si>
  <si>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</si>
  <si>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</si>
  <si>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</si>
  <si>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</si>
  <si>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</si>
  <si>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</si>
  <si>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</si>
  <si>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</si>
  <si>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</si>
  <si>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</si>
  <si>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</si>
  <si>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</si>
  <si>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</si>
  <si>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</si>
  <si>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</si>
  <si>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</si>
  <si>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</si>
  <si>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</si>
  <si>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</si>
  <si>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</si>
  <si>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</si>
  <si>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</si>
  <si>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</si>
  <si>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</si>
  <si>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</si>
  <si>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</si>
  <si>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</si>
  <si>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</si>
  <si>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</si>
  <si>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</si>
  <si>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</si>
  <si>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</si>
  <si>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</si>
  <si>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</si>
  <si>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</si>
  <si>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</si>
  <si>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</si>
  <si>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</si>
  <si>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</si>
  <si>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</si>
  <si>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</si>
  <si>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</si>
  <si>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</si>
  <si>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</si>
  <si>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</si>
  <si>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</si>
  <si>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</si>
  <si>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</si>
  <si>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</si>
  <si>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</si>
  <si>
    <t>PITAMBRA</t>
  </si>
  <si>
    <t>CAR EMI</t>
  </si>
  <si>
    <t>WE HAVE</t>
  </si>
  <si>
    <t>k pending</t>
  </si>
  <si>
    <t>p pending</t>
  </si>
  <si>
    <t>nisar toy</t>
  </si>
  <si>
    <t>nisar stationery</t>
  </si>
  <si>
    <t>jugnu</t>
  </si>
  <si>
    <t xml:space="preserve">TOY WORLD </t>
  </si>
  <si>
    <t>VYAS DELHI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</si>
</sst>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1315784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254</v>
      </c>
      <c r="J2" s="24">
        <f>2706+126199+15796+150-50000-67274-20000</f>
        <v>7577</v>
      </c>
      <c r="K2" s="13"/>
      <c r="L2" s="8">
        <f>J2-K2</f>
        <v>7577</v>
      </c>
      <c r="M2" t="s">
        <v>241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250</v>
      </c>
      <c r="J4" s="24">
        <f>SUM(16297+16704+27270-20000)</f>
        <v>40271</v>
      </c>
      <c r="K4" s="13"/>
      <c r="L4" s="8">
        <f>J4</f>
        <v>40271</v>
      </c>
      <c r="M4" t="s">
        <v>241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251</v>
      </c>
      <c r="J5" s="24">
        <f>89244-23891-65000</f>
        <v>353</v>
      </c>
      <c r="K5" s="8"/>
      <c r="L5" s="8">
        <f>J5-K5</f>
        <v>353</v>
      </c>
      <c r="M5" t="s">
        <v>241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246</v>
      </c>
      <c r="J6" s="24">
        <f>SUM(36824-20000+18130)</f>
        <v>34954</v>
      </c>
      <c r="K6" s="8"/>
      <c r="L6" s="8">
        <f>J6</f>
        <v>34954</v>
      </c>
      <c r="M6" t="s">
        <v>241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249</v>
      </c>
      <c r="J7" s="24">
        <f>SUM(32870+100-14150-12800+21135)</f>
        <v>27155</v>
      </c>
      <c r="K7" s="8"/>
      <c r="L7" s="8">
        <f>J7-K7</f>
        <v>27155</v>
      </c>
      <c r="M7" t="s">
        <v>241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247</v>
      </c>
      <c r="J8" s="24">
        <f>98768-49000-49000+44688+7080</f>
        <v>52536</v>
      </c>
      <c r="K8" s="8"/>
      <c r="L8" s="8">
        <f>J8-K8</f>
        <v>52536</v>
      </c>
      <c r="M8" t="s">
        <v>241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1315784</v>
      </c>
    </row>
    <row r="34" spans="1:2" ht="21">
      <c r="A34" s="4" t="s">
        <v>14</v>
      </c>
      <c r="B34" s="5">
        <f>B32-B31</f>
        <v>352262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227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</row>
    <row r="3" spans="1:6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</row>
    <row r="5" spans="1:6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</row>
    <row r="6" spans="1:6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</row>
    <row r="8" spans="1:6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255</v>
      </c>
      <c r="B1">
        <v>50000</v>
      </c>
      <c r="C1" s="14">
        <v>45218</v>
      </c>
    </row>
    <row r="2" spans="1:4">
      <c r="A2" t="s">
        <v>255</v>
      </c>
      <c r="B2">
        <v>50000</v>
      </c>
      <c r="C2" s="14">
        <v>45304</v>
      </c>
    </row>
    <row r="3" spans="1:4">
      <c r="A3" t="s">
        <v>256</v>
      </c>
      <c r="B3">
        <v>40000</v>
      </c>
      <c r="C3" s="14">
        <v>45311</v>
      </c>
    </row>
    <row r="4" spans="1:4">
      <c r="A4" t="s">
        <v>257</v>
      </c>
      <c r="B4">
        <v>1300</v>
      </c>
      <c r="C4" s="14">
        <v>45301</v>
      </c>
      <c r="D4" t="s">
        <v>259</v>
      </c>
    </row>
    <row r="5" spans="1:4">
      <c r="A5" t="s">
        <v>258</v>
      </c>
      <c r="B5">
        <v>1300</v>
      </c>
      <c r="C5" s="14">
        <v>45317</v>
      </c>
      <c r="D5" t="s">
        <v>259</v>
      </c>
    </row>
    <row r="6" spans="1:4">
      <c r="A6" t="s">
        <v>261</v>
      </c>
      <c r="B6">
        <v>236</v>
      </c>
      <c r="C6" s="14">
        <v>45315</v>
      </c>
      <c r="D6" t="s">
        <v>260</v>
      </c>
    </row>
    <row r="7" spans="1:4">
      <c r="A7" t="s">
        <v>261</v>
      </c>
      <c r="B7">
        <v>118</v>
      </c>
      <c r="C7" s="14">
        <v>45315</v>
      </c>
      <c r="D7" t="s">
        <v>260</v>
      </c>
    </row>
    <row r="8" spans="1:4">
      <c r="A8" t="s">
        <v>263</v>
      </c>
      <c r="B8">
        <v>5900</v>
      </c>
      <c r="C8" s="14">
        <v>45322</v>
      </c>
    </row>
    <row r="9" spans="1:4">
      <c r="A9" s="12" t="s">
        <v>262</v>
      </c>
      <c r="B9" s="12">
        <v>4882</v>
      </c>
      <c r="C9" s="22">
        <v>45346</v>
      </c>
      <c r="D9" s="12"/>
    </row>
    <row r="10" spans="1:4">
      <c r="A10" s="12" t="s">
        <v>264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265</v>
      </c>
    </row>
    <row r="12" spans="1:4">
      <c r="A12" t="s">
        <v>266</v>
      </c>
      <c r="B12" s="12">
        <v>40970</v>
      </c>
      <c r="C12" s="14">
        <v>45362</v>
      </c>
      <c r="D12" t="s">
        <v>267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D20" sqref="D20"/>
    </sheetView>
  </sheetViews>
  <sheetFormatPr defaultRowHeight="15"/>
  <cols>
    <col min="1" max="1" width="23.7109375" customWidth="1"/>
    <col min="3" max="3" width="11.42578125" customWidth="1"/>
    <col min="12" max="12" width="20.7109375" customWidth="1"/>
    <col min="18" max="18" width="17" customWidth="1"/>
  </cols>
  <sheetData>
    <row r="1" spans="1:19">
      <c r="A1" s="11" t="s">
        <v>272</v>
      </c>
      <c r="B1" s="11" t="s">
        <v>270</v>
      </c>
      <c r="C1" s="11" t="s">
        <v>271</v>
      </c>
      <c r="D1" s="11" t="s">
        <v>24</v>
      </c>
      <c r="F1" s="11" t="s">
        <v>285</v>
      </c>
      <c r="G1" s="11" t="s">
        <v>286</v>
      </c>
    </row>
    <row r="2" spans="1:19">
      <c r="A2" s="7" t="s">
        <v>15</v>
      </c>
      <c r="D2" s="8">
        <f>SUM(B2+C2)</f>
        <v>0</v>
      </c>
      <c r="R2" t="s">
        <v>287</v>
      </c>
      <c r="S2">
        <v>5250</v>
      </c>
    </row>
    <row r="3" spans="1:19">
      <c r="A3" s="7" t="s">
        <v>9</v>
      </c>
      <c r="D3" s="8"/>
      <c r="R3" t="s">
        <v>288</v>
      </c>
      <c r="S3">
        <v>41408</v>
      </c>
    </row>
    <row r="4" spans="1:19">
      <c r="A4" s="7" t="s">
        <v>230</v>
      </c>
      <c r="B4" s="8">
        <v>38878</v>
      </c>
      <c r="C4" s="8"/>
      <c r="D4" s="8">
        <f>SUM(B4)</f>
        <v>38878</v>
      </c>
      <c r="M4" s="58"/>
      <c r="R4" t="s">
        <v>289</v>
      </c>
      <c r="S4">
        <v>20730</v>
      </c>
    </row>
    <row r="5" spans="1:19">
      <c r="A5" s="7" t="s">
        <v>71</v>
      </c>
      <c r="B5" s="8"/>
      <c r="C5" s="8"/>
      <c r="D5" s="8">
        <f>SUM(B5+C5)</f>
        <v>0</v>
      </c>
      <c r="G5">
        <v>21715</v>
      </c>
      <c r="R5" t="s">
        <v>290</v>
      </c>
      <c r="S5">
        <v>13960</v>
      </c>
    </row>
    <row r="6" spans="1:19">
      <c r="A6" s="7" t="s">
        <v>4</v>
      </c>
      <c r="B6" s="8">
        <f>SUM(97685-49000)</f>
        <v>48685</v>
      </c>
      <c r="C6" s="8"/>
      <c r="D6" s="8">
        <f>SUM(B6+C6)</f>
        <v>48685</v>
      </c>
      <c r="G6">
        <v>35106</v>
      </c>
      <c r="R6" t="s">
        <v>291</v>
      </c>
      <c r="S6">
        <v>28419</v>
      </c>
    </row>
    <row r="7" spans="1:19">
      <c r="A7" s="7" t="s">
        <v>268</v>
      </c>
      <c r="B7" s="8"/>
      <c r="C7" s="8"/>
      <c r="D7" s="8">
        <f>SUM(B7+C7)</f>
        <v>0</v>
      </c>
    </row>
    <row r="8" spans="1:19">
      <c r="A8" s="7" t="s">
        <v>154</v>
      </c>
      <c r="B8" s="8"/>
      <c r="C8" s="8"/>
      <c r="D8" s="8">
        <f>C8+B8</f>
        <v>0</v>
      </c>
      <c r="G8">
        <v>14537</v>
      </c>
    </row>
    <row r="9" spans="1:19">
      <c r="A9" s="7" t="s">
        <v>269</v>
      </c>
      <c r="B9" s="8"/>
      <c r="C9" s="8"/>
      <c r="D9" s="8">
        <f>SUM(B9+C9)</f>
        <v>0</v>
      </c>
    </row>
    <row r="10" spans="1:19">
      <c r="A10" s="7" t="s">
        <v>70</v>
      </c>
      <c r="B10" s="8">
        <v>250000</v>
      </c>
      <c r="C10" s="8"/>
      <c r="D10" s="8">
        <f>B10</f>
        <v>250000</v>
      </c>
      <c r="L10" t="s">
        <v>4</v>
      </c>
    </row>
    <row r="11" spans="1:19">
      <c r="A11" s="7" t="s">
        <v>275</v>
      </c>
      <c r="B11" s="8"/>
      <c r="C11" s="8"/>
      <c r="D11" s="8">
        <f>B11-C11</f>
        <v>0</v>
      </c>
      <c r="L11" t="s">
        <v>282</v>
      </c>
    </row>
    <row r="12" spans="1:19">
      <c r="A12" s="7" t="s">
        <v>276</v>
      </c>
      <c r="B12" s="8"/>
      <c r="C12" s="8"/>
      <c r="D12" s="8">
        <f>C12+B12</f>
        <v>0</v>
      </c>
      <c r="F12" s="8">
        <v>4860</v>
      </c>
      <c r="K12" s="58"/>
      <c r="L12" t="s">
        <v>283</v>
      </c>
      <c r="M12">
        <v>16000</v>
      </c>
    </row>
    <row r="13" spans="1:19">
      <c r="A13" s="7" t="s">
        <v>2</v>
      </c>
      <c r="B13" s="8"/>
      <c r="C13" s="8"/>
      <c r="D13" s="8">
        <f>B13+C13</f>
        <v>0</v>
      </c>
      <c r="K13" s="58"/>
      <c r="M13" s="7">
        <f>SUM(M10:M12)</f>
        <v>16000</v>
      </c>
    </row>
    <row r="14" spans="1:19">
      <c r="A14" s="56"/>
      <c r="B14" s="57">
        <f>SUM(B2:B13)</f>
        <v>337563</v>
      </c>
      <c r="C14" s="57">
        <f>SUM(C2:C12)</f>
        <v>0</v>
      </c>
      <c r="D14" s="56"/>
    </row>
    <row r="15" spans="1:19">
      <c r="L15" t="s">
        <v>284</v>
      </c>
      <c r="M15">
        <v>23103</v>
      </c>
    </row>
    <row r="16" spans="1:19">
      <c r="M16">
        <f>M13-M15</f>
        <v>-7103</v>
      </c>
    </row>
    <row r="17" spans="2:7">
      <c r="C17" t="s">
        <v>24</v>
      </c>
      <c r="D17" s="7">
        <f>SUM(D2:D13)</f>
        <v>337563</v>
      </c>
    </row>
    <row r="18" spans="2:7">
      <c r="B18" t="s">
        <v>274</v>
      </c>
      <c r="D18">
        <f>C14</f>
        <v>0</v>
      </c>
      <c r="F18">
        <f>D18-C14</f>
        <v>0</v>
      </c>
      <c r="G18" t="s">
        <v>280</v>
      </c>
    </row>
    <row r="19" spans="2:7">
      <c r="B19" t="s">
        <v>273</v>
      </c>
      <c r="D19">
        <f>SUM(110000)</f>
        <v>110000</v>
      </c>
      <c r="F19">
        <f>B14-D19+D20</f>
        <v>279810</v>
      </c>
      <c r="G19" t="s">
        <v>281</v>
      </c>
    </row>
    <row r="20" spans="2:7">
      <c r="B20" t="s">
        <v>279</v>
      </c>
      <c r="D20">
        <f>SUM(48895+3352)</f>
        <v>52247</v>
      </c>
    </row>
    <row r="21" spans="2:7">
      <c r="D21">
        <f>SUM(D17-D18-D19-D20)</f>
        <v>175316</v>
      </c>
    </row>
    <row r="24" spans="2:7">
      <c r="C24" t="s">
        <v>278</v>
      </c>
      <c r="D24">
        <f ca="1">DATE(2024,5,14)-TODAY()</f>
        <v>-28</v>
      </c>
    </row>
    <row r="25" spans="2:7">
      <c r="C25" t="s">
        <v>277</v>
      </c>
      <c r="D25">
        <f ca="1">D21/D24</f>
        <v>-6261.2857142857147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topLeftCell="A10" workbookViewId="0">
      <selection activeCell="B41" sqref="B4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70</v>
      </c>
      <c r="B30" s="13">
        <v>10000</v>
      </c>
      <c r="C30" s="15">
        <v>45433</v>
      </c>
    </row>
    <row r="31" spans="1:8">
      <c r="A31" t="s">
        <v>94</v>
      </c>
      <c r="B31" s="13">
        <v>6000</v>
      </c>
    </row>
    <row r="32" spans="1:8">
      <c r="A32" t="s">
        <v>98</v>
      </c>
      <c r="B32" s="13">
        <v>6838</v>
      </c>
    </row>
    <row r="33" spans="1:4">
      <c r="B33" s="13"/>
    </row>
    <row r="34" spans="1:4">
      <c r="B34" s="7">
        <f>SUM(B2:B32)</f>
        <v>224276</v>
      </c>
    </row>
    <row r="35" spans="1:4">
      <c r="B35" s="12"/>
    </row>
    <row r="41" spans="1:4">
      <c r="A41" s="11" t="s">
        <v>31</v>
      </c>
      <c r="B41" s="11" t="s">
        <v>32</v>
      </c>
      <c r="C41" s="11" t="s">
        <v>33</v>
      </c>
      <c r="D41" s="11" t="s">
        <v>34</v>
      </c>
    </row>
    <row r="42" spans="1:4">
      <c r="A42" t="s">
        <v>35</v>
      </c>
      <c r="C42" s="8">
        <v>6985</v>
      </c>
    </row>
    <row r="43" spans="1:4">
      <c r="A43" t="s">
        <v>36</v>
      </c>
      <c r="C43" s="8">
        <f>SUM(55000+570+400+10000+5000+15000+10000+500+12000+2000+15000+15000+6000+16668+7350)</f>
        <v>170488</v>
      </c>
      <c r="D43" t="s">
        <v>45</v>
      </c>
    </row>
    <row r="44" spans="1:4">
      <c r="A44" t="s">
        <v>37</v>
      </c>
      <c r="C44" s="8">
        <f>8100+500+3360+2900+1328+200+500+1300</f>
        <v>18188</v>
      </c>
    </row>
    <row r="45" spans="1:4">
      <c r="A45" t="s">
        <v>38</v>
      </c>
      <c r="C45" s="8">
        <v>11200</v>
      </c>
    </row>
    <row r="46" spans="1:4">
      <c r="A46" t="s">
        <v>39</v>
      </c>
      <c r="C46" s="8">
        <v>3627</v>
      </c>
      <c r="D46" t="s">
        <v>40</v>
      </c>
    </row>
    <row r="47" spans="1:4">
      <c r="A47" t="s">
        <v>41</v>
      </c>
      <c r="C47" s="8">
        <f>7000+5300</f>
        <v>12300</v>
      </c>
    </row>
    <row r="48" spans="1:4">
      <c r="A48" t="s">
        <v>42</v>
      </c>
      <c r="C48" s="8">
        <v>700</v>
      </c>
    </row>
    <row r="49" spans="2:4">
      <c r="B49" s="4" t="s">
        <v>24</v>
      </c>
      <c r="C49" s="11">
        <f>SUM(C42:C48)</f>
        <v>223488</v>
      </c>
    </row>
    <row r="54" spans="2:4">
      <c r="C54" t="s">
        <v>44</v>
      </c>
      <c r="D54">
        <f>H74-I74</f>
        <v>0</v>
      </c>
    </row>
    <row r="55" spans="2:4">
      <c r="C55" t="s">
        <v>43</v>
      </c>
      <c r="D55">
        <f>C49</f>
        <v>223488</v>
      </c>
    </row>
    <row r="56" spans="2:4">
      <c r="D56">
        <f>D54-D55</f>
        <v>-223488</v>
      </c>
    </row>
    <row r="57" spans="2:4">
      <c r="D57">
        <f>16500+800+600+20+230+5000</f>
        <v>23150</v>
      </c>
    </row>
    <row r="58" spans="2:4">
      <c r="C58" t="s">
        <v>46</v>
      </c>
      <c r="D58" t="s">
        <v>47</v>
      </c>
    </row>
    <row r="74" spans="8:9">
      <c r="H74" s="7">
        <f>SUM(H41:H73)</f>
        <v>0</v>
      </c>
      <c r="I74" s="7">
        <f>SUM(I41:I73)</f>
        <v>0</v>
      </c>
    </row>
    <row r="75" spans="8:9">
      <c r="I75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6"/>
  <sheetViews>
    <sheetView tabSelected="1" topLeftCell="A10" workbookViewId="0">
      <selection activeCell="D99" sqref="D99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240</v>
      </c>
    </row>
    <row r="2" spans="1:6">
      <c r="C2" s="14"/>
    </row>
    <row r="4" spans="1:6">
      <c r="B4" s="7" t="s">
        <v>238</v>
      </c>
    </row>
    <row r="5" spans="1:6">
      <c r="A5" t="s">
        <v>70</v>
      </c>
      <c r="B5">
        <v>1035</v>
      </c>
      <c r="C5" s="14">
        <v>45097</v>
      </c>
      <c r="D5" s="14" t="s">
        <v>239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B106</f>
        <v>73154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129239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236</v>
      </c>
    </row>
    <row r="91" spans="1:4">
      <c r="A91" t="s">
        <v>70</v>
      </c>
      <c r="B91" s="13">
        <v>550</v>
      </c>
      <c r="C91" s="14">
        <v>45268</v>
      </c>
      <c r="D91" t="s">
        <v>237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70</v>
      </c>
      <c r="B98" s="13">
        <v>10000</v>
      </c>
      <c r="C98" s="14">
        <v>45433</v>
      </c>
    </row>
    <row r="99" spans="1:3">
      <c r="A99" t="s">
        <v>70</v>
      </c>
      <c r="B99" s="13">
        <v>2000</v>
      </c>
      <c r="C99" s="14">
        <v>45454</v>
      </c>
    </row>
    <row r="100" spans="1:3">
      <c r="A100" t="s">
        <v>100</v>
      </c>
      <c r="B100" s="11">
        <f>SUM(B39:B99)</f>
        <v>416631</v>
      </c>
    </row>
    <row r="101" spans="1:3">
      <c r="A101" t="s">
        <v>101</v>
      </c>
      <c r="B101" s="13">
        <v>185956</v>
      </c>
      <c r="C101" t="s">
        <v>155</v>
      </c>
    </row>
    <row r="102" spans="1:3">
      <c r="B102" s="13">
        <v>76944</v>
      </c>
      <c r="C102" t="s">
        <v>182</v>
      </c>
    </row>
    <row r="103" spans="1:3">
      <c r="B103" s="13"/>
    </row>
    <row r="104" spans="1:3">
      <c r="A104" t="s">
        <v>102</v>
      </c>
      <c r="B104" s="11">
        <f>B100-B101-B102</f>
        <v>153731</v>
      </c>
    </row>
    <row r="105" spans="1:3">
      <c r="A105" t="s">
        <v>243</v>
      </c>
      <c r="B105" s="13">
        <v>80577</v>
      </c>
      <c r="C105" t="s">
        <v>244</v>
      </c>
    </row>
    <row r="106" spans="1:3">
      <c r="B106" s="11">
        <f>B104-B105</f>
        <v>73154</v>
      </c>
      <c r="C106" t="s">
        <v>245</v>
      </c>
    </row>
  </sheetData>
  <conditionalFormatting sqref="F7:F22">
    <cfRule type="containsText" dxfId="1" priority="1" operator="containsText" text="NOT YET">
      <formula>NOT(ISERROR(SEARCH("NOT YET",F7)))</formula>
    </cfRule>
    <cfRule type="containsText" dxfId="0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opLeftCell="A19"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2024-06-11T14:18:01Z</dcterms:modified>
</cp:coreProperties>
</file>