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/>
  <xr:revisionPtr revIDLastSave="0" documentId="13_ncr:11_{F5063B6C-DBA1-456E-B3E2-6C04F66109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D6" i="1"/>
  <c r="E6" i="1" s="1"/>
  <c r="D5" i="1"/>
  <c r="D7" i="1" l="1"/>
  <c r="D5" i="2"/>
  <c r="B19" i="1" s="1"/>
  <c r="D8" i="1" l="1"/>
  <c r="D9" i="1" s="1"/>
  <c r="E7" i="1"/>
  <c r="B17" i="1"/>
  <c r="B18" i="1"/>
  <c r="B5" i="1"/>
  <c r="B9" i="1"/>
  <c r="B13" i="1"/>
  <c r="B6" i="1"/>
  <c r="B10" i="1"/>
  <c r="B14" i="1"/>
  <c r="B8" i="1"/>
  <c r="B12" i="1"/>
  <c r="B7" i="1"/>
  <c r="B11" i="1"/>
  <c r="B15" i="1"/>
  <c r="B16" i="1"/>
  <c r="D10" i="1" l="1"/>
  <c r="D11" i="1" s="1"/>
  <c r="E9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12" i="1" l="1"/>
  <c r="E11" i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14" i="1" l="1"/>
  <c r="E12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5" i="1" l="1"/>
  <c r="E15" i="1" s="1"/>
  <c r="E14" i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E10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17" i="1" l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N47" i="2" l="1"/>
  <c r="AB45" i="2"/>
  <c r="X48" i="2"/>
  <c r="AF49" i="2"/>
  <c r="S48" i="2"/>
  <c r="S47" i="2"/>
  <c r="F48" i="2"/>
  <c r="Q49" i="2"/>
  <c r="Y47" i="2"/>
  <c r="R46" i="2"/>
  <c r="U51" i="2"/>
  <c r="O47" i="2"/>
  <c r="I45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<sst xmlns="http://schemas.openxmlformats.org/spreadsheetml/2006/main" count="43" uniqueCount="38">
  <si>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</si>
  <si>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</si>
  <si>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</si>
  <si>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</si>
  <si>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</si>
  <si>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</si>
  <si>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</si>
  <si>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</si>
  <si>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</si>
  <si>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</si>
  <si>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</si>
  <si>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</si>
  <si>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</si>
  <si>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</si>
  <si>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</si>
  <si>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</si>
  <si>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</si>
  <si>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</si>
  <si>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</si>
  <si>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Project End</t>
  </si>
  <si>
    <t xml:space="preserve">ENTER START DATE: </t>
  </si>
  <si>
    <t># of rows</t>
  </si>
  <si>
    <t>Chart showing project activities with a scrollable timeline is in this cell.</t>
  </si>
  <si>
    <t>Project Proposal 1</t>
  </si>
  <si>
    <t>Project Propsal Update</t>
  </si>
  <si>
    <t>Project Prsentation Work</t>
  </si>
  <si>
    <t>Presentation Day</t>
  </si>
  <si>
    <t>Work done together</t>
  </si>
  <si>
    <t>Interface Work</t>
  </si>
  <si>
    <t>Hardcoded Map/Map Algorithm</t>
  </si>
  <si>
    <t>Class Selection</t>
  </si>
  <si>
    <t>Story and Background for Game</t>
  </si>
  <si>
    <t>Obtain/Use Loot</t>
  </si>
  <si>
    <t>GUI Work for Gameplay</t>
  </si>
  <si>
    <t>Additional Ideas(If time allows)</t>
  </si>
  <si>
    <t>Completed: Hunter</t>
  </si>
  <si>
    <t>Completed: Billy</t>
  </si>
  <si>
    <t>Project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</si>
</sst>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  <xf numFmtId="0" fontId="0" fillId="0" borderId="0" xfId="0" applyFill="1">
      <alignment horizontal="left" vertical="center" wrapText="1" inden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PROJECT START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4.3000000000000007</c:v>
                </c:pt>
                <c:pt idx="2">
                  <c:v>4.3000000000000007</c:v>
                </c:pt>
                <c:pt idx="3">
                  <c:v>4.3000000000000007</c:v>
                </c:pt>
                <c:pt idx="4">
                  <c:v>4.3000000000000007</c:v>
                </c:pt>
                <c:pt idx="5">
                  <c:v>4.3000000000000007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PROJECT PROPOSAL 1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PROPSAL UPDATE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2019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2019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{343EE21F-E8BC-41C0-97DA-9A867CDDE9B6}</c15:txfldGUID>
                      <c15:f>calcs!$E$72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{15FC7012-464D-46BA-B170-1B6909CC665A}</c15:txfldGUID>
                      <c15:f>calcs!$F$72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{3F69102E-5496-4C10-AC79-599B5204049D}</c15:txfldGUID>
                      <c15:f>calcs!$G$72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{42956297-4F1D-4326-B9AF-4F00F8674F45}</c15:txfldGUID>
                      <c15:f>calcs!$H$72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{0573868D-8DD5-4A6F-837D-C2553D00DF21}</c15:txfldGUID>
                      <c15:f>calcs!$I$72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{BFA61052-1559-4114-ACBD-A17345085941}</c15:txfldGUID>
                      <c15:f>calcs!$J$72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{3D9C27AD-9C28-4735-A26A-BA502052E1A1}</c15:txfldGUID>
                      <c15:f>calcs!$K$72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{7CD90C6F-D783-48BB-840A-706F2B827CB0}</c15:txfldGUID>
                      <c15:f>calcs!$L$72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{A975F67A-D4F5-4EDE-BC5C-CE327738B5F6}</c15:txfldGUID>
                      <c15:f>calcs!$M$72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{D9216560-1264-473D-A5F3-1F149F428341}</c15:txfldGUID>
                      <c15:f>calcs!$N$72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{82954CE9-89CF-4373-939E-CC4B85251545}</c15:txfldGUID>
                      <c15:f>calcs!$O$72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{E0E644A2-A348-4C9C-BC3D-868BC5901CFC}</c15:txfldGUID>
                      <c15:f>calcs!$P$72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{8967893E-7761-4312-AE25-3CF615796174}</c15:txfldGUID>
                      <c15:f>calcs!$Q$72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{4CF427D4-075C-41A3-B404-2D6AE1B878E5}</c15:txfldGUID>
                      <c15:f>calcs!$R$72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{7AA65F18-A6A2-4A03-A536-9ECA6561CB40}</c15:txfldGUID>
                      <c15:f>calcs!$S$72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{2B110E85-BCD8-4A9E-8387-86DC4C056F42}</c15:txfldGUID>
                      <c15:f>calcs!$T$72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{253F6488-4BF2-417C-91F4-30884154BF69}</c15:txfldGUID>
                      <c15:f>calcs!$U$72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{584DC2FA-004E-4B4C-92FA-EA2989F80F91}</c15:txfldGUID>
                      <c15:f>calcs!$V$72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{A34A451F-DF7B-4DDF-8594-68E266BEB0FA}</c15:txfldGUID>
                      <c15:f>calcs!$W$72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{67AD41C3-8836-421B-9D7D-D7560371A135}</c15:txfldGUID>
                      <c15:f>calcs!$X$72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{5C37C8F5-3ACD-4FD0-8948-4334A91C4751}</c15:txfldGUID>
                      <c15:f>calcs!$Y$72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{E081194C-030C-4F5E-AD5B-62D624A87E25}</c15:txfldGUID>
                      <c15:f>calcs!$Z$72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{FFB9C84F-385F-44D1-8837-5E0263C52987}</c15:txfldGUID>
                      <c15:f>calcs!$AA$72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{F773A87E-6290-45CE-B1B7-A5951B8DB48D}</c15:txfldGUID>
                      <c15:f>calcs!$AB$72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{8CAF1ECA-FAB8-4CB0-9F41-C63721C3ACB1}</c15:txfldGUID>
                      <c15:f>calcs!$AC$72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{E2F9F11F-B92A-4441-AB91-0B08E786E764}</c15:txfldGUID>
                      <c15:f>calcs!$AD$72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{D35780DD-B91C-4A54-87A3-037EE8B3B765}</c15:txfldGUID>
                      <c15:f>calcs!$AE$72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{0B4A78A4-1A1E-4E74-9E1F-B86122E45505}</c15:txfldGUID>
                      <c15:f>calcs!$AF$72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{14519BDE-2637-4475-8FA7-73B1B4EA37FF}</c15:txfldGUID>
                      <c15:f>calcs!$AG$72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{4A34D628-3282-45B4-8581-FE107B97710D}</c15:txfldGUID>
                      <c15:f>calcs!$AH$72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{A7991C22-5339-4777-B698-D6BCB4219B9E}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{176C18AB-A490-487B-9F93-8AB4A93B215A}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{E4FECFC0-7291-4911-B52A-582D28AE1E0C}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{77739588-1B24-4A66-8DD8-DDF4709CCD39}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{DF025A74-4E81-496E-B37A-B65D88A94CB5}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{DCA740C5-DA71-4806-89F1-9840BA30294C}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{8BD641A2-1A48-47D2-8830-61897D8B0722}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{5639397B-3390-4550-A74F-79EA1B046D73}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{41387C92-DE37-44CE-BEAC-B224FB4A3CCF}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{3B5F7BAB-174E-46A2-B2A1-4F207FCF6B17}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{463E6116-FEEB-43E0-87DE-4D53481E03C1}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{922DA5A0-AFB9-4E43-8A9C-41CC422294E8}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{A870AE15-000E-40E7-87E2-3F286CF7A400}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{72AFCFCB-017F-4E5B-BC53-716F71426364}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{F352F334-8DE2-4758-8134-9883AF16CEA2}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{208D0400-58C8-4406-97EE-A78626E98213}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{5160F406-2704-40AC-BB1D-481721E9CA0E}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{F2FF2350-C333-414F-A1E6-7A04CF56EF8A}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{88611894-D76C-4647-9617-ABA60AFB4BEA}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{47657DF3-FC9B-40D2-BB35-A3E28A96D17D}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{52B68A95-0F7D-4E92-AC23-C253495D1B0A}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{EC35CF58-29A0-4B70-8996-746588ED1A67}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{3D63415A-2314-4DCB-98DB-CC33BEF0D329}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{A6589455-1124-40A3-8051-DB318BBA9263}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{2C5A96F3-1ED3-48D6-9E7F-F63EFB495E0A}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{CE072F2A-C688-4688-87E0-20AFBDA2A93C}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{4DE14F4B-7D65-4FC1-975A-BDD056234996}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{D619C517-DAFC-43CD-B0E2-249F7E14DBBD}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{4B1812C2-D419-40AD-9C59-79DDFD2B87D5}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{5394315F-FA09-4AB6-98C6-F23522E72F64}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2019 -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2019 -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9" totalsRowShown="0">
  <autoFilter ref="B4:F19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9"/>
  <sheetViews>
    <sheetView showGridLines="0" tabSelected="1" zoomScaleNormal="100" workbookViewId="0">
      <selection activeCell="F14" sqref="F14"/>
    </sheetView>
  </sheetViews>
  <sheetFormatPr defaultColWidth="9.140625" defaultRowHeight="35.1" customHeight="1" x14ac:dyDescent="0.25"/>
  <cols>
    <col min="1" max="1" width="4.5703125" customWidth="1"/>
    <col min="2" max="2" width="7" hidden="1" customWidth="1"/>
    <col min="3" max="3" width="31" customWidth="1"/>
    <col min="4" max="5" width="18.42578125" customWidth="1"/>
    <col min="6" max="6" width="66.140625" customWidth="1"/>
    <col min="7" max="7" width="4.5703125" customWidth="1"/>
    <col min="8" max="8" width="4.7109375" customWidth="1"/>
  </cols>
  <sheetData>
    <row r="1" spans="1:7" s="4" customFormat="1" ht="35.1" customHeight="1" thickBot="1" x14ac:dyDescent="0.3">
      <c r="A1" s="6"/>
      <c r="B1" s="6"/>
      <c r="C1" s="11" t="s">
        <v>17</v>
      </c>
      <c r="D1" s="11"/>
      <c r="E1" s="11"/>
      <c r="F1" s="11"/>
      <c r="G1" s="11"/>
    </row>
    <row r="2" spans="1:7" ht="315.95" customHeight="1" thickTop="1" x14ac:dyDescent="0.25">
      <c r="C2" s="12" t="s">
        <v>22</v>
      </c>
      <c r="D2" s="12"/>
      <c r="E2" s="12"/>
      <c r="F2" s="12"/>
      <c r="G2" s="12"/>
    </row>
    <row r="3" spans="1:7" s="7" customFormat="1" ht="35.1" customHeight="1" x14ac:dyDescent="0.25">
      <c r="C3" s="8" t="s">
        <v>20</v>
      </c>
      <c r="D3" s="9">
        <v>43713</v>
      </c>
    </row>
    <row r="4" spans="1:7" ht="21" customHeight="1" x14ac:dyDescent="0.25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25">
      <c r="B5">
        <f>ROW(B5)-calcs!$D$5</f>
        <v>-10</v>
      </c>
      <c r="C5" t="s">
        <v>18</v>
      </c>
      <c r="D5" s="5">
        <f>$D$3</f>
        <v>43713</v>
      </c>
      <c r="E5" s="5"/>
      <c r="F5" t="s">
        <v>27</v>
      </c>
    </row>
    <row r="6" spans="1:7" ht="35.1" customHeight="1" x14ac:dyDescent="0.25">
      <c r="B6">
        <f>ROW(B6)-calcs!$D$5</f>
        <v>-9</v>
      </c>
      <c r="C6" t="s">
        <v>23</v>
      </c>
      <c r="D6" s="5">
        <f>D5</f>
        <v>43713</v>
      </c>
      <c r="E6" s="5">
        <f>Activities[[#This Row],[START]]+19</f>
        <v>43732</v>
      </c>
      <c r="F6" t="s">
        <v>27</v>
      </c>
    </row>
    <row r="7" spans="1:7" ht="35.1" customHeight="1" x14ac:dyDescent="0.25">
      <c r="B7">
        <f>ROW(B7)-calcs!$D$5</f>
        <v>-8</v>
      </c>
      <c r="C7" t="s">
        <v>24</v>
      </c>
      <c r="D7" s="5">
        <f>D6+26</f>
        <v>43739</v>
      </c>
      <c r="E7" s="5">
        <f>Activities[[#This Row],[START]]+16</f>
        <v>43755</v>
      </c>
      <c r="F7" t="s">
        <v>27</v>
      </c>
    </row>
    <row r="8" spans="1:7" ht="35.1" customHeight="1" x14ac:dyDescent="0.25">
      <c r="B8">
        <f>ROW(B8)-calcs!$D$5</f>
        <v>-7</v>
      </c>
      <c r="C8" t="s">
        <v>25</v>
      </c>
      <c r="D8" s="5">
        <f>D7+7</f>
        <v>43746</v>
      </c>
      <c r="E8" s="5">
        <v>43746</v>
      </c>
      <c r="F8" t="s">
        <v>27</v>
      </c>
    </row>
    <row r="9" spans="1:7" ht="35.1" customHeight="1" x14ac:dyDescent="0.25">
      <c r="B9">
        <f>ROW(B9)-calcs!$D$5</f>
        <v>-6</v>
      </c>
      <c r="C9" t="s">
        <v>26</v>
      </c>
      <c r="D9" s="5">
        <f>D8+9</f>
        <v>43755</v>
      </c>
      <c r="E9" s="5">
        <f>Activities[[#This Row],[START]]</f>
        <v>43755</v>
      </c>
      <c r="F9" t="s">
        <v>27</v>
      </c>
    </row>
    <row r="10" spans="1:7" ht="35.1" customHeight="1" x14ac:dyDescent="0.25">
      <c r="B10">
        <f>ROW(B10)-calcs!$D$5</f>
        <v>-5</v>
      </c>
      <c r="C10" t="s">
        <v>28</v>
      </c>
      <c r="D10" s="5">
        <f>D9+3</f>
        <v>43758</v>
      </c>
      <c r="E10" s="5">
        <f>Activities[[#This Row],[START]]+2</f>
        <v>43760</v>
      </c>
      <c r="F10" t="s">
        <v>35</v>
      </c>
    </row>
    <row r="11" spans="1:7" ht="35.1" customHeight="1" x14ac:dyDescent="0.25">
      <c r="B11">
        <f>ROW(B11)-calcs!$D$5</f>
        <v>-4</v>
      </c>
      <c r="C11" t="s">
        <v>29</v>
      </c>
      <c r="D11" s="5">
        <f>D10+10</f>
        <v>43768</v>
      </c>
      <c r="E11" s="5">
        <f>Activities[[#This Row],[START]]+10</f>
        <v>43778</v>
      </c>
      <c r="F11" t="s">
        <v>36</v>
      </c>
    </row>
    <row r="12" spans="1:7" ht="35.1" customHeight="1" x14ac:dyDescent="0.25">
      <c r="B12">
        <f>ROW(B12)-calcs!$D$5</f>
        <v>-3</v>
      </c>
      <c r="C12" t="s">
        <v>30</v>
      </c>
      <c r="D12" s="5">
        <f>D11-3</f>
        <v>43765</v>
      </c>
      <c r="E12" s="5">
        <f>Activities[[#This Row],[START]]+7</f>
        <v>43772</v>
      </c>
      <c r="F12" t="s">
        <v>35</v>
      </c>
    </row>
    <row r="13" spans="1:7" ht="35.1" customHeight="1" x14ac:dyDescent="0.25">
      <c r="B13">
        <f>ROW(B13)-calcs!$D$5</f>
        <v>-2</v>
      </c>
      <c r="C13" s="13" t="s">
        <v>37</v>
      </c>
      <c r="D13" s="1">
        <v>43786</v>
      </c>
      <c r="E13" s="1">
        <v>43786</v>
      </c>
    </row>
    <row r="14" spans="1:7" ht="35.1" customHeight="1" x14ac:dyDescent="0.25">
      <c r="B14">
        <f>ROW(B14)-calcs!$D$5</f>
        <v>-1</v>
      </c>
      <c r="C14" s="13" t="s">
        <v>31</v>
      </c>
      <c r="D14" s="5">
        <f>D12+17</f>
        <v>43782</v>
      </c>
      <c r="E14" s="5">
        <f>Activities[[#This Row],[START]]+7</f>
        <v>43789</v>
      </c>
    </row>
    <row r="15" spans="1:7" ht="35.1" customHeight="1" x14ac:dyDescent="0.25">
      <c r="B15">
        <f>ROW(B15)-calcs!$D$5</f>
        <v>0</v>
      </c>
      <c r="C15" s="13" t="s">
        <v>32</v>
      </c>
      <c r="D15" s="5">
        <f>D14+5</f>
        <v>43787</v>
      </c>
      <c r="E15" s="5">
        <f>Activities[[#This Row],[START]]+6</f>
        <v>43793</v>
      </c>
    </row>
    <row r="16" spans="1:7" ht="35.1" customHeight="1" x14ac:dyDescent="0.25">
      <c r="B16">
        <f>ROW(B16)-calcs!$D$5</f>
        <v>1</v>
      </c>
      <c r="C16" s="13" t="s">
        <v>33</v>
      </c>
      <c r="D16" s="5">
        <v>43789</v>
      </c>
      <c r="E16" s="5">
        <f>Activities[[#This Row],[START]]+8</f>
        <v>43797</v>
      </c>
    </row>
    <row r="17" spans="2:5" ht="35.1" customHeight="1" x14ac:dyDescent="0.25">
      <c r="B17">
        <f>ROW(B17)-calcs!$D$5</f>
        <v>2</v>
      </c>
      <c r="C17" s="13" t="s">
        <v>34</v>
      </c>
      <c r="D17" s="5">
        <f>D16+2</f>
        <v>43791</v>
      </c>
      <c r="E17" s="5">
        <v>43804</v>
      </c>
    </row>
    <row r="18" spans="2:5" ht="35.1" customHeight="1" x14ac:dyDescent="0.25">
      <c r="B18">
        <f>ROW(B18)-calcs!$D$5</f>
        <v>3</v>
      </c>
      <c r="C18" s="13" t="s">
        <v>19</v>
      </c>
      <c r="D18" s="1">
        <v>43804</v>
      </c>
    </row>
    <row r="19" spans="2:5" ht="35.1" customHeight="1" x14ac:dyDescent="0.25">
      <c r="B19">
        <f>ROW(B19)-calcs!$D$5</f>
        <v>4</v>
      </c>
      <c r="C19" s="13"/>
      <c r="D19" s="1"/>
    </row>
  </sheetData>
  <sheetProtection selectLockedCells="1"/>
  <mergeCells count="2">
    <mergeCell ref="C1:G1"/>
    <mergeCell ref="C2:G2"/>
  </mergeCells>
  <dataValidations disablePrompts="1"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43785</v>
      </c>
      <c r="E3" s="1"/>
    </row>
    <row r="4" spans="1:6" x14ac:dyDescent="0.25">
      <c r="D4">
        <v>5</v>
      </c>
    </row>
    <row r="5" spans="1:6" x14ac:dyDescent="0.25">
      <c r="C5" t="s">
        <v>21</v>
      </c>
      <c r="D5">
        <f>ROWS(Activities[])</f>
        <v>15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-10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-9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-8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-10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-9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-8</v>
      </c>
    </row>
    <row r="25" spans="1:35" ht="30" x14ac:dyDescent="0.25">
      <c r="C25" t="s">
        <v>4</v>
      </c>
      <c r="D25" s="1">
        <f>StartDate+WindowOffset</f>
        <v>43713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43713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43713</v>
      </c>
      <c r="F31" s="1">
        <f t="shared" ref="F31:AI31" si="1">E31+1</f>
        <v>43714</v>
      </c>
      <c r="G31" s="1">
        <f t="shared" si="1"/>
        <v>43715</v>
      </c>
      <c r="H31" s="1">
        <f t="shared" si="1"/>
        <v>43716</v>
      </c>
      <c r="I31" s="1">
        <f t="shared" si="1"/>
        <v>43717</v>
      </c>
      <c r="J31" s="1">
        <f t="shared" si="1"/>
        <v>43718</v>
      </c>
      <c r="K31" s="1">
        <f t="shared" si="1"/>
        <v>43719</v>
      </c>
      <c r="L31" s="1">
        <f t="shared" si="1"/>
        <v>43720</v>
      </c>
      <c r="M31" s="1">
        <f t="shared" si="1"/>
        <v>43721</v>
      </c>
      <c r="N31" s="1">
        <f t="shared" si="1"/>
        <v>43722</v>
      </c>
      <c r="O31" s="1">
        <f t="shared" si="1"/>
        <v>43723</v>
      </c>
      <c r="P31" s="1">
        <f t="shared" si="1"/>
        <v>43724</v>
      </c>
      <c r="Q31" s="1">
        <f t="shared" si="1"/>
        <v>43725</v>
      </c>
      <c r="R31" s="1">
        <f t="shared" si="1"/>
        <v>43726</v>
      </c>
      <c r="S31" s="1">
        <f t="shared" si="1"/>
        <v>43727</v>
      </c>
      <c r="T31" s="1">
        <f t="shared" si="1"/>
        <v>43728</v>
      </c>
      <c r="U31" s="1">
        <f t="shared" si="1"/>
        <v>43729</v>
      </c>
      <c r="V31" s="1">
        <f t="shared" si="1"/>
        <v>43730</v>
      </c>
      <c r="W31" s="1">
        <f t="shared" si="1"/>
        <v>43731</v>
      </c>
      <c r="X31" s="1">
        <f t="shared" si="1"/>
        <v>43732</v>
      </c>
      <c r="Y31" s="1">
        <f t="shared" si="1"/>
        <v>43733</v>
      </c>
      <c r="Z31" s="1">
        <f t="shared" si="1"/>
        <v>43734</v>
      </c>
      <c r="AA31" s="1">
        <f t="shared" si="1"/>
        <v>43735</v>
      </c>
      <c r="AB31" s="1">
        <f t="shared" si="1"/>
        <v>43736</v>
      </c>
      <c r="AC31" s="1">
        <f t="shared" si="1"/>
        <v>43737</v>
      </c>
      <c r="AD31" s="1">
        <f t="shared" si="1"/>
        <v>43738</v>
      </c>
      <c r="AE31" s="1">
        <f t="shared" si="1"/>
        <v>43739</v>
      </c>
      <c r="AF31" s="1">
        <f t="shared" si="1"/>
        <v>43740</v>
      </c>
      <c r="AG31" s="1">
        <f t="shared" si="1"/>
        <v>43741</v>
      </c>
      <c r="AH31" s="1">
        <f t="shared" si="1"/>
        <v>43742</v>
      </c>
      <c r="AI31" s="1">
        <f t="shared" si="1"/>
        <v>43743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>
        <f t="shared" ca="1" si="2"/>
        <v>-10</v>
      </c>
      <c r="D38" t="str">
        <f ca="1">INDEX(Activities[ACTIVITY],MATCH($C38,Activities[Id],0))</f>
        <v>Project Start</v>
      </c>
      <c r="E38">
        <f ca="1">GridCalc</f>
        <v>5.3000000000000007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-9</v>
      </c>
      <c r="D39" t="str">
        <f ca="1">INDEX(Activities[ACTIVITY],MATCH($C39,Activities[Id],0))</f>
        <v>Project Proposal 1</v>
      </c>
      <c r="E39">
        <f ca="1">GridCalc</f>
        <v>4.3000000000000007</v>
      </c>
      <c r="F39">
        <f ca="1">GridCalc</f>
        <v>4.3000000000000007</v>
      </c>
      <c r="G39">
        <f ca="1">GridCalc</f>
        <v>4.3000000000000007</v>
      </c>
      <c r="H39">
        <f ca="1">GridCalc</f>
        <v>4.3000000000000007</v>
      </c>
      <c r="I39">
        <f ca="1">GridCalc</f>
        <v>4.3000000000000007</v>
      </c>
      <c r="J39">
        <f ca="1">GridCalc</f>
        <v>4.3000000000000007</v>
      </c>
      <c r="K39">
        <f ca="1">GridCalc</f>
        <v>4.3000000000000007</v>
      </c>
      <c r="L39">
        <f ca="1">GridCalc</f>
        <v>4.3000000000000007</v>
      </c>
      <c r="M39">
        <f ca="1">GridCalc</f>
        <v>4.3000000000000007</v>
      </c>
      <c r="N39">
        <f ca="1">GridCalc</f>
        <v>4.3000000000000007</v>
      </c>
      <c r="O39">
        <f ca="1">GridCalc</f>
        <v>4.3000000000000007</v>
      </c>
      <c r="P39">
        <f ca="1">GridCalc</f>
        <v>4.3000000000000007</v>
      </c>
      <c r="Q39">
        <f ca="1">GridCalc</f>
        <v>4.3000000000000007</v>
      </c>
      <c r="R39">
        <f ca="1">GridCalc</f>
        <v>4.3000000000000007</v>
      </c>
      <c r="S39">
        <f ca="1">GridCalc</f>
        <v>4.3000000000000007</v>
      </c>
      <c r="T39">
        <f ca="1">GridCalc</f>
        <v>4.3000000000000007</v>
      </c>
      <c r="U39">
        <f ca="1">GridCalc</f>
        <v>4.3000000000000007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-8</v>
      </c>
      <c r="D40" t="str">
        <f ca="1">INDEX(Activities[ACTIVITY],MATCH($C40,Activities[Id],0))</f>
        <v>Project Propsal Update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43713</v>
      </c>
      <c r="F43" s="1">
        <f t="shared" ref="F43:AH43" si="4">F31</f>
        <v>43714</v>
      </c>
      <c r="G43" s="1">
        <f t="shared" si="4"/>
        <v>43715</v>
      </c>
      <c r="H43" s="1">
        <f t="shared" si="4"/>
        <v>43716</v>
      </c>
      <c r="I43" s="1">
        <f t="shared" si="4"/>
        <v>43717</v>
      </c>
      <c r="J43" s="1">
        <f t="shared" si="4"/>
        <v>43718</v>
      </c>
      <c r="K43" s="1">
        <f t="shared" si="4"/>
        <v>43719</v>
      </c>
      <c r="L43" s="1">
        <f t="shared" si="4"/>
        <v>43720</v>
      </c>
      <c r="M43" s="1">
        <f t="shared" si="4"/>
        <v>43721</v>
      </c>
      <c r="N43" s="1">
        <f t="shared" si="4"/>
        <v>43722</v>
      </c>
      <c r="O43" s="1">
        <f t="shared" si="4"/>
        <v>43723</v>
      </c>
      <c r="P43" s="1">
        <f t="shared" si="4"/>
        <v>43724</v>
      </c>
      <c r="Q43" s="1">
        <f t="shared" si="4"/>
        <v>43725</v>
      </c>
      <c r="R43" s="1">
        <f t="shared" si="4"/>
        <v>43726</v>
      </c>
      <c r="S43" s="1">
        <f t="shared" si="4"/>
        <v>43727</v>
      </c>
      <c r="T43" s="1">
        <f t="shared" si="4"/>
        <v>43728</v>
      </c>
      <c r="U43" s="1">
        <f t="shared" si="4"/>
        <v>43729</v>
      </c>
      <c r="V43" s="1">
        <f t="shared" si="4"/>
        <v>43730</v>
      </c>
      <c r="W43" s="1">
        <f t="shared" si="4"/>
        <v>43731</v>
      </c>
      <c r="X43" s="1">
        <f t="shared" si="4"/>
        <v>43732</v>
      </c>
      <c r="Y43" s="1">
        <f t="shared" si="4"/>
        <v>43733</v>
      </c>
      <c r="Z43" s="1">
        <f t="shared" si="4"/>
        <v>43734</v>
      </c>
      <c r="AA43" s="1">
        <f t="shared" si="4"/>
        <v>43735</v>
      </c>
      <c r="AB43" s="1">
        <f t="shared" si="4"/>
        <v>43736</v>
      </c>
      <c r="AC43" s="1">
        <f t="shared" si="4"/>
        <v>43737</v>
      </c>
      <c r="AD43" s="1">
        <f t="shared" si="4"/>
        <v>43738</v>
      </c>
      <c r="AE43" s="1">
        <f t="shared" si="4"/>
        <v>43739</v>
      </c>
      <c r="AF43" s="1">
        <f t="shared" si="4"/>
        <v>43740</v>
      </c>
      <c r="AG43" s="1">
        <f t="shared" si="4"/>
        <v>43741</v>
      </c>
      <c r="AH43" s="1">
        <f t="shared" si="4"/>
        <v>43742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5">
      <c r="C50">
        <f t="shared" ca="1" si="6"/>
        <v>-10</v>
      </c>
      <c r="D50" t="str">
        <f ca="1">UPPER(INDEX(Activities[ACTIVITY],MATCH($C50,Activities[Id],0)))</f>
        <v>PROJECT START</v>
      </c>
      <c r="E50">
        <f t="shared" ref="E50:AH50" ca="1" si="12">IF(ISERROR(F38),E38,NA())</f>
        <v>5.3000000000000007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-9</v>
      </c>
      <c r="D51" t="str">
        <f ca="1">UPPER(INDEX(Activities[ACTIVITY],MATCH($C51,Activities[Id],0)))</f>
        <v>PROJECT PROPOSAL 1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-8</v>
      </c>
      <c r="D52" t="str">
        <f ca="1">UPPER(INDEX(Activities[ACTIVITY],MATCH($C52,Activities[Id],0)))</f>
        <v>PROJECT PROPSAL UPDATE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43713</v>
      </c>
      <c r="F55" s="1">
        <f t="shared" ref="F55:AH55" si="15">F31</f>
        <v>43714</v>
      </c>
      <c r="G55" s="1">
        <f t="shared" si="15"/>
        <v>43715</v>
      </c>
      <c r="H55" s="1">
        <f t="shared" si="15"/>
        <v>43716</v>
      </c>
      <c r="I55" s="1">
        <f t="shared" si="15"/>
        <v>43717</v>
      </c>
      <c r="J55" s="1">
        <f t="shared" si="15"/>
        <v>43718</v>
      </c>
      <c r="K55" s="1">
        <f t="shared" si="15"/>
        <v>43719</v>
      </c>
      <c r="L55" s="1">
        <f t="shared" si="15"/>
        <v>43720</v>
      </c>
      <c r="M55" s="1">
        <f t="shared" si="15"/>
        <v>43721</v>
      </c>
      <c r="N55" s="1">
        <f t="shared" si="15"/>
        <v>43722</v>
      </c>
      <c r="O55" s="1">
        <f t="shared" si="15"/>
        <v>43723</v>
      </c>
      <c r="P55" s="1">
        <f t="shared" si="15"/>
        <v>43724</v>
      </c>
      <c r="Q55" s="1">
        <f t="shared" si="15"/>
        <v>43725</v>
      </c>
      <c r="R55" s="1">
        <f t="shared" si="15"/>
        <v>43726</v>
      </c>
      <c r="S55" s="1">
        <f t="shared" si="15"/>
        <v>43727</v>
      </c>
      <c r="T55" s="1">
        <f t="shared" si="15"/>
        <v>43728</v>
      </c>
      <c r="U55" s="1">
        <f t="shared" si="15"/>
        <v>43729</v>
      </c>
      <c r="V55" s="1">
        <f t="shared" si="15"/>
        <v>43730</v>
      </c>
      <c r="W55" s="1">
        <f t="shared" si="15"/>
        <v>43731</v>
      </c>
      <c r="X55" s="1">
        <f t="shared" si="15"/>
        <v>43732</v>
      </c>
      <c r="Y55" s="1">
        <f t="shared" si="15"/>
        <v>43733</v>
      </c>
      <c r="Z55" s="1">
        <f t="shared" si="15"/>
        <v>43734</v>
      </c>
      <c r="AA55" s="1">
        <f t="shared" si="15"/>
        <v>43735</v>
      </c>
      <c r="AB55" s="1">
        <f t="shared" si="15"/>
        <v>43736</v>
      </c>
      <c r="AC55" s="1">
        <f t="shared" si="15"/>
        <v>43737</v>
      </c>
      <c r="AD55" s="1">
        <f t="shared" si="15"/>
        <v>43738</v>
      </c>
      <c r="AE55" s="1">
        <f t="shared" si="15"/>
        <v>43739</v>
      </c>
      <c r="AF55" s="1">
        <f t="shared" si="15"/>
        <v>43740</v>
      </c>
      <c r="AG55" s="1">
        <f t="shared" si="15"/>
        <v>43741</v>
      </c>
      <c r="AH55" s="1">
        <f t="shared" si="15"/>
        <v>43742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43709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Sep 2019 -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43739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Oct 2019 -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43710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43740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>
        <f t="shared" si="21"/>
        <v>0.5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05</v>
      </c>
      <c r="F72" t="str">
        <f t="shared" ref="F72:AH72" si="24">TEXT(F55,"dd")</f>
        <v>06</v>
      </c>
      <c r="G72" t="str">
        <f t="shared" si="24"/>
        <v>07</v>
      </c>
      <c r="H72" t="str">
        <f t="shared" si="24"/>
        <v>08</v>
      </c>
      <c r="I72" t="str">
        <f t="shared" si="24"/>
        <v>09</v>
      </c>
      <c r="J72" t="str">
        <f t="shared" si="24"/>
        <v>10</v>
      </c>
      <c r="K72" t="str">
        <f t="shared" si="24"/>
        <v>11</v>
      </c>
      <c r="L72" t="str">
        <f t="shared" si="24"/>
        <v>12</v>
      </c>
      <c r="M72" t="str">
        <f t="shared" si="24"/>
        <v>13</v>
      </c>
      <c r="N72" t="str">
        <f t="shared" si="24"/>
        <v>14</v>
      </c>
      <c r="O72" t="str">
        <f t="shared" si="24"/>
        <v>15</v>
      </c>
      <c r="P72" t="str">
        <f t="shared" si="24"/>
        <v>16</v>
      </c>
      <c r="Q72" t="str">
        <f t="shared" si="24"/>
        <v>17</v>
      </c>
      <c r="R72" t="str">
        <f t="shared" si="24"/>
        <v>18</v>
      </c>
      <c r="S72" t="str">
        <f t="shared" si="24"/>
        <v>19</v>
      </c>
      <c r="T72" t="str">
        <f t="shared" si="24"/>
        <v>20</v>
      </c>
      <c r="U72" t="str">
        <f t="shared" si="24"/>
        <v>21</v>
      </c>
      <c r="V72" t="str">
        <f t="shared" si="24"/>
        <v>22</v>
      </c>
      <c r="W72" t="str">
        <f t="shared" si="24"/>
        <v>23</v>
      </c>
      <c r="X72" t="str">
        <f t="shared" si="24"/>
        <v>24</v>
      </c>
      <c r="Y72" t="str">
        <f t="shared" si="24"/>
        <v>25</v>
      </c>
      <c r="Z72" t="str">
        <f t="shared" si="24"/>
        <v>26</v>
      </c>
      <c r="AA72" t="str">
        <f t="shared" si="24"/>
        <v>27</v>
      </c>
      <c r="AB72" t="str">
        <f t="shared" si="24"/>
        <v>28</v>
      </c>
      <c r="AC72" t="str">
        <f t="shared" si="24"/>
        <v>29</v>
      </c>
      <c r="AD72" t="str">
        <f t="shared" si="24"/>
        <v>30</v>
      </c>
      <c r="AE72" t="str">
        <f t="shared" si="24"/>
        <v>01</v>
      </c>
      <c r="AF72" t="str">
        <f t="shared" si="24"/>
        <v>02</v>
      </c>
      <c r="AG72" t="str">
        <f t="shared" si="24"/>
        <v>03</v>
      </c>
      <c r="AH72" t="str">
        <f t="shared" si="24"/>
        <v>04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2019-11-16T20:52:29Z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