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/>
  <xr:revisionPtr revIDLastSave="0" documentId="13_ncr:1_{0624647E-FA43-4CAF-B83C-AC3943DEB7A0}" xr6:coauthVersionLast="41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D6" i="1"/>
  <c r="E6" i="1" s="1"/>
  <c r="D5" i="1"/>
  <c r="D7" i="1" l="1"/>
  <c r="D5" i="2"/>
  <c r="B19" i="1" s="1"/>
  <c r="D8" i="1" l="1"/>
  <c r="D9" i="1" s="1"/>
  <c r="E7" i="1"/>
  <c r="B17" i="1"/>
  <c r="B18" i="1"/>
  <c r="B5" i="1"/>
  <c r="B9" i="1"/>
  <c r="B13" i="1"/>
  <c r="B6" i="1"/>
  <c r="B10" i="1"/>
  <c r="B14" i="1"/>
  <c r="B8" i="1"/>
  <c r="B12" i="1"/>
  <c r="B7" i="1"/>
  <c r="B11" i="1"/>
  <c r="B15" i="1"/>
  <c r="B16" i="1"/>
  <c r="D10" i="1" l="1"/>
  <c r="D11" i="1" s="1"/>
  <c r="E9" i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12" i="1" l="1"/>
  <c r="E11" i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D14" i="1" l="1"/>
  <c r="E12" i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D15" i="1" l="1"/>
  <c r="E15" i="1" s="1"/>
  <c r="E14" i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E10" i="1" l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17" i="1" l="1"/>
  <c r="D59" i="2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AG49" i="2" s="1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N47" i="2" l="1"/>
  <c r="AB45" i="2"/>
  <c r="X48" i="2"/>
  <c r="AF49" i="2"/>
  <c r="S48" i="2"/>
  <c r="S47" i="2"/>
  <c r="F48" i="2"/>
  <c r="Q49" i="2"/>
  <c r="Y47" i="2"/>
  <c r="R46" i="2"/>
  <c r="U51" i="2"/>
  <c r="O47" i="2"/>
  <c r="I45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<sst xmlns="http://schemas.openxmlformats.org/spreadsheetml/2006/main" count="48" uniqueCount="39">
  <si>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</si>
  <si>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</si>
  <si>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</si>
  <si>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</si>
  <si>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</si>
  <si>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</si>
  <si>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</si>
  <si>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</si>
  <si>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</si>
  <si>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</si>
  <si>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</si>
  <si>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</si>
  <si>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</si>
  <si>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</si>
  <si>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</si>
  <si>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</si>
  <si>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</si>
  <si>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</si>
  <si>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</si>
  <si>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>Project End</t>
  </si>
  <si>
    <t xml:space="preserve">ENTER START DATE: </t>
  </si>
  <si>
    <t># of rows</t>
  </si>
  <si>
    <t>Chart showing project activities with a scrollable timeline is in this cell.</t>
  </si>
  <si>
    <t>Project Proposal 1</t>
  </si>
  <si>
    <t>Project Propsal Update</t>
  </si>
  <si>
    <t>Project Prsentation Work</t>
  </si>
  <si>
    <t>Presentation Day</t>
  </si>
  <si>
    <t>Work done together</t>
  </si>
  <si>
    <t>Interface Work</t>
  </si>
  <si>
    <t>Hardcoded Map/Map Algorithm</t>
  </si>
  <si>
    <t>Class Selection</t>
  </si>
  <si>
    <t>Story and Background for Game</t>
  </si>
  <si>
    <t>Obtain/Use Loot</t>
  </si>
  <si>
    <t>GUI Work for Gameplay</t>
  </si>
  <si>
    <t>Completed: Hunter</t>
  </si>
  <si>
    <t>Completed: Billy</t>
  </si>
  <si>
    <t>Project Update</t>
  </si>
  <si>
    <t>Not Completed</t>
  </si>
  <si>
    <t>Combat/Leveling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</si>
</sst>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4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0" fillId="0" borderId="0" xfId="0" applyFill="1">
      <alignment horizontal="left" vertical="center" wrapText="1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43713</c:v>
                </c:pt>
                <c:pt idx="1">
                  <c:v>43714</c:v>
                </c:pt>
                <c:pt idx="2">
                  <c:v>43715</c:v>
                </c:pt>
                <c:pt idx="3">
                  <c:v>43716</c:v>
                </c:pt>
                <c:pt idx="4">
                  <c:v>43717</c:v>
                </c:pt>
                <c:pt idx="5">
                  <c:v>43718</c:v>
                </c:pt>
                <c:pt idx="6">
                  <c:v>43719</c:v>
                </c:pt>
                <c:pt idx="7">
                  <c:v>43720</c:v>
                </c:pt>
                <c:pt idx="8">
                  <c:v>43721</c:v>
                </c:pt>
                <c:pt idx="9">
                  <c:v>43722</c:v>
                </c:pt>
                <c:pt idx="10">
                  <c:v>43723</c:v>
                </c:pt>
                <c:pt idx="11">
                  <c:v>43724</c:v>
                </c:pt>
                <c:pt idx="12">
                  <c:v>43725</c:v>
                </c:pt>
                <c:pt idx="13">
                  <c:v>43726</c:v>
                </c:pt>
                <c:pt idx="14">
                  <c:v>43727</c:v>
                </c:pt>
                <c:pt idx="15">
                  <c:v>43728</c:v>
                </c:pt>
                <c:pt idx="16">
                  <c:v>43729</c:v>
                </c:pt>
                <c:pt idx="17">
                  <c:v>43730</c:v>
                </c:pt>
                <c:pt idx="18">
                  <c:v>43731</c:v>
                </c:pt>
                <c:pt idx="19">
                  <c:v>43732</c:v>
                </c:pt>
                <c:pt idx="20">
                  <c:v>43733</c:v>
                </c:pt>
                <c:pt idx="21">
                  <c:v>43734</c:v>
                </c:pt>
                <c:pt idx="22">
                  <c:v>43735</c:v>
                </c:pt>
                <c:pt idx="23">
                  <c:v>43736</c:v>
                </c:pt>
                <c:pt idx="24">
                  <c:v>43737</c:v>
                </c:pt>
                <c:pt idx="25">
                  <c:v>43738</c:v>
                </c:pt>
                <c:pt idx="26">
                  <c:v>43739</c:v>
                </c:pt>
                <c:pt idx="27">
                  <c:v>43740</c:v>
                </c:pt>
                <c:pt idx="28">
                  <c:v>43741</c:v>
                </c:pt>
                <c:pt idx="29">
                  <c:v>43742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#N/A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#N/A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PROJECT START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4.3000000000000007</c:v>
                </c:pt>
                <c:pt idx="1">
                  <c:v>4.3000000000000007</c:v>
                </c:pt>
                <c:pt idx="2">
                  <c:v>4.3000000000000007</c:v>
                </c:pt>
                <c:pt idx="3">
                  <c:v>4.3000000000000007</c:v>
                </c:pt>
                <c:pt idx="4">
                  <c:v>4.3000000000000007</c:v>
                </c:pt>
                <c:pt idx="5">
                  <c:v>4.3000000000000007</c:v>
                </c:pt>
                <c:pt idx="6">
                  <c:v>4.3000000000000007</c:v>
                </c:pt>
                <c:pt idx="7">
                  <c:v>4.3000000000000007</c:v>
                </c:pt>
                <c:pt idx="8">
                  <c:v>4.3000000000000007</c:v>
                </c:pt>
                <c:pt idx="9">
                  <c:v>4.3000000000000007</c:v>
                </c:pt>
                <c:pt idx="10">
                  <c:v>4.3000000000000007</c:v>
                </c:pt>
                <c:pt idx="11">
                  <c:v>4.3000000000000007</c:v>
                </c:pt>
                <c:pt idx="12">
                  <c:v>4.3000000000000007</c:v>
                </c:pt>
                <c:pt idx="13">
                  <c:v>4.3000000000000007</c:v>
                </c:pt>
                <c:pt idx="14">
                  <c:v>4.3000000000000007</c:v>
                </c:pt>
                <c:pt idx="15">
                  <c:v>4.3000000000000007</c:v>
                </c:pt>
                <c:pt idx="16">
                  <c:v>4.3000000000000007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PROJECT PROPOSAL 1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PROJECT PROPSAL UPDATE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Sep 2019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Oct 2019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Oct 2019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0.5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Sep 2019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{FECBF275-0635-4959-8EE3-A8E04D003AD5}</c15:txfldGUID>
                      <c15:f>calcs!$E$72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{AB6D0302-C23C-4DB2-ADA5-868F5B81FD30}</c15:txfldGUID>
                      <c15:f>calcs!$F$72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{753C0980-5248-4A27-BD96-CA578B015E0C}</c15:txfldGUID>
                      <c15:f>calcs!$G$72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{BAA34394-1863-4E49-8FA7-089BF2821A36}</c15:txfldGUID>
                      <c15:f>calcs!$H$72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{53D1FE3D-E7EB-47A4-9322-AABEE7E52110}</c15:txfldGUID>
                      <c15:f>calcs!$I$72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{5FF616DD-E2E2-4AB6-8784-5E09D69F9543}</c15:txfldGUID>
                      <c15:f>calcs!$J$72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{6A864164-7792-45AE-A58B-B970E6F1ACB3}</c15:txfldGUID>
                      <c15:f>calcs!$K$72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{BA7A39FA-7258-416E-8C95-7A896E796EE4}</c15:txfldGUID>
                      <c15:f>calcs!$L$72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{C1B7F649-9BB2-4E03-9053-F4D92AB7C630}</c15:txfldGUID>
                      <c15:f>calcs!$M$72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{8490428F-74E2-44D2-A644-CEFC7FD8DE8E}</c15:txfldGUID>
                      <c15:f>calcs!$N$72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{30B5BE9E-104D-45AF-A559-9125DC008DD9}</c15:txfldGUID>
                      <c15:f>calcs!$O$72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{DD387200-581C-4679-A50E-53448A14FB24}</c15:txfldGUID>
                      <c15:f>calcs!$P$72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{7EA2F090-7874-47EC-96D0-154D20132DA4}</c15:txfldGUID>
                      <c15:f>calcs!$Q$72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{D206F15F-B553-43DA-A9DA-6ADAA167F438}</c15:txfldGUID>
                      <c15:f>calcs!$R$72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{8CDBCBDF-06D4-4530-925D-C5606B85C81F}</c15:txfldGUID>
                      <c15:f>calcs!$S$72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{CE1D7751-304B-4711-AD79-9391B61CFC97}</c15:txfldGUID>
                      <c15:f>calcs!$T$72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{98AE7B59-20F4-4374-9E15-C34B0D6F348D}</c15:txfldGUID>
                      <c15:f>calcs!$U$72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{27676B1F-E514-435D-A57F-74E54BAD8380}</c15:txfldGUID>
                      <c15:f>calcs!$V$72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{D9D1B390-30DB-4FBB-990F-B1F19E6E6AC7}</c15:txfldGUID>
                      <c15:f>calcs!$W$72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{F70F91F7-FDBE-419C-8172-CC31CFC4F525}</c15:txfldGUID>
                      <c15:f>calcs!$X$72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{E93EDF26-091B-4D18-8751-FE5337523C69}</c15:txfldGUID>
                      <c15:f>calcs!$Y$72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{44DE2064-8F6E-4A0D-80C1-8769FAEF9629}</c15:txfldGUID>
                      <c15:f>calcs!$Z$72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{D547AA9E-FF6F-472F-ABAF-8955FB98B3A0}</c15:txfldGUID>
                      <c15:f>calcs!$AA$72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{E97C0ECD-D82C-444D-B9AF-1610A65C7C3B}</c15:txfldGUID>
                      <c15:f>calcs!$AB$72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{0EB4F08E-B6A5-4935-B639-04744E600B87}</c15:txfldGUID>
                      <c15:f>calcs!$AC$72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{9746D9C5-2AF0-4AAC-878E-F1A0CA41F666}</c15:txfldGUID>
                      <c15:f>calcs!$AD$72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{763D5189-220F-4EE0-A06A-3F35CDA102C9}</c15:txfldGUID>
                      <c15:f>calcs!$AE$72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{77EE5407-5027-4EDE-88F4-BAEE066D7B73}</c15:txfldGUID>
                      <c15:f>calcs!$AF$72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{A91620A1-F9BF-4702-8F07-06EB7813832E}</c15:txfldGUID>
                      <c15:f>calcs!$AG$72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{36390404-28EB-4FBE-AE62-502A8189F4FB}</c15:txfldGUID>
                      <c15:f>calcs!$AH$72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{06EF337E-44B1-482D-9377-A5B413CB62F1}</c15:txfldGUID>
                      <c15:f>calcs!$E$70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{BC029AEF-69E6-46CA-81D3-73678B0D1C5D}</c15:txfldGUID>
                      <c15:f>calcs!$F$70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{ECC110A8-2289-446E-89C2-832E45B820F4}</c15:txfldGUID>
                      <c15:f>calcs!$G$70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{7908983E-59E2-4C92-AC44-D9D47B8CAEE5}</c15:txfldGUID>
                      <c15:f>calcs!$H$70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{06DA021C-786D-4CFA-B3F3-68110C8A5953}</c15:txfldGUID>
                      <c15:f>calcs!$I$70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{B9167896-9A0A-449A-912E-E8C0705FF850}</c15:txfldGUID>
                      <c15:f>calcs!$J$70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{D66AF605-A7CE-4370-B0E6-13DE4A997F98}</c15:txfldGUID>
                      <c15:f>calcs!$K$70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{FF7177CC-22EF-4207-B31F-464E29B757C1}</c15:txfldGUID>
                      <c15:f>calcs!$L$70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{3C1484B7-F99C-44CB-9E7A-B55D8C514CA0}</c15:txfldGUID>
                      <c15:f>calcs!$M$70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{CE1A255D-12D6-4613-8490-8EDD727D0AEB}</c15:txfldGUID>
                      <c15:f>calcs!$N$70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{E197CB41-4224-4077-AB39-59866F828AC0}</c15:txfldGUID>
                      <c15:f>calcs!$O$70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{5F0BF020-127F-40B7-8EE4-F3F1A307E48C}</c15:txfldGUID>
                      <c15:f>calcs!$P$70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{2C6398D2-8380-403E-B414-9697A4C4B3BB}</c15:txfldGUID>
                      <c15:f>calcs!$Q$70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{5D2B9DFC-96EE-47D2-BD38-444458555567}</c15:txfldGUID>
                      <c15:f>calcs!$R$70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{0F8B3916-C3C2-4F7C-8CA7-6CC012E72DC2}</c15:txfldGUID>
                      <c15:f>calcs!$S$70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{5B64ED67-5F21-4278-AF7D-8E6EEEE3B1D8}</c15:txfldGUID>
                      <c15:f>calcs!$T$70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{6042171F-F494-4AE0-84FF-201F6D6D5DB7}</c15:txfldGUID>
                      <c15:f>calcs!$U$70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{C03256AC-BA83-4C8E-BAC8-DCFA9198873C}</c15:txfldGUID>
                      <c15:f>calcs!$V$70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{04D92674-82A7-4408-BFC1-68739034B17A}</c15:txfldGUID>
                      <c15:f>calcs!$W$70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{D1230F48-6512-4F89-B8E9-28C5A13CA4F9}</c15:txfldGUID>
                      <c15:f>calcs!$X$70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{4E12AF0F-0D0B-47BB-9CDB-6A1C00D90FDE}</c15:txfldGUID>
                      <c15:f>calcs!$Y$70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{2D67A013-77E9-43E9-90D1-19EF6A389879}</c15:txfldGUID>
                      <c15:f>calcs!$Z$70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{B40432EE-35D1-4CDA-8CB6-CAAD3022A67D}</c15:txfldGUID>
                      <c15:f>calcs!$AA$70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{EB840C98-F01C-4969-A553-21B1526E6092}</c15:txfldGUID>
                      <c15:f>calcs!$AB$70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{7DEBE99F-D53E-4998-9E38-0015FF2529B4}</c15:txfldGUID>
                      <c15:f>calcs!$AC$70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{2D1ECED0-68E7-4F75-AAC1-77F4861D917D}</c15:txfldGUID>
                      <c15:f>calcs!$AD$70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{E683EA6D-20E0-4A85-B1EC-0B8366D760B2}</c15:txfldGUID>
                      <c15:f>calcs!$AE$70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{5DD9D42F-8F20-4BAD-A57C-D04CE5E5A26D}</c15:txfldGUID>
                      <c15:f>calcs!$AF$70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{A14925E9-CEDC-4F5F-B21E-91B924257B04}</c15:txfldGUID>
                      <c15:f>calcs!$AG$70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{4209D686-BB72-41AF-A8D6-34EF921251AD}</c15:txfldGUID>
                      <c15:f>calcs!$AH$70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Sep 2019 -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Oct 2019 -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25877" y="4038600"/>
          <a:ext cx="8988869" cy="228436"/>
          <a:chOff x="306828" y="4108028"/>
          <a:chExt cx="8729080" cy="223566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8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9" totalsRowShown="0">
  <autoFilter ref="B4:F19" xr:uid="{00000000-0009-0000-0100-000001000000}"/>
  <sortState xmlns:xlrd2="http://schemas.microsoft.com/office/spreadsheetml/2017/richdata2" ref="C19:F24">
    <sortCondition ref="D18:D24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>
      <calculatedColumnFormula>D4+10</calculatedColumnFormula>
    </tableColumn>
    <tableColumn id="3" xr3:uid="{00000000-0010-0000-0000-000003000000}" name="END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9"/>
  <sheetViews>
    <sheetView showGridLines="0" tabSelected="1" topLeftCell="A7" zoomScaleNormal="100" workbookViewId="0">
      <selection activeCell="F18" sqref="F18"/>
    </sheetView>
  </sheetViews>
  <sheetFormatPr defaultColWidth="9.140625" defaultRowHeight="35.1" customHeight="1" x14ac:dyDescent="0.25"/>
  <cols>
    <col min="1" max="1" width="4.5703125" customWidth="1"/>
    <col min="2" max="2" width="7" hidden="1" customWidth="1"/>
    <col min="3" max="3" width="31" customWidth="1"/>
    <col min="4" max="5" width="18.42578125" customWidth="1"/>
    <col min="6" max="6" width="66.140625" customWidth="1"/>
    <col min="7" max="7" width="4.5703125" customWidth="1"/>
    <col min="8" max="8" width="4.7109375" customWidth="1"/>
  </cols>
  <sheetData>
    <row r="1" spans="1:7" s="4" customFormat="1" ht="35.1" customHeight="1" thickBot="1" x14ac:dyDescent="0.3">
      <c r="A1" s="6"/>
      <c r="B1" s="6"/>
      <c r="C1" s="12" t="s">
        <v>17</v>
      </c>
      <c r="D1" s="12"/>
      <c r="E1" s="12"/>
      <c r="F1" s="12"/>
      <c r="G1" s="12"/>
    </row>
    <row r="2" spans="1:7" ht="315.95" customHeight="1" thickTop="1" x14ac:dyDescent="0.25">
      <c r="C2" s="13" t="s">
        <v>22</v>
      </c>
      <c r="D2" s="13"/>
      <c r="E2" s="13"/>
      <c r="F2" s="13"/>
      <c r="G2" s="13"/>
    </row>
    <row r="3" spans="1:7" s="7" customFormat="1" ht="35.1" customHeight="1" x14ac:dyDescent="0.25">
      <c r="C3" s="8" t="s">
        <v>20</v>
      </c>
      <c r="D3" s="9">
        <v>43713</v>
      </c>
    </row>
    <row r="4" spans="1:7" ht="21" customHeight="1" x14ac:dyDescent="0.25">
      <c r="B4" t="s">
        <v>5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1:7" ht="35.1" customHeight="1" x14ac:dyDescent="0.25">
      <c r="B5">
        <f>ROW(B5)-calcs!$D$5</f>
        <v>-10</v>
      </c>
      <c r="C5" t="s">
        <v>18</v>
      </c>
      <c r="D5" s="5">
        <f>$D$3</f>
        <v>43713</v>
      </c>
      <c r="E5" s="5"/>
      <c r="F5" t="s">
        <v>27</v>
      </c>
    </row>
    <row r="6" spans="1:7" ht="35.1" customHeight="1" x14ac:dyDescent="0.25">
      <c r="B6">
        <f>ROW(B6)-calcs!$D$5</f>
        <v>-9</v>
      </c>
      <c r="C6" t="s">
        <v>23</v>
      </c>
      <c r="D6" s="5">
        <f>D5</f>
        <v>43713</v>
      </c>
      <c r="E6" s="5">
        <f>Activities[[#This Row],[START]]+19</f>
        <v>43732</v>
      </c>
      <c r="F6" t="s">
        <v>27</v>
      </c>
    </row>
    <row r="7" spans="1:7" ht="35.1" customHeight="1" x14ac:dyDescent="0.25">
      <c r="B7">
        <f>ROW(B7)-calcs!$D$5</f>
        <v>-8</v>
      </c>
      <c r="C7" t="s">
        <v>24</v>
      </c>
      <c r="D7" s="5">
        <f>D6+26</f>
        <v>43739</v>
      </c>
      <c r="E7" s="5">
        <f>Activities[[#This Row],[START]]+16</f>
        <v>43755</v>
      </c>
      <c r="F7" t="s">
        <v>27</v>
      </c>
    </row>
    <row r="8" spans="1:7" ht="35.1" customHeight="1" x14ac:dyDescent="0.25">
      <c r="B8">
        <f>ROW(B8)-calcs!$D$5</f>
        <v>-7</v>
      </c>
      <c r="C8" t="s">
        <v>25</v>
      </c>
      <c r="D8" s="5">
        <f>D7+7</f>
        <v>43746</v>
      </c>
      <c r="E8" s="5">
        <v>43746</v>
      </c>
      <c r="F8" t="s">
        <v>27</v>
      </c>
    </row>
    <row r="9" spans="1:7" ht="35.1" customHeight="1" x14ac:dyDescent="0.25">
      <c r="B9">
        <f>ROW(B9)-calcs!$D$5</f>
        <v>-6</v>
      </c>
      <c r="C9" t="s">
        <v>26</v>
      </c>
      <c r="D9" s="5">
        <f>D8+9</f>
        <v>43755</v>
      </c>
      <c r="E9" s="5">
        <f>Activities[[#This Row],[START]]</f>
        <v>43755</v>
      </c>
      <c r="F9" t="s">
        <v>27</v>
      </c>
    </row>
    <row r="10" spans="1:7" ht="35.1" customHeight="1" x14ac:dyDescent="0.25">
      <c r="B10">
        <f>ROW(B10)-calcs!$D$5</f>
        <v>-5</v>
      </c>
      <c r="C10" t="s">
        <v>28</v>
      </c>
      <c r="D10" s="5">
        <f>D9+3</f>
        <v>43758</v>
      </c>
      <c r="E10" s="5">
        <f>Activities[[#This Row],[START]]+2</f>
        <v>43760</v>
      </c>
      <c r="F10" t="s">
        <v>34</v>
      </c>
    </row>
    <row r="11" spans="1:7" ht="35.1" customHeight="1" x14ac:dyDescent="0.25">
      <c r="B11">
        <f>ROW(B11)-calcs!$D$5</f>
        <v>-4</v>
      </c>
      <c r="C11" t="s">
        <v>29</v>
      </c>
      <c r="D11" s="5">
        <f>D10+10</f>
        <v>43768</v>
      </c>
      <c r="E11" s="5">
        <f>Activities[[#This Row],[START]]+10</f>
        <v>43778</v>
      </c>
      <c r="F11" t="s">
        <v>35</v>
      </c>
    </row>
    <row r="12" spans="1:7" ht="35.1" customHeight="1" x14ac:dyDescent="0.25">
      <c r="B12">
        <f>ROW(B12)-calcs!$D$5</f>
        <v>-3</v>
      </c>
      <c r="C12" t="s">
        <v>30</v>
      </c>
      <c r="D12" s="5">
        <f>D11-3</f>
        <v>43765</v>
      </c>
      <c r="E12" s="5">
        <f>Activities[[#This Row],[START]]+7</f>
        <v>43772</v>
      </c>
      <c r="F12" t="s">
        <v>34</v>
      </c>
    </row>
    <row r="13" spans="1:7" ht="35.1" customHeight="1" x14ac:dyDescent="0.25">
      <c r="B13">
        <f>ROW(B13)-calcs!$D$5</f>
        <v>-2</v>
      </c>
      <c r="C13" s="11" t="s">
        <v>36</v>
      </c>
      <c r="D13" s="1">
        <v>43786</v>
      </c>
      <c r="E13" s="1">
        <v>43786</v>
      </c>
      <c r="F13" t="s">
        <v>27</v>
      </c>
    </row>
    <row r="14" spans="1:7" ht="35.1" customHeight="1" x14ac:dyDescent="0.25">
      <c r="B14">
        <f>ROW(B14)-calcs!$D$5</f>
        <v>-1</v>
      </c>
      <c r="C14" s="11" t="s">
        <v>31</v>
      </c>
      <c r="D14" s="5">
        <f>D12+17</f>
        <v>43782</v>
      </c>
      <c r="E14" s="5">
        <f>Activities[[#This Row],[START]]+7</f>
        <v>43789</v>
      </c>
      <c r="F14" t="s">
        <v>35</v>
      </c>
    </row>
    <row r="15" spans="1:7" ht="35.1" customHeight="1" x14ac:dyDescent="0.25">
      <c r="B15">
        <f>ROW(B15)-calcs!$D$5</f>
        <v>0</v>
      </c>
      <c r="C15" s="11" t="s">
        <v>32</v>
      </c>
      <c r="D15" s="5">
        <f>D14+5</f>
        <v>43787</v>
      </c>
      <c r="E15" s="5">
        <f>Activities[[#This Row],[START]]+6</f>
        <v>43793</v>
      </c>
      <c r="F15" t="s">
        <v>37</v>
      </c>
    </row>
    <row r="16" spans="1:7" ht="35.1" customHeight="1" x14ac:dyDescent="0.25">
      <c r="B16">
        <f>ROW(B16)-calcs!$D$5</f>
        <v>1</v>
      </c>
      <c r="C16" s="11" t="s">
        <v>33</v>
      </c>
      <c r="D16" s="5">
        <v>43789</v>
      </c>
      <c r="E16" s="5">
        <f>Activities[[#This Row],[START]]+8</f>
        <v>43797</v>
      </c>
      <c r="F16" t="s">
        <v>35</v>
      </c>
    </row>
    <row r="17" spans="2:6" ht="35.1" customHeight="1" x14ac:dyDescent="0.25">
      <c r="B17">
        <f>ROW(B17)-calcs!$D$5</f>
        <v>2</v>
      </c>
      <c r="C17" s="11" t="s">
        <v>38</v>
      </c>
      <c r="D17" s="5">
        <f>D16+2</f>
        <v>43791</v>
      </c>
      <c r="E17" s="5">
        <v>43804</v>
      </c>
      <c r="F17" t="s">
        <v>34</v>
      </c>
    </row>
    <row r="18" spans="2:6" ht="35.1" customHeight="1" x14ac:dyDescent="0.25">
      <c r="B18">
        <f>ROW(B18)-calcs!$D$5</f>
        <v>3</v>
      </c>
      <c r="C18" s="11" t="s">
        <v>19</v>
      </c>
      <c r="D18" s="1">
        <v>43804</v>
      </c>
    </row>
    <row r="19" spans="2:6" ht="35.1" customHeight="1" x14ac:dyDescent="0.25">
      <c r="B19">
        <f>ROW(B19)-calcs!$D$5</f>
        <v>4</v>
      </c>
      <c r="C19" s="11"/>
      <c r="D19" s="1"/>
    </row>
  </sheetData>
  <sheetProtection selectLockedCells="1"/>
  <mergeCells count="2">
    <mergeCell ref="C1:G1"/>
    <mergeCell ref="C2:G2"/>
  </mergeCells>
  <dataValidations disablePrompts="1"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19050</xdr:colOff>
                    <xdr:row>1</xdr:row>
                    <xdr:rowOff>3600450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5" x14ac:dyDescent="0.25"/>
  <cols>
    <col min="3" max="3" width="17.42578125" customWidth="1"/>
    <col min="4" max="4" width="18" customWidth="1"/>
    <col min="5" max="34" width="10.85546875" customWidth="1"/>
    <col min="35" max="35" width="17.5703125" customWidth="1"/>
  </cols>
  <sheetData>
    <row r="1" spans="1:6" ht="105" x14ac:dyDescent="0.25">
      <c r="A1" t="s">
        <v>9</v>
      </c>
    </row>
    <row r="3" spans="1:6" x14ac:dyDescent="0.25">
      <c r="C3" t="s">
        <v>10</v>
      </c>
      <c r="D3" s="1">
        <f ca="1">TODAY()</f>
        <v>43801</v>
      </c>
      <c r="E3" s="1"/>
    </row>
    <row r="4" spans="1:6" x14ac:dyDescent="0.25">
      <c r="D4">
        <v>5</v>
      </c>
    </row>
    <row r="5" spans="1:6" x14ac:dyDescent="0.25">
      <c r="C5" t="s">
        <v>21</v>
      </c>
      <c r="D5">
        <f>ROWS(Activities[])</f>
        <v>15</v>
      </c>
    </row>
    <row r="6" spans="1:6" x14ac:dyDescent="0.25">
      <c r="E6" t="e">
        <f>NA()</f>
        <v>#N/A</v>
      </c>
    </row>
    <row r="7" spans="1:6" x14ac:dyDescent="0.25">
      <c r="E7" t="e">
        <f>NA()</f>
        <v>#N/A</v>
      </c>
    </row>
    <row r="8" spans="1:6" x14ac:dyDescent="0.25">
      <c r="E8" t="e">
        <f>NA()</f>
        <v>#N/A</v>
      </c>
    </row>
    <row r="9" spans="1:6" ht="30" x14ac:dyDescent="0.25">
      <c r="C9" s="2" t="s">
        <v>12</v>
      </c>
      <c r="D9">
        <f>SUMPRODUCT( ((Activities[START]&gt;=StartDateWindow)+(Activities[END]&gt;=StartDateWindow)&gt;0)*(Activities[START]&lt;=(StartDateWindow+WindowDays-1)) )</f>
        <v>3</v>
      </c>
      <c r="E9" t="e">
        <f>NA()</f>
        <v>#N/A</v>
      </c>
    </row>
    <row r="10" spans="1:6" x14ac:dyDescent="0.25">
      <c r="D10">
        <v>9</v>
      </c>
      <c r="E10" t="e">
        <f>NA()</f>
        <v>#N/A</v>
      </c>
    </row>
    <row r="11" spans="1:6" x14ac:dyDescent="0.25">
      <c r="D11">
        <f>D10-MIN(D10,D9)</f>
        <v>6</v>
      </c>
      <c r="E11" t="e">
        <f>NA()</f>
        <v>#N/A</v>
      </c>
    </row>
    <row r="12" spans="1:6" x14ac:dyDescent="0.25">
      <c r="E12" t="e">
        <f>NA()</f>
        <v>#N/A</v>
      </c>
    </row>
    <row r="13" spans="1:6" x14ac:dyDescent="0.25">
      <c r="C13" s="2"/>
      <c r="E13" t="e">
        <f>NA()</f>
        <v>#N/A</v>
      </c>
    </row>
    <row r="14" spans="1:6" x14ac:dyDescent="0.25">
      <c r="C14" s="2"/>
      <c r="E14" t="e">
        <f>NA()</f>
        <v>#N/A</v>
      </c>
    </row>
    <row r="15" spans="1:6" x14ac:dyDescent="0.25">
      <c r="C15" s="2"/>
      <c r="E15">
        <f t="array" ref="E15">INDEX(Activities[Id],MATCH(1, ((Activities[START]&gt;=StartDateWindow)+(Activities[END]&gt;=StartDateWindow)&gt;0)*(Activities[START]&lt;=(StartDateWindow+WindowDays-1)), 0))</f>
        <v>-10</v>
      </c>
      <c r="F15" t="e">
        <f t="shared" ref="F15:F23" ca="1" si="0">OFFSET(E15,-$D$11,)</f>
        <v>#N/A</v>
      </c>
    </row>
    <row r="16" spans="1:6" x14ac:dyDescent="0.25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-9</v>
      </c>
      <c r="F16" t="e">
        <f t="shared" ca="1" si="0"/>
        <v>#N/A</v>
      </c>
    </row>
    <row r="17" spans="1:35" x14ac:dyDescent="0.25">
      <c r="C17" s="2"/>
      <c r="E17">
        <f t="array" ref="E17">INDEX(Activities[Id],MATCH(1, (Activities[Id]&gt;E16)*((Activities[START]&gt;=StartDateWindow)+(Activities[END]&gt;=StartDateWindow)&gt;0)*(Activities[START]&lt;=(StartDateWindow+WindowDays-1)), 0))</f>
        <v>-8</v>
      </c>
      <c r="F17" t="e">
        <f t="shared" ca="1" si="0"/>
        <v>#N/A</v>
      </c>
    </row>
    <row r="18" spans="1:35" x14ac:dyDescent="0.25">
      <c r="E18" t="e">
        <f t="array" ref="E18">INDEX(Activities[Id],MATCH(1, (Activities[Id]&gt;E17)*((Activities[START]&gt;=StartDateWindow)+(Activities[END]&gt;=StartDateWindow)&gt;0)*(Activities[START]&lt;=(StartDateWindow+WindowDays-1)), 0))</f>
        <v>#N/A</v>
      </c>
      <c r="F18" t="e">
        <f t="shared" ca="1" si="0"/>
        <v>#N/A</v>
      </c>
    </row>
    <row r="19" spans="1:35" x14ac:dyDescent="0.25">
      <c r="E19" t="e">
        <f t="array" ref="E19">INDEX(Activities[Id],MATCH(1, (Activities[Id]&gt;E18)*((Activities[START]&gt;=StartDateWindow)+(Activities[END]&gt;=StartDateWindow)&gt;0)*(Activities[START]&lt;=(StartDateWindow+WindowDays-1)), 0))</f>
        <v>#N/A</v>
      </c>
      <c r="F19" t="e">
        <f t="shared" ca="1" si="0"/>
        <v>#N/A</v>
      </c>
    </row>
    <row r="20" spans="1:35" x14ac:dyDescent="0.25">
      <c r="E20" t="e">
        <f t="array" ref="E20">INDEX(Activities[Id],MATCH(1, (Activities[Id]&gt;E19)*((Activities[START]&gt;=StartDateWindow)+(Activities[END]&gt;=StartDateWindow)&gt;0)*(Activities[START]&lt;=(StartDateWindow+WindowDays-1)), 0))</f>
        <v>#N/A</v>
      </c>
      <c r="F20" t="e">
        <f t="shared" ca="1" si="0"/>
        <v>#N/A</v>
      </c>
    </row>
    <row r="21" spans="1:35" x14ac:dyDescent="0.25">
      <c r="E21" t="e">
        <f t="array" ref="E2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-10</v>
      </c>
    </row>
    <row r="22" spans="1:35" x14ac:dyDescent="0.25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-9</v>
      </c>
    </row>
    <row r="23" spans="1:35" x14ac:dyDescent="0.25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-8</v>
      </c>
    </row>
    <row r="25" spans="1:35" ht="30" x14ac:dyDescent="0.25">
      <c r="C25" t="s">
        <v>4</v>
      </c>
      <c r="D25" s="1">
        <f>StartDate+WindowOffset</f>
        <v>43713</v>
      </c>
    </row>
    <row r="26" spans="1:35" x14ac:dyDescent="0.25">
      <c r="C26" t="s">
        <v>3</v>
      </c>
      <c r="D26">
        <v>0</v>
      </c>
    </row>
    <row r="28" spans="1:35" x14ac:dyDescent="0.25">
      <c r="C28" t="s">
        <v>1</v>
      </c>
      <c r="D28" s="2">
        <f>'Project Timeline'!D3</f>
        <v>43713</v>
      </c>
    </row>
    <row r="29" spans="1:35" x14ac:dyDescent="0.25">
      <c r="C29" t="s">
        <v>2</v>
      </c>
      <c r="D29">
        <v>30</v>
      </c>
    </row>
    <row r="31" spans="1:35" ht="30" x14ac:dyDescent="0.25">
      <c r="A31" t="s">
        <v>8</v>
      </c>
      <c r="B31" t="s">
        <v>6</v>
      </c>
      <c r="C31" t="s">
        <v>7</v>
      </c>
      <c r="D31" t="s">
        <v>0</v>
      </c>
      <c r="E31" s="1">
        <f>StartDateWindow</f>
        <v>43713</v>
      </c>
      <c r="F31" s="1">
        <f t="shared" ref="F31:AI31" si="1">E31+1</f>
        <v>43714</v>
      </c>
      <c r="G31" s="1">
        <f t="shared" si="1"/>
        <v>43715</v>
      </c>
      <c r="H31" s="1">
        <f t="shared" si="1"/>
        <v>43716</v>
      </c>
      <c r="I31" s="1">
        <f t="shared" si="1"/>
        <v>43717</v>
      </c>
      <c r="J31" s="1">
        <f t="shared" si="1"/>
        <v>43718</v>
      </c>
      <c r="K31" s="1">
        <f t="shared" si="1"/>
        <v>43719</v>
      </c>
      <c r="L31" s="1">
        <f t="shared" si="1"/>
        <v>43720</v>
      </c>
      <c r="M31" s="1">
        <f t="shared" si="1"/>
        <v>43721</v>
      </c>
      <c r="N31" s="1">
        <f t="shared" si="1"/>
        <v>43722</v>
      </c>
      <c r="O31" s="1">
        <f t="shared" si="1"/>
        <v>43723</v>
      </c>
      <c r="P31" s="1">
        <f t="shared" si="1"/>
        <v>43724</v>
      </c>
      <c r="Q31" s="1">
        <f t="shared" si="1"/>
        <v>43725</v>
      </c>
      <c r="R31" s="1">
        <f t="shared" si="1"/>
        <v>43726</v>
      </c>
      <c r="S31" s="1">
        <f t="shared" si="1"/>
        <v>43727</v>
      </c>
      <c r="T31" s="1">
        <f t="shared" si="1"/>
        <v>43728</v>
      </c>
      <c r="U31" s="1">
        <f t="shared" si="1"/>
        <v>43729</v>
      </c>
      <c r="V31" s="1">
        <f t="shared" si="1"/>
        <v>43730</v>
      </c>
      <c r="W31" s="1">
        <f t="shared" si="1"/>
        <v>43731</v>
      </c>
      <c r="X31" s="1">
        <f t="shared" si="1"/>
        <v>43732</v>
      </c>
      <c r="Y31" s="1">
        <f t="shared" si="1"/>
        <v>43733</v>
      </c>
      <c r="Z31" s="1">
        <f t="shared" si="1"/>
        <v>43734</v>
      </c>
      <c r="AA31" s="1">
        <f t="shared" si="1"/>
        <v>43735</v>
      </c>
      <c r="AB31" s="1">
        <f t="shared" si="1"/>
        <v>43736</v>
      </c>
      <c r="AC31" s="1">
        <f t="shared" si="1"/>
        <v>43737</v>
      </c>
      <c r="AD31" s="1">
        <f t="shared" si="1"/>
        <v>43738</v>
      </c>
      <c r="AE31" s="1">
        <f t="shared" si="1"/>
        <v>43739</v>
      </c>
      <c r="AF31" s="1">
        <f t="shared" si="1"/>
        <v>43740</v>
      </c>
      <c r="AG31" s="1">
        <f t="shared" si="1"/>
        <v>43741</v>
      </c>
      <c r="AH31" s="1">
        <f t="shared" si="1"/>
        <v>43742</v>
      </c>
      <c r="AI31" s="1">
        <f t="shared" si="1"/>
        <v>43743</v>
      </c>
    </row>
    <row r="32" spans="1:35" x14ac:dyDescent="0.25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5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5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25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25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INDEX(Activities[ACTIVITY],MATCH($C36,Activities[Id],0))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25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INDEX(Activities[ACTIVITY],MATCH($C37,Activities[Id],0))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25">
      <c r="A38">
        <f t="shared" si="3"/>
        <v>5.3000000000000007</v>
      </c>
      <c r="B38">
        <v>7</v>
      </c>
      <c r="C38">
        <f t="shared" ca="1" si="2"/>
        <v>-10</v>
      </c>
      <c r="D38" t="str">
        <f ca="1">INDEX(Activities[ACTIVITY],MATCH($C38,Activities[Id],0))</f>
        <v>Project Start</v>
      </c>
      <c r="E38">
        <f ca="1">GridCalc</f>
        <v>5.3000000000000007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30" x14ac:dyDescent="0.25">
      <c r="A39">
        <f t="shared" si="3"/>
        <v>4.3000000000000007</v>
      </c>
      <c r="B39">
        <v>8</v>
      </c>
      <c r="C39">
        <f t="shared" ca="1" si="2"/>
        <v>-9</v>
      </c>
      <c r="D39" t="str">
        <f ca="1">INDEX(Activities[ACTIVITY],MATCH($C39,Activities[Id],0))</f>
        <v>Project Proposal 1</v>
      </c>
      <c r="E39">
        <f ca="1">GridCalc</f>
        <v>4.3000000000000007</v>
      </c>
      <c r="F39">
        <f ca="1">GridCalc</f>
        <v>4.3000000000000007</v>
      </c>
      <c r="G39">
        <f ca="1">GridCalc</f>
        <v>4.3000000000000007</v>
      </c>
      <c r="H39">
        <f ca="1">GridCalc</f>
        <v>4.3000000000000007</v>
      </c>
      <c r="I39">
        <f ca="1">GridCalc</f>
        <v>4.3000000000000007</v>
      </c>
      <c r="J39">
        <f ca="1">GridCalc</f>
        <v>4.3000000000000007</v>
      </c>
      <c r="K39">
        <f ca="1">GridCalc</f>
        <v>4.3000000000000007</v>
      </c>
      <c r="L39">
        <f ca="1">GridCalc</f>
        <v>4.3000000000000007</v>
      </c>
      <c r="M39">
        <f ca="1">GridCalc</f>
        <v>4.3000000000000007</v>
      </c>
      <c r="N39">
        <f ca="1">GridCalc</f>
        <v>4.3000000000000007</v>
      </c>
      <c r="O39">
        <f ca="1">GridCalc</f>
        <v>4.3000000000000007</v>
      </c>
      <c r="P39">
        <f ca="1">GridCalc</f>
        <v>4.3000000000000007</v>
      </c>
      <c r="Q39">
        <f ca="1">GridCalc</f>
        <v>4.3000000000000007</v>
      </c>
      <c r="R39">
        <f ca="1">GridCalc</f>
        <v>4.3000000000000007</v>
      </c>
      <c r="S39">
        <f ca="1">GridCalc</f>
        <v>4.3000000000000007</v>
      </c>
      <c r="T39">
        <f ca="1">GridCalc</f>
        <v>4.3000000000000007</v>
      </c>
      <c r="U39">
        <f ca="1">GridCalc</f>
        <v>4.3000000000000007</v>
      </c>
      <c r="V39">
        <f ca="1">GridCalc</f>
        <v>4.3000000000000007</v>
      </c>
      <c r="W39">
        <f ca="1">GridCalc</f>
        <v>4.3000000000000007</v>
      </c>
      <c r="X39">
        <f ca="1">GridCalc</f>
        <v>4.3000000000000007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30" x14ac:dyDescent="0.25">
      <c r="A40">
        <f t="shared" si="3"/>
        <v>3.3000000000000007</v>
      </c>
      <c r="B40">
        <v>9</v>
      </c>
      <c r="C40">
        <f t="shared" ca="1" si="2"/>
        <v>-8</v>
      </c>
      <c r="D40" t="str">
        <f ca="1">INDEX(Activities[ACTIVITY],MATCH($C40,Activities[Id],0))</f>
        <v>Project Propsal Update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>
        <f ca="1">GridCalc</f>
        <v>3.3000000000000007</v>
      </c>
      <c r="AF40">
        <f ca="1">GridCalc</f>
        <v>3.3000000000000007</v>
      </c>
      <c r="AG40">
        <f ca="1">GridCalc</f>
        <v>3.3000000000000007</v>
      </c>
      <c r="AH40">
        <f ca="1">GridCalc</f>
        <v>3.3000000000000007</v>
      </c>
      <c r="AI40">
        <f ca="1">GridCalc</f>
        <v>3.3000000000000007</v>
      </c>
    </row>
    <row r="43" spans="1:35" x14ac:dyDescent="0.25">
      <c r="E43" s="1">
        <f>E31</f>
        <v>43713</v>
      </c>
      <c r="F43" s="1">
        <f t="shared" ref="F43:AH43" si="4">F31</f>
        <v>43714</v>
      </c>
      <c r="G43" s="1">
        <f t="shared" si="4"/>
        <v>43715</v>
      </c>
      <c r="H43" s="1">
        <f t="shared" si="4"/>
        <v>43716</v>
      </c>
      <c r="I43" s="1">
        <f t="shared" si="4"/>
        <v>43717</v>
      </c>
      <c r="J43" s="1">
        <f t="shared" si="4"/>
        <v>43718</v>
      </c>
      <c r="K43" s="1">
        <f t="shared" si="4"/>
        <v>43719</v>
      </c>
      <c r="L43" s="1">
        <f t="shared" si="4"/>
        <v>43720</v>
      </c>
      <c r="M43" s="1">
        <f t="shared" si="4"/>
        <v>43721</v>
      </c>
      <c r="N43" s="1">
        <f t="shared" si="4"/>
        <v>43722</v>
      </c>
      <c r="O43" s="1">
        <f t="shared" si="4"/>
        <v>43723</v>
      </c>
      <c r="P43" s="1">
        <f t="shared" si="4"/>
        <v>43724</v>
      </c>
      <c r="Q43" s="1">
        <f t="shared" si="4"/>
        <v>43725</v>
      </c>
      <c r="R43" s="1">
        <f t="shared" si="4"/>
        <v>43726</v>
      </c>
      <c r="S43" s="1">
        <f t="shared" si="4"/>
        <v>43727</v>
      </c>
      <c r="T43" s="1">
        <f t="shared" si="4"/>
        <v>43728</v>
      </c>
      <c r="U43" s="1">
        <f t="shared" si="4"/>
        <v>43729</v>
      </c>
      <c r="V43" s="1">
        <f t="shared" si="4"/>
        <v>43730</v>
      </c>
      <c r="W43" s="1">
        <f t="shared" si="4"/>
        <v>43731</v>
      </c>
      <c r="X43" s="1">
        <f t="shared" si="4"/>
        <v>43732</v>
      </c>
      <c r="Y43" s="1">
        <f t="shared" si="4"/>
        <v>43733</v>
      </c>
      <c r="Z43" s="1">
        <f t="shared" si="4"/>
        <v>43734</v>
      </c>
      <c r="AA43" s="1">
        <f t="shared" si="4"/>
        <v>43735</v>
      </c>
      <c r="AB43" s="1">
        <f t="shared" si="4"/>
        <v>43736</v>
      </c>
      <c r="AC43" s="1">
        <f t="shared" si="4"/>
        <v>43737</v>
      </c>
      <c r="AD43" s="1">
        <f t="shared" si="4"/>
        <v>43738</v>
      </c>
      <c r="AE43" s="1">
        <f t="shared" si="4"/>
        <v>43739</v>
      </c>
      <c r="AF43" s="1">
        <f t="shared" si="4"/>
        <v>43740</v>
      </c>
      <c r="AG43" s="1">
        <f t="shared" si="4"/>
        <v>43741</v>
      </c>
      <c r="AH43" s="1">
        <f t="shared" si="4"/>
        <v>43742</v>
      </c>
    </row>
    <row r="44" spans="1:35" x14ac:dyDescent="0.25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5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5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5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5">
      <c r="C48" t="e">
        <f t="shared" ca="1" si="6"/>
        <v>#N/A</v>
      </c>
      <c r="D48" t="e">
        <f ca="1">UPPER(INDEX(Activities[ACTIVITY],MATCH($C48,Activities[Id],0)))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5">
      <c r="C49" t="e">
        <f t="shared" ca="1" si="6"/>
        <v>#N/A</v>
      </c>
      <c r="D49" t="e">
        <f ca="1">UPPER(INDEX(Activities[ACTIVITY],MATCH($C49,Activities[Id],0)))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5">
      <c r="C50">
        <f t="shared" ca="1" si="6"/>
        <v>-10</v>
      </c>
      <c r="D50" t="str">
        <f ca="1">UPPER(INDEX(Activities[ACTIVITY],MATCH($C50,Activities[Id],0)))</f>
        <v>PROJECT START</v>
      </c>
      <c r="E50">
        <f t="shared" ref="E50:AH50" ca="1" si="12">IF(ISERROR(F38),E38,NA())</f>
        <v>5.3000000000000007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30" x14ac:dyDescent="0.25">
      <c r="C51">
        <f t="shared" ca="1" si="6"/>
        <v>-9</v>
      </c>
      <c r="D51" t="str">
        <f ca="1">UPPER(INDEX(Activities[ACTIVITY],MATCH($C51,Activities[Id],0)))</f>
        <v>PROJECT PROPOSAL 1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>
        <f t="shared" ca="1" si="13"/>
        <v>4.3000000000000007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30" x14ac:dyDescent="0.25">
      <c r="C52">
        <f t="shared" ca="1" si="6"/>
        <v>-8</v>
      </c>
      <c r="D52" t="str">
        <f ca="1">UPPER(INDEX(Activities[ACTIVITY],MATCH($C52,Activities[Id],0)))</f>
        <v>PROJECT PROPSAL UPDATE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5">
      <c r="E55" s="1">
        <f>E31</f>
        <v>43713</v>
      </c>
      <c r="F55" s="1">
        <f t="shared" ref="F55:AH55" si="15">F31</f>
        <v>43714</v>
      </c>
      <c r="G55" s="1">
        <f t="shared" si="15"/>
        <v>43715</v>
      </c>
      <c r="H55" s="1">
        <f t="shared" si="15"/>
        <v>43716</v>
      </c>
      <c r="I55" s="1">
        <f t="shared" si="15"/>
        <v>43717</v>
      </c>
      <c r="J55" s="1">
        <f t="shared" si="15"/>
        <v>43718</v>
      </c>
      <c r="K55" s="1">
        <f t="shared" si="15"/>
        <v>43719</v>
      </c>
      <c r="L55" s="1">
        <f t="shared" si="15"/>
        <v>43720</v>
      </c>
      <c r="M55" s="1">
        <f t="shared" si="15"/>
        <v>43721</v>
      </c>
      <c r="N55" s="1">
        <f t="shared" si="15"/>
        <v>43722</v>
      </c>
      <c r="O55" s="1">
        <f t="shared" si="15"/>
        <v>43723</v>
      </c>
      <c r="P55" s="1">
        <f t="shared" si="15"/>
        <v>43724</v>
      </c>
      <c r="Q55" s="1">
        <f t="shared" si="15"/>
        <v>43725</v>
      </c>
      <c r="R55" s="1">
        <f t="shared" si="15"/>
        <v>43726</v>
      </c>
      <c r="S55" s="1">
        <f t="shared" si="15"/>
        <v>43727</v>
      </c>
      <c r="T55" s="1">
        <f t="shared" si="15"/>
        <v>43728</v>
      </c>
      <c r="U55" s="1">
        <f t="shared" si="15"/>
        <v>43729</v>
      </c>
      <c r="V55" s="1">
        <f t="shared" si="15"/>
        <v>43730</v>
      </c>
      <c r="W55" s="1">
        <f t="shared" si="15"/>
        <v>43731</v>
      </c>
      <c r="X55" s="1">
        <f t="shared" si="15"/>
        <v>43732</v>
      </c>
      <c r="Y55" s="1">
        <f t="shared" si="15"/>
        <v>43733</v>
      </c>
      <c r="Z55" s="1">
        <f t="shared" si="15"/>
        <v>43734</v>
      </c>
      <c r="AA55" s="1">
        <f t="shared" si="15"/>
        <v>43735</v>
      </c>
      <c r="AB55" s="1">
        <f t="shared" si="15"/>
        <v>43736</v>
      </c>
      <c r="AC55" s="1">
        <f t="shared" si="15"/>
        <v>43737</v>
      </c>
      <c r="AD55" s="1">
        <f t="shared" si="15"/>
        <v>43738</v>
      </c>
      <c r="AE55" s="1">
        <f t="shared" si="15"/>
        <v>43739</v>
      </c>
      <c r="AF55" s="1">
        <f t="shared" si="15"/>
        <v>43740</v>
      </c>
      <c r="AG55" s="1">
        <f t="shared" si="15"/>
        <v>43741</v>
      </c>
      <c r="AH55" s="1">
        <f t="shared" si="15"/>
        <v>43742</v>
      </c>
    </row>
    <row r="56" spans="3:34" x14ac:dyDescent="0.25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5">
      <c r="D58" s="3">
        <f>DATE(YEAR(MIN(E55:AH55)),MONTH(MIN(E55:AH55)),1)</f>
        <v>43709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30" x14ac:dyDescent="0.25">
      <c r="D59" s="3" t="str">
        <f>TEXT(D58,"mmm yyyy") &amp; " - Top Band"</f>
        <v>Sep 2019 -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5">
      <c r="D60" s="3"/>
    </row>
    <row r="61" spans="3:34" x14ac:dyDescent="0.25">
      <c r="D61" s="3">
        <f>EOMONTH(D58,0)+1</f>
        <v>43739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30" x14ac:dyDescent="0.25">
      <c r="D62" s="3" t="str">
        <f>TEXT(D61,"mmm yyyy") &amp; " - Top Band"</f>
        <v>Oct 2019 -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5">
      <c r="D63" s="3"/>
    </row>
    <row r="65" spans="4:34" x14ac:dyDescent="0.25">
      <c r="D65" s="3">
        <f>D58+1</f>
        <v>43710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5">
      <c r="D66" s="3">
        <f>D61+1</f>
        <v>43740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>
        <f t="shared" si="21"/>
        <v>0.5</v>
      </c>
      <c r="AG66" t="e">
        <f t="shared" si="21"/>
        <v>#N/A</v>
      </c>
      <c r="AH66" t="e">
        <f t="shared" si="21"/>
        <v>#N/A</v>
      </c>
    </row>
    <row r="69" spans="4:34" x14ac:dyDescent="0.25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5">
      <c r="D70">
        <v>3</v>
      </c>
      <c r="E70" t="str">
        <f>LEFT(UPPER(TEXT(E55,"ddd")),$D70)</f>
        <v>THU</v>
      </c>
      <c r="F70" t="str">
        <f t="shared" ref="F70:AH70" si="23">LEFT(UPPER(TEXT(F55,"ddd")),$D70)</f>
        <v>FRI</v>
      </c>
      <c r="G70" t="str">
        <f t="shared" si="23"/>
        <v>SAT</v>
      </c>
      <c r="H70" t="str">
        <f t="shared" si="23"/>
        <v>SUN</v>
      </c>
      <c r="I70" t="str">
        <f t="shared" si="23"/>
        <v>MON</v>
      </c>
      <c r="J70" t="str">
        <f t="shared" si="23"/>
        <v>TUE</v>
      </c>
      <c r="K70" t="str">
        <f t="shared" si="23"/>
        <v>WED</v>
      </c>
      <c r="L70" t="str">
        <f t="shared" si="23"/>
        <v>THU</v>
      </c>
      <c r="M70" t="str">
        <f t="shared" si="23"/>
        <v>FRI</v>
      </c>
      <c r="N70" t="str">
        <f t="shared" si="23"/>
        <v>SAT</v>
      </c>
      <c r="O70" t="str">
        <f t="shared" si="23"/>
        <v>SUN</v>
      </c>
      <c r="P70" t="str">
        <f t="shared" si="23"/>
        <v>MON</v>
      </c>
      <c r="Q70" t="str">
        <f t="shared" si="23"/>
        <v>TUE</v>
      </c>
      <c r="R70" t="str">
        <f t="shared" si="23"/>
        <v>WED</v>
      </c>
      <c r="S70" t="str">
        <f t="shared" si="23"/>
        <v>THU</v>
      </c>
      <c r="T70" t="str">
        <f t="shared" si="23"/>
        <v>FRI</v>
      </c>
      <c r="U70" t="str">
        <f t="shared" si="23"/>
        <v>SAT</v>
      </c>
      <c r="V70" t="str">
        <f t="shared" si="23"/>
        <v>SUN</v>
      </c>
      <c r="W70" t="str">
        <f t="shared" si="23"/>
        <v>MON</v>
      </c>
      <c r="X70" t="str">
        <f t="shared" si="23"/>
        <v>TUE</v>
      </c>
      <c r="Y70" t="str">
        <f t="shared" si="23"/>
        <v>WED</v>
      </c>
      <c r="Z70" t="str">
        <f t="shared" si="23"/>
        <v>THU</v>
      </c>
      <c r="AA70" t="str">
        <f t="shared" si="23"/>
        <v>FRI</v>
      </c>
      <c r="AB70" t="str">
        <f t="shared" si="23"/>
        <v>SAT</v>
      </c>
      <c r="AC70" t="str">
        <f t="shared" si="23"/>
        <v>SUN</v>
      </c>
      <c r="AD70" t="str">
        <f t="shared" si="23"/>
        <v>MON</v>
      </c>
      <c r="AE70" t="str">
        <f t="shared" si="23"/>
        <v>TUE</v>
      </c>
      <c r="AF70" t="str">
        <f t="shared" si="23"/>
        <v>WED</v>
      </c>
      <c r="AG70" t="str">
        <f t="shared" si="23"/>
        <v>THU</v>
      </c>
      <c r="AH70" t="str">
        <f t="shared" si="23"/>
        <v>FRI</v>
      </c>
    </row>
    <row r="71" spans="4:34" x14ac:dyDescent="0.25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5">
      <c r="E72" t="str">
        <f>TEXT(E55,"dd")</f>
        <v>05</v>
      </c>
      <c r="F72" t="str">
        <f t="shared" ref="F72:AH72" si="24">TEXT(F55,"dd")</f>
        <v>06</v>
      </c>
      <c r="G72" t="str">
        <f t="shared" si="24"/>
        <v>07</v>
      </c>
      <c r="H72" t="str">
        <f t="shared" si="24"/>
        <v>08</v>
      </c>
      <c r="I72" t="str">
        <f t="shared" si="24"/>
        <v>09</v>
      </c>
      <c r="J72" t="str">
        <f t="shared" si="24"/>
        <v>10</v>
      </c>
      <c r="K72" t="str">
        <f t="shared" si="24"/>
        <v>11</v>
      </c>
      <c r="L72" t="str">
        <f t="shared" si="24"/>
        <v>12</v>
      </c>
      <c r="M72" t="str">
        <f t="shared" si="24"/>
        <v>13</v>
      </c>
      <c r="N72" t="str">
        <f t="shared" si="24"/>
        <v>14</v>
      </c>
      <c r="O72" t="str">
        <f t="shared" si="24"/>
        <v>15</v>
      </c>
      <c r="P72" t="str">
        <f t="shared" si="24"/>
        <v>16</v>
      </c>
      <c r="Q72" t="str">
        <f t="shared" si="24"/>
        <v>17</v>
      </c>
      <c r="R72" t="str">
        <f t="shared" si="24"/>
        <v>18</v>
      </c>
      <c r="S72" t="str">
        <f t="shared" si="24"/>
        <v>19</v>
      </c>
      <c r="T72" t="str">
        <f t="shared" si="24"/>
        <v>20</v>
      </c>
      <c r="U72" t="str">
        <f t="shared" si="24"/>
        <v>21</v>
      </c>
      <c r="V72" t="str">
        <f t="shared" si="24"/>
        <v>22</v>
      </c>
      <c r="W72" t="str">
        <f t="shared" si="24"/>
        <v>23</v>
      </c>
      <c r="X72" t="str">
        <f t="shared" si="24"/>
        <v>24</v>
      </c>
      <c r="Y72" t="str">
        <f t="shared" si="24"/>
        <v>25</v>
      </c>
      <c r="Z72" t="str">
        <f t="shared" si="24"/>
        <v>26</v>
      </c>
      <c r="AA72" t="str">
        <f t="shared" si="24"/>
        <v>27</v>
      </c>
      <c r="AB72" t="str">
        <f t="shared" si="24"/>
        <v>28</v>
      </c>
      <c r="AC72" t="str">
        <f t="shared" si="24"/>
        <v>29</v>
      </c>
      <c r="AD72" t="str">
        <f t="shared" si="24"/>
        <v>30</v>
      </c>
      <c r="AE72" t="str">
        <f t="shared" si="24"/>
        <v>01</v>
      </c>
      <c r="AF72" t="str">
        <f t="shared" si="24"/>
        <v>02</v>
      </c>
      <c r="AG72" t="str">
        <f t="shared" si="24"/>
        <v>03</v>
      </c>
      <c r="AH72" t="str">
        <f t="shared" si="24"/>
        <v>04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1D93F-21D3-4821-9768-A0F99C41A8E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2019-12-02T23:00:36Z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