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re a Star" sheetId="1" r:id="rId3"/>
    <sheet state="visible" name="Information" sheetId="2" r:id="rId4"/>
    <sheet state="visible" name="To be checked" sheetId="3" r:id="rId5"/>
  </sheets>
  <definedNames>
    <definedName hidden="1" localSheetId="0" name="Z_3A47AD01_D0F8_46A3_B8B4_A2E3F83C11DD_.wvu.FilterData">'Youre a Star'!$A$1:$M$538</definedName>
  </definedNames>
  <calcPr/>
  <customWorkbookViews>
    <customWorkbookView activeSheetId="0" maximized="1" windowHeight="0" windowWidth="0" guid="{3A47AD01-D0F8-46A3-B8B4-A2E3F83C11DD}" name="To be checked"/>
  </customWorkbookViews>
</workbook>
</file>

<file path=xl/sharedStrings.xml><?xml version="1.0" encoding="utf-8"?>
<sst xmlns="http://schemas.openxmlformats.org/spreadsheetml/2006/main" count="2228" uniqueCount="863">
  <si>
    <t>Pin #</t>
  </si>
  <si>
    <t>Row</t>
  </si>
  <si>
    <t>Column</t>
  </si>
  <si>
    <t>Latitude</t>
  </si>
  <si>
    <t>Longitude</t>
  </si>
  <si>
    <t>Munzee</t>
  </si>
  <si>
    <t>Color</t>
  </si>
  <si>
    <t>Username</t>
  </si>
  <si>
    <t>Deploy #</t>
  </si>
  <si>
    <t>Checker Link</t>
  </si>
  <si>
    <t>Checked</t>
  </si>
  <si>
    <t>Comments</t>
  </si>
  <si>
    <t>Deployed</t>
  </si>
  <si>
    <t>You're a Star #001</t>
  </si>
  <si>
    <t>Virtual Scarlet</t>
  </si>
  <si>
    <t>scarlet</t>
  </si>
  <si>
    <t>jenks70</t>
  </si>
  <si>
    <t>You're a Star #002</t>
  </si>
  <si>
    <t>Virtual Melon</t>
  </si>
  <si>
    <t>melon</t>
  </si>
  <si>
    <t>nicdchic</t>
  </si>
  <si>
    <t>You're a Star #003</t>
  </si>
  <si>
    <t>jetsetnana</t>
  </si>
  <si>
    <t>You're a Star #004</t>
  </si>
  <si>
    <t>Virtual Salmon</t>
  </si>
  <si>
    <t>salmon</t>
  </si>
  <si>
    <t>Carts70</t>
  </si>
  <si>
    <t>#1</t>
  </si>
  <si>
    <t>You're a Star #005</t>
  </si>
  <si>
    <t>Virtual Red</t>
  </si>
  <si>
    <t>red</t>
  </si>
  <si>
    <t>Debolicious</t>
  </si>
  <si>
    <t>1 of 8 so far</t>
  </si>
  <si>
    <t>You're a Star #006</t>
  </si>
  <si>
    <t>TD42</t>
  </si>
  <si>
    <t>You're a Star #007</t>
  </si>
  <si>
    <t>BambinaCattiva</t>
  </si>
  <si>
    <t>You're a Star #008</t>
  </si>
  <si>
    <t>Bewrightback</t>
  </si>
  <si>
    <t>I'm a star!</t>
  </si>
  <si>
    <t>You're a Star #009</t>
  </si>
  <si>
    <t>Nomadicjp</t>
  </si>
  <si>
    <t>You're a Star #010</t>
  </si>
  <si>
    <t>CrazyLadyLisa</t>
  </si>
  <si>
    <t>You're a Star #011</t>
  </si>
  <si>
    <t>stineB</t>
  </si>
  <si>
    <t>You're a Star #012</t>
  </si>
  <si>
    <t>You're a Star #013</t>
  </si>
  <si>
    <t>Virtual Bittersweet</t>
  </si>
  <si>
    <t>bittersweet</t>
  </si>
  <si>
    <t>You're a Star #014</t>
  </si>
  <si>
    <t>You're a Star #015</t>
  </si>
  <si>
    <t>Actual: -32.005608945002, 116.05698756939 I ifixed it. eek</t>
  </si>
  <si>
    <t>You're a Star #016</t>
  </si>
  <si>
    <t>GeoHubi</t>
  </si>
  <si>
    <t>You're a Star #017</t>
  </si>
  <si>
    <t>2 0f 8 may</t>
  </si>
  <si>
    <t>You're a Star #018</t>
  </si>
  <si>
    <t>Virtual Timberwolf</t>
  </si>
  <si>
    <t>timberwolf</t>
  </si>
  <si>
    <t>debolicious</t>
  </si>
  <si>
    <t>3 of 8 May</t>
  </si>
  <si>
    <t>You're a Star #019</t>
  </si>
  <si>
    <t>You're a Star #020</t>
  </si>
  <si>
    <t>Hmmm</t>
  </si>
  <si>
    <t>You're a Star #021</t>
  </si>
  <si>
    <t>Tabata2</t>
  </si>
  <si>
    <t>You're a Star #022</t>
  </si>
  <si>
    <t>sdgal</t>
  </si>
  <si>
    <t>You're a Star #023</t>
  </si>
  <si>
    <t>You're a Star #024</t>
  </si>
  <si>
    <t>Virtual Spring Green</t>
  </si>
  <si>
    <t>spring green</t>
  </si>
  <si>
    <t>You're a Star #025</t>
  </si>
  <si>
    <t>You're a Star #026</t>
  </si>
  <si>
    <t>You're a Star #027</t>
  </si>
  <si>
    <t>mobility</t>
  </si>
  <si>
    <t>You're a Star #028</t>
  </si>
  <si>
    <t>FindersGirl</t>
  </si>
  <si>
    <t>You're a Star #029</t>
  </si>
  <si>
    <t>brattoo</t>
  </si>
  <si>
    <t>You're a Star #030</t>
  </si>
  <si>
    <t>Td42</t>
  </si>
  <si>
    <t>You're a Star #031</t>
  </si>
  <si>
    <t>June</t>
  </si>
  <si>
    <t>You're a Star #032</t>
  </si>
  <si>
    <t>You're a Star #033</t>
  </si>
  <si>
    <t>You're a Star #034</t>
  </si>
  <si>
    <t>Not converted to red yet.</t>
  </si>
  <si>
    <t>You're a Star #035</t>
  </si>
  <si>
    <t>4 of 8 May</t>
  </si>
  <si>
    <t>You're a Star #036</t>
  </si>
  <si>
    <t>GTHO</t>
  </si>
  <si>
    <t>You're a Star #037</t>
  </si>
  <si>
    <t>Bigfoot78</t>
  </si>
  <si>
    <t>You're a Star #038</t>
  </si>
  <si>
    <t>Virtual Red Orange</t>
  </si>
  <si>
    <t>red orange</t>
  </si>
  <si>
    <t>Teamrebiel</t>
  </si>
  <si>
    <t>You're a Star #039</t>
  </si>
  <si>
    <t>Virtual Carnation Pink</t>
  </si>
  <si>
    <t>carnation pink</t>
  </si>
  <si>
    <t>5 of 8 May</t>
  </si>
  <si>
    <t>You're a Star #040</t>
  </si>
  <si>
    <t>You're a Star #041</t>
  </si>
  <si>
    <t>Troutsky</t>
  </si>
  <si>
    <t>You're a Star #042</t>
  </si>
  <si>
    <t>Tylotylo18</t>
  </si>
  <si>
    <t>You're a Star #043</t>
  </si>
  <si>
    <t>You're a Star #044</t>
  </si>
  <si>
    <t>Paigey1</t>
  </si>
  <si>
    <t>You're a Star #045</t>
  </si>
  <si>
    <t>Sparkle81</t>
  </si>
  <si>
    <t>You're a Star #046</t>
  </si>
  <si>
    <t>You're a Star #047</t>
  </si>
  <si>
    <t>Virtual Tan</t>
  </si>
  <si>
    <t>tan</t>
  </si>
  <si>
    <t>6 of 8 May</t>
  </si>
  <si>
    <t>You're a Star #048</t>
  </si>
  <si>
    <t>Virtual Violet Red</t>
  </si>
  <si>
    <t>violet red</t>
  </si>
  <si>
    <t>nomadicjp</t>
  </si>
  <si>
    <t>Virtual Red Violet != Virtual Violet Red</t>
  </si>
  <si>
    <t>You're a Star #049</t>
  </si>
  <si>
    <t>Wellsy21</t>
  </si>
  <si>
    <t>You're a Star #050</t>
  </si>
  <si>
    <t>Helbren</t>
  </si>
  <si>
    <t>You're a Star #051</t>
  </si>
  <si>
    <t>You're a Star #052</t>
  </si>
  <si>
    <t>You're a Star #053</t>
  </si>
  <si>
    <t>babyw</t>
  </si>
  <si>
    <t>You're a Star #054</t>
  </si>
  <si>
    <t>julesbeus</t>
  </si>
  <si>
    <t>You're a Star #055</t>
  </si>
  <si>
    <t>Justforfun33</t>
  </si>
  <si>
    <t>You're a Star #056</t>
  </si>
  <si>
    <t>Virtual Burnt Orange</t>
  </si>
  <si>
    <t>burnt orange</t>
  </si>
  <si>
    <t>You're a Star #057</t>
  </si>
  <si>
    <t>You're a Star #058</t>
  </si>
  <si>
    <t>You're a Star #059</t>
  </si>
  <si>
    <t>You're a Star #060</t>
  </si>
  <si>
    <t>You're a Star #061</t>
  </si>
  <si>
    <t>7 of 8 May</t>
  </si>
  <si>
    <t>You're a Star #062</t>
  </si>
  <si>
    <t>Amadoreugen</t>
  </si>
  <si>
    <t>https://www.munzee.com/m/amadoreugen/5757</t>
  </si>
  <si>
    <t>You're a Star #063</t>
  </si>
  <si>
    <t>You're a Star #064</t>
  </si>
  <si>
    <t>carts70</t>
  </si>
  <si>
    <t>You're a Star #065</t>
  </si>
  <si>
    <t>You're a Star #066</t>
  </si>
  <si>
    <t>You're a Star #067</t>
  </si>
  <si>
    <t>You're a Star #068</t>
  </si>
  <si>
    <t>Virtual Pink</t>
  </si>
  <si>
    <t>pink</t>
  </si>
  <si>
    <t>8 of 8 may</t>
  </si>
  <si>
    <t>You're a Star #069</t>
  </si>
  <si>
    <t>lehmis</t>
  </si>
  <si>
    <t>You're a Star #070</t>
  </si>
  <si>
    <t>Virtual Orchid</t>
  </si>
  <si>
    <t>orchid</t>
  </si>
  <si>
    <t>Charlottedavina</t>
  </si>
  <si>
    <t>deploy June clan wars</t>
  </si>
  <si>
    <t>You're a Star #071</t>
  </si>
  <si>
    <t>Lehmich</t>
  </si>
  <si>
    <t>You're a Star #072</t>
  </si>
  <si>
    <t>You're a Star #073</t>
  </si>
  <si>
    <t>Virtual Tickle Me Pink</t>
  </si>
  <si>
    <t>tickle me pink</t>
  </si>
  <si>
    <t>You're a Star #074</t>
  </si>
  <si>
    <t>Cinnamons</t>
  </si>
  <si>
    <t>You're a Star #075</t>
  </si>
  <si>
    <t>You're a Star #076</t>
  </si>
  <si>
    <t>You're a Star #077</t>
  </si>
  <si>
    <t>50 feet error</t>
  </si>
  <si>
    <t>You're a Star #078</t>
  </si>
  <si>
    <t>You're a Star #079</t>
  </si>
  <si>
    <t>You're a Star #080</t>
  </si>
  <si>
    <t>You're a Star #081</t>
  </si>
  <si>
    <t>You're a Star #082</t>
  </si>
  <si>
    <t>rita85gto</t>
  </si>
  <si>
    <t>You're a Star #083</t>
  </si>
  <si>
    <t>Virtual Orange</t>
  </si>
  <si>
    <t>orange</t>
  </si>
  <si>
    <t>nyboss</t>
  </si>
  <si>
    <t>nyboss/7871</t>
  </si>
  <si>
    <t>You're a Star #084</t>
  </si>
  <si>
    <t>Virtual Green Yellow</t>
  </si>
  <si>
    <t>green yellow</t>
  </si>
  <si>
    <t>You're a Star #085</t>
  </si>
  <si>
    <t>You're a Star #086</t>
  </si>
  <si>
    <t>TheJenks7</t>
  </si>
  <si>
    <t>You're a Star #087</t>
  </si>
  <si>
    <t>You're a Star #088</t>
  </si>
  <si>
    <t>You're a Star #089</t>
  </si>
  <si>
    <t>You're a Star #090</t>
  </si>
  <si>
    <t>Virtual Wild Strawberry</t>
  </si>
  <si>
    <t>wild strawberry</t>
  </si>
  <si>
    <t>You're a Star #091</t>
  </si>
  <si>
    <t>Westies</t>
  </si>
  <si>
    <t>coords error</t>
  </si>
  <si>
    <t>You're a Star #092</t>
  </si>
  <si>
    <t>sickman</t>
  </si>
  <si>
    <t>You're a Star #093</t>
  </si>
  <si>
    <t>johnsjen</t>
  </si>
  <si>
    <t>You're a Star #094</t>
  </si>
  <si>
    <t>You're a Star #095</t>
  </si>
  <si>
    <t>You're a Star #096</t>
  </si>
  <si>
    <t>You're a Star #097</t>
  </si>
  <si>
    <t>You're a Star #098</t>
  </si>
  <si>
    <t>You're a Star #099</t>
  </si>
  <si>
    <t>StridentUK</t>
  </si>
  <si>
    <t>You're a Star #100</t>
  </si>
  <si>
    <t>monrose</t>
  </si>
  <si>
    <t>You're a Star #101</t>
  </si>
  <si>
    <t>You're a Star #102</t>
  </si>
  <si>
    <t>barefootguru</t>
  </si>
  <si>
    <t>You're a Star #103</t>
  </si>
  <si>
    <t>You're a Star #104</t>
  </si>
  <si>
    <t>JemmaJ1983</t>
  </si>
  <si>
    <t>JemmaJ1983/690/</t>
  </si>
  <si>
    <t>https://www.munzee.com/m/JemmaJ1983/690/</t>
  </si>
  <si>
    <t>You're a Star #105</t>
  </si>
  <si>
    <t>You're a Star #106</t>
  </si>
  <si>
    <t>bumble</t>
  </si>
  <si>
    <t>You're a Star #107</t>
  </si>
  <si>
    <t>You're a Star #108</t>
  </si>
  <si>
    <t>TubaDude</t>
  </si>
  <si>
    <t>You're a Star #109</t>
  </si>
  <si>
    <t>shewhofishes</t>
  </si>
  <si>
    <t>You're a Star #110</t>
  </si>
  <si>
    <t>You're a Star #111</t>
  </si>
  <si>
    <t>You're a Star #112</t>
  </si>
  <si>
    <t>Traverto</t>
  </si>
  <si>
    <t>You're a Star #113</t>
  </si>
  <si>
    <t>You're a Star #114</t>
  </si>
  <si>
    <t>You're a Star #115</t>
  </si>
  <si>
    <t>ol0n0lo</t>
  </si>
  <si>
    <t>You're a Star #116</t>
  </si>
  <si>
    <t>Virtual Dandelion</t>
  </si>
  <si>
    <t>dandelion</t>
  </si>
  <si>
    <t>You're a Star #117</t>
  </si>
  <si>
    <t>You're a Star #118</t>
  </si>
  <si>
    <t>You're a Star #119</t>
  </si>
  <si>
    <t>You're a Star #120</t>
  </si>
  <si>
    <t>You're a Star #121</t>
  </si>
  <si>
    <t>You're a Star #122</t>
  </si>
  <si>
    <t>You're a Star #123</t>
  </si>
  <si>
    <t>Virtual Wisteria != Virtual Dandelion Actual: -32.0071105563382, 116.054250113334</t>
  </si>
  <si>
    <t>You're a Star #124</t>
  </si>
  <si>
    <t>You're a Star #125</t>
  </si>
  <si>
    <t>You're a Star #126</t>
  </si>
  <si>
    <t>Virtual Wisteria</t>
  </si>
  <si>
    <t>wisteria</t>
  </si>
  <si>
    <t>You're a Star #127</t>
  </si>
  <si>
    <t>You're a Star #128</t>
  </si>
  <si>
    <t>You're a Star #129</t>
  </si>
  <si>
    <t>shaynemarks</t>
  </si>
  <si>
    <t>You're a Star #130</t>
  </si>
  <si>
    <t>You're a Star #131</t>
  </si>
  <si>
    <t>You're a Star #132</t>
  </si>
  <si>
    <t>anderkar</t>
  </si>
  <si>
    <t>https://www.munzee.com/m/anderkar/2155/</t>
  </si>
  <si>
    <t>You're a Star #133</t>
  </si>
  <si>
    <t>You're a Star #134</t>
  </si>
  <si>
    <t>lison55</t>
  </si>
  <si>
    <t>You're a Star #135</t>
  </si>
  <si>
    <t>You're a Star #136</t>
  </si>
  <si>
    <t>humbird7</t>
  </si>
  <si>
    <t>https://www.munzee.com/m/humbird7/22992/</t>
  </si>
  <si>
    <t>You're a Star #137</t>
  </si>
  <si>
    <t>Nicdchic</t>
  </si>
  <si>
    <t>You're a Star #138</t>
  </si>
  <si>
    <t>Munzeeprof</t>
  </si>
  <si>
    <t>You're a Star #139</t>
  </si>
  <si>
    <t>https://www.munzee.com/m/humbird7/22373/</t>
  </si>
  <si>
    <t>You're a Star #140</t>
  </si>
  <si>
    <t>https://www.munzee.com/m/Hmmm/5544/</t>
  </si>
  <si>
    <t>You're a Star #141</t>
  </si>
  <si>
    <t>You're a Star #142</t>
  </si>
  <si>
    <t>https://www.munzee.com/m/humbird7/22369/</t>
  </si>
  <si>
    <t>You're a Star #143</t>
  </si>
  <si>
    <t>https://www.munzee.com/m/Hmmm/5541/</t>
  </si>
  <si>
    <t>You're a Star #144</t>
  </si>
  <si>
    <t>You're a Star #145</t>
  </si>
  <si>
    <t>https://www.munzee.com/m/humbird7/22202/</t>
  </si>
  <si>
    <t>You're a Star #146</t>
  </si>
  <si>
    <t>https://www.munzee.com/m/Hmmm/5539/</t>
  </si>
  <si>
    <t>You're a Star #147</t>
  </si>
  <si>
    <t>set up not deployed</t>
  </si>
  <si>
    <t>You're a Star #148</t>
  </si>
  <si>
    <t>https://www.munzee.com/m/humbird7/22201/</t>
  </si>
  <si>
    <t>You're a Star #149</t>
  </si>
  <si>
    <t>https://www.munzee.com/m/Hmmm/5483/</t>
  </si>
  <si>
    <t>You're a Star #150</t>
  </si>
  <si>
    <t>You're a Star #151</t>
  </si>
  <si>
    <t>https://www.munzee.com/m/anderkar/2162/</t>
  </si>
  <si>
    <t>You're a Star #152</t>
  </si>
  <si>
    <t>https://www.munzee.com/m/Hmmm/5444/</t>
  </si>
  <si>
    <t>You're a Star #153</t>
  </si>
  <si>
    <t>You're a Star #154</t>
  </si>
  <si>
    <t>munzeeprof</t>
  </si>
  <si>
    <t>6/27/2021 - part of the original 30</t>
  </si>
  <si>
    <t>You're a Star #155</t>
  </si>
  <si>
    <t>https://www.munzee.com/m/Hmmm/5401/</t>
  </si>
  <si>
    <t>You're a Star #156</t>
  </si>
  <si>
    <t>You're a Star #157</t>
  </si>
  <si>
    <t>d</t>
  </si>
  <si>
    <t>You're a Star #158</t>
  </si>
  <si>
    <t>You're a Star #159</t>
  </si>
  <si>
    <t>You're a Star #160</t>
  </si>
  <si>
    <t>MunzeeJim19</t>
  </si>
  <si>
    <t>https://www.munzee.com/m/MunzeeJim19/1048/</t>
  </si>
  <si>
    <t>You're a Star #161</t>
  </si>
  <si>
    <t>You're a Star #162</t>
  </si>
  <si>
    <t>Virtual Red Violet</t>
  </si>
  <si>
    <t>red violet</t>
  </si>
  <si>
    <t>You're a Star #163</t>
  </si>
  <si>
    <t>https://www.munzee.com/m/Hmmm/5368/</t>
  </si>
  <si>
    <t>You're a Star #164</t>
  </si>
  <si>
    <t>You're a Star #165</t>
  </si>
  <si>
    <t>not yet deployed</t>
  </si>
  <si>
    <t>You're a Star #166</t>
  </si>
  <si>
    <t>https://www.munzee.com/m/Hmmm/5296/</t>
  </si>
  <si>
    <t>You're a Star #167</t>
  </si>
  <si>
    <t>You're a Star #168</t>
  </si>
  <si>
    <t>You're a Star #169</t>
  </si>
  <si>
    <t>https://www.munzee.com/m/Hmmm/5294/</t>
  </si>
  <si>
    <t>You're a Star #170</t>
  </si>
  <si>
    <t>mding4gold</t>
  </si>
  <si>
    <t>You're a Star #171</t>
  </si>
  <si>
    <t>You're a Star #172</t>
  </si>
  <si>
    <t>https://www.munzee.com/m/Debolicious/10394/admin/</t>
  </si>
  <si>
    <t>You're a Star #173</t>
  </si>
  <si>
    <t>1 of 3 for March</t>
  </si>
  <si>
    <t>You're a Star #174</t>
  </si>
  <si>
    <t>You're a Star #175</t>
  </si>
  <si>
    <t>You're a Star #176</t>
  </si>
  <si>
    <t>You're a Star #177</t>
  </si>
  <si>
    <t>You're a Star #178</t>
  </si>
  <si>
    <t>You're a Star #179</t>
  </si>
  <si>
    <t>NYBOSS</t>
  </si>
  <si>
    <t>You're a Star #180</t>
  </si>
  <si>
    <t>You're a Star #181</t>
  </si>
  <si>
    <t>You're a Star #182</t>
  </si>
  <si>
    <t>eaagledadandxena</t>
  </si>
  <si>
    <t>https://www.munzee.com/m/EagleDadandXenia/31253/</t>
  </si>
  <si>
    <t>You're a Star #183</t>
  </si>
  <si>
    <t>You're a Star #184</t>
  </si>
  <si>
    <t>You're a Star #185</t>
  </si>
  <si>
    <t>Julesbeus</t>
  </si>
  <si>
    <t>You're a Star #186</t>
  </si>
  <si>
    <t>PelicanRouge</t>
  </si>
  <si>
    <t>You're a Star #187</t>
  </si>
  <si>
    <t>1SheMarine</t>
  </si>
  <si>
    <t>https://www.munzee.com/m/1SheMarine/9746/</t>
  </si>
  <si>
    <t>You're a Star #188</t>
  </si>
  <si>
    <t>You're a Star #189</t>
  </si>
  <si>
    <t>jldh</t>
  </si>
  <si>
    <t>1 -9</t>
  </si>
  <si>
    <t>You're a Star #190</t>
  </si>
  <si>
    <t>ashthegeogenius</t>
  </si>
  <si>
    <t>You're a Star #191</t>
  </si>
  <si>
    <t>Virtual Yellow Green</t>
  </si>
  <si>
    <t>yellow green</t>
  </si>
  <si>
    <t>You're a Star #192</t>
  </si>
  <si>
    <t>You're a Star #193</t>
  </si>
  <si>
    <t>You're a Star #194</t>
  </si>
  <si>
    <t>You're a Star #195</t>
  </si>
  <si>
    <t>CzPeet</t>
  </si>
  <si>
    <t>You're a Star #196</t>
  </si>
  <si>
    <t>Noisette</t>
  </si>
  <si>
    <t>You're a Star #197</t>
  </si>
  <si>
    <t>Mcelmo</t>
  </si>
  <si>
    <t>https://www.munzee.com/m/Mcelmo/871/</t>
  </si>
  <si>
    <t>You're a Star #198</t>
  </si>
  <si>
    <t>Tansta8</t>
  </si>
  <si>
    <t>https://www.munzee.com/m/tansta8/957/</t>
  </si>
  <si>
    <t>You're a Star #199</t>
  </si>
  <si>
    <t>You're a Star #200</t>
  </si>
  <si>
    <t>jafo43</t>
  </si>
  <si>
    <t>You're a Star #201</t>
  </si>
  <si>
    <t>You're a Star #202</t>
  </si>
  <si>
    <t>You're a Star #203</t>
  </si>
  <si>
    <t>Jenks70</t>
  </si>
  <si>
    <t>You're a Star #204</t>
  </si>
  <si>
    <t>You're a Star #205</t>
  </si>
  <si>
    <t>NoahCache</t>
  </si>
  <si>
    <t>https://www.munzee.com/m/NoahCache/3396/</t>
  </si>
  <si>
    <t>You're a Star #206</t>
  </si>
  <si>
    <t>geckofreund</t>
  </si>
  <si>
    <t>https://www.munzee.com/m/geckofreund/4159/</t>
  </si>
  <si>
    <t>You're a Star #207</t>
  </si>
  <si>
    <t>Syrtene</t>
  </si>
  <si>
    <t>https://www.munzee.com/m/Syrtene/3341/</t>
  </si>
  <si>
    <t>You're a Star #208</t>
  </si>
  <si>
    <t>ujio</t>
  </si>
  <si>
    <t>You're a Star #209</t>
  </si>
  <si>
    <t>You're a Star #210</t>
  </si>
  <si>
    <t>You're a Star #211</t>
  </si>
  <si>
    <t>You're a Star #212</t>
  </si>
  <si>
    <t>You're a Star #213</t>
  </si>
  <si>
    <t>You're a Star #214</t>
  </si>
  <si>
    <t>https://www.munzee.com/m/jetsetnana/350/admin/map/</t>
  </si>
  <si>
    <t>You're a Star #215</t>
  </si>
  <si>
    <t>You're a Star #216</t>
  </si>
  <si>
    <t>You're a Star #217</t>
  </si>
  <si>
    <t>NietErVoor</t>
  </si>
  <si>
    <t>You're a Star #218</t>
  </si>
  <si>
    <t>You're a Star #219</t>
  </si>
  <si>
    <t>You're a Star #220</t>
  </si>
  <si>
    <t>Aussiewombat</t>
  </si>
  <si>
    <t>https://www.munzee.com/m/Aussiewombat/4696/</t>
  </si>
  <si>
    <t>You're a Star #221</t>
  </si>
  <si>
    <t>You're a Star #222</t>
  </si>
  <si>
    <t>DrentseHooglander</t>
  </si>
  <si>
    <t>You're a Star #223</t>
  </si>
  <si>
    <t>https://www.munzee.com/m/Aussiewombat/4711/</t>
  </si>
  <si>
    <t>You're a Star #224</t>
  </si>
  <si>
    <t>https://www.munzee.com/m/NietErVoor/4171/ 4/10</t>
  </si>
  <si>
    <t>You're a Star #225</t>
  </si>
  <si>
    <t>Virtual Periwinkle</t>
  </si>
  <si>
    <t>periwinkle</t>
  </si>
  <si>
    <t>https://www.munzee.com/m/anderkar/2114/</t>
  </si>
  <si>
    <t>You're a Star #226</t>
  </si>
  <si>
    <t>You're a Star #227</t>
  </si>
  <si>
    <t>You're a Star #228</t>
  </si>
  <si>
    <t>TURTLE</t>
  </si>
  <si>
    <t>You're a Star #229</t>
  </si>
  <si>
    <t>You're a Star #230</t>
  </si>
  <si>
    <t>You're a Star #231</t>
  </si>
  <si>
    <t>CambridgeHannons</t>
  </si>
  <si>
    <t>You're a Star #232</t>
  </si>
  <si>
    <t>You're a Star #233</t>
  </si>
  <si>
    <t>You're a Star #234</t>
  </si>
  <si>
    <t>https://www.munzee.com/m/1SheMarine/9631/</t>
  </si>
  <si>
    <t>You're a Star #235</t>
  </si>
  <si>
    <t>MeanderingMonkeys</t>
  </si>
  <si>
    <t>You're a Star #236</t>
  </si>
  <si>
    <t>You're a Star #237</t>
  </si>
  <si>
    <t>You're a Star #238</t>
  </si>
  <si>
    <t>You're a Star #239</t>
  </si>
  <si>
    <t>nbtzyy2</t>
  </si>
  <si>
    <t>15th aug not deployed. trade with Tom</t>
  </si>
  <si>
    <t>You're a Star #240</t>
  </si>
  <si>
    <t>You're a Star #241</t>
  </si>
  <si>
    <t>You're a Star #242</t>
  </si>
  <si>
    <t>You're a Star #243</t>
  </si>
  <si>
    <t>You're a Star #244</t>
  </si>
  <si>
    <t>CanUCacheThis</t>
  </si>
  <si>
    <t>Will depoy on 8/12</t>
  </si>
  <si>
    <t>You're a Star #245</t>
  </si>
  <si>
    <t>You're a Star #246</t>
  </si>
  <si>
    <t>You're a Star #247</t>
  </si>
  <si>
    <t>You're a Star #248</t>
  </si>
  <si>
    <t>You're a Star #249</t>
  </si>
  <si>
    <t>Kingofkingz</t>
  </si>
  <si>
    <t>https://www.munzee.com/m/Kingofkingz/1549/</t>
  </si>
  <si>
    <t>You're a Star #250</t>
  </si>
  <si>
    <t>You're a Star #251</t>
  </si>
  <si>
    <t>You're a Star #252</t>
  </si>
  <si>
    <t>You're a Star #253</t>
  </si>
  <si>
    <t>You're a Star #254</t>
  </si>
  <si>
    <t>You're a Star #255</t>
  </si>
  <si>
    <t>Virtual Violet</t>
  </si>
  <si>
    <t>violet</t>
  </si>
  <si>
    <t>WantingSnow</t>
  </si>
  <si>
    <t>You're a Star #256</t>
  </si>
  <si>
    <t>You're a Star #257</t>
  </si>
  <si>
    <t>You're a Star #258</t>
  </si>
  <si>
    <t>You're a Star #259</t>
  </si>
  <si>
    <t>You're a Star #260</t>
  </si>
  <si>
    <t>https://www.munzee.com/m/TD42/6986/</t>
  </si>
  <si>
    <t>You're a Star #261</t>
  </si>
  <si>
    <t>https://www.munzee.com/m/Hmmm/5234/</t>
  </si>
  <si>
    <t>You're a Star #262</t>
  </si>
  <si>
    <t>You're a Star #263</t>
  </si>
  <si>
    <t>You're a Star #264</t>
  </si>
  <si>
    <t>https://www.munzee.com/m/Hmmm/5181/</t>
  </si>
  <si>
    <t>You're a Star #265</t>
  </si>
  <si>
    <t>You're a Star #266</t>
  </si>
  <si>
    <t>You're a Star #267</t>
  </si>
  <si>
    <t>https://www.munzee.com/m/Hmmm/5161/</t>
  </si>
  <si>
    <t>You're a Star #268</t>
  </si>
  <si>
    <t>You're a Star #269</t>
  </si>
  <si>
    <t xml:space="preserve">Tansta8 </t>
  </si>
  <si>
    <t>https://www.munzee.com/m/tansta8/956/</t>
  </si>
  <si>
    <t>You're a Star #270</t>
  </si>
  <si>
    <t>https://www.munzee.com/m/TD42/6889/</t>
  </si>
  <si>
    <t>You're a Star #271</t>
  </si>
  <si>
    <t>You're a Star #272</t>
  </si>
  <si>
    <t>webeon2it</t>
  </si>
  <si>
    <t>https://www.munzee.com/m/webeon2it/5736/</t>
  </si>
  <si>
    <t>You're a Star #273</t>
  </si>
  <si>
    <t>https://www.munzee.com/m/TD42/6888/</t>
  </si>
  <si>
    <t>You're a Star #274</t>
  </si>
  <si>
    <t>You're a Star #275</t>
  </si>
  <si>
    <t>https://www.munzee.com/m/Hmmm/5047/</t>
  </si>
  <si>
    <t>You're a Star #276</t>
  </si>
  <si>
    <t>https://www.munzee.com/m/TD42/6887/</t>
  </si>
  <si>
    <t>You're a Star #277</t>
  </si>
  <si>
    <t>x2 deploy tomorow</t>
  </si>
  <si>
    <t>You're a Star #278</t>
  </si>
  <si>
    <t>https://www.munzee.com/m/Hmmm/5011/</t>
  </si>
  <si>
    <t>You're a Star #279</t>
  </si>
  <si>
    <t>https://www.munzee.com/m/TD42/6836/</t>
  </si>
  <si>
    <t>You're a Star #280</t>
  </si>
  <si>
    <t>x2 dep tomorow</t>
  </si>
  <si>
    <t>You're a Star #281</t>
  </si>
  <si>
    <t>Virtual Purple Mountains Majesty</t>
  </si>
  <si>
    <t>purple mountains majesty</t>
  </si>
  <si>
    <t>You're a Star #282</t>
  </si>
  <si>
    <t>Virtual Blue Violet</t>
  </si>
  <si>
    <t>blue violet</t>
  </si>
  <si>
    <t>CoalCracker7</t>
  </si>
  <si>
    <t>You're a Star #283</t>
  </si>
  <si>
    <t>5Star</t>
  </si>
  <si>
    <t xml:space="preserve"> </t>
  </si>
  <si>
    <t>You're a Star #284</t>
  </si>
  <si>
    <t>blue bait for the new sea creatures</t>
  </si>
  <si>
    <t>You're a Star #285</t>
  </si>
  <si>
    <t xml:space="preserve">Mcelmo </t>
  </si>
  <si>
    <t>https://www.munzee.com/m/Mcelmo/807/</t>
  </si>
  <si>
    <t>You're a Star #286</t>
  </si>
  <si>
    <t>https://www.munzee.com/m/tansta8/992/</t>
  </si>
  <si>
    <t>You're a Star #287</t>
  </si>
  <si>
    <t>You're a Star #288</t>
  </si>
  <si>
    <t>You're a Star #289</t>
  </si>
  <si>
    <t>drerw637</t>
  </si>
  <si>
    <t>https://www.munzee.com/m/drew637/12984/</t>
  </si>
  <si>
    <t>You're a Star #290</t>
  </si>
  <si>
    <t>You're a Star #291</t>
  </si>
  <si>
    <t>space due to archived zee</t>
  </si>
  <si>
    <t>You're a Star #292</t>
  </si>
  <si>
    <t>You're a Star #293</t>
  </si>
  <si>
    <t>Virtual Asparagus</t>
  </si>
  <si>
    <t>asparagus</t>
  </si>
  <si>
    <t>nyisutter</t>
  </si>
  <si>
    <t>You're a Star #294</t>
  </si>
  <si>
    <t>You're a Star #295</t>
  </si>
  <si>
    <t>jetsetnanna</t>
  </si>
  <si>
    <t>You're a Star #296</t>
  </si>
  <si>
    <t>You're a Star #297</t>
  </si>
  <si>
    <t>You're a Star #298</t>
  </si>
  <si>
    <t>You're a Star #299</t>
  </si>
  <si>
    <t>You're a Star #300</t>
  </si>
  <si>
    <t>Virtual Olive Green</t>
  </si>
  <si>
    <t>olive green</t>
  </si>
  <si>
    <t>You're a Star #301</t>
  </si>
  <si>
    <t>You're a Star #302</t>
  </si>
  <si>
    <t>You're a Star #303</t>
  </si>
  <si>
    <t>You're a Star #304</t>
  </si>
  <si>
    <t>BonnieB1</t>
  </si>
  <si>
    <t>You're a Star #305</t>
  </si>
  <si>
    <t>Bitux</t>
  </si>
  <si>
    <t>You're a Star #306</t>
  </si>
  <si>
    <t>Caribus</t>
  </si>
  <si>
    <t>clanner</t>
  </si>
  <si>
    <t>You're a Star #307</t>
  </si>
  <si>
    <t>You're a Star #308</t>
  </si>
  <si>
    <t>You're a Star #309</t>
  </si>
  <si>
    <t>You're a Star #310</t>
  </si>
  <si>
    <t>You're a Star #311</t>
  </si>
  <si>
    <t>Virtual Blue</t>
  </si>
  <si>
    <t>blue</t>
  </si>
  <si>
    <t>lanyasummer</t>
  </si>
  <si>
    <t>You're a Star #312</t>
  </si>
  <si>
    <t>You're a Star #313</t>
  </si>
  <si>
    <t>You're a Star #314</t>
  </si>
  <si>
    <t>Virtual Robin Egg Blue</t>
  </si>
  <si>
    <t>robin egg blue</t>
  </si>
  <si>
    <t>You're a Star #315</t>
  </si>
  <si>
    <t>Virtual Green</t>
  </si>
  <si>
    <t>green</t>
  </si>
  <si>
    <t>You're a Star #316</t>
  </si>
  <si>
    <t>You're a Star #317</t>
  </si>
  <si>
    <t>You're a Star #318</t>
  </si>
  <si>
    <t>You're a Star #319</t>
  </si>
  <si>
    <t>You're a Star #320</t>
  </si>
  <si>
    <t>You're a Star #321</t>
  </si>
  <si>
    <t>You're a Star #322</t>
  </si>
  <si>
    <t>You're a Star #323</t>
  </si>
  <si>
    <t>You're a Star #324</t>
  </si>
  <si>
    <t>You're a Star #325</t>
  </si>
  <si>
    <t>You're a Star #326</t>
  </si>
  <si>
    <t>You're a Star #327</t>
  </si>
  <si>
    <t>x2</t>
  </si>
  <si>
    <t>You're a Star #328</t>
  </si>
  <si>
    <t>https://www.munzee.com/m/TD42/6835/</t>
  </si>
  <si>
    <t>You're a Star #329</t>
  </si>
  <si>
    <t>You're a Star #330</t>
  </si>
  <si>
    <t>You're a Star #331</t>
  </si>
  <si>
    <t>https://www.munzee.com/m/TD42/6834/</t>
  </si>
  <si>
    <t>You're a Star #332</t>
  </si>
  <si>
    <t>You're a Star #333</t>
  </si>
  <si>
    <t>https://www.munzee.com/m/Hmmm/5009/</t>
  </si>
  <si>
    <t>You're a Star #334</t>
  </si>
  <si>
    <t>You're a Star #335</t>
  </si>
  <si>
    <t>You're a Star #336</t>
  </si>
  <si>
    <t>You're a Star #337</t>
  </si>
  <si>
    <t>You're a Star #338</t>
  </si>
  <si>
    <t>You're a Star #339</t>
  </si>
  <si>
    <t>You're a Star #340</t>
  </si>
  <si>
    <t>You're a Star #341</t>
  </si>
  <si>
    <t>You're a Star #342</t>
  </si>
  <si>
    <t>You're a Star #343</t>
  </si>
  <si>
    <t>Virtual Granny Smith Apple</t>
  </si>
  <si>
    <t>granny smith apple</t>
  </si>
  <si>
    <t>You're a Star #344</t>
  </si>
  <si>
    <t>kingofkingz</t>
  </si>
  <si>
    <t>https://www.munzee.com/m/Kingofkingz/1543/</t>
  </si>
  <si>
    <t>You're a Star #345</t>
  </si>
  <si>
    <t>You're a Star #346</t>
  </si>
  <si>
    <t>You're a Star #347</t>
  </si>
  <si>
    <t>You're a Star #348</t>
  </si>
  <si>
    <t>You're a Star #349</t>
  </si>
  <si>
    <t>You're a Star #350</t>
  </si>
  <si>
    <t>You're a Star #351</t>
  </si>
  <si>
    <t>Virtual Cerulean</t>
  </si>
  <si>
    <t>cerulean</t>
  </si>
  <si>
    <t>You're a Star #352</t>
  </si>
  <si>
    <t>You're a Star #353</t>
  </si>
  <si>
    <t>You're a Star #354</t>
  </si>
  <si>
    <t>You're a Star #355</t>
  </si>
  <si>
    <t>mortonfox</t>
  </si>
  <si>
    <t>You're a Star #356</t>
  </si>
  <si>
    <t>You're a Star #357</t>
  </si>
  <si>
    <t>You're a Star #358</t>
  </si>
  <si>
    <t>You're a Star #359</t>
  </si>
  <si>
    <t>You're a Star #360</t>
  </si>
  <si>
    <t>You're a Star #361</t>
  </si>
  <si>
    <t>Jenks</t>
  </si>
  <si>
    <t>You're a Star #362</t>
  </si>
  <si>
    <t>You're a Star #363</t>
  </si>
  <si>
    <t>You're a Star #364</t>
  </si>
  <si>
    <t>You're a Star #365</t>
  </si>
  <si>
    <t>You're a Star #366</t>
  </si>
  <si>
    <t>You're a Star #367</t>
  </si>
  <si>
    <t>You're a Star #368</t>
  </si>
  <si>
    <t>prmarks1391</t>
  </si>
  <si>
    <t>You're a Star #369</t>
  </si>
  <si>
    <t>You're a Star #370</t>
  </si>
  <si>
    <t>FRH</t>
  </si>
  <si>
    <t>You're a Star #371</t>
  </si>
  <si>
    <t>You're a Star #372</t>
  </si>
  <si>
    <t>You're a Star #373</t>
  </si>
  <si>
    <t>You're a Star #374</t>
  </si>
  <si>
    <t>You're a Star #375</t>
  </si>
  <si>
    <t>You're a Star #376</t>
  </si>
  <si>
    <t>You're a Star #377</t>
  </si>
  <si>
    <t>You're a Star #378</t>
  </si>
  <si>
    <t>You're a Star #379</t>
  </si>
  <si>
    <t>Tatzaa</t>
  </si>
  <si>
    <t>You're a Star #380</t>
  </si>
  <si>
    <t>You're a Star #381</t>
  </si>
  <si>
    <t>You're a Star #382</t>
  </si>
  <si>
    <t>You're a Star #383</t>
  </si>
  <si>
    <t>You're a Star #384</t>
  </si>
  <si>
    <t>You're a Star #385</t>
  </si>
  <si>
    <t>You're a Star #386</t>
  </si>
  <si>
    <t>You're a Star #387</t>
  </si>
  <si>
    <t>Joroma80</t>
  </si>
  <si>
    <t>September CW</t>
  </si>
  <si>
    <t>You're a Star #388</t>
  </si>
  <si>
    <t>You're a Star #389</t>
  </si>
  <si>
    <t>You're a Star #390</t>
  </si>
  <si>
    <t>You're a Star #391</t>
  </si>
  <si>
    <t>You're a Star #392</t>
  </si>
  <si>
    <t>You're a Star #393</t>
  </si>
  <si>
    <t>You're a Star #394</t>
  </si>
  <si>
    <t>You're a Star #395</t>
  </si>
  <si>
    <t>You're a Star #396</t>
  </si>
  <si>
    <t>You're a Star #397</t>
  </si>
  <si>
    <t>You're a Star #398</t>
  </si>
  <si>
    <t>You're a Star #399</t>
  </si>
  <si>
    <t>Virtual Cornflower</t>
  </si>
  <si>
    <t>cornflower</t>
  </si>
  <si>
    <t>You're a Star #400</t>
  </si>
  <si>
    <t>You're a Star #401</t>
  </si>
  <si>
    <t>You're a Star #402</t>
  </si>
  <si>
    <t>You're a Star #403</t>
  </si>
  <si>
    <t>You're a Star #404</t>
  </si>
  <si>
    <t>You're a Star #405</t>
  </si>
  <si>
    <t>You're a Star #406</t>
  </si>
  <si>
    <t>You're a Star #407</t>
  </si>
  <si>
    <t>You're a Star #408</t>
  </si>
  <si>
    <t>You're a Star #409</t>
  </si>
  <si>
    <t>You're a Star #410</t>
  </si>
  <si>
    <t>You're a Star #411</t>
  </si>
  <si>
    <t>You're a Star #412</t>
  </si>
  <si>
    <t>You're a Star #413</t>
  </si>
  <si>
    <t>You're a Star #414</t>
  </si>
  <si>
    <t>You're a Star #415</t>
  </si>
  <si>
    <t>You're a Star #416</t>
  </si>
  <si>
    <t>You're a Star #417</t>
  </si>
  <si>
    <t>You're a Star #418</t>
  </si>
  <si>
    <t>Virtual Indigo</t>
  </si>
  <si>
    <t>indigo</t>
  </si>
  <si>
    <t xml:space="preserve">mcelmo </t>
  </si>
  <si>
    <t>https://www.munzee.com/m/Mcelmo/793/  has been fixed</t>
  </si>
  <si>
    <t>You're a Star #419</t>
  </si>
  <si>
    <t>https://www.munzee.com/m/tansta8/1007/</t>
  </si>
  <si>
    <t>You're a Star #420</t>
  </si>
  <si>
    <t>You're a Star #421</t>
  </si>
  <si>
    <t>You're a Star #422</t>
  </si>
  <si>
    <t>You're a Star #423</t>
  </si>
  <si>
    <t>You're a Star #424</t>
  </si>
  <si>
    <t>You're a Star #425</t>
  </si>
  <si>
    <t>You're a Star #426</t>
  </si>
  <si>
    <t>You're a Star #427</t>
  </si>
  <si>
    <t>You're a Star #428</t>
  </si>
  <si>
    <t>You're a Star #429</t>
  </si>
  <si>
    <t>You're a Star #430</t>
  </si>
  <si>
    <t>You're a Star #431</t>
  </si>
  <si>
    <t>You're a Star #432</t>
  </si>
  <si>
    <t>You're a Star #433</t>
  </si>
  <si>
    <t>You're a Star #434</t>
  </si>
  <si>
    <t>You're a Star #435</t>
  </si>
  <si>
    <t>You're a Star #436</t>
  </si>
  <si>
    <t>You're a Star #437</t>
  </si>
  <si>
    <t>You're a Star #438</t>
  </si>
  <si>
    <t>You're a Star #439</t>
  </si>
  <si>
    <t>You're a Star #440</t>
  </si>
  <si>
    <t>You're a Star #441</t>
  </si>
  <si>
    <t>You're a Star #442</t>
  </si>
  <si>
    <t>You're a Star #443</t>
  </si>
  <si>
    <t>Suomieven</t>
  </si>
  <si>
    <t>https://www.munzee.com/m/Suomieven/21856/</t>
  </si>
  <si>
    <t>You're a Star #444</t>
  </si>
  <si>
    <t>You're a Star #445</t>
  </si>
  <si>
    <t>You're a Star #446</t>
  </si>
  <si>
    <t>You're a Star #447</t>
  </si>
  <si>
    <t>You're a Star #448</t>
  </si>
  <si>
    <t>You're a Star #449</t>
  </si>
  <si>
    <t>You're a Star #450</t>
  </si>
  <si>
    <t>You're a Star #451</t>
  </si>
  <si>
    <t>You're a Star #452</t>
  </si>
  <si>
    <t>You're a Star #453</t>
  </si>
  <si>
    <t>You're a Star #454</t>
  </si>
  <si>
    <t>You're a Star #455</t>
  </si>
  <si>
    <t>You're a Star #456</t>
  </si>
  <si>
    <t>You're a Star #457</t>
  </si>
  <si>
    <t>You're a Star #458</t>
  </si>
  <si>
    <t>You're a Star #459</t>
  </si>
  <si>
    <t>You're a Star #460</t>
  </si>
  <si>
    <t>You're a Star #461</t>
  </si>
  <si>
    <t>You're a Star #462</t>
  </si>
  <si>
    <t>You're a Star #463</t>
  </si>
  <si>
    <t>You're a Star #464</t>
  </si>
  <si>
    <t>You're a Star #465</t>
  </si>
  <si>
    <t>You're a Star #466</t>
  </si>
  <si>
    <t>You're a Star #467</t>
  </si>
  <si>
    <t>You're a Star #468</t>
  </si>
  <si>
    <t>You're a Star #469</t>
  </si>
  <si>
    <t>You're a Star #470</t>
  </si>
  <si>
    <t>You're a Star #471</t>
  </si>
  <si>
    <t>You're a Star #472</t>
  </si>
  <si>
    <t>You're a Star #473</t>
  </si>
  <si>
    <t>You're a Star #474</t>
  </si>
  <si>
    <t>You're a Star #475</t>
  </si>
  <si>
    <t>You're a Star #476</t>
  </si>
  <si>
    <t>You're a Star #477</t>
  </si>
  <si>
    <t>You're a Star #478</t>
  </si>
  <si>
    <t>You're a Star #479</t>
  </si>
  <si>
    <t>You're a Star #480</t>
  </si>
  <si>
    <t>You're a Star #481</t>
  </si>
  <si>
    <t>https://www.munzee.com/m/jetsetnana/346/admin/map/</t>
  </si>
  <si>
    <t>You're a Star #482</t>
  </si>
  <si>
    <t>You're a Star #483</t>
  </si>
  <si>
    <t>Virtual Sea Green</t>
  </si>
  <si>
    <t>sea green</t>
  </si>
  <si>
    <t>You're a Star #484</t>
  </si>
  <si>
    <t>You're a Star #485</t>
  </si>
  <si>
    <t>You're a Star #486</t>
  </si>
  <si>
    <t>You're a Star #487</t>
  </si>
  <si>
    <t>You're a Star #488</t>
  </si>
  <si>
    <t>You're a Star #489</t>
  </si>
  <si>
    <t>jenks possible</t>
  </si>
  <si>
    <t>You're a Star #490</t>
  </si>
  <si>
    <t>jenks</t>
  </si>
  <si>
    <t>You're a Star #491</t>
  </si>
  <si>
    <t>You're a Star #492</t>
  </si>
  <si>
    <t>You're a Star #493</t>
  </si>
  <si>
    <t>You're a Star #494</t>
  </si>
  <si>
    <t>You're a Star #495</t>
  </si>
  <si>
    <t>You're a Star #496</t>
  </si>
  <si>
    <t>You're a Star #497</t>
  </si>
  <si>
    <t>You're a Star #498</t>
  </si>
  <si>
    <t>Virtual Turquoise Blue</t>
  </si>
  <si>
    <t>turquoise blue</t>
  </si>
  <si>
    <t>You're a Star #499</t>
  </si>
  <si>
    <t>You're a Star #500</t>
  </si>
  <si>
    <t>You're a Star #501</t>
  </si>
  <si>
    <t>You're a Star #502</t>
  </si>
  <si>
    <t>PoniaN</t>
  </si>
  <si>
    <t>You're a Star #503</t>
  </si>
  <si>
    <t>Deb or jenks70</t>
  </si>
  <si>
    <t>You're a Star #504</t>
  </si>
  <si>
    <t>You're a Star #505</t>
  </si>
  <si>
    <t>You're a Star #506</t>
  </si>
  <si>
    <t>You're a Star #507</t>
  </si>
  <si>
    <t>You're a Star #508</t>
  </si>
  <si>
    <t>Mahimir</t>
  </si>
  <si>
    <t>https://www.munzee.com/m/Mahimir/7772/</t>
  </si>
  <si>
    <t>You're a Star #509</t>
  </si>
  <si>
    <t>You're a Star #510</t>
  </si>
  <si>
    <t xml:space="preserve">Charlottedavina </t>
  </si>
  <si>
    <t>You're a Star #511</t>
  </si>
  <si>
    <t>You're a Star #512</t>
  </si>
  <si>
    <t>You're a Star #513</t>
  </si>
  <si>
    <t>23speds</t>
  </si>
  <si>
    <t>You're a Star #514</t>
  </si>
  <si>
    <t>You're a Star #515</t>
  </si>
  <si>
    <t>You're a Star #516</t>
  </si>
  <si>
    <t>You're a Star #517</t>
  </si>
  <si>
    <t>You're a Star #518</t>
  </si>
  <si>
    <t xml:space="preserve"> blocking munzee has been moved</t>
  </si>
  <si>
    <t>You're a Star #519</t>
  </si>
  <si>
    <r>
      <rPr/>
      <t xml:space="preserve">blocked by </t>
    </r>
    <r>
      <rPr>
        <color rgb="FF1155CC"/>
        <u/>
      </rPr>
      <t>https://www.munzee.com/m/Bewrightback/1632/</t>
    </r>
  </si>
  <si>
    <t>You're a Star #520</t>
  </si>
  <si>
    <t>You're a Star #521</t>
  </si>
  <si>
    <t>https://www.munzee.com/m/jenks70/795/admin/map/</t>
  </si>
  <si>
    <t>You're a Star #522</t>
  </si>
  <si>
    <t>You're a Star #523</t>
  </si>
  <si>
    <t>Dicataldo</t>
  </si>
  <si>
    <t>https://www.munzee.com/m/Dicataldo2019/399/</t>
  </si>
  <si>
    <t>You're a Star #524</t>
  </si>
  <si>
    <t>You're a Star #525</t>
  </si>
  <si>
    <t>GrimyMitts</t>
  </si>
  <si>
    <t>You're a Star #526</t>
  </si>
  <si>
    <t>You're a Star #527</t>
  </si>
  <si>
    <t>You're a Star #528</t>
  </si>
  <si>
    <t>Obi-Cal</t>
  </si>
  <si>
    <t>You're a Star #529</t>
  </si>
  <si>
    <t>You're a Star #530</t>
  </si>
  <si>
    <t>You're a Star #531</t>
  </si>
  <si>
    <t>hunniees</t>
  </si>
  <si>
    <t>You're a Star #532</t>
  </si>
  <si>
    <t>You're a Star #533</t>
  </si>
  <si>
    <t>Bisquick2</t>
  </si>
  <si>
    <t>June Deploy</t>
  </si>
  <si>
    <t>You're a Star #534</t>
  </si>
  <si>
    <t>You're a Star #535</t>
  </si>
  <si>
    <t>You're a Star #536</t>
  </si>
  <si>
    <t>You're a Star #537</t>
  </si>
  <si>
    <t>&lt;-- HIDE ROW ONCE SET --&gt;</t>
  </si>
  <si>
    <t>Number of top contributors to show:</t>
  </si>
  <si>
    <t>Coordination chat URL:</t>
  </si>
  <si>
    <t>https://discord.me/Munzee</t>
  </si>
  <si>
    <t>Map link URL:</t>
  </si>
  <si>
    <t>https://www.munzee.com/map/qd69bvnrh/16.5</t>
  </si>
  <si>
    <t>You're a Star</t>
  </si>
  <si>
    <t>TOTAL</t>
  </si>
  <si>
    <t>MyGarden description</t>
  </si>
  <si>
    <t>Virual color</t>
  </si>
  <si>
    <t>Amount</t>
  </si>
  <si>
    <t>Available</t>
  </si>
  <si>
    <t>% done</t>
  </si>
  <si>
    <t>Insert screenshot from VGP
with no crosshairs as a drawing here.</t>
  </si>
  <si>
    <t>Pin Name</t>
  </si>
  <si>
    <t>Type</t>
  </si>
  <si>
    <t>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</si>
</sst>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00000000"/>
    <numFmt numFmtId="165" formatCode="mmmm d"/>
    <numFmt numFmtId="166" formatCode="m-d"/>
    <numFmt numFmtId="167" formatCode="m/d"/>
    <numFmt numFmtId="168" formatCode="d mmmm"/>
    <numFmt numFmtId="169" formatCode="mmm d"/>
  </numFmts>
  <fonts count="35">
    <font>
      <sz val="10.0"/>
      <color rgb="FF000000"/>
      <name val="Arial"/>
    </font>
    <font>
      <b/>
      <sz val="12.0"/>
      <name val="Arial"/>
    </font>
    <font/>
    <font>
      <sz val="11.0"/>
      <color rgb="FF000000"/>
      <name val="Calibri"/>
    </font>
    <font>
      <u/>
      <color rgb="FF0000FF"/>
    </font>
    <font>
      <b/>
    </font>
    <font>
      <u/>
      <color rgb="FFFFFFFF"/>
    </font>
    <font>
      <u/>
      <color rgb="FF0000FF"/>
    </font>
    <font>
      <color rgb="FF000000"/>
    </font>
    <font>
      <name val="Roboto"/>
    </font>
    <font>
      <u/>
      <color rgb="FF0000FF"/>
    </font>
    <font>
      <u/>
      <color rgb="FFFFFFFF"/>
    </font>
    <font>
      <i/>
      <u/>
      <color rgb="FF1155CC"/>
    </font>
    <font>
      <u/>
      <color rgb="FF1155CC"/>
    </font>
    <font>
      <u/>
      <color rgb="FF1155CC"/>
    </font>
    <font>
      <color rgb="FF9900FF"/>
    </font>
    <font>
      <u/>
      <color rgb="FF000000"/>
      <name val="Roboto"/>
    </font>
    <font>
      <color rgb="FF000000"/>
      <name val="Roboto"/>
    </font>
    <font>
      <i/>
      <color rgb="FF000000"/>
    </font>
    <font>
      <color rgb="FF000000"/>
      <name val="Arial"/>
    </font>
    <font>
      <sz val="11.0"/>
      <color rgb="FF333333"/>
      <name val="&quot;Helvetica Neue&quot;"/>
    </font>
    <font>
      <u/>
      <color rgb="FF0000FF"/>
    </font>
    <font>
      <u/>
      <color rgb="FF0000FF"/>
    </font>
    <font>
      <b/>
      <sz val="18.0"/>
    </font>
    <font>
      <b/>
      <u/>
      <sz val="14.0"/>
      <color rgb="FF0000FF"/>
    </font>
    <font>
      <b/>
      <sz val="14.0"/>
      <name val="Arial"/>
    </font>
    <font>
      <b/>
      <i/>
      <sz val="14.0"/>
      <color rgb="FFFFFFFF"/>
      <name val="Arial"/>
    </font>
    <font>
      <b/>
      <sz val="18.0"/>
      <name val="Arial"/>
    </font>
    <font>
      <b/>
      <sz val="18.0"/>
      <name val="Oxygen"/>
    </font>
    <font>
      <b/>
      <sz val="11.0"/>
      <name val="Oxygen"/>
    </font>
    <font>
      <b/>
      <name val="Oxygen"/>
    </font>
    <font>
      <b/>
      <color rgb="FFFFFFFF"/>
      <name val="Oxygen"/>
    </font>
    <font>
      <name val="Arial"/>
    </font>
    <font>
      <b/>
      <sz val="11.0"/>
      <name val="Calibri"/>
    </font>
    <font>
      <b/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3">
    <border/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3" numFmtId="164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2" numFmtId="165" xfId="0" applyAlignment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0" fillId="0" fontId="2" numFmtId="165" xfId="0" applyAlignment="1" applyFont="1" applyNumberFormat="1">
      <alignment horizontal="center" readingOrder="0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0" fontId="15" numFmtId="0" xfId="0" applyAlignment="1" applyFont="1">
      <alignment horizontal="center" readingOrder="0" shrinkToFit="0" vertical="center" wrapText="0"/>
    </xf>
    <xf borderId="0" fillId="0" fontId="2" numFmtId="166" xfId="0" applyAlignment="1" applyFont="1" applyNumberFormat="1">
      <alignment horizontal="center" readingOrder="0" shrinkToFit="0" vertical="center" wrapText="0"/>
    </xf>
    <xf borderId="0" fillId="0" fontId="16" numFmtId="0" xfId="0" applyAlignment="1" applyFont="1">
      <alignment readingOrder="0"/>
    </xf>
    <xf borderId="0" fillId="0" fontId="2" numFmtId="167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0" fontId="2" numFmtId="168" xfId="0" applyAlignment="1" applyFont="1" applyNumberFormat="1">
      <alignment horizontal="center" readingOrder="0" shrinkToFit="0" vertical="center" wrapText="0"/>
    </xf>
    <xf borderId="0" fillId="0" fontId="2" numFmtId="169" xfId="0" applyAlignment="1" applyFont="1" applyNumberFormat="1">
      <alignment horizontal="center" readingOrder="0" shrinkToFit="0" vertical="center" wrapText="0"/>
    </xf>
    <xf borderId="0" fillId="0" fontId="2" numFmtId="169" xfId="0" applyAlignment="1" applyFont="1" applyNumberFormat="1">
      <alignment horizontal="center" readingOrder="0" shrinkToFit="0" vertical="center" wrapText="0"/>
    </xf>
    <xf borderId="0" fillId="2" fontId="17" numFmtId="0" xfId="0" applyAlignment="1" applyFill="1" applyFont="1">
      <alignment readingOrder="0"/>
    </xf>
    <xf borderId="0" fillId="0" fontId="1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readingOrder="0"/>
    </xf>
    <xf borderId="0" fillId="2" fontId="19" numFmtId="0" xfId="0" applyAlignment="1" applyFont="1">
      <alignment horizontal="center" readingOrder="0"/>
    </xf>
    <xf borderId="0" fillId="3" fontId="20" numFmtId="0" xfId="0" applyAlignment="1" applyFill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4" fontId="2" numFmtId="0" xfId="0" applyAlignment="1" applyFill="1" applyFont="1">
      <alignment horizontal="center" shrinkToFit="0" vertical="center" wrapText="0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22" numFmtId="0" xfId="0" applyAlignment="1" applyFont="1">
      <alignment horizontal="left" readingOrder="0" vertical="center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horizontal="center" vertical="center"/>
    </xf>
    <xf borderId="2" fillId="5" fontId="25" numFmtId="0" xfId="0" applyAlignment="1" applyBorder="1" applyFill="1" applyFont="1">
      <alignment horizontal="center" vertical="bottom"/>
    </xf>
    <xf borderId="3" fillId="0" fontId="25" numFmtId="3" xfId="0" applyAlignment="1" applyBorder="1" applyFont="1" applyNumberFormat="1">
      <alignment horizontal="center" vertical="bottom"/>
    </xf>
    <xf borderId="3" fillId="6" fontId="26" numFmtId="10" xfId="0" applyAlignment="1" applyBorder="1" applyFill="1" applyFont="1" applyNumberFormat="1">
      <alignment horizontal="center" vertical="bottom"/>
    </xf>
    <xf borderId="4" fillId="5" fontId="27" numFmtId="0" xfId="0" applyAlignment="1" applyBorder="1" applyFont="1">
      <alignment horizontal="center" vertical="center"/>
    </xf>
    <xf borderId="5" fillId="5" fontId="27" numFmtId="0" xfId="0" applyAlignment="1" applyBorder="1" applyFon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1" fillId="0" fontId="2" numFmtId="0" xfId="0" applyBorder="1" applyFont="1"/>
    <xf borderId="6" fillId="0" fontId="28" numFmtId="0" xfId="0" applyAlignment="1" applyBorder="1" applyFont="1">
      <alignment horizontal="center" vertical="center"/>
    </xf>
    <xf borderId="7" fillId="0" fontId="2" numFmtId="0" xfId="0" applyBorder="1" applyFont="1"/>
    <xf borderId="8" fillId="0" fontId="29" numFmtId="0" xfId="0" applyAlignment="1" applyBorder="1" applyFont="1">
      <alignment horizontal="center" vertical="center"/>
    </xf>
    <xf borderId="9" fillId="0" fontId="30" numFmtId="0" xfId="0" applyAlignment="1" applyBorder="1" applyFont="1">
      <alignment horizontal="center" vertical="center"/>
    </xf>
    <xf borderId="10" fillId="0" fontId="30" numFmtId="0" xfId="0" applyAlignment="1" applyBorder="1" applyFont="1">
      <alignment horizontal="center" vertical="center"/>
    </xf>
    <xf borderId="11" fillId="7" fontId="31" numFmtId="0" xfId="0" applyAlignment="1" applyBorder="1" applyFill="1" applyFont="1">
      <alignment horizontal="center" vertical="center"/>
    </xf>
    <xf borderId="0" fillId="7" fontId="31" numFmtId="0" xfId="0" applyAlignment="1" applyFont="1">
      <alignment horizontal="center" vertical="center"/>
    </xf>
    <xf borderId="12" fillId="7" fontId="31" numFmtId="0" xfId="0" applyAlignment="1" applyBorder="1" applyFont="1">
      <alignment horizontal="center" vertical="center"/>
    </xf>
    <xf borderId="11" fillId="6" fontId="31" numFmtId="0" xfId="0" applyAlignment="1" applyBorder="1" applyFont="1">
      <alignment horizontal="center" vertical="center"/>
    </xf>
    <xf borderId="0" fillId="6" fontId="31" numFmtId="0" xfId="0" applyAlignment="1" applyFont="1">
      <alignment horizontal="center" vertical="center"/>
    </xf>
    <xf borderId="12" fillId="6" fontId="31" numFmtId="0" xfId="0" applyAlignment="1" applyBorder="1" applyFont="1">
      <alignment horizontal="center" vertical="center"/>
    </xf>
    <xf borderId="11" fillId="4" fontId="30" numFmtId="0" xfId="0" applyAlignment="1" applyBorder="1" applyFont="1">
      <alignment horizontal="center" vertical="center"/>
    </xf>
    <xf borderId="0" fillId="4" fontId="30" numFmtId="0" xfId="0" applyAlignment="1" applyFont="1">
      <alignment horizontal="center" vertical="center"/>
    </xf>
    <xf borderId="12" fillId="4" fontId="30" numFmtId="0" xfId="0" applyAlignment="1" applyBorder="1" applyFont="1">
      <alignment horizontal="center" vertical="center"/>
    </xf>
    <xf borderId="11" fillId="8" fontId="32" numFmtId="0" xfId="0" applyAlignment="1" applyBorder="1" applyFill="1" applyFont="1">
      <alignment horizontal="center" vertical="center"/>
    </xf>
    <xf borderId="0" fillId="8" fontId="32" numFmtId="0" xfId="0" applyAlignment="1" applyFont="1">
      <alignment horizontal="center" vertical="center"/>
    </xf>
    <xf borderId="12" fillId="8" fontId="32" numFmtId="0" xfId="0" applyAlignment="1" applyBorder="1" applyFont="1">
      <alignment horizontal="center" vertical="center"/>
    </xf>
    <xf borderId="11" fillId="9" fontId="32" numFmtId="0" xfId="0" applyAlignment="1" applyBorder="1" applyFill="1" applyFont="1">
      <alignment horizontal="center" vertical="center"/>
    </xf>
    <xf borderId="0" fillId="9" fontId="32" numFmtId="0" xfId="0" applyAlignment="1" applyFont="1">
      <alignment horizontal="center" vertical="center"/>
    </xf>
    <xf borderId="12" fillId="9" fontId="32" numFmtId="0" xfId="0" applyAlignment="1" applyBorder="1" applyFont="1">
      <alignment horizontal="center" vertical="center"/>
    </xf>
    <xf borderId="11" fillId="0" fontId="32" numFmtId="0" xfId="0" applyAlignment="1" applyBorder="1" applyFont="1">
      <alignment horizontal="center" vertical="center"/>
    </xf>
    <xf borderId="0" fillId="0" fontId="32" numFmtId="0" xfId="0" applyAlignment="1" applyFont="1">
      <alignment horizontal="center" vertical="center"/>
    </xf>
    <xf borderId="12" fillId="0" fontId="32" numFmtId="0" xfId="0" applyAlignment="1" applyBorder="1" applyFont="1">
      <alignment horizontal="center" vertical="center"/>
    </xf>
    <xf borderId="0" fillId="0" fontId="33" numFmtId="0" xfId="0" applyAlignment="1" applyFont="1">
      <alignment horizontal="center" vertical="center"/>
    </xf>
    <xf borderId="0" fillId="0" fontId="33" numFmtId="164" xfId="0" applyAlignment="1" applyFont="1" applyNumberFormat="1">
      <alignment horizontal="center" vertical="center"/>
    </xf>
    <xf borderId="0" fillId="0" fontId="33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34" numFmtId="0" xfId="0" applyAlignment="1" applyFont="1">
      <alignment horizontal="center" vertical="center"/>
    </xf>
  </cellXfs>
  <cellStyles count="1">
    <cellStyle xfId="0" name="Normal" builtinId="0"/>
  </cellStyles>
  <dxfs count="77">
    <dxf>
      <font>
        <b/>
        <color rgb="FFFFFF00"/>
      </font>
      <fill>
        <patternFill patternType="solid">
          <fgColor rgb="FFFF0000"/>
          <bgColor rgb="FFFF0000"/>
        </patternFill>
      </fill>
      <border/>
    </dxf>
    <dxf>
      <font>
        <b/>
        <strike/>
      </font>
      <fill>
        <patternFill patternType="solid">
          <fgColor rgb="FF00FF00"/>
          <bgColor rgb="FF00FF00"/>
        </patternFill>
      </fill>
      <border/>
    </dxf>
    <dxf>
      <font>
        <b/>
        <color rgb="FFFFFFFF"/>
      </font>
      <fill>
        <patternFill patternType="solid">
          <fgColor rgb="FF5B0F00"/>
          <bgColor rgb="FF5B0F00"/>
        </patternFill>
      </fill>
      <border/>
    </dxf>
    <dxf>
      <font>
        <b/>
        <i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A692A"/>
          <bgColor rgb="FFEA692A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95918C"/>
          <bgColor rgb="FF95918C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>
        <color rgb="FF000000"/>
      </font>
      <fill>
        <patternFill patternType="solid">
          <fgColor rgb="FFE6A8D7"/>
          <bgColor rgb="FFE6A8D7"/>
        </patternFill>
      </fill>
      <border/>
    </dxf>
    <dxf>
      <font>
        <color rgb="FF000000"/>
      </font>
      <fill>
        <patternFill patternType="solid">
          <fgColor rgb="FFCDA4DE"/>
          <bgColor rgb="FFCDA4DE"/>
        </patternFill>
      </fill>
      <border/>
    </dxf>
    <dxf>
      <font>
        <color rgb="FFFFFFFF"/>
      </font>
      <fill>
        <patternFill patternType="solid">
          <fgColor rgb="FF9D81BA"/>
          <bgColor rgb="FF9D81BA"/>
        </patternFill>
      </fill>
      <border/>
    </dxf>
    <dxf>
      <font>
        <color rgb="FFFFFFFF"/>
      </font>
      <fill>
        <patternFill patternType="solid">
          <fgColor rgb="FF926EAE"/>
          <bgColor rgb="FF926EAE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>
        <color rgb="FFFFFFFF"/>
      </font>
      <fill>
        <patternFill patternType="solid">
          <fgColor rgb="FF7366BD"/>
          <bgColor rgb="FF7366BD"/>
        </patternFill>
      </fill>
      <border/>
    </dxf>
    <dxf>
      <font>
        <color rgb="FFFFFFFF"/>
      </font>
      <fill>
        <patternFill patternType="solid">
          <fgColor rgb="FF5D76CB"/>
          <bgColor rgb="FF5D76CB"/>
        </patternFill>
      </fill>
      <border/>
    </dxf>
    <dxf>
      <font>
        <color rgb="FFFFFFFF"/>
      </font>
      <fill>
        <patternFill patternType="solid">
          <fgColor rgb="FF1F75FE"/>
          <bgColor rgb="FF1F75FE"/>
        </patternFill>
      </fill>
      <border/>
    </dxf>
    <dxf>
      <font/>
      <fill>
        <patternFill patternType="solid">
          <fgColor rgb="FFB0B7C6"/>
          <bgColor rgb="FFB0B7C6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/>
      <fill>
        <patternFill patternType="solid">
          <fgColor rgb="FF9ACEEB"/>
          <bgColor rgb="FF9ACEEB"/>
        </patternFill>
      </fill>
      <border/>
    </dxf>
    <dxf>
      <font/>
      <fill>
        <patternFill patternType="solid">
          <fgColor rgb="FF199EBD"/>
          <bgColor rgb="FF199EBD"/>
        </patternFill>
      </fill>
      <border/>
    </dxf>
    <dxf>
      <font/>
      <fill>
        <patternFill patternType="solid">
          <fgColor rgb="FF1CA9C9"/>
          <bgColor rgb="FF1CA9C9"/>
        </patternFill>
      </fill>
      <border/>
    </dxf>
    <dxf>
      <font/>
      <fill>
        <patternFill patternType="solid">
          <fgColor rgb="FF1DACD6"/>
          <bgColor rgb="FF1DACD6"/>
        </patternFill>
      </fill>
      <border/>
    </dxf>
    <dxf>
      <font/>
      <fill>
        <patternFill patternType="solid">
          <fgColor rgb="FF1FCECB"/>
          <bgColor rgb="FF1FCECB"/>
        </patternFill>
      </fill>
      <border/>
    </dxf>
    <dxf>
      <font/>
      <fill>
        <patternFill patternType="solid">
          <fgColor rgb="FF77DDE7"/>
          <bgColor rgb="FF77DDE7"/>
        </patternFill>
      </fill>
      <border/>
    </dxf>
    <dxf>
      <font/>
      <fill>
        <patternFill patternType="solid">
          <fgColor rgb="FF9FE2BF"/>
          <bgColor rgb="FF9FE2BF"/>
        </patternFill>
      </fill>
      <border/>
    </dxf>
    <dxf>
      <font/>
      <fill>
        <patternFill patternType="solid">
          <fgColor rgb="FFA8E4A0"/>
          <bgColor rgb="FFA8E4A0"/>
        </patternFill>
      </fill>
      <border/>
    </dxf>
    <dxf>
      <font/>
      <fill>
        <patternFill patternType="solid">
          <fgColor rgb="FF1CAC78"/>
          <bgColor rgb="FF1CAC78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/>
      <fill>
        <patternFill patternType="solid">
          <fgColor rgb="FFBAB86C"/>
          <bgColor rgb="FFBAB86C"/>
        </patternFill>
      </fill>
      <border/>
    </dxf>
    <dxf>
      <font/>
      <fill>
        <patternFill patternType="solid">
          <fgColor rgb="FFC5E384"/>
          <bgColor rgb="FFC5E384"/>
        </patternFill>
      </fill>
      <border/>
    </dxf>
    <dxf>
      <font/>
      <fill>
        <patternFill patternType="solid">
          <fgColor rgb="FFF0E891"/>
          <bgColor rgb="FFF0E891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E7C697"/>
          <bgColor rgb="FFE7C697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FFD975"/>
          <bgColor rgb="FFFFD975"/>
        </patternFill>
      </fill>
      <border/>
    </dxf>
    <dxf>
      <font/>
      <fill>
        <patternFill patternType="solid">
          <fgColor rgb="FFFDDB6D"/>
          <bgColor rgb="FFFDDB6D"/>
        </patternFill>
      </fill>
      <border/>
    </dxf>
    <dxf>
      <font/>
      <fill>
        <patternFill patternType="solid">
          <fgColor rgb="FFFF7F49"/>
          <bgColor rgb="FFFF7F49"/>
        </patternFill>
      </fill>
      <border/>
    </dxf>
    <dxf>
      <font/>
      <fill>
        <patternFill patternType="solid">
          <fgColor rgb="FFFFB653"/>
          <bgColor rgb="FFFFB653"/>
        </patternFill>
      </fill>
      <border/>
    </dxf>
    <dxf>
      <font/>
      <fill>
        <patternFill patternType="solid">
          <fgColor rgb="FFFDBCB4"/>
          <bgColor rgb="FFFDBCB4"/>
        </patternFill>
      </fill>
      <border/>
    </dxf>
    <dxf>
      <font/>
      <fill>
        <patternFill patternType="solid">
          <fgColor rgb="FFFCB3D5"/>
          <bgColor rgb="FFFCB3D5"/>
        </patternFill>
      </fill>
      <border/>
    </dxf>
    <dxf>
      <font/>
      <fill>
        <patternFill patternType="solid">
          <fgColor rgb="FFFFAACC"/>
          <bgColor rgb="FFFFAACC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9BAA"/>
          <bgColor rgb="FFFF9BAA"/>
        </patternFill>
      </fill>
      <border/>
    </dxf>
    <dxf>
      <font/>
      <fill>
        <patternFill patternType="solid">
          <fgColor rgb="FFFC89AC"/>
          <bgColor rgb="FFFC89AC"/>
        </patternFill>
      </fill>
      <border/>
    </dxf>
    <dxf>
      <font/>
      <fill>
        <patternFill patternType="solid">
          <fgColor rgb="FFF664AF"/>
          <bgColor rgb="FFF664AF"/>
        </patternFill>
      </fill>
      <border/>
    </dxf>
    <dxf>
      <font/>
      <fill>
        <patternFill patternType="solid">
          <fgColor rgb="FFFF43A4"/>
          <bgColor rgb="FFFF43A4"/>
        </patternFill>
      </fill>
      <border/>
    </dxf>
    <dxf>
      <font/>
      <fill>
        <patternFill patternType="solid">
          <fgColor rgb="FFF75394"/>
          <bgColor rgb="FFF75394"/>
        </patternFill>
      </fill>
      <border/>
    </dxf>
    <dxf>
      <font/>
      <fill>
        <patternFill patternType="solid">
          <fgColor rgb="FFC0448F"/>
          <bgColor rgb="FFC0448F"/>
        </patternFill>
      </fill>
      <border/>
    </dxf>
    <dxf>
      <font/>
      <fill>
        <patternFill patternType="solid">
          <fgColor rgb="FFFDD9B5"/>
          <bgColor rgb="FFFDD9B5"/>
        </patternFill>
      </fill>
      <border/>
    </dxf>
    <dxf>
      <font/>
      <fill>
        <patternFill patternType="solid">
          <fgColor rgb="FFFFCFAB"/>
          <bgColor rgb="FFFFCFAB"/>
        </patternFill>
      </fill>
      <border/>
    </dxf>
    <dxf>
      <font/>
      <fill>
        <patternFill patternType="solid">
          <fgColor rgb="FFFFBD88"/>
          <bgColor rgb="FFFFBD88"/>
        </patternFill>
      </fill>
      <border/>
    </dxf>
    <dxf>
      <font/>
      <fill>
        <patternFill patternType="solid">
          <fgColor rgb="FFFAA76C"/>
          <bgColor rgb="FFFAA76C"/>
        </patternFill>
      </fill>
      <border/>
    </dxf>
    <dxf>
      <font/>
      <fill>
        <patternFill patternType="solid">
          <fgColor rgb="FFEA7E5D"/>
          <bgColor rgb="FFEA7E5D"/>
        </patternFill>
      </fill>
      <border/>
    </dxf>
    <dxf>
      <font/>
      <fill>
        <patternFill patternType="solid">
          <fgColor rgb="FFFD7C6E"/>
          <bgColor rgb="FFFD7C6E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F22847"/>
          <bgColor rgb="FFF22847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CD4A4A"/>
          <bgColor rgb="FFCD4A4A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/>
      <fill>
        <patternFill patternType="solid">
          <fgColor rgb="FFDEAA88"/>
          <bgColor rgb="FFDEAA88"/>
        </patternFill>
      </fill>
      <border/>
    </dxf>
    <dxf>
      <font/>
      <fill>
        <patternFill patternType="solid">
          <fgColor rgb="FFD68A59"/>
          <bgColor rgb="FFD68A59"/>
        </patternFill>
      </fill>
      <border/>
    </dxf>
    <dxf>
      <font/>
      <fill>
        <patternFill patternType="solid">
          <fgColor rgb="FFB4674D"/>
          <bgColor rgb="FFB4674D"/>
        </patternFill>
      </fill>
      <border/>
    </dxf>
    <dxf>
      <font>
        <b/>
        <i/>
      </font>
      <fill>
        <patternFill patternType="solid">
          <fgColor rgb="FFFF7538"/>
          <bgColor rgb="FFFF7538"/>
        </patternFill>
      </fill>
      <border/>
    </dxf>
    <dxf>
      <font>
        <b/>
        <i/>
        <color rgb="FFFFFFFF"/>
      </font>
      <fill>
        <patternFill patternType="solid">
          <fgColor rgb="FF1CAC78"/>
          <bgColor rgb="FF1CAC78"/>
        </patternFill>
      </fill>
      <border/>
    </dxf>
    <dxf>
      <font>
        <b/>
        <i/>
        <color rgb="FFFFFFFF"/>
      </font>
      <fill>
        <patternFill patternType="solid">
          <fgColor rgb="FFB4674D"/>
          <bgColor rgb="FFB4674D"/>
        </patternFill>
      </fill>
      <border/>
    </dxf>
    <dxf>
      <font>
        <b/>
        <i/>
        <color rgb="FF000000"/>
      </font>
      <fill>
        <patternFill patternType="solid">
          <fgColor rgb="FFFCE883"/>
          <bgColor rgb="FFFCE883"/>
        </patternFill>
      </fill>
      <border/>
    </dxf>
    <dxf>
      <font>
        <b/>
        <i/>
        <color rgb="FF000000"/>
      </font>
      <fill>
        <patternFill patternType="solid">
          <fgColor rgb="FFFF5349"/>
          <bgColor rgb="FFFF5349"/>
        </patternFill>
      </fill>
      <border/>
    </dxf>
    <dxf>
      <font>
        <b/>
        <i/>
        <color rgb="FFFFFFFF"/>
      </font>
      <fill>
        <patternFill patternType="solid">
          <fgColor rgb="FFBC5D58"/>
          <bgColor rgb="FFBC5D58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980000"/>
          <bgColor rgb="FF980000"/>
        </patternFill>
      </fill>
      <border/>
    </dxf>
    <dxf>
      <font>
        <b/>
        <u/>
        <color rgb="FFFFFFFF"/>
      </font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6</xdr:row>
      <xdr:rowOff>238125</xdr:rowOff>
    </xdr:from>
    <xdr:ext cx="3838575" cy="3581400"/>
    <xdr:grpSp>
      <xdr:nvGrpSpPr>
        <xdr:cNvPr id="2" name="Shape 2" title="Drawing"/>
        <xdr:cNvGrpSpPr/>
      </xdr:nvGrpSpPr>
      <xdr:grpSpPr>
        <a:xfrm>
          <a:off x="152400" y="152400"/>
          <a:ext cx="6153150" cy="5734050"/>
          <a:chOff x="152400" y="152400"/>
          <a:chExt cx="6153150" cy="573405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6153150" cy="57340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tansta8/956/" TargetMode="External"/><Relationship Id="rId42" Type="http://schemas.openxmlformats.org/officeDocument/2006/relationships/hyperlink" Target="https://www.munzee.com/m/webeon2it/5736/" TargetMode="External"/><Relationship Id="rId41" Type="http://schemas.openxmlformats.org/officeDocument/2006/relationships/hyperlink" Target="https://www.munzee.com/m/TD42/6889/" TargetMode="External"/><Relationship Id="rId44" Type="http://schemas.openxmlformats.org/officeDocument/2006/relationships/hyperlink" Target="https://www.munzee.com/m/Hmmm/5047/" TargetMode="External"/><Relationship Id="rId43" Type="http://schemas.openxmlformats.org/officeDocument/2006/relationships/hyperlink" Target="https://www.munzee.com/m/TD42/6888/" TargetMode="External"/><Relationship Id="rId46" Type="http://schemas.openxmlformats.org/officeDocument/2006/relationships/hyperlink" Target="https://www.munzee.com/m/Hmmm/5011/" TargetMode="External"/><Relationship Id="rId45" Type="http://schemas.openxmlformats.org/officeDocument/2006/relationships/hyperlink" Target="https://www.munzee.com/m/TD42/6887/" TargetMode="External"/><Relationship Id="rId1" Type="http://schemas.openxmlformats.org/officeDocument/2006/relationships/hyperlink" Target="https://www.munzee.com/m/julesbeus/1545/" TargetMode="External"/><Relationship Id="rId2" Type="http://schemas.openxmlformats.org/officeDocument/2006/relationships/hyperlink" Target="https://www.munzee.com/m/amadoreugen/5757" TargetMode="External"/><Relationship Id="rId3" Type="http://schemas.openxmlformats.org/officeDocument/2006/relationships/hyperlink" Target="https://www.munzee.com/m/JemmaJ1983/690/" TargetMode="External"/><Relationship Id="rId4" Type="http://schemas.openxmlformats.org/officeDocument/2006/relationships/hyperlink" Target="https://www.munzee.com/m/anderkar/2155/" TargetMode="External"/><Relationship Id="rId9" Type="http://schemas.openxmlformats.org/officeDocument/2006/relationships/hyperlink" Target="https://www.munzee.com/m/Hmmm/5541/" TargetMode="External"/><Relationship Id="rId48" Type="http://schemas.openxmlformats.org/officeDocument/2006/relationships/hyperlink" Target="https://www.munzee.com/m/Mcelmo/807/" TargetMode="External"/><Relationship Id="rId47" Type="http://schemas.openxmlformats.org/officeDocument/2006/relationships/hyperlink" Target="https://www.munzee.com/m/TD42/6836/" TargetMode="External"/><Relationship Id="rId49" Type="http://schemas.openxmlformats.org/officeDocument/2006/relationships/hyperlink" Target="https://www.munzee.com/m/tansta8/992/" TargetMode="External"/><Relationship Id="rId5" Type="http://schemas.openxmlformats.org/officeDocument/2006/relationships/hyperlink" Target="https://www.munzee.com/m/humbird7/22992/" TargetMode="External"/><Relationship Id="rId6" Type="http://schemas.openxmlformats.org/officeDocument/2006/relationships/hyperlink" Target="https://www.munzee.com/m/humbird7/22373/" TargetMode="External"/><Relationship Id="rId7" Type="http://schemas.openxmlformats.org/officeDocument/2006/relationships/hyperlink" Target="https://www.munzee.com/m/Hmmm/5544/" TargetMode="External"/><Relationship Id="rId8" Type="http://schemas.openxmlformats.org/officeDocument/2006/relationships/hyperlink" Target="https://www.munzee.com/m/humbird7/22369/" TargetMode="External"/><Relationship Id="rId31" Type="http://schemas.openxmlformats.org/officeDocument/2006/relationships/hyperlink" Target="https://www.munzee.com/m/Aussiewombat/4711/" TargetMode="External"/><Relationship Id="rId30" Type="http://schemas.openxmlformats.org/officeDocument/2006/relationships/hyperlink" Target="https://www.munzee.com/m/Aussiewombat/4696/" TargetMode="External"/><Relationship Id="rId33" Type="http://schemas.openxmlformats.org/officeDocument/2006/relationships/hyperlink" Target="https://www.munzee.com/m/anderkar/2114/" TargetMode="External"/><Relationship Id="rId32" Type="http://schemas.openxmlformats.org/officeDocument/2006/relationships/hyperlink" Target="https://www.munzee.com/m/NietErVoor/4171/" TargetMode="External"/><Relationship Id="rId35" Type="http://schemas.openxmlformats.org/officeDocument/2006/relationships/hyperlink" Target="https://www.munzee.com/m/Kingofkingz/1549/" TargetMode="External"/><Relationship Id="rId34" Type="http://schemas.openxmlformats.org/officeDocument/2006/relationships/hyperlink" Target="https://www.munzee.com/m/1SheMarine/9631/" TargetMode="External"/><Relationship Id="rId37" Type="http://schemas.openxmlformats.org/officeDocument/2006/relationships/hyperlink" Target="https://www.munzee.com/m/Hmmm/5234/" TargetMode="External"/><Relationship Id="rId36" Type="http://schemas.openxmlformats.org/officeDocument/2006/relationships/hyperlink" Target="https://www.munzee.com/m/TD42/6986/" TargetMode="External"/><Relationship Id="rId39" Type="http://schemas.openxmlformats.org/officeDocument/2006/relationships/hyperlink" Target="https://www.munzee.com/m/Hmmm/5161/" TargetMode="External"/><Relationship Id="rId38" Type="http://schemas.openxmlformats.org/officeDocument/2006/relationships/hyperlink" Target="https://www.munzee.com/m/Hmmm/5181/" TargetMode="External"/><Relationship Id="rId62" Type="http://schemas.openxmlformats.org/officeDocument/2006/relationships/hyperlink" Target="https://www.munzee.com/m/charlottedavina/7076/" TargetMode="External"/><Relationship Id="rId61" Type="http://schemas.openxmlformats.org/officeDocument/2006/relationships/hyperlink" Target="https://www.munzee.com/m/charlottedavina/7074/" TargetMode="External"/><Relationship Id="rId20" Type="http://schemas.openxmlformats.org/officeDocument/2006/relationships/hyperlink" Target="https://www.munzee.com/m/Hmmm/5294/" TargetMode="External"/><Relationship Id="rId64" Type="http://schemas.openxmlformats.org/officeDocument/2006/relationships/hyperlink" Target="https://www.munzee.com/m/jenks70/795/admin/map/" TargetMode="External"/><Relationship Id="rId63" Type="http://schemas.openxmlformats.org/officeDocument/2006/relationships/hyperlink" Target="https://www.munzee.com/m/Bewrightback/1632/" TargetMode="External"/><Relationship Id="rId22" Type="http://schemas.openxmlformats.org/officeDocument/2006/relationships/hyperlink" Target="https://www.munzee.com/m/EagleDadandXenia/31253/" TargetMode="External"/><Relationship Id="rId66" Type="http://schemas.openxmlformats.org/officeDocument/2006/relationships/drawing" Target="../drawings/drawing1.xml"/><Relationship Id="rId21" Type="http://schemas.openxmlformats.org/officeDocument/2006/relationships/hyperlink" Target="https://www.munzee.com/m/Debolicious/10394/admin/" TargetMode="External"/><Relationship Id="rId65" Type="http://schemas.openxmlformats.org/officeDocument/2006/relationships/hyperlink" Target="https://www.munzee.com/m/Dicataldo2019/399/" TargetMode="External"/><Relationship Id="rId24" Type="http://schemas.openxmlformats.org/officeDocument/2006/relationships/hyperlink" Target="https://www.munzee.com/m/Mcelmo/871/" TargetMode="External"/><Relationship Id="rId23" Type="http://schemas.openxmlformats.org/officeDocument/2006/relationships/hyperlink" Target="https://www.munzee.com/m/1SheMarine/9746/" TargetMode="External"/><Relationship Id="rId60" Type="http://schemas.openxmlformats.org/officeDocument/2006/relationships/hyperlink" Target="https://www.munzee.com/m/charlottedavina/7073/" TargetMode="External"/><Relationship Id="rId26" Type="http://schemas.openxmlformats.org/officeDocument/2006/relationships/hyperlink" Target="https://www.munzee.com/m/NoahCache/3396/" TargetMode="External"/><Relationship Id="rId25" Type="http://schemas.openxmlformats.org/officeDocument/2006/relationships/hyperlink" Target="https://www.munzee.com/m/tansta8/957/" TargetMode="External"/><Relationship Id="rId28" Type="http://schemas.openxmlformats.org/officeDocument/2006/relationships/hyperlink" Target="https://www.munzee.com/m/Syrtene/3341/" TargetMode="External"/><Relationship Id="rId27" Type="http://schemas.openxmlformats.org/officeDocument/2006/relationships/hyperlink" Target="https://www.munzee.com/m/geckofreund/4159/" TargetMode="External"/><Relationship Id="rId29" Type="http://schemas.openxmlformats.org/officeDocument/2006/relationships/hyperlink" Target="https://www.munzee.com/m/jetsetnana/350/admin/map/" TargetMode="External"/><Relationship Id="rId51" Type="http://schemas.openxmlformats.org/officeDocument/2006/relationships/hyperlink" Target="https://www.munzee.com/m/TD42/6835/" TargetMode="External"/><Relationship Id="rId50" Type="http://schemas.openxmlformats.org/officeDocument/2006/relationships/hyperlink" Target="https://www.munzee.com/m/drew637/12984/" TargetMode="External"/><Relationship Id="rId53" Type="http://schemas.openxmlformats.org/officeDocument/2006/relationships/hyperlink" Target="https://www.munzee.com/m/Hmmm/5009/" TargetMode="External"/><Relationship Id="rId52" Type="http://schemas.openxmlformats.org/officeDocument/2006/relationships/hyperlink" Target="https://www.munzee.com/m/TD42/6834/" TargetMode="External"/><Relationship Id="rId11" Type="http://schemas.openxmlformats.org/officeDocument/2006/relationships/hyperlink" Target="https://www.munzee.com/m/Hmmm/5539/" TargetMode="External"/><Relationship Id="rId55" Type="http://schemas.openxmlformats.org/officeDocument/2006/relationships/hyperlink" Target="https://www.munzee.com/m/tansta8/1007/" TargetMode="External"/><Relationship Id="rId10" Type="http://schemas.openxmlformats.org/officeDocument/2006/relationships/hyperlink" Target="https://www.munzee.com/m/humbird7/22202/" TargetMode="External"/><Relationship Id="rId54" Type="http://schemas.openxmlformats.org/officeDocument/2006/relationships/hyperlink" Target="https://www.munzee.com/m/Kingofkingz/1543/" TargetMode="External"/><Relationship Id="rId13" Type="http://schemas.openxmlformats.org/officeDocument/2006/relationships/hyperlink" Target="https://www.munzee.com/m/Hmmm/5483/" TargetMode="External"/><Relationship Id="rId57" Type="http://schemas.openxmlformats.org/officeDocument/2006/relationships/hyperlink" Target="https://www.munzee.com/m/jetsetnana/779/admin/" TargetMode="External"/><Relationship Id="rId12" Type="http://schemas.openxmlformats.org/officeDocument/2006/relationships/hyperlink" Target="https://www.munzee.com/m/humbird7/22201/" TargetMode="External"/><Relationship Id="rId56" Type="http://schemas.openxmlformats.org/officeDocument/2006/relationships/hyperlink" Target="https://www.munzee.com/m/Suomieven/21856/" TargetMode="External"/><Relationship Id="rId15" Type="http://schemas.openxmlformats.org/officeDocument/2006/relationships/hyperlink" Target="https://www.munzee.com/m/Hmmm/5444/" TargetMode="External"/><Relationship Id="rId59" Type="http://schemas.openxmlformats.org/officeDocument/2006/relationships/hyperlink" Target="https://www.munzee.com/m/Mahimir/7772/" TargetMode="External"/><Relationship Id="rId14" Type="http://schemas.openxmlformats.org/officeDocument/2006/relationships/hyperlink" Target="https://www.munzee.com/m/anderkar/2162/" TargetMode="External"/><Relationship Id="rId58" Type="http://schemas.openxmlformats.org/officeDocument/2006/relationships/hyperlink" Target="https://www.munzee.com/m/jetsetnana/346/admin/map/" TargetMode="External"/><Relationship Id="rId17" Type="http://schemas.openxmlformats.org/officeDocument/2006/relationships/hyperlink" Target="https://www.munzee.com/m/MunzeeJim19/1048/" TargetMode="External"/><Relationship Id="rId16" Type="http://schemas.openxmlformats.org/officeDocument/2006/relationships/hyperlink" Target="https://www.munzee.com/m/Hmmm/5401/" TargetMode="External"/><Relationship Id="rId19" Type="http://schemas.openxmlformats.org/officeDocument/2006/relationships/hyperlink" Target="https://www.munzee.com/m/Hmmm/5296/" TargetMode="External"/><Relationship Id="rId18" Type="http://schemas.openxmlformats.org/officeDocument/2006/relationships/hyperlink" Target="https://www.munzee.com/m/Hmmm/5368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me/Munzee" TargetMode="External"/><Relationship Id="rId2" Type="http://schemas.openxmlformats.org/officeDocument/2006/relationships/hyperlink" Target="https://www.munzee.com/map/qd69bvnrh/16.5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25"/>
    <col customWidth="1" min="2" max="2" width="5.13"/>
    <col customWidth="1" min="3" max="3" width="8.25"/>
    <col customWidth="1" min="4" max="4" width="17.63"/>
    <col customWidth="1" min="5" max="5" width="15.63"/>
    <col customWidth="1" min="6" max="6" width="25.38"/>
    <col customWidth="1" hidden="1" min="7" max="7" width="11.75"/>
    <col customWidth="1" min="8" max="8" width="13.0"/>
    <col customWidth="1" min="9" max="9" width="9.13"/>
    <col customWidth="1" min="10" max="10" width="17.0"/>
    <col customWidth="1" min="11" max="11" width="9.13"/>
    <col customWidth="1" min="12" max="12" width="62.38"/>
    <col customWidth="1" min="13" max="13" width="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4">
        <v>1.0</v>
      </c>
      <c r="C2" s="4">
        <v>19.0</v>
      </c>
      <c r="D2" s="5">
        <v>-32.0050362109747</v>
      </c>
      <c r="E2" s="5">
        <v>116.056928448068</v>
      </c>
      <c r="F2" s="4" t="s">
        <v>14</v>
      </c>
      <c r="G2" s="4" t="s">
        <v>15</v>
      </c>
      <c r="H2" s="6" t="s">
        <v>16</v>
      </c>
      <c r="I2" s="3">
        <v>743.0</v>
      </c>
      <c r="J2" s="7" t="str">
        <f t="shared" ref="J2:J83" si="1">IF(AND($H2&lt;&gt;"",$I2&lt;&gt;""),HYPERLINK("https://www.munzee.com/m/"&amp;$H2&amp;"/"&amp;$I2&amp;"/map/?lat="&amp;$D2&amp;"&amp;lon="&amp;$E2&amp;"&amp;type="&amp;$F2&amp;"&amp;name="&amp;SUBSTITUTE($A2,"#","%23"),$H2&amp;"/"&amp;$I2),IF($H2&lt;&gt;"",HYPERLINK("https://www.munzee.com/m/"&amp;$H2&amp;"/",$H2),""))</f>
        <v>jenks70/743</v>
      </c>
      <c r="K2" s="6" t="b">
        <v>1</v>
      </c>
      <c r="L2" s="8"/>
      <c r="M2" s="9">
        <f t="shared" ref="M2:M100" si="2">IF($H2="","",COUNTIFS($H$2:$H538,"="&amp;$H2,$K$2:$K538,TRUE))</f>
        <v>30</v>
      </c>
    </row>
    <row r="3">
      <c r="A3" s="3" t="s">
        <v>17</v>
      </c>
      <c r="B3" s="4">
        <v>2.0</v>
      </c>
      <c r="C3" s="4">
        <v>18.0</v>
      </c>
      <c r="D3" s="5">
        <v>-32.0051919215271</v>
      </c>
      <c r="E3" s="5">
        <v>116.056774379926</v>
      </c>
      <c r="F3" s="4" t="s">
        <v>18</v>
      </c>
      <c r="G3" s="4" t="s">
        <v>19</v>
      </c>
      <c r="H3" s="6" t="s">
        <v>20</v>
      </c>
      <c r="I3" s="3">
        <v>1371.0</v>
      </c>
      <c r="J3" s="7" t="str">
        <f t="shared" si="1"/>
        <v>nicdchic/1371</v>
      </c>
      <c r="K3" s="6" t="b">
        <v>1</v>
      </c>
      <c r="L3" s="8"/>
      <c r="M3" s="9">
        <f t="shared" si="2"/>
        <v>8</v>
      </c>
    </row>
    <row r="4">
      <c r="A4" s="3" t="s">
        <v>21</v>
      </c>
      <c r="B4" s="4">
        <v>2.0</v>
      </c>
      <c r="C4" s="4">
        <v>19.0</v>
      </c>
      <c r="D4" s="5">
        <v>-32.0051793944815</v>
      </c>
      <c r="E4" s="5">
        <v>116.056943228364</v>
      </c>
      <c r="F4" s="4" t="s">
        <v>14</v>
      </c>
      <c r="G4" s="4" t="s">
        <v>15</v>
      </c>
      <c r="H4" s="6" t="s">
        <v>22</v>
      </c>
      <c r="I4" s="3">
        <v>539.0</v>
      </c>
      <c r="J4" s="7" t="str">
        <f t="shared" si="1"/>
        <v>jetsetnana/539</v>
      </c>
      <c r="K4" s="6" t="b">
        <v>1</v>
      </c>
      <c r="L4" s="9"/>
      <c r="M4" s="9">
        <f t="shared" si="2"/>
        <v>15</v>
      </c>
    </row>
    <row r="5">
      <c r="A5" s="3" t="s">
        <v>23</v>
      </c>
      <c r="B5" s="4">
        <v>2.0</v>
      </c>
      <c r="C5" s="4">
        <v>20.0</v>
      </c>
      <c r="D5" s="5">
        <v>-32.005166867436</v>
      </c>
      <c r="E5" s="5">
        <v>116.05711207678</v>
      </c>
      <c r="F5" s="4" t="s">
        <v>24</v>
      </c>
      <c r="G5" s="4" t="s">
        <v>25</v>
      </c>
      <c r="H5" s="6" t="s">
        <v>26</v>
      </c>
      <c r="I5" s="6">
        <v>1730.0</v>
      </c>
      <c r="J5" s="7" t="str">
        <f t="shared" si="1"/>
        <v>Carts70/1730</v>
      </c>
      <c r="K5" s="6" t="b">
        <v>1</v>
      </c>
      <c r="L5" s="3" t="s">
        <v>27</v>
      </c>
      <c r="M5" s="9">
        <f t="shared" si="2"/>
        <v>38</v>
      </c>
    </row>
    <row r="6">
      <c r="A6" s="3" t="s">
        <v>28</v>
      </c>
      <c r="B6" s="4">
        <v>3.0</v>
      </c>
      <c r="C6" s="4">
        <v>18.0</v>
      </c>
      <c r="D6" s="5">
        <v>-32.005335105034</v>
      </c>
      <c r="E6" s="5">
        <v>116.056789159982</v>
      </c>
      <c r="F6" s="4" t="s">
        <v>29</v>
      </c>
      <c r="G6" s="4" t="s">
        <v>30</v>
      </c>
      <c r="H6" s="6" t="s">
        <v>31</v>
      </c>
      <c r="I6" s="6">
        <v>7790.0</v>
      </c>
      <c r="J6" s="7" t="str">
        <f t="shared" si="1"/>
        <v>Debolicious/7790</v>
      </c>
      <c r="K6" s="6" t="b">
        <v>1</v>
      </c>
      <c r="L6" s="3" t="s">
        <v>32</v>
      </c>
      <c r="M6" s="9">
        <f t="shared" si="2"/>
        <v>39</v>
      </c>
    </row>
    <row r="7">
      <c r="A7" s="3" t="s">
        <v>33</v>
      </c>
      <c r="B7" s="4">
        <v>3.0</v>
      </c>
      <c r="C7" s="4">
        <v>19.0</v>
      </c>
      <c r="D7" s="5">
        <v>-32.0053225779884</v>
      </c>
      <c r="E7" s="5">
        <v>116.056958008684</v>
      </c>
      <c r="F7" s="4" t="s">
        <v>14</v>
      </c>
      <c r="G7" s="4" t="s">
        <v>15</v>
      </c>
      <c r="H7" s="6" t="s">
        <v>34</v>
      </c>
      <c r="I7" s="6">
        <v>1708.0</v>
      </c>
      <c r="J7" s="7" t="str">
        <f t="shared" si="1"/>
        <v>TD42/1708</v>
      </c>
      <c r="K7" s="6" t="b">
        <v>1</v>
      </c>
      <c r="L7" s="6"/>
      <c r="M7" s="9">
        <f t="shared" si="2"/>
        <v>32</v>
      </c>
    </row>
    <row r="8">
      <c r="A8" s="3" t="s">
        <v>35</v>
      </c>
      <c r="B8" s="4">
        <v>3.0</v>
      </c>
      <c r="C8" s="4">
        <v>20.0</v>
      </c>
      <c r="D8" s="5">
        <v>-32.0053100509429</v>
      </c>
      <c r="E8" s="5">
        <v>116.057126857363</v>
      </c>
      <c r="F8" s="4" t="s">
        <v>14</v>
      </c>
      <c r="G8" s="4" t="s">
        <v>15</v>
      </c>
      <c r="H8" s="6" t="s">
        <v>36</v>
      </c>
      <c r="I8" s="6">
        <v>405.0</v>
      </c>
      <c r="J8" s="7" t="str">
        <f t="shared" si="1"/>
        <v>BambinaCattiva/405</v>
      </c>
      <c r="K8" s="6" t="b">
        <v>1</v>
      </c>
      <c r="L8" s="6"/>
      <c r="M8" s="9">
        <f t="shared" si="2"/>
        <v>4</v>
      </c>
    </row>
    <row r="9">
      <c r="A9" s="3" t="s">
        <v>37</v>
      </c>
      <c r="B9" s="4">
        <v>4.0</v>
      </c>
      <c r="C9" s="4">
        <v>17.0</v>
      </c>
      <c r="D9" s="5">
        <v>-32.0054908155864</v>
      </c>
      <c r="E9" s="5">
        <v>116.056635091072</v>
      </c>
      <c r="F9" s="4" t="s">
        <v>18</v>
      </c>
      <c r="G9" s="4" t="s">
        <v>19</v>
      </c>
      <c r="H9" s="6" t="s">
        <v>38</v>
      </c>
      <c r="I9" s="3">
        <v>1809.0</v>
      </c>
      <c r="J9" s="7" t="str">
        <f t="shared" si="1"/>
        <v>Bewrightback/1809</v>
      </c>
      <c r="K9" s="6" t="b">
        <v>1</v>
      </c>
      <c r="L9" s="6" t="s">
        <v>39</v>
      </c>
      <c r="M9" s="9">
        <f t="shared" si="2"/>
        <v>25</v>
      </c>
    </row>
    <row r="10">
      <c r="A10" s="3" t="s">
        <v>40</v>
      </c>
      <c r="B10" s="4">
        <v>4.0</v>
      </c>
      <c r="C10" s="4">
        <v>18.0</v>
      </c>
      <c r="D10" s="5">
        <v>-32.0054782885409</v>
      </c>
      <c r="E10" s="5">
        <v>116.056803940061</v>
      </c>
      <c r="F10" s="4" t="s">
        <v>29</v>
      </c>
      <c r="G10" s="4" t="s">
        <v>30</v>
      </c>
      <c r="H10" s="6" t="s">
        <v>41</v>
      </c>
      <c r="I10" s="6">
        <v>3794.0</v>
      </c>
      <c r="J10" s="7" t="str">
        <f t="shared" si="1"/>
        <v>Nomadicjp/3794</v>
      </c>
      <c r="K10" s="6" t="b">
        <v>1</v>
      </c>
      <c r="L10" s="9"/>
      <c r="M10" s="9">
        <f t="shared" si="2"/>
        <v>32</v>
      </c>
    </row>
    <row r="11">
      <c r="A11" s="3" t="s">
        <v>42</v>
      </c>
      <c r="B11" s="4">
        <v>4.0</v>
      </c>
      <c r="C11" s="4">
        <v>19.0</v>
      </c>
      <c r="D11" s="5">
        <v>-32.0054657614953</v>
      </c>
      <c r="E11" s="5">
        <v>116.056972789027</v>
      </c>
      <c r="F11" s="4" t="s">
        <v>14</v>
      </c>
      <c r="G11" s="4" t="s">
        <v>15</v>
      </c>
      <c r="H11" s="6" t="s">
        <v>43</v>
      </c>
      <c r="I11" s="6">
        <v>14413.0</v>
      </c>
      <c r="J11" s="7" t="str">
        <f t="shared" si="1"/>
        <v>CrazyLadyLisa/14413</v>
      </c>
      <c r="K11" s="6" t="b">
        <v>1</v>
      </c>
      <c r="L11" s="9"/>
      <c r="M11" s="9">
        <f t="shared" si="2"/>
        <v>2</v>
      </c>
    </row>
    <row r="12">
      <c r="A12" s="3" t="s">
        <v>44</v>
      </c>
      <c r="B12" s="4">
        <v>4.0</v>
      </c>
      <c r="C12" s="4">
        <v>20.0</v>
      </c>
      <c r="D12" s="5">
        <v>-32.0054532344497</v>
      </c>
      <c r="E12" s="5">
        <v>116.057141637969</v>
      </c>
      <c r="F12" s="4" t="s">
        <v>14</v>
      </c>
      <c r="G12" s="4" t="s">
        <v>15</v>
      </c>
      <c r="H12" s="6" t="s">
        <v>45</v>
      </c>
      <c r="I12" s="6">
        <v>5364.0</v>
      </c>
      <c r="J12" s="7" t="str">
        <f t="shared" si="1"/>
        <v>stineB/5364</v>
      </c>
      <c r="K12" s="6" t="b">
        <v>1</v>
      </c>
      <c r="L12" s="9"/>
      <c r="M12" s="9">
        <f t="shared" si="2"/>
        <v>1</v>
      </c>
    </row>
    <row r="13">
      <c r="A13" s="3" t="s">
        <v>46</v>
      </c>
      <c r="B13" s="4">
        <v>4.0</v>
      </c>
      <c r="C13" s="4">
        <v>21.0</v>
      </c>
      <c r="D13" s="5">
        <v>-32.0054407074042</v>
      </c>
      <c r="E13" s="5">
        <v>116.057310486889</v>
      </c>
      <c r="F13" s="4" t="s">
        <v>24</v>
      </c>
      <c r="G13" s="4" t="s">
        <v>25</v>
      </c>
      <c r="H13" s="6" t="s">
        <v>38</v>
      </c>
      <c r="I13" s="3">
        <v>1808.0</v>
      </c>
      <c r="J13" s="7" t="str">
        <f t="shared" si="1"/>
        <v>Bewrightback/1808</v>
      </c>
      <c r="K13" s="6" t="b">
        <v>1</v>
      </c>
      <c r="L13" s="9"/>
      <c r="M13" s="9">
        <f t="shared" si="2"/>
        <v>25</v>
      </c>
    </row>
    <row r="14">
      <c r="A14" s="3" t="s">
        <v>47</v>
      </c>
      <c r="B14" s="4">
        <v>5.0</v>
      </c>
      <c r="C14" s="4">
        <v>17.0</v>
      </c>
      <c r="D14" s="5">
        <v>-32.0056339990932</v>
      </c>
      <c r="E14" s="5">
        <v>116.056649870911</v>
      </c>
      <c r="F14" s="4" t="s">
        <v>48</v>
      </c>
      <c r="G14" s="4" t="s">
        <v>49</v>
      </c>
      <c r="H14" s="6" t="s">
        <v>36</v>
      </c>
      <c r="I14" s="6">
        <v>402.0</v>
      </c>
      <c r="J14" s="7" t="str">
        <f t="shared" si="1"/>
        <v>BambinaCattiva/402</v>
      </c>
      <c r="K14" s="6" t="b">
        <v>1</v>
      </c>
      <c r="L14" s="9"/>
      <c r="M14" s="9">
        <f t="shared" si="2"/>
        <v>4</v>
      </c>
    </row>
    <row r="15">
      <c r="A15" s="3" t="s">
        <v>50</v>
      </c>
      <c r="B15" s="4">
        <v>5.0</v>
      </c>
      <c r="C15" s="4">
        <v>18.0</v>
      </c>
      <c r="D15" s="5">
        <v>-32.0056214720476</v>
      </c>
      <c r="E15" s="5">
        <v>116.056818720163</v>
      </c>
      <c r="F15" s="4" t="s">
        <v>29</v>
      </c>
      <c r="G15" s="4" t="s">
        <v>30</v>
      </c>
      <c r="H15" s="6" t="s">
        <v>20</v>
      </c>
      <c r="I15" s="3">
        <v>1397.0</v>
      </c>
      <c r="J15" s="7" t="str">
        <f t="shared" si="1"/>
        <v>nicdchic/1397</v>
      </c>
      <c r="K15" s="6" t="b">
        <v>1</v>
      </c>
      <c r="L15" s="9"/>
      <c r="M15" s="9">
        <f t="shared" si="2"/>
        <v>8</v>
      </c>
    </row>
    <row r="16">
      <c r="A16" s="3" t="s">
        <v>51</v>
      </c>
      <c r="B16" s="4">
        <v>5.0</v>
      </c>
      <c r="C16" s="4">
        <v>19.0</v>
      </c>
      <c r="D16" s="5">
        <v>-32.0056089450021</v>
      </c>
      <c r="E16" s="5">
        <v>116.056987569393</v>
      </c>
      <c r="F16" s="4" t="s">
        <v>14</v>
      </c>
      <c r="G16" s="4" t="s">
        <v>15</v>
      </c>
      <c r="H16" s="6" t="s">
        <v>26</v>
      </c>
      <c r="I16" s="6">
        <v>1729.0</v>
      </c>
      <c r="J16" s="7" t="str">
        <f t="shared" si="1"/>
        <v>Carts70/1729</v>
      </c>
      <c r="K16" s="6" t="b">
        <v>1</v>
      </c>
      <c r="L16" s="6" t="s">
        <v>52</v>
      </c>
      <c r="M16" s="9">
        <f t="shared" si="2"/>
        <v>38</v>
      </c>
    </row>
    <row r="17">
      <c r="A17" s="3" t="s">
        <v>53</v>
      </c>
      <c r="B17" s="4">
        <v>5.0</v>
      </c>
      <c r="C17" s="4">
        <v>20.0</v>
      </c>
      <c r="D17" s="5">
        <v>-32.0055964179565</v>
      </c>
      <c r="E17" s="5">
        <v>116.057156418599</v>
      </c>
      <c r="F17" s="4" t="s">
        <v>14</v>
      </c>
      <c r="G17" s="4" t="s">
        <v>15</v>
      </c>
      <c r="H17" s="6" t="s">
        <v>54</v>
      </c>
      <c r="I17" s="6">
        <v>8036.0</v>
      </c>
      <c r="J17" s="7" t="str">
        <f t="shared" si="1"/>
        <v>GeoHubi/8036</v>
      </c>
      <c r="K17" s="6" t="b">
        <v>1</v>
      </c>
      <c r="L17" s="9"/>
      <c r="M17" s="9">
        <f t="shared" si="2"/>
        <v>1</v>
      </c>
    </row>
    <row r="18">
      <c r="A18" s="3" t="s">
        <v>55</v>
      </c>
      <c r="B18" s="4">
        <v>5.0</v>
      </c>
      <c r="C18" s="4">
        <v>21.0</v>
      </c>
      <c r="D18" s="5">
        <v>-32.005583890911</v>
      </c>
      <c r="E18" s="5">
        <v>116.057325267783</v>
      </c>
      <c r="F18" s="4" t="s">
        <v>48</v>
      </c>
      <c r="G18" s="4" t="s">
        <v>49</v>
      </c>
      <c r="H18" s="6" t="s">
        <v>31</v>
      </c>
      <c r="I18" s="6">
        <v>7793.0</v>
      </c>
      <c r="J18" s="7" t="str">
        <f t="shared" si="1"/>
        <v>Debolicious/7793</v>
      </c>
      <c r="K18" s="6" t="b">
        <v>1</v>
      </c>
      <c r="L18" s="6" t="s">
        <v>56</v>
      </c>
      <c r="M18" s="9">
        <f t="shared" si="2"/>
        <v>39</v>
      </c>
    </row>
    <row r="19">
      <c r="A19" s="3" t="s">
        <v>57</v>
      </c>
      <c r="B19" s="4">
        <v>6.0</v>
      </c>
      <c r="C19" s="4">
        <v>16.0</v>
      </c>
      <c r="D19" s="5">
        <v>-32.0057897096457</v>
      </c>
      <c r="E19" s="5">
        <v>116.056495801233</v>
      </c>
      <c r="F19" s="4" t="s">
        <v>58</v>
      </c>
      <c r="G19" s="4" t="s">
        <v>59</v>
      </c>
      <c r="H19" s="6" t="s">
        <v>60</v>
      </c>
      <c r="I19" s="3">
        <v>7800.0</v>
      </c>
      <c r="J19" s="7" t="str">
        <f t="shared" si="1"/>
        <v>debolicious/7800</v>
      </c>
      <c r="K19" s="6" t="b">
        <v>1</v>
      </c>
      <c r="L19" s="6" t="s">
        <v>61</v>
      </c>
      <c r="M19" s="9">
        <f t="shared" si="2"/>
        <v>39</v>
      </c>
    </row>
    <row r="20">
      <c r="A20" s="3" t="s">
        <v>62</v>
      </c>
      <c r="B20" s="4">
        <v>6.0</v>
      </c>
      <c r="C20" s="4">
        <v>17.0</v>
      </c>
      <c r="D20" s="5">
        <v>-32.0057771826001</v>
      </c>
      <c r="E20" s="5">
        <v>116.056664650772</v>
      </c>
      <c r="F20" s="4" t="s">
        <v>14</v>
      </c>
      <c r="G20" s="4" t="s">
        <v>15</v>
      </c>
      <c r="H20" s="6" t="s">
        <v>34</v>
      </c>
      <c r="I20" s="6">
        <v>1695.0</v>
      </c>
      <c r="J20" s="7" t="str">
        <f t="shared" si="1"/>
        <v>TD42/1695</v>
      </c>
      <c r="K20" s="6" t="b">
        <v>1</v>
      </c>
      <c r="L20" s="9"/>
      <c r="M20" s="9">
        <f t="shared" si="2"/>
        <v>32</v>
      </c>
    </row>
    <row r="21">
      <c r="A21" s="3" t="s">
        <v>63</v>
      </c>
      <c r="B21" s="4">
        <v>6.0</v>
      </c>
      <c r="C21" s="4">
        <v>18.0</v>
      </c>
      <c r="D21" s="5">
        <v>-32.0057646555546</v>
      </c>
      <c r="E21" s="5">
        <v>116.056833500288</v>
      </c>
      <c r="F21" s="4" t="s">
        <v>29</v>
      </c>
      <c r="G21" s="4" t="s">
        <v>30</v>
      </c>
      <c r="H21" s="6" t="s">
        <v>64</v>
      </c>
      <c r="I21" s="6">
        <v>4034.0</v>
      </c>
      <c r="J21" s="7" t="str">
        <f t="shared" si="1"/>
        <v>Hmmm/4034</v>
      </c>
      <c r="K21" s="6" t="b">
        <v>1</v>
      </c>
      <c r="L21" s="6"/>
      <c r="M21" s="9">
        <f t="shared" si="2"/>
        <v>16</v>
      </c>
    </row>
    <row r="22">
      <c r="A22" s="3" t="s">
        <v>65</v>
      </c>
      <c r="B22" s="4">
        <v>6.0</v>
      </c>
      <c r="C22" s="4">
        <v>19.0</v>
      </c>
      <c r="D22" s="5">
        <v>-32.005752128509</v>
      </c>
      <c r="E22" s="5">
        <v>116.057002349782</v>
      </c>
      <c r="F22" s="4" t="s">
        <v>14</v>
      </c>
      <c r="G22" s="4" t="s">
        <v>15</v>
      </c>
      <c r="H22" s="6" t="s">
        <v>66</v>
      </c>
      <c r="I22" s="6">
        <v>7951.0</v>
      </c>
      <c r="J22" s="7" t="str">
        <f t="shared" si="1"/>
        <v>Tabata2/7951</v>
      </c>
      <c r="K22" s="6" t="b">
        <v>1</v>
      </c>
      <c r="L22" s="6"/>
      <c r="M22" s="9">
        <f t="shared" si="2"/>
        <v>1</v>
      </c>
    </row>
    <row r="23">
      <c r="A23" s="3" t="s">
        <v>67</v>
      </c>
      <c r="B23" s="4">
        <v>6.0</v>
      </c>
      <c r="C23" s="4">
        <v>20.0</v>
      </c>
      <c r="D23" s="5">
        <v>-32.0057396014635</v>
      </c>
      <c r="E23" s="5">
        <v>116.057171199252</v>
      </c>
      <c r="F23" s="4" t="s">
        <v>14</v>
      </c>
      <c r="G23" s="4" t="s">
        <v>15</v>
      </c>
      <c r="H23" s="6" t="s">
        <v>68</v>
      </c>
      <c r="I23" s="6">
        <v>3968.0</v>
      </c>
      <c r="J23" s="7" t="str">
        <f t="shared" si="1"/>
        <v>sdgal/3968</v>
      </c>
      <c r="K23" s="6" t="b">
        <v>1</v>
      </c>
      <c r="L23" s="6"/>
      <c r="M23" s="9">
        <f t="shared" si="2"/>
        <v>2</v>
      </c>
    </row>
    <row r="24">
      <c r="A24" s="3" t="s">
        <v>69</v>
      </c>
      <c r="B24" s="4">
        <v>6.0</v>
      </c>
      <c r="C24" s="4">
        <v>21.0</v>
      </c>
      <c r="D24" s="5">
        <v>-32.0057270744179</v>
      </c>
      <c r="E24" s="5">
        <v>116.057340048699</v>
      </c>
      <c r="F24" s="4" t="s">
        <v>14</v>
      </c>
      <c r="G24" s="4" t="s">
        <v>15</v>
      </c>
      <c r="H24" s="6" t="s">
        <v>41</v>
      </c>
      <c r="I24" s="6">
        <v>3793.0</v>
      </c>
      <c r="J24" s="7" t="str">
        <f t="shared" si="1"/>
        <v>Nomadicjp/3793</v>
      </c>
      <c r="K24" s="6" t="b">
        <v>1</v>
      </c>
      <c r="L24" s="6">
        <v>2.0</v>
      </c>
      <c r="M24" s="9">
        <f t="shared" si="2"/>
        <v>32</v>
      </c>
    </row>
    <row r="25">
      <c r="A25" s="3" t="s">
        <v>70</v>
      </c>
      <c r="B25" s="4">
        <v>6.0</v>
      </c>
      <c r="C25" s="4">
        <v>22.0</v>
      </c>
      <c r="D25" s="5">
        <v>-32.0057145473724</v>
      </c>
      <c r="E25" s="5">
        <v>116.057508898123</v>
      </c>
      <c r="F25" s="4" t="s">
        <v>71</v>
      </c>
      <c r="G25" s="4" t="s">
        <v>72</v>
      </c>
      <c r="H25" s="6" t="s">
        <v>43</v>
      </c>
      <c r="I25" s="6">
        <v>14414.0</v>
      </c>
      <c r="J25" s="7" t="str">
        <f t="shared" si="1"/>
        <v>CrazyLadyLisa/14414</v>
      </c>
      <c r="K25" s="6" t="b">
        <v>1</v>
      </c>
      <c r="L25" s="6"/>
      <c r="M25" s="9">
        <f t="shared" si="2"/>
        <v>2</v>
      </c>
    </row>
    <row r="26">
      <c r="A26" s="3" t="s">
        <v>73</v>
      </c>
      <c r="B26" s="4">
        <v>7.0</v>
      </c>
      <c r="C26" s="4">
        <v>16.0</v>
      </c>
      <c r="D26" s="5">
        <v>-32.0059328931525</v>
      </c>
      <c r="E26" s="5">
        <v>116.056510580854</v>
      </c>
      <c r="F26" s="4" t="s">
        <v>18</v>
      </c>
      <c r="G26" s="4" t="s">
        <v>19</v>
      </c>
      <c r="H26" s="6" t="s">
        <v>41</v>
      </c>
      <c r="I26" s="6">
        <v>3564.0</v>
      </c>
      <c r="J26" s="7" t="str">
        <f t="shared" si="1"/>
        <v>Nomadicjp/3564</v>
      </c>
      <c r="K26" s="6" t="b">
        <v>1</v>
      </c>
      <c r="L26" s="6">
        <v>3.0</v>
      </c>
      <c r="M26" s="9">
        <f t="shared" si="2"/>
        <v>32</v>
      </c>
    </row>
    <row r="27">
      <c r="A27" s="3" t="s">
        <v>74</v>
      </c>
      <c r="B27" s="4">
        <v>7.0</v>
      </c>
      <c r="C27" s="4">
        <v>17.0</v>
      </c>
      <c r="D27" s="5">
        <v>-32.0059203661069</v>
      </c>
      <c r="E27" s="5">
        <v>116.056679430657</v>
      </c>
      <c r="F27" s="4" t="s">
        <v>29</v>
      </c>
      <c r="G27" s="4" t="s">
        <v>30</v>
      </c>
      <c r="H27" s="6" t="s">
        <v>38</v>
      </c>
      <c r="I27" s="3">
        <v>1802.0</v>
      </c>
      <c r="J27" s="7" t="str">
        <f t="shared" si="1"/>
        <v>Bewrightback/1802</v>
      </c>
      <c r="K27" s="6" t="b">
        <v>1</v>
      </c>
      <c r="L27" s="6"/>
      <c r="M27" s="9">
        <f t="shared" si="2"/>
        <v>25</v>
      </c>
    </row>
    <row r="28">
      <c r="A28" s="3" t="s">
        <v>75</v>
      </c>
      <c r="B28" s="4">
        <v>7.0</v>
      </c>
      <c r="C28" s="4">
        <v>18.0</v>
      </c>
      <c r="D28" s="5">
        <v>-32.0059078390614</v>
      </c>
      <c r="E28" s="5">
        <v>116.056848280437</v>
      </c>
      <c r="F28" s="4" t="s">
        <v>29</v>
      </c>
      <c r="G28" s="4" t="s">
        <v>30</v>
      </c>
      <c r="H28" s="6" t="s">
        <v>76</v>
      </c>
      <c r="I28" s="10">
        <v>9018.0</v>
      </c>
      <c r="J28" s="7" t="str">
        <f t="shared" si="1"/>
        <v>mobility/9018</v>
      </c>
      <c r="K28" s="6" t="b">
        <v>1</v>
      </c>
      <c r="L28" s="9"/>
      <c r="M28" s="9">
        <f t="shared" si="2"/>
        <v>1</v>
      </c>
    </row>
    <row r="29">
      <c r="A29" s="3" t="s">
        <v>77</v>
      </c>
      <c r="B29" s="4">
        <v>7.0</v>
      </c>
      <c r="C29" s="4">
        <v>19.0</v>
      </c>
      <c r="D29" s="5">
        <v>-32.0058953120158</v>
      </c>
      <c r="E29" s="5">
        <v>116.057017130194</v>
      </c>
      <c r="F29" s="4" t="s">
        <v>14</v>
      </c>
      <c r="G29" s="4" t="s">
        <v>15</v>
      </c>
      <c r="H29" s="6" t="s">
        <v>78</v>
      </c>
      <c r="I29" s="6">
        <v>5239.0</v>
      </c>
      <c r="J29" s="7" t="str">
        <f t="shared" si="1"/>
        <v>FindersGirl/5239</v>
      </c>
      <c r="K29" s="6" t="b">
        <v>1</v>
      </c>
      <c r="L29" s="9"/>
      <c r="M29" s="9">
        <f t="shared" si="2"/>
        <v>1</v>
      </c>
    </row>
    <row r="30">
      <c r="A30" s="3" t="s">
        <v>79</v>
      </c>
      <c r="B30" s="4">
        <v>7.0</v>
      </c>
      <c r="C30" s="4">
        <v>20.0</v>
      </c>
      <c r="D30" s="5">
        <v>-32.0058827849703</v>
      </c>
      <c r="E30" s="5">
        <v>116.057185979928</v>
      </c>
      <c r="F30" s="4" t="s">
        <v>14</v>
      </c>
      <c r="G30" s="4" t="s">
        <v>15</v>
      </c>
      <c r="H30" s="6" t="s">
        <v>80</v>
      </c>
      <c r="I30" s="6">
        <v>2166.0</v>
      </c>
      <c r="J30" s="7" t="str">
        <f t="shared" si="1"/>
        <v>brattoo/2166</v>
      </c>
      <c r="K30" s="6" t="b">
        <v>1</v>
      </c>
      <c r="L30" s="6"/>
      <c r="M30" s="9">
        <f t="shared" si="2"/>
        <v>18</v>
      </c>
    </row>
    <row r="31">
      <c r="A31" s="3" t="s">
        <v>81</v>
      </c>
      <c r="B31" s="4">
        <v>7.0</v>
      </c>
      <c r="C31" s="4">
        <v>21.0</v>
      </c>
      <c r="D31" s="5">
        <v>-32.0058702579247</v>
      </c>
      <c r="E31" s="5">
        <v>116.057354829639</v>
      </c>
      <c r="F31" s="4" t="s">
        <v>14</v>
      </c>
      <c r="G31" s="4" t="s">
        <v>15</v>
      </c>
      <c r="H31" s="6" t="s">
        <v>82</v>
      </c>
      <c r="I31" s="10">
        <v>1794.0</v>
      </c>
      <c r="J31" s="7" t="str">
        <f t="shared" si="1"/>
        <v>Td42/1794</v>
      </c>
      <c r="K31" s="6" t="b">
        <v>1</v>
      </c>
      <c r="L31" s="9"/>
      <c r="M31" s="9">
        <f t="shared" si="2"/>
        <v>32</v>
      </c>
    </row>
    <row r="32">
      <c r="A32" s="3" t="s">
        <v>83</v>
      </c>
      <c r="B32" s="4">
        <v>7.0</v>
      </c>
      <c r="C32" s="4">
        <v>22.0</v>
      </c>
      <c r="D32" s="5">
        <v>-32.0058577308792</v>
      </c>
      <c r="E32" s="5">
        <v>116.057523679326</v>
      </c>
      <c r="F32" s="4" t="s">
        <v>18</v>
      </c>
      <c r="G32" s="4" t="s">
        <v>19</v>
      </c>
      <c r="H32" s="6" t="s">
        <v>26</v>
      </c>
      <c r="I32" s="6">
        <v>1814.0</v>
      </c>
      <c r="J32" s="7" t="str">
        <f t="shared" si="1"/>
        <v>Carts70/1814</v>
      </c>
      <c r="K32" s="6" t="b">
        <v>1</v>
      </c>
      <c r="L32" s="6" t="s">
        <v>84</v>
      </c>
      <c r="M32" s="9">
        <f t="shared" si="2"/>
        <v>38</v>
      </c>
    </row>
    <row r="33">
      <c r="A33" s="3" t="s">
        <v>85</v>
      </c>
      <c r="B33" s="4">
        <v>8.0</v>
      </c>
      <c r="C33" s="4">
        <v>16.0</v>
      </c>
      <c r="D33" s="5">
        <v>-32.0060760766593</v>
      </c>
      <c r="E33" s="5">
        <v>116.056525360497</v>
      </c>
      <c r="F33" s="4" t="s">
        <v>29</v>
      </c>
      <c r="G33" s="4" t="s">
        <v>30</v>
      </c>
      <c r="H33" s="6" t="s">
        <v>26</v>
      </c>
      <c r="I33" s="6">
        <v>1822.0</v>
      </c>
      <c r="J33" s="7" t="str">
        <f t="shared" si="1"/>
        <v>Carts70/1822</v>
      </c>
      <c r="K33" s="6" t="b">
        <v>1</v>
      </c>
      <c r="L33" s="6" t="s">
        <v>84</v>
      </c>
      <c r="M33" s="9">
        <f t="shared" si="2"/>
        <v>38</v>
      </c>
    </row>
    <row r="34">
      <c r="A34" s="3" t="s">
        <v>86</v>
      </c>
      <c r="B34" s="4">
        <v>8.0</v>
      </c>
      <c r="C34" s="4">
        <v>17.0</v>
      </c>
      <c r="D34" s="5">
        <v>-32.0060635496138</v>
      </c>
      <c r="E34" s="5">
        <v>116.056694210564</v>
      </c>
      <c r="F34" s="4" t="s">
        <v>29</v>
      </c>
      <c r="G34" s="4" t="s">
        <v>30</v>
      </c>
      <c r="H34" s="6" t="s">
        <v>80</v>
      </c>
      <c r="I34" s="6">
        <v>2158.0</v>
      </c>
      <c r="J34" s="7" t="str">
        <f t="shared" si="1"/>
        <v>brattoo/2158</v>
      </c>
      <c r="K34" s="6" t="b">
        <v>1</v>
      </c>
      <c r="L34" s="9"/>
      <c r="M34" s="9">
        <f t="shared" si="2"/>
        <v>18</v>
      </c>
    </row>
    <row r="35">
      <c r="A35" s="3" t="s">
        <v>87</v>
      </c>
      <c r="B35" s="4">
        <v>8.0</v>
      </c>
      <c r="C35" s="4">
        <v>18.0</v>
      </c>
      <c r="D35" s="5">
        <v>-32.0060510225682</v>
      </c>
      <c r="E35" s="5">
        <v>116.056863060608</v>
      </c>
      <c r="F35" s="4" t="s">
        <v>29</v>
      </c>
      <c r="G35" s="4" t="s">
        <v>30</v>
      </c>
      <c r="H35" s="6" t="s">
        <v>20</v>
      </c>
      <c r="I35" s="3">
        <v>1401.0</v>
      </c>
      <c r="J35" s="7" t="str">
        <f t="shared" si="1"/>
        <v>nicdchic/1401</v>
      </c>
      <c r="K35" s="6" t="b">
        <v>1</v>
      </c>
      <c r="L35" s="6" t="s">
        <v>88</v>
      </c>
      <c r="M35" s="9">
        <f t="shared" si="2"/>
        <v>8</v>
      </c>
    </row>
    <row r="36">
      <c r="A36" s="3" t="s">
        <v>89</v>
      </c>
      <c r="B36" s="4">
        <v>8.0</v>
      </c>
      <c r="C36" s="4">
        <v>19.0</v>
      </c>
      <c r="D36" s="5">
        <v>-32.0060384955227</v>
      </c>
      <c r="E36" s="5">
        <v>116.057031910629</v>
      </c>
      <c r="F36" s="4" t="s">
        <v>14</v>
      </c>
      <c r="G36" s="4" t="s">
        <v>15</v>
      </c>
      <c r="H36" s="6" t="s">
        <v>31</v>
      </c>
      <c r="I36" s="6">
        <v>7801.0</v>
      </c>
      <c r="J36" s="7" t="str">
        <f t="shared" si="1"/>
        <v>Debolicious/7801</v>
      </c>
      <c r="K36" s="6" t="b">
        <v>1</v>
      </c>
      <c r="L36" s="6" t="s">
        <v>90</v>
      </c>
      <c r="M36" s="9">
        <f t="shared" si="2"/>
        <v>39</v>
      </c>
    </row>
    <row r="37">
      <c r="A37" s="3" t="s">
        <v>91</v>
      </c>
      <c r="B37" s="4">
        <v>8.0</v>
      </c>
      <c r="C37" s="4">
        <v>20.0</v>
      </c>
      <c r="D37" s="5">
        <v>-32.0060259684771</v>
      </c>
      <c r="E37" s="5">
        <v>116.057200760626</v>
      </c>
      <c r="F37" s="4" t="s">
        <v>14</v>
      </c>
      <c r="G37" s="4" t="s">
        <v>15</v>
      </c>
      <c r="H37" s="6" t="s">
        <v>92</v>
      </c>
      <c r="I37" s="6">
        <v>349.0</v>
      </c>
      <c r="J37" s="7" t="str">
        <f t="shared" si="1"/>
        <v>GTHO/349</v>
      </c>
      <c r="K37" s="6" t="b">
        <v>1</v>
      </c>
      <c r="L37" s="9"/>
      <c r="M37" s="9">
        <f t="shared" si="2"/>
        <v>3</v>
      </c>
    </row>
    <row r="38">
      <c r="A38" s="3" t="s">
        <v>93</v>
      </c>
      <c r="B38" s="4">
        <v>8.0</v>
      </c>
      <c r="C38" s="4">
        <v>21.0</v>
      </c>
      <c r="D38" s="5">
        <v>-32.0060134414316</v>
      </c>
      <c r="E38" s="5">
        <v>116.057369610601</v>
      </c>
      <c r="F38" s="4" t="s">
        <v>14</v>
      </c>
      <c r="G38" s="4" t="s">
        <v>15</v>
      </c>
      <c r="H38" s="6" t="s">
        <v>94</v>
      </c>
      <c r="I38" s="6">
        <v>70.0</v>
      </c>
      <c r="J38" s="7" t="str">
        <f t="shared" si="1"/>
        <v>Bigfoot78/70</v>
      </c>
      <c r="K38" s="6" t="b">
        <v>1</v>
      </c>
      <c r="L38" s="9"/>
      <c r="M38" s="9">
        <f t="shared" si="2"/>
        <v>3</v>
      </c>
    </row>
    <row r="39">
      <c r="A39" s="3" t="s">
        <v>95</v>
      </c>
      <c r="B39" s="4">
        <v>8.0</v>
      </c>
      <c r="C39" s="4">
        <v>22.0</v>
      </c>
      <c r="D39" s="5">
        <v>-32.006000914386</v>
      </c>
      <c r="E39" s="5">
        <v>116.057538460552</v>
      </c>
      <c r="F39" s="4" t="s">
        <v>96</v>
      </c>
      <c r="G39" s="4" t="s">
        <v>97</v>
      </c>
      <c r="H39" s="6" t="s">
        <v>98</v>
      </c>
      <c r="I39" s="6">
        <v>347.0</v>
      </c>
      <c r="J39" s="7" t="str">
        <f t="shared" si="1"/>
        <v>Teamrebiel/347</v>
      </c>
      <c r="K39" s="6" t="b">
        <v>1</v>
      </c>
      <c r="L39" s="9"/>
      <c r="M39" s="9">
        <f t="shared" si="2"/>
        <v>1</v>
      </c>
    </row>
    <row r="40">
      <c r="A40" s="3" t="s">
        <v>99</v>
      </c>
      <c r="B40" s="4">
        <v>9.0</v>
      </c>
      <c r="C40" s="4">
        <v>15.0</v>
      </c>
      <c r="D40" s="5">
        <v>-32.0062317872117</v>
      </c>
      <c r="E40" s="5">
        <v>116.056371289811</v>
      </c>
      <c r="F40" s="4" t="s">
        <v>100</v>
      </c>
      <c r="G40" s="4" t="s">
        <v>101</v>
      </c>
      <c r="H40" s="6" t="s">
        <v>31</v>
      </c>
      <c r="I40" s="6">
        <v>7804.0</v>
      </c>
      <c r="J40" s="7" t="str">
        <f t="shared" si="1"/>
        <v>Debolicious/7804</v>
      </c>
      <c r="K40" s="6" t="b">
        <v>1</v>
      </c>
      <c r="L40" s="3" t="s">
        <v>102</v>
      </c>
      <c r="M40" s="9">
        <f t="shared" si="2"/>
        <v>39</v>
      </c>
    </row>
    <row r="41">
      <c r="A41" s="3" t="s">
        <v>103</v>
      </c>
      <c r="B41" s="4">
        <v>9.0</v>
      </c>
      <c r="C41" s="4">
        <v>16.0</v>
      </c>
      <c r="D41" s="5">
        <v>-32.0062192601662</v>
      </c>
      <c r="E41" s="5">
        <v>116.056540140165</v>
      </c>
      <c r="F41" s="4" t="s">
        <v>29</v>
      </c>
      <c r="G41" s="4" t="s">
        <v>30</v>
      </c>
      <c r="H41" s="6" t="s">
        <v>34</v>
      </c>
      <c r="I41" s="6">
        <v>1782.0</v>
      </c>
      <c r="J41" s="7" t="str">
        <f t="shared" si="1"/>
        <v>TD42/1782</v>
      </c>
      <c r="K41" s="6" t="b">
        <v>1</v>
      </c>
      <c r="L41" s="6"/>
      <c r="M41" s="9">
        <f t="shared" si="2"/>
        <v>32</v>
      </c>
    </row>
    <row r="42">
      <c r="A42" s="3" t="s">
        <v>104</v>
      </c>
      <c r="B42" s="4">
        <v>9.0</v>
      </c>
      <c r="C42" s="4">
        <v>17.0</v>
      </c>
      <c r="D42" s="5">
        <v>-32.0062067331207</v>
      </c>
      <c r="E42" s="5">
        <v>116.056708990495</v>
      </c>
      <c r="F42" s="4" t="s">
        <v>29</v>
      </c>
      <c r="G42" s="4" t="s">
        <v>30</v>
      </c>
      <c r="H42" s="6" t="s">
        <v>105</v>
      </c>
      <c r="I42" s="6">
        <v>726.0</v>
      </c>
      <c r="J42" s="7" t="str">
        <f t="shared" si="1"/>
        <v>Troutsky/726</v>
      </c>
      <c r="K42" s="6" t="b">
        <v>1</v>
      </c>
      <c r="L42" s="9"/>
      <c r="M42" s="9">
        <f t="shared" si="2"/>
        <v>1</v>
      </c>
    </row>
    <row r="43">
      <c r="A43" s="3" t="s">
        <v>106</v>
      </c>
      <c r="B43" s="4">
        <v>9.0</v>
      </c>
      <c r="C43" s="4">
        <v>18.0</v>
      </c>
      <c r="D43" s="5">
        <v>-32.0061942060751</v>
      </c>
      <c r="E43" s="5">
        <v>116.056877840803</v>
      </c>
      <c r="F43" s="4" t="s">
        <v>29</v>
      </c>
      <c r="G43" s="4" t="s">
        <v>30</v>
      </c>
      <c r="H43" s="6" t="s">
        <v>107</v>
      </c>
      <c r="I43" s="6">
        <v>792.0</v>
      </c>
      <c r="J43" s="7" t="str">
        <f t="shared" si="1"/>
        <v>Tylotylo18/792</v>
      </c>
      <c r="K43" s="6" t="b">
        <v>1</v>
      </c>
      <c r="L43" s="9"/>
      <c r="M43" s="9">
        <f t="shared" si="2"/>
        <v>1</v>
      </c>
    </row>
    <row r="44">
      <c r="A44" s="3" t="s">
        <v>108</v>
      </c>
      <c r="B44" s="4">
        <v>9.0</v>
      </c>
      <c r="C44" s="4">
        <v>19.0</v>
      </c>
      <c r="D44" s="5">
        <v>-32.0061816790295</v>
      </c>
      <c r="E44" s="5">
        <v>116.057046691087</v>
      </c>
      <c r="F44" s="4" t="s">
        <v>14</v>
      </c>
      <c r="G44" s="4" t="s">
        <v>15</v>
      </c>
      <c r="H44" s="6" t="s">
        <v>41</v>
      </c>
      <c r="I44" s="10">
        <v>3585.0</v>
      </c>
      <c r="J44" s="7" t="str">
        <f t="shared" si="1"/>
        <v>Nomadicjp/3585</v>
      </c>
      <c r="K44" s="6" t="b">
        <v>1</v>
      </c>
      <c r="L44" s="3">
        <v>4.0</v>
      </c>
      <c r="M44" s="9">
        <f t="shared" si="2"/>
        <v>32</v>
      </c>
    </row>
    <row r="45">
      <c r="A45" s="3" t="s">
        <v>109</v>
      </c>
      <c r="B45" s="4">
        <v>9.0</v>
      </c>
      <c r="C45" s="4">
        <v>20.0</v>
      </c>
      <c r="D45" s="5">
        <v>-32.006169151984</v>
      </c>
      <c r="E45" s="5">
        <v>116.057215541349</v>
      </c>
      <c r="F45" s="4" t="s">
        <v>14</v>
      </c>
      <c r="G45" s="4" t="s">
        <v>15</v>
      </c>
      <c r="H45" s="6" t="s">
        <v>110</v>
      </c>
      <c r="I45" s="5">
        <v>386.0</v>
      </c>
      <c r="J45" s="7" t="str">
        <f t="shared" si="1"/>
        <v>Paigey1/386</v>
      </c>
      <c r="K45" s="6" t="b">
        <v>1</v>
      </c>
      <c r="L45" s="9"/>
      <c r="M45" s="9">
        <f t="shared" si="2"/>
        <v>1</v>
      </c>
    </row>
    <row r="46">
      <c r="A46" s="3" t="s">
        <v>111</v>
      </c>
      <c r="B46" s="4">
        <v>9.0</v>
      </c>
      <c r="C46" s="4">
        <v>21.0</v>
      </c>
      <c r="D46" s="5">
        <v>-32.0061566249384</v>
      </c>
      <c r="E46" s="5">
        <v>116.057384391587</v>
      </c>
      <c r="F46" s="4" t="s">
        <v>14</v>
      </c>
      <c r="G46" s="4" t="s">
        <v>15</v>
      </c>
      <c r="H46" s="6" t="s">
        <v>112</v>
      </c>
      <c r="I46" s="6">
        <v>65.0</v>
      </c>
      <c r="J46" s="7" t="str">
        <f t="shared" si="1"/>
        <v>Sparkle81/65</v>
      </c>
      <c r="K46" s="6" t="b">
        <v>1</v>
      </c>
      <c r="L46" s="8"/>
      <c r="M46" s="9">
        <f t="shared" si="2"/>
        <v>2</v>
      </c>
    </row>
    <row r="47">
      <c r="A47" s="3" t="s">
        <v>113</v>
      </c>
      <c r="B47" s="4">
        <v>9.0</v>
      </c>
      <c r="C47" s="4">
        <v>22.0</v>
      </c>
      <c r="D47" s="5">
        <v>-32.0061440978929</v>
      </c>
      <c r="E47" s="5">
        <v>116.057553241802</v>
      </c>
      <c r="F47" s="4" t="s">
        <v>96</v>
      </c>
      <c r="G47" s="4" t="s">
        <v>97</v>
      </c>
      <c r="H47" s="11" t="s">
        <v>38</v>
      </c>
      <c r="I47" s="3">
        <v>1801.0</v>
      </c>
      <c r="J47" s="7" t="str">
        <f t="shared" si="1"/>
        <v>Bewrightback/1801</v>
      </c>
      <c r="K47" s="6" t="b">
        <v>1</v>
      </c>
      <c r="L47" s="9"/>
      <c r="M47" s="9">
        <f t="shared" si="2"/>
        <v>25</v>
      </c>
    </row>
    <row r="48">
      <c r="A48" s="3" t="s">
        <v>114</v>
      </c>
      <c r="B48" s="4">
        <v>9.0</v>
      </c>
      <c r="C48" s="4">
        <v>23.0</v>
      </c>
      <c r="D48" s="5">
        <v>-32.0061315708473</v>
      </c>
      <c r="E48" s="5">
        <v>116.057722091995</v>
      </c>
      <c r="F48" s="4" t="s">
        <v>115</v>
      </c>
      <c r="G48" s="4" t="s">
        <v>116</v>
      </c>
      <c r="H48" s="6" t="s">
        <v>31</v>
      </c>
      <c r="I48" s="6">
        <v>7829.0</v>
      </c>
      <c r="J48" s="7" t="str">
        <f t="shared" si="1"/>
        <v>Debolicious/7829</v>
      </c>
      <c r="K48" s="6" t="b">
        <v>1</v>
      </c>
      <c r="L48" s="6" t="s">
        <v>117</v>
      </c>
      <c r="M48" s="9">
        <f t="shared" si="2"/>
        <v>39</v>
      </c>
    </row>
    <row r="49">
      <c r="A49" s="3" t="s">
        <v>118</v>
      </c>
      <c r="B49" s="4">
        <v>10.0</v>
      </c>
      <c r="C49" s="4">
        <v>15.0</v>
      </c>
      <c r="D49" s="5">
        <v>-32.0063749707186</v>
      </c>
      <c r="E49" s="5">
        <v>116.056386069237</v>
      </c>
      <c r="F49" s="4" t="s">
        <v>119</v>
      </c>
      <c r="G49" s="4" t="s">
        <v>120</v>
      </c>
      <c r="H49" s="6" t="s">
        <v>121</v>
      </c>
      <c r="I49" s="6">
        <v>3656.0</v>
      </c>
      <c r="J49" s="7" t="str">
        <f t="shared" si="1"/>
        <v>nomadicjp/3656</v>
      </c>
      <c r="K49" s="6" t="b">
        <v>1</v>
      </c>
      <c r="L49" s="6" t="s">
        <v>122</v>
      </c>
      <c r="M49" s="9">
        <f t="shared" si="2"/>
        <v>32</v>
      </c>
    </row>
    <row r="50">
      <c r="A50" s="3" t="s">
        <v>123</v>
      </c>
      <c r="B50" s="4">
        <v>10.0</v>
      </c>
      <c r="C50" s="4">
        <v>16.0</v>
      </c>
      <c r="D50" s="5">
        <v>-32.0063624436731</v>
      </c>
      <c r="E50" s="5">
        <v>116.056554919855</v>
      </c>
      <c r="F50" s="4" t="s">
        <v>29</v>
      </c>
      <c r="G50" s="4" t="s">
        <v>30</v>
      </c>
      <c r="H50" s="6" t="s">
        <v>124</v>
      </c>
      <c r="I50" s="6">
        <v>78.0</v>
      </c>
      <c r="J50" s="7" t="str">
        <f t="shared" si="1"/>
        <v>Wellsy21/78</v>
      </c>
      <c r="K50" s="6" t="b">
        <v>1</v>
      </c>
      <c r="L50" s="9"/>
      <c r="M50" s="9">
        <f t="shared" si="2"/>
        <v>1</v>
      </c>
    </row>
    <row r="51">
      <c r="A51" s="3" t="s">
        <v>125</v>
      </c>
      <c r="B51" s="4">
        <v>10.0</v>
      </c>
      <c r="C51" s="4">
        <v>17.0</v>
      </c>
      <c r="D51" s="5">
        <v>-32.0063499166275</v>
      </c>
      <c r="E51" s="5">
        <v>116.056723770449</v>
      </c>
      <c r="F51" s="4" t="s">
        <v>29</v>
      </c>
      <c r="G51" s="4" t="s">
        <v>30</v>
      </c>
      <c r="H51" s="6" t="s">
        <v>126</v>
      </c>
      <c r="I51" s="6">
        <v>1346.0</v>
      </c>
      <c r="J51" s="7" t="str">
        <f t="shared" si="1"/>
        <v>Helbren/1346</v>
      </c>
      <c r="K51" s="6" t="b">
        <v>1</v>
      </c>
      <c r="L51" s="9"/>
      <c r="M51" s="9">
        <f t="shared" si="2"/>
        <v>2</v>
      </c>
    </row>
    <row r="52">
      <c r="A52" s="3" t="s">
        <v>127</v>
      </c>
      <c r="B52" s="4">
        <v>10.0</v>
      </c>
      <c r="C52" s="4">
        <v>18.0</v>
      </c>
      <c r="D52" s="5">
        <v>-32.006337389582</v>
      </c>
      <c r="E52" s="5">
        <v>116.056892621021</v>
      </c>
      <c r="F52" s="4" t="s">
        <v>29</v>
      </c>
      <c r="G52" s="4" t="s">
        <v>30</v>
      </c>
      <c r="H52" s="6" t="s">
        <v>94</v>
      </c>
      <c r="I52" s="6">
        <v>63.0</v>
      </c>
      <c r="J52" s="7" t="str">
        <f t="shared" si="1"/>
        <v>Bigfoot78/63</v>
      </c>
      <c r="K52" s="6" t="b">
        <v>1</v>
      </c>
      <c r="L52" s="6"/>
      <c r="M52" s="9">
        <f t="shared" si="2"/>
        <v>3</v>
      </c>
    </row>
    <row r="53">
      <c r="A53" s="3" t="s">
        <v>128</v>
      </c>
      <c r="B53" s="4">
        <v>10.0</v>
      </c>
      <c r="C53" s="4">
        <v>19.0</v>
      </c>
      <c r="D53" s="5">
        <v>-32.0063248625364</v>
      </c>
      <c r="E53" s="5">
        <v>116.057061471569</v>
      </c>
      <c r="F53" s="4" t="s">
        <v>14</v>
      </c>
      <c r="G53" s="4" t="s">
        <v>15</v>
      </c>
      <c r="H53" s="6" t="s">
        <v>34</v>
      </c>
      <c r="I53" s="6">
        <v>1776.0</v>
      </c>
      <c r="J53" s="7" t="str">
        <f t="shared" si="1"/>
        <v>TD42/1776</v>
      </c>
      <c r="K53" s="6" t="b">
        <v>1</v>
      </c>
      <c r="L53" s="8"/>
      <c r="M53" s="9">
        <f t="shared" si="2"/>
        <v>32</v>
      </c>
    </row>
    <row r="54">
      <c r="A54" s="3" t="s">
        <v>129</v>
      </c>
      <c r="B54" s="4">
        <v>10.0</v>
      </c>
      <c r="C54" s="4">
        <v>20.0</v>
      </c>
      <c r="D54" s="5">
        <v>-32.0063123354909</v>
      </c>
      <c r="E54" s="5">
        <v>116.057230322094</v>
      </c>
      <c r="F54" s="4" t="s">
        <v>14</v>
      </c>
      <c r="G54" s="4" t="s">
        <v>15</v>
      </c>
      <c r="H54" s="6" t="s">
        <v>130</v>
      </c>
      <c r="I54" s="6">
        <v>2852.0</v>
      </c>
      <c r="J54" s="7" t="str">
        <f t="shared" si="1"/>
        <v>babyw/2852</v>
      </c>
      <c r="K54" s="6" t="b">
        <v>1</v>
      </c>
      <c r="L54" s="6"/>
      <c r="M54" s="9">
        <f t="shared" si="2"/>
        <v>1</v>
      </c>
    </row>
    <row r="55">
      <c r="A55" s="3" t="s">
        <v>131</v>
      </c>
      <c r="B55" s="4">
        <v>10.0</v>
      </c>
      <c r="C55" s="4">
        <v>21.0</v>
      </c>
      <c r="D55" s="5">
        <v>-32.0062998084453</v>
      </c>
      <c r="E55" s="5">
        <v>116.057399172596</v>
      </c>
      <c r="F55" s="4" t="s">
        <v>14</v>
      </c>
      <c r="G55" s="4" t="s">
        <v>15</v>
      </c>
      <c r="H55" s="6" t="s">
        <v>132</v>
      </c>
      <c r="I55" s="12">
        <v>1545.0</v>
      </c>
      <c r="J55" s="7" t="str">
        <f t="shared" si="1"/>
        <v>julesbeus/1545</v>
      </c>
      <c r="K55" s="6" t="b">
        <v>1</v>
      </c>
      <c r="L55" s="9"/>
      <c r="M55" s="9">
        <f t="shared" si="2"/>
        <v>24</v>
      </c>
    </row>
    <row r="56">
      <c r="A56" s="3" t="s">
        <v>133</v>
      </c>
      <c r="B56" s="4">
        <v>10.0</v>
      </c>
      <c r="C56" s="4">
        <v>22.0</v>
      </c>
      <c r="D56" s="5">
        <v>-32.0062872813998</v>
      </c>
      <c r="E56" s="5">
        <v>116.057568023075</v>
      </c>
      <c r="F56" s="4" t="s">
        <v>96</v>
      </c>
      <c r="G56" s="4" t="s">
        <v>97</v>
      </c>
      <c r="H56" s="6" t="s">
        <v>134</v>
      </c>
      <c r="I56" s="6">
        <v>14904.0</v>
      </c>
      <c r="J56" s="7" t="str">
        <f t="shared" si="1"/>
        <v>Justforfun33/14904</v>
      </c>
      <c r="K56" s="6" t="b">
        <v>1</v>
      </c>
      <c r="L56" s="9"/>
      <c r="M56" s="9">
        <f t="shared" si="2"/>
        <v>1</v>
      </c>
    </row>
    <row r="57">
      <c r="A57" s="3" t="s">
        <v>135</v>
      </c>
      <c r="B57" s="4">
        <v>10.0</v>
      </c>
      <c r="C57" s="4">
        <v>23.0</v>
      </c>
      <c r="D57" s="5">
        <v>-32.0062747543542</v>
      </c>
      <c r="E57" s="5">
        <v>116.057736873531</v>
      </c>
      <c r="F57" s="4" t="s">
        <v>136</v>
      </c>
      <c r="G57" s="4" t="s">
        <v>137</v>
      </c>
      <c r="H57" s="6" t="s">
        <v>41</v>
      </c>
      <c r="I57" s="6">
        <v>3663.0</v>
      </c>
      <c r="J57" s="7" t="str">
        <f t="shared" si="1"/>
        <v>Nomadicjp/3663</v>
      </c>
      <c r="K57" s="6" t="b">
        <v>1</v>
      </c>
      <c r="L57" s="6">
        <v>6.0</v>
      </c>
      <c r="M57" s="9">
        <f t="shared" si="2"/>
        <v>32</v>
      </c>
    </row>
    <row r="58">
      <c r="A58" s="3" t="s">
        <v>138</v>
      </c>
      <c r="B58" s="4">
        <v>11.0</v>
      </c>
      <c r="C58" s="4">
        <v>14.0</v>
      </c>
      <c r="D58" s="5">
        <v>-32.0065306812711</v>
      </c>
      <c r="E58" s="5">
        <v>116.056231997783</v>
      </c>
      <c r="F58" s="4" t="s">
        <v>58</v>
      </c>
      <c r="G58" s="4" t="s">
        <v>59</v>
      </c>
      <c r="H58" s="6" t="s">
        <v>80</v>
      </c>
      <c r="I58" s="6">
        <v>1784.0</v>
      </c>
      <c r="J58" s="7" t="str">
        <f t="shared" si="1"/>
        <v>brattoo/1784</v>
      </c>
      <c r="K58" s="6" t="b">
        <v>1</v>
      </c>
      <c r="L58" s="9"/>
      <c r="M58" s="9">
        <f t="shared" si="2"/>
        <v>18</v>
      </c>
    </row>
    <row r="59">
      <c r="A59" s="3" t="s">
        <v>139</v>
      </c>
      <c r="B59" s="4">
        <v>11.0</v>
      </c>
      <c r="C59" s="4">
        <v>15.0</v>
      </c>
      <c r="D59" s="5">
        <v>-32.0065181542255</v>
      </c>
      <c r="E59" s="5">
        <v>116.056400848687</v>
      </c>
      <c r="F59" s="4" t="s">
        <v>29</v>
      </c>
      <c r="G59" s="4" t="s">
        <v>30</v>
      </c>
      <c r="H59" s="6" t="s">
        <v>92</v>
      </c>
      <c r="I59" s="6">
        <v>341.0</v>
      </c>
      <c r="J59" s="7" t="str">
        <f t="shared" si="1"/>
        <v>GTHO/341</v>
      </c>
      <c r="K59" s="6" t="b">
        <v>1</v>
      </c>
      <c r="L59" s="9"/>
      <c r="M59" s="9">
        <f t="shared" si="2"/>
        <v>3</v>
      </c>
    </row>
    <row r="60">
      <c r="A60" s="3" t="s">
        <v>140</v>
      </c>
      <c r="B60" s="4">
        <v>11.0</v>
      </c>
      <c r="C60" s="4">
        <v>16.0</v>
      </c>
      <c r="D60" s="5">
        <v>-32.00650562718</v>
      </c>
      <c r="E60" s="5">
        <v>116.056569699568</v>
      </c>
      <c r="F60" s="4" t="s">
        <v>29</v>
      </c>
      <c r="G60" s="4" t="s">
        <v>30</v>
      </c>
      <c r="H60" s="6" t="s">
        <v>26</v>
      </c>
      <c r="I60" s="6">
        <v>1962.0</v>
      </c>
      <c r="J60" s="7" t="str">
        <f t="shared" si="1"/>
        <v>Carts70/1962</v>
      </c>
      <c r="K60" s="6" t="b">
        <v>1</v>
      </c>
      <c r="L60" s="9"/>
      <c r="M60" s="9">
        <f t="shared" si="2"/>
        <v>38</v>
      </c>
    </row>
    <row r="61">
      <c r="A61" s="3" t="s">
        <v>141</v>
      </c>
      <c r="B61" s="4">
        <v>11.0</v>
      </c>
      <c r="C61" s="4">
        <v>17.0</v>
      </c>
      <c r="D61" s="5">
        <v>-32.0064931001344</v>
      </c>
      <c r="E61" s="5">
        <v>116.056738550427</v>
      </c>
      <c r="F61" s="4" t="s">
        <v>29</v>
      </c>
      <c r="G61" s="4" t="s">
        <v>30</v>
      </c>
      <c r="H61" s="6" t="s">
        <v>22</v>
      </c>
      <c r="I61" s="6">
        <v>358.0</v>
      </c>
      <c r="J61" s="7" t="str">
        <f t="shared" si="1"/>
        <v>jetsetnana/358</v>
      </c>
      <c r="K61" s="6" t="b">
        <v>1</v>
      </c>
      <c r="L61" s="9"/>
      <c r="M61" s="9">
        <f t="shared" si="2"/>
        <v>15</v>
      </c>
    </row>
    <row r="62">
      <c r="A62" s="3" t="s">
        <v>142</v>
      </c>
      <c r="B62" s="4">
        <v>11.0</v>
      </c>
      <c r="C62" s="4">
        <v>18.0</v>
      </c>
      <c r="D62" s="5">
        <v>-32.0064805730889</v>
      </c>
      <c r="E62" s="5">
        <v>116.056907401262</v>
      </c>
      <c r="F62" s="4" t="s">
        <v>29</v>
      </c>
      <c r="G62" s="4" t="s">
        <v>30</v>
      </c>
      <c r="H62" s="6" t="s">
        <v>31</v>
      </c>
      <c r="I62" s="6">
        <v>7830.0</v>
      </c>
      <c r="J62" s="7" t="str">
        <f t="shared" si="1"/>
        <v>Debolicious/7830</v>
      </c>
      <c r="K62" s="6" t="b">
        <v>1</v>
      </c>
      <c r="L62" s="6" t="s">
        <v>143</v>
      </c>
      <c r="M62" s="9">
        <f t="shared" si="2"/>
        <v>39</v>
      </c>
    </row>
    <row r="63">
      <c r="A63" s="3" t="s">
        <v>144</v>
      </c>
      <c r="B63" s="4">
        <v>11.0</v>
      </c>
      <c r="C63" s="4">
        <v>19.0</v>
      </c>
      <c r="D63" s="5">
        <v>-32.0064680460433</v>
      </c>
      <c r="E63" s="5">
        <v>116.057076252074</v>
      </c>
      <c r="F63" s="4" t="s">
        <v>14</v>
      </c>
      <c r="G63" s="4" t="s">
        <v>15</v>
      </c>
      <c r="H63" s="6" t="s">
        <v>145</v>
      </c>
      <c r="I63" s="6">
        <v>5757.0</v>
      </c>
      <c r="J63" s="7" t="str">
        <f t="shared" si="1"/>
        <v>Amadoreugen/5757</v>
      </c>
      <c r="K63" s="6" t="b">
        <v>1</v>
      </c>
      <c r="L63" s="13" t="s">
        <v>146</v>
      </c>
      <c r="M63" s="9">
        <f t="shared" si="2"/>
        <v>1</v>
      </c>
    </row>
    <row r="64">
      <c r="A64" s="3" t="s">
        <v>147</v>
      </c>
      <c r="B64" s="4">
        <v>11.0</v>
      </c>
      <c r="C64" s="4">
        <v>20.0</v>
      </c>
      <c r="D64" s="5">
        <v>-32.0064555189978</v>
      </c>
      <c r="E64" s="5">
        <v>116.057245102862</v>
      </c>
      <c r="F64" s="4" t="s">
        <v>14</v>
      </c>
      <c r="G64" s="4" t="s">
        <v>15</v>
      </c>
      <c r="H64" s="6" t="s">
        <v>126</v>
      </c>
      <c r="I64" s="6">
        <v>1339.0</v>
      </c>
      <c r="J64" s="7" t="str">
        <f t="shared" si="1"/>
        <v>Helbren/1339</v>
      </c>
      <c r="K64" s="6" t="b">
        <v>1</v>
      </c>
      <c r="L64" s="9"/>
      <c r="M64" s="9">
        <f t="shared" si="2"/>
        <v>2</v>
      </c>
    </row>
    <row r="65">
      <c r="A65" s="3" t="s">
        <v>148</v>
      </c>
      <c r="B65" s="4">
        <v>11.0</v>
      </c>
      <c r="C65" s="4">
        <v>21.0</v>
      </c>
      <c r="D65" s="5">
        <v>-32.0064429919522</v>
      </c>
      <c r="E65" s="5">
        <v>116.057413953628</v>
      </c>
      <c r="F65" s="4" t="s">
        <v>96</v>
      </c>
      <c r="G65" s="4" t="s">
        <v>97</v>
      </c>
      <c r="H65" s="6" t="s">
        <v>149</v>
      </c>
      <c r="I65" s="6">
        <v>2271.0</v>
      </c>
      <c r="J65" s="7" t="str">
        <f t="shared" si="1"/>
        <v>carts70/2271</v>
      </c>
      <c r="K65" s="6" t="b">
        <v>1</v>
      </c>
      <c r="L65" s="9"/>
      <c r="M65" s="9">
        <f t="shared" si="2"/>
        <v>38</v>
      </c>
    </row>
    <row r="66">
      <c r="A66" s="3" t="s">
        <v>150</v>
      </c>
      <c r="B66" s="4">
        <v>11.0</v>
      </c>
      <c r="C66" s="4">
        <v>22.0</v>
      </c>
      <c r="D66" s="5">
        <v>-32.0064304649066</v>
      </c>
      <c r="E66" s="5">
        <v>116.057582804371</v>
      </c>
      <c r="F66" s="4" t="s">
        <v>96</v>
      </c>
      <c r="G66" s="4" t="s">
        <v>97</v>
      </c>
      <c r="H66" s="6" t="s">
        <v>34</v>
      </c>
      <c r="I66" s="6">
        <v>1771.0</v>
      </c>
      <c r="J66" s="7" t="str">
        <f t="shared" si="1"/>
        <v>TD42/1771</v>
      </c>
      <c r="K66" s="6" t="b">
        <v>1</v>
      </c>
      <c r="L66" s="9"/>
      <c r="M66" s="9">
        <f t="shared" si="2"/>
        <v>32</v>
      </c>
    </row>
    <row r="67">
      <c r="A67" s="3" t="s">
        <v>151</v>
      </c>
      <c r="B67" s="4">
        <v>11.0</v>
      </c>
      <c r="C67" s="4">
        <v>23.0</v>
      </c>
      <c r="D67" s="5">
        <v>-32.0064179378611</v>
      </c>
      <c r="E67" s="5">
        <v>116.057751655091</v>
      </c>
      <c r="F67" s="4" t="s">
        <v>136</v>
      </c>
      <c r="G67" s="4" t="s">
        <v>137</v>
      </c>
      <c r="H67" s="6" t="s">
        <v>80</v>
      </c>
      <c r="I67" s="10">
        <v>1791.0</v>
      </c>
      <c r="J67" s="7" t="str">
        <f t="shared" si="1"/>
        <v>brattoo/1791</v>
      </c>
      <c r="K67" s="6" t="b">
        <v>1</v>
      </c>
      <c r="L67" s="9"/>
      <c r="M67" s="9">
        <f t="shared" si="2"/>
        <v>18</v>
      </c>
    </row>
    <row r="68">
      <c r="A68" s="3" t="s">
        <v>152</v>
      </c>
      <c r="B68" s="4">
        <v>11.0</v>
      </c>
      <c r="C68" s="4">
        <v>24.0</v>
      </c>
      <c r="D68" s="5">
        <v>-32.0064054108155</v>
      </c>
      <c r="E68" s="5">
        <v>116.057920505787</v>
      </c>
      <c r="F68" s="4" t="s">
        <v>71</v>
      </c>
      <c r="G68" s="4" t="s">
        <v>72</v>
      </c>
      <c r="H68" s="6" t="s">
        <v>26</v>
      </c>
      <c r="I68" s="6">
        <v>1728.0</v>
      </c>
      <c r="J68" s="7" t="str">
        <f t="shared" si="1"/>
        <v>Carts70/1728</v>
      </c>
      <c r="K68" s="6" t="b">
        <v>1</v>
      </c>
      <c r="L68" s="8"/>
      <c r="M68" s="9">
        <f t="shared" si="2"/>
        <v>38</v>
      </c>
    </row>
    <row r="69">
      <c r="A69" s="3" t="s">
        <v>153</v>
      </c>
      <c r="B69" s="4">
        <v>12.0</v>
      </c>
      <c r="C69" s="4">
        <v>9.0</v>
      </c>
      <c r="D69" s="5">
        <v>-32.0067365000056</v>
      </c>
      <c r="E69" s="5">
        <v>116.055402520806</v>
      </c>
      <c r="F69" s="4" t="s">
        <v>154</v>
      </c>
      <c r="G69" s="4" t="s">
        <v>155</v>
      </c>
      <c r="H69" s="6" t="s">
        <v>31</v>
      </c>
      <c r="I69" s="6">
        <v>7851.0</v>
      </c>
      <c r="J69" s="7" t="str">
        <f t="shared" si="1"/>
        <v>Debolicious/7851</v>
      </c>
      <c r="K69" s="6" t="b">
        <v>1</v>
      </c>
      <c r="L69" s="3" t="s">
        <v>156</v>
      </c>
      <c r="M69" s="9">
        <f t="shared" si="2"/>
        <v>39</v>
      </c>
    </row>
    <row r="70">
      <c r="A70" s="3" t="s">
        <v>157</v>
      </c>
      <c r="B70" s="4">
        <v>12.0</v>
      </c>
      <c r="C70" s="4">
        <v>10.0</v>
      </c>
      <c r="D70" s="5">
        <v>-32.0067239729601</v>
      </c>
      <c r="E70" s="5">
        <v>116.055571372089</v>
      </c>
      <c r="F70" s="4" t="s">
        <v>154</v>
      </c>
      <c r="G70" s="4" t="s">
        <v>155</v>
      </c>
      <c r="H70" s="6" t="s">
        <v>158</v>
      </c>
      <c r="I70" s="6">
        <v>1464.0</v>
      </c>
      <c r="J70" s="7" t="str">
        <f t="shared" si="1"/>
        <v>lehmis/1464</v>
      </c>
      <c r="K70" s="6" t="b">
        <v>1</v>
      </c>
      <c r="L70" s="6"/>
      <c r="M70" s="9">
        <f t="shared" si="2"/>
        <v>1</v>
      </c>
    </row>
    <row r="71">
      <c r="A71" s="3" t="s">
        <v>159</v>
      </c>
      <c r="B71" s="4">
        <v>12.0</v>
      </c>
      <c r="C71" s="4">
        <v>11.0</v>
      </c>
      <c r="D71" s="5">
        <v>-32.0067114459145</v>
      </c>
      <c r="E71" s="5">
        <v>116.05574022335</v>
      </c>
      <c r="F71" s="4" t="s">
        <v>160</v>
      </c>
      <c r="G71" s="4" t="s">
        <v>161</v>
      </c>
      <c r="H71" s="6" t="s">
        <v>162</v>
      </c>
      <c r="I71" s="14">
        <v>2262.0</v>
      </c>
      <c r="J71" s="7" t="str">
        <f t="shared" si="1"/>
        <v>Charlottedavina/2262</v>
      </c>
      <c r="K71" s="6" t="b">
        <v>1</v>
      </c>
      <c r="L71" s="6" t="s">
        <v>163</v>
      </c>
      <c r="M71" s="9">
        <f t="shared" si="2"/>
        <v>1</v>
      </c>
    </row>
    <row r="72">
      <c r="A72" s="3" t="s">
        <v>164</v>
      </c>
      <c r="B72" s="4">
        <v>12.0</v>
      </c>
      <c r="C72" s="4">
        <v>12.0</v>
      </c>
      <c r="D72" s="5">
        <v>-32.006698918869</v>
      </c>
      <c r="E72" s="5">
        <v>116.055909074587</v>
      </c>
      <c r="F72" s="4" t="s">
        <v>100</v>
      </c>
      <c r="G72" s="4" t="s">
        <v>101</v>
      </c>
      <c r="H72" s="6" t="s">
        <v>165</v>
      </c>
      <c r="I72" s="6">
        <v>140.0</v>
      </c>
      <c r="J72" s="7" t="str">
        <f t="shared" si="1"/>
        <v>Lehmich/140</v>
      </c>
      <c r="K72" s="6" t="b">
        <v>1</v>
      </c>
      <c r="L72" s="9"/>
      <c r="M72" s="9">
        <f t="shared" si="2"/>
        <v>1</v>
      </c>
    </row>
    <row r="73">
      <c r="A73" s="3" t="s">
        <v>166</v>
      </c>
      <c r="B73" s="4">
        <v>12.0</v>
      </c>
      <c r="C73" s="4">
        <v>13.0</v>
      </c>
      <c r="D73" s="5">
        <v>-32.0066863918234</v>
      </c>
      <c r="E73" s="5">
        <v>116.056077925801</v>
      </c>
      <c r="F73" s="4" t="s">
        <v>160</v>
      </c>
      <c r="G73" s="4" t="s">
        <v>161</v>
      </c>
      <c r="H73" s="6" t="s">
        <v>31</v>
      </c>
      <c r="I73" s="6">
        <v>8253.0</v>
      </c>
      <c r="J73" s="7" t="str">
        <f t="shared" si="1"/>
        <v>Debolicious/8253</v>
      </c>
      <c r="K73" s="6" t="b">
        <v>1</v>
      </c>
      <c r="L73" s="15">
        <v>43983.0</v>
      </c>
      <c r="M73" s="9">
        <f t="shared" si="2"/>
        <v>39</v>
      </c>
    </row>
    <row r="74">
      <c r="A74" s="3" t="s">
        <v>167</v>
      </c>
      <c r="B74" s="4">
        <v>12.0</v>
      </c>
      <c r="C74" s="4">
        <v>14.0</v>
      </c>
      <c r="D74" s="5">
        <v>-32.0066738647779</v>
      </c>
      <c r="E74" s="5">
        <v>116.056246776992</v>
      </c>
      <c r="F74" s="4" t="s">
        <v>168</v>
      </c>
      <c r="G74" s="4" t="s">
        <v>169</v>
      </c>
      <c r="H74" s="6" t="s">
        <v>38</v>
      </c>
      <c r="I74" s="6">
        <v>1789.0</v>
      </c>
      <c r="J74" s="7" t="str">
        <f t="shared" si="1"/>
        <v>Bewrightback/1789</v>
      </c>
      <c r="K74" s="6" t="b">
        <v>1</v>
      </c>
      <c r="L74" s="9"/>
      <c r="M74" s="9">
        <f t="shared" si="2"/>
        <v>25</v>
      </c>
    </row>
    <row r="75">
      <c r="A75" s="3" t="s">
        <v>170</v>
      </c>
      <c r="B75" s="4">
        <v>12.0</v>
      </c>
      <c r="C75" s="4">
        <v>15.0</v>
      </c>
      <c r="D75" s="5">
        <v>-32.0066613377323</v>
      </c>
      <c r="E75" s="5">
        <v>116.05641562816</v>
      </c>
      <c r="F75" s="4" t="s">
        <v>29</v>
      </c>
      <c r="G75" s="4" t="s">
        <v>30</v>
      </c>
      <c r="H75" s="6" t="s">
        <v>171</v>
      </c>
      <c r="I75" s="6">
        <v>2250.0</v>
      </c>
      <c r="J75" s="7" t="str">
        <f t="shared" si="1"/>
        <v>Cinnamons/2250</v>
      </c>
      <c r="K75" s="6" t="b">
        <v>1</v>
      </c>
      <c r="L75" s="8"/>
      <c r="M75" s="9">
        <f t="shared" si="2"/>
        <v>1</v>
      </c>
    </row>
    <row r="76">
      <c r="A76" s="3" t="s">
        <v>172</v>
      </c>
      <c r="B76" s="4">
        <v>12.0</v>
      </c>
      <c r="C76" s="4">
        <v>16.0</v>
      </c>
      <c r="D76" s="5">
        <v>-32.0066488106868</v>
      </c>
      <c r="E76" s="5">
        <v>116.056584479305</v>
      </c>
      <c r="F76" s="4" t="s">
        <v>29</v>
      </c>
      <c r="G76" s="4" t="s">
        <v>30</v>
      </c>
      <c r="H76" s="6" t="s">
        <v>68</v>
      </c>
      <c r="I76" s="6">
        <v>3819.0</v>
      </c>
      <c r="J76" s="7" t="str">
        <f t="shared" si="1"/>
        <v>sdgal/3819</v>
      </c>
      <c r="K76" s="6" t="b">
        <v>1</v>
      </c>
      <c r="L76" s="9"/>
      <c r="M76" s="9">
        <f t="shared" si="2"/>
        <v>2</v>
      </c>
    </row>
    <row r="77">
      <c r="A77" s="3" t="s">
        <v>173</v>
      </c>
      <c r="B77" s="4">
        <v>12.0</v>
      </c>
      <c r="C77" s="4">
        <v>17.0</v>
      </c>
      <c r="D77" s="5">
        <v>-32.0066362836412</v>
      </c>
      <c r="E77" s="5">
        <v>116.056753330427</v>
      </c>
      <c r="F77" s="4" t="s">
        <v>29</v>
      </c>
      <c r="G77" s="4" t="s">
        <v>30</v>
      </c>
      <c r="H77" s="6" t="s">
        <v>132</v>
      </c>
      <c r="I77" s="6">
        <v>1837.0</v>
      </c>
      <c r="J77" s="7" t="str">
        <f t="shared" si="1"/>
        <v>julesbeus/1837</v>
      </c>
      <c r="K77" s="6" t="b">
        <v>1</v>
      </c>
      <c r="L77" s="9"/>
      <c r="M77" s="9">
        <f t="shared" si="2"/>
        <v>24</v>
      </c>
    </row>
    <row r="78">
      <c r="A78" s="3" t="s">
        <v>174</v>
      </c>
      <c r="B78" s="4">
        <v>12.0</v>
      </c>
      <c r="C78" s="4">
        <v>18.0</v>
      </c>
      <c r="D78" s="5">
        <v>-32.0066237565957</v>
      </c>
      <c r="E78" s="5">
        <v>116.056922181526</v>
      </c>
      <c r="F78" s="4" t="s">
        <v>29</v>
      </c>
      <c r="G78" s="4" t="s">
        <v>30</v>
      </c>
      <c r="H78" s="6" t="s">
        <v>41</v>
      </c>
      <c r="I78" s="10">
        <v>3692.0</v>
      </c>
      <c r="J78" s="7" t="str">
        <f t="shared" si="1"/>
        <v>Nomadicjp/3692</v>
      </c>
      <c r="K78" s="6" t="b">
        <v>1</v>
      </c>
      <c r="L78" s="6" t="s">
        <v>175</v>
      </c>
      <c r="M78" s="9">
        <f t="shared" si="2"/>
        <v>32</v>
      </c>
    </row>
    <row r="79">
      <c r="A79" s="3" t="s">
        <v>176</v>
      </c>
      <c r="B79" s="4">
        <v>12.0</v>
      </c>
      <c r="C79" s="4">
        <v>19.0</v>
      </c>
      <c r="D79" s="5">
        <v>-32.0066112295501</v>
      </c>
      <c r="E79" s="5">
        <v>116.057091032601</v>
      </c>
      <c r="F79" s="4" t="s">
        <v>14</v>
      </c>
      <c r="G79" s="4" t="s">
        <v>15</v>
      </c>
      <c r="H79" s="6" t="s">
        <v>112</v>
      </c>
      <c r="I79" s="6">
        <v>70.0</v>
      </c>
      <c r="J79" s="7" t="str">
        <f t="shared" si="1"/>
        <v>Sparkle81/70</v>
      </c>
      <c r="K79" s="6" t="b">
        <v>1</v>
      </c>
      <c r="L79" s="9"/>
      <c r="M79" s="9">
        <f t="shared" si="2"/>
        <v>2</v>
      </c>
    </row>
    <row r="80">
      <c r="A80" s="3" t="s">
        <v>177</v>
      </c>
      <c r="B80" s="4">
        <v>12.0</v>
      </c>
      <c r="C80" s="4">
        <v>20.0</v>
      </c>
      <c r="D80" s="5">
        <v>-32.0065987025046</v>
      </c>
      <c r="E80" s="5">
        <v>116.057259883654</v>
      </c>
      <c r="F80" s="4" t="s">
        <v>14</v>
      </c>
      <c r="G80" s="4" t="s">
        <v>15</v>
      </c>
      <c r="H80" s="6" t="s">
        <v>92</v>
      </c>
      <c r="I80" s="6">
        <v>339.0</v>
      </c>
      <c r="J80" s="7" t="str">
        <f t="shared" si="1"/>
        <v>GTHO/339</v>
      </c>
      <c r="K80" s="6" t="b">
        <v>1</v>
      </c>
      <c r="L80" s="9"/>
      <c r="M80" s="9">
        <f t="shared" si="2"/>
        <v>3</v>
      </c>
    </row>
    <row r="81">
      <c r="A81" s="3" t="s">
        <v>178</v>
      </c>
      <c r="B81" s="4">
        <v>12.0</v>
      </c>
      <c r="C81" s="4">
        <v>21.0</v>
      </c>
      <c r="D81" s="5">
        <v>-32.006586175459</v>
      </c>
      <c r="E81" s="5">
        <v>116.057428734683</v>
      </c>
      <c r="F81" s="4" t="s">
        <v>96</v>
      </c>
      <c r="G81" s="4" t="s">
        <v>97</v>
      </c>
      <c r="H81" s="6" t="s">
        <v>94</v>
      </c>
      <c r="I81" s="6">
        <v>56.0</v>
      </c>
      <c r="J81" s="7" t="str">
        <f t="shared" si="1"/>
        <v>Bigfoot78/56</v>
      </c>
      <c r="K81" s="6" t="b">
        <v>1</v>
      </c>
      <c r="L81" s="9"/>
      <c r="M81" s="9">
        <f t="shared" si="2"/>
        <v>3</v>
      </c>
    </row>
    <row r="82">
      <c r="A82" s="3" t="s">
        <v>179</v>
      </c>
      <c r="B82" s="4">
        <v>12.0</v>
      </c>
      <c r="C82" s="4">
        <v>22.0</v>
      </c>
      <c r="D82" s="5">
        <v>-32.0065736484134</v>
      </c>
      <c r="E82" s="5">
        <v>116.05759758569</v>
      </c>
      <c r="F82" s="4" t="s">
        <v>96</v>
      </c>
      <c r="G82" s="4" t="s">
        <v>97</v>
      </c>
      <c r="H82" s="16" t="s">
        <v>31</v>
      </c>
      <c r="I82" s="6">
        <v>8240.0</v>
      </c>
      <c r="J82" s="7" t="str">
        <f t="shared" si="1"/>
        <v>Debolicious/8240</v>
      </c>
      <c r="K82" s="6" t="b">
        <v>1</v>
      </c>
      <c r="L82" s="17">
        <v>43984.0</v>
      </c>
      <c r="M82" s="9">
        <f t="shared" si="2"/>
        <v>39</v>
      </c>
    </row>
    <row r="83">
      <c r="A83" s="3" t="s">
        <v>180</v>
      </c>
      <c r="B83" s="4">
        <v>12.0</v>
      </c>
      <c r="C83" s="4">
        <v>23.0</v>
      </c>
      <c r="D83" s="5">
        <v>-32.0065611213679</v>
      </c>
      <c r="E83" s="5">
        <v>116.057766436673</v>
      </c>
      <c r="F83" s="4" t="s">
        <v>136</v>
      </c>
      <c r="G83" s="4" t="s">
        <v>137</v>
      </c>
      <c r="H83" s="6" t="s">
        <v>181</v>
      </c>
      <c r="I83" s="6">
        <v>3381.0</v>
      </c>
      <c r="J83" s="7" t="str">
        <f t="shared" si="1"/>
        <v>rita85gto/3381</v>
      </c>
      <c r="K83" s="6" t="b">
        <v>1</v>
      </c>
      <c r="L83" s="9"/>
      <c r="M83" s="9">
        <f t="shared" si="2"/>
        <v>1</v>
      </c>
    </row>
    <row r="84">
      <c r="A84" s="3" t="s">
        <v>182</v>
      </c>
      <c r="B84" s="4">
        <v>12.0</v>
      </c>
      <c r="C84" s="4">
        <v>24.0</v>
      </c>
      <c r="D84" s="5">
        <v>-32.0065485943223</v>
      </c>
      <c r="E84" s="5">
        <v>116.057935287634</v>
      </c>
      <c r="F84" s="4" t="s">
        <v>183</v>
      </c>
      <c r="G84" s="4" t="s">
        <v>184</v>
      </c>
      <c r="H84" s="6" t="s">
        <v>185</v>
      </c>
      <c r="I84" s="10">
        <v>7871.0</v>
      </c>
      <c r="J84" s="6" t="s">
        <v>186</v>
      </c>
      <c r="K84" s="6" t="b">
        <v>1</v>
      </c>
      <c r="L84" s="9"/>
      <c r="M84" s="9">
        <f t="shared" si="2"/>
        <v>3</v>
      </c>
    </row>
    <row r="85">
      <c r="A85" s="3" t="s">
        <v>187</v>
      </c>
      <c r="B85" s="4">
        <v>12.0</v>
      </c>
      <c r="C85" s="4">
        <v>25.0</v>
      </c>
      <c r="D85" s="5">
        <v>-32.0065360672768</v>
      </c>
      <c r="E85" s="5">
        <v>116.058104138571</v>
      </c>
      <c r="F85" s="4" t="s">
        <v>188</v>
      </c>
      <c r="G85" s="4" t="s">
        <v>189</v>
      </c>
      <c r="H85" s="6" t="s">
        <v>34</v>
      </c>
      <c r="I85" s="6">
        <v>1769.0</v>
      </c>
      <c r="J85" s="7" t="str">
        <f t="shared" ref="J85:J104" si="3">IF(AND($H85&lt;&gt;"",$I85&lt;&gt;""),HYPERLINK("https://www.munzee.com/m/"&amp;$H85&amp;"/"&amp;$I85&amp;"/map/?lat="&amp;$D85&amp;"&amp;lon="&amp;$E85&amp;"&amp;type="&amp;$F85&amp;"&amp;name="&amp;SUBSTITUTE($A85,"#","%23"),$H85&amp;"/"&amp;$I85),IF($H85&lt;&gt;"",HYPERLINK("https://www.munzee.com/m/"&amp;$H85&amp;"/",$H85),""))</f>
        <v>TD42/1769</v>
      </c>
      <c r="K85" s="6" t="b">
        <v>1</v>
      </c>
      <c r="L85" s="9"/>
      <c r="M85" s="9">
        <f t="shared" si="2"/>
        <v>32</v>
      </c>
    </row>
    <row r="86">
      <c r="A86" s="3" t="s">
        <v>190</v>
      </c>
      <c r="B86" s="4">
        <v>12.0</v>
      </c>
      <c r="C86" s="4">
        <v>26.0</v>
      </c>
      <c r="D86" s="5">
        <v>-32.0065235402312</v>
      </c>
      <c r="E86" s="5">
        <v>116.058272989485</v>
      </c>
      <c r="F86" s="4" t="s">
        <v>188</v>
      </c>
      <c r="G86" s="4" t="s">
        <v>189</v>
      </c>
      <c r="H86" s="6" t="s">
        <v>41</v>
      </c>
      <c r="I86" s="6">
        <v>3875.0</v>
      </c>
      <c r="J86" s="7" t="str">
        <f t="shared" si="3"/>
        <v>Nomadicjp/3875</v>
      </c>
      <c r="K86" s="6" t="b">
        <v>1</v>
      </c>
      <c r="L86" s="9"/>
      <c r="M86" s="9">
        <f t="shared" si="2"/>
        <v>32</v>
      </c>
    </row>
    <row r="87">
      <c r="A87" s="3" t="s">
        <v>191</v>
      </c>
      <c r="B87" s="4">
        <v>12.0</v>
      </c>
      <c r="C87" s="4">
        <v>27.0</v>
      </c>
      <c r="D87" s="5">
        <v>-32.0065110131857</v>
      </c>
      <c r="E87" s="5">
        <v>116.058441840376</v>
      </c>
      <c r="F87" s="4" t="s">
        <v>188</v>
      </c>
      <c r="G87" s="4" t="s">
        <v>189</v>
      </c>
      <c r="H87" s="6" t="s">
        <v>192</v>
      </c>
      <c r="I87" s="6">
        <v>4703.0</v>
      </c>
      <c r="J87" s="7" t="str">
        <f t="shared" si="3"/>
        <v>TheJenks7/4703</v>
      </c>
      <c r="K87" s="6" t="b">
        <v>1</v>
      </c>
      <c r="L87" s="9"/>
      <c r="M87" s="9">
        <f t="shared" si="2"/>
        <v>1</v>
      </c>
    </row>
    <row r="88">
      <c r="A88" s="3" t="s">
        <v>193</v>
      </c>
      <c r="B88" s="4">
        <v>12.0</v>
      </c>
      <c r="C88" s="4">
        <v>28.0</v>
      </c>
      <c r="D88" s="5">
        <v>-32.0064984861401</v>
      </c>
      <c r="E88" s="5">
        <v>116.058610691244</v>
      </c>
      <c r="F88" s="4" t="s">
        <v>71</v>
      </c>
      <c r="G88" s="4" t="s">
        <v>72</v>
      </c>
      <c r="H88" s="6" t="s">
        <v>80</v>
      </c>
      <c r="I88" s="10">
        <v>1980.0</v>
      </c>
      <c r="J88" s="7" t="str">
        <f t="shared" si="3"/>
        <v>brattoo/1980</v>
      </c>
      <c r="K88" s="6" t="b">
        <v>1</v>
      </c>
      <c r="L88" s="9"/>
      <c r="M88" s="9">
        <f t="shared" si="2"/>
        <v>18</v>
      </c>
    </row>
    <row r="89">
      <c r="A89" s="3" t="s">
        <v>194</v>
      </c>
      <c r="B89" s="4">
        <v>12.0</v>
      </c>
      <c r="C89" s="4">
        <v>29.0</v>
      </c>
      <c r="D89" s="5">
        <v>-32.0064859590946</v>
      </c>
      <c r="E89" s="5">
        <v>116.058779542089</v>
      </c>
      <c r="F89" s="4" t="s">
        <v>71</v>
      </c>
      <c r="G89" s="4" t="s">
        <v>72</v>
      </c>
      <c r="H89" s="6" t="s">
        <v>38</v>
      </c>
      <c r="I89" s="6">
        <v>1775.0</v>
      </c>
      <c r="J89" s="7" t="str">
        <f t="shared" si="3"/>
        <v>Bewrightback/1775</v>
      </c>
      <c r="K89" s="6" t="b">
        <v>1</v>
      </c>
      <c r="L89" s="9"/>
      <c r="M89" s="9">
        <f t="shared" si="2"/>
        <v>25</v>
      </c>
    </row>
    <row r="90">
      <c r="A90" s="3" t="s">
        <v>195</v>
      </c>
      <c r="B90" s="4">
        <v>13.0</v>
      </c>
      <c r="C90" s="4">
        <v>1.0</v>
      </c>
      <c r="D90" s="5">
        <v>-32.0069798998769</v>
      </c>
      <c r="E90" s="5">
        <v>116.054066485512</v>
      </c>
      <c r="F90" s="4" t="s">
        <v>154</v>
      </c>
      <c r="G90" s="4" t="s">
        <v>155</v>
      </c>
      <c r="H90" s="6" t="s">
        <v>34</v>
      </c>
      <c r="I90" s="6">
        <v>1755.0</v>
      </c>
      <c r="J90" s="7" t="str">
        <f t="shared" si="3"/>
        <v>TD42/1755</v>
      </c>
      <c r="K90" s="6" t="b">
        <v>1</v>
      </c>
      <c r="L90" s="9"/>
      <c r="M90" s="9">
        <f t="shared" si="2"/>
        <v>32</v>
      </c>
    </row>
    <row r="91">
      <c r="A91" s="3" t="s">
        <v>196</v>
      </c>
      <c r="B91" s="4">
        <v>13.0</v>
      </c>
      <c r="C91" s="4">
        <v>2.0</v>
      </c>
      <c r="D91" s="5">
        <v>-32.0069673728314</v>
      </c>
      <c r="E91" s="5">
        <v>116.054235337244</v>
      </c>
      <c r="F91" s="4" t="s">
        <v>197</v>
      </c>
      <c r="G91" s="4" t="s">
        <v>198</v>
      </c>
      <c r="H91" s="6" t="s">
        <v>36</v>
      </c>
      <c r="I91" s="6">
        <v>407.0</v>
      </c>
      <c r="J91" s="7" t="str">
        <f t="shared" si="3"/>
        <v>BambinaCattiva/407</v>
      </c>
      <c r="K91" s="6" t="b">
        <v>1</v>
      </c>
      <c r="L91" s="4"/>
      <c r="M91" s="9">
        <f t="shared" si="2"/>
        <v>4</v>
      </c>
    </row>
    <row r="92">
      <c r="A92" s="3" t="s">
        <v>199</v>
      </c>
      <c r="B92" s="4">
        <v>13.0</v>
      </c>
      <c r="C92" s="4">
        <v>3.0</v>
      </c>
      <c r="D92" s="5">
        <v>-32.0069548457858</v>
      </c>
      <c r="E92" s="5">
        <v>116.054404188952</v>
      </c>
      <c r="F92" s="4" t="s">
        <v>197</v>
      </c>
      <c r="G92" s="4" t="s">
        <v>198</v>
      </c>
      <c r="H92" s="6" t="s">
        <v>200</v>
      </c>
      <c r="I92" s="6">
        <v>5838.0</v>
      </c>
      <c r="J92" s="7" t="str">
        <f t="shared" si="3"/>
        <v>Westies/5838</v>
      </c>
      <c r="K92" s="6" t="b">
        <v>1</v>
      </c>
      <c r="L92" s="6" t="s">
        <v>201</v>
      </c>
      <c r="M92" s="9">
        <f t="shared" si="2"/>
        <v>1</v>
      </c>
    </row>
    <row r="93">
      <c r="A93" s="3" t="s">
        <v>202</v>
      </c>
      <c r="B93" s="4">
        <v>13.0</v>
      </c>
      <c r="C93" s="4">
        <v>4.0</v>
      </c>
      <c r="D93" s="5">
        <v>-32.0069423187403</v>
      </c>
      <c r="E93" s="5">
        <v>116.054573040638</v>
      </c>
      <c r="F93" s="4" t="s">
        <v>197</v>
      </c>
      <c r="G93" s="4" t="s">
        <v>198</v>
      </c>
      <c r="H93" s="6" t="s">
        <v>203</v>
      </c>
      <c r="I93" s="10">
        <v>5453.0</v>
      </c>
      <c r="J93" s="7" t="str">
        <f t="shared" si="3"/>
        <v>sickman/5453</v>
      </c>
      <c r="K93" s="6" t="b">
        <v>1</v>
      </c>
      <c r="L93" s="6" t="s">
        <v>201</v>
      </c>
      <c r="M93" s="9">
        <f t="shared" si="2"/>
        <v>1</v>
      </c>
    </row>
    <row r="94">
      <c r="A94" s="3" t="s">
        <v>204</v>
      </c>
      <c r="B94" s="4">
        <v>13.0</v>
      </c>
      <c r="C94" s="4">
        <v>5.0</v>
      </c>
      <c r="D94" s="5">
        <v>-32.0069297916947</v>
      </c>
      <c r="E94" s="5">
        <v>116.0547418923</v>
      </c>
      <c r="F94" s="4" t="s">
        <v>197</v>
      </c>
      <c r="G94" s="4" t="s">
        <v>198</v>
      </c>
      <c r="H94" s="6" t="s">
        <v>205</v>
      </c>
      <c r="I94" s="6">
        <v>1757.0</v>
      </c>
      <c r="J94" s="7" t="str">
        <f t="shared" si="3"/>
        <v>johnsjen/1757</v>
      </c>
      <c r="K94" s="6" t="b">
        <v>1</v>
      </c>
      <c r="L94" s="6"/>
      <c r="M94" s="9">
        <f t="shared" si="2"/>
        <v>6</v>
      </c>
    </row>
    <row r="95">
      <c r="A95" s="3" t="s">
        <v>206</v>
      </c>
      <c r="B95" s="4">
        <v>13.0</v>
      </c>
      <c r="C95" s="4">
        <v>6.0</v>
      </c>
      <c r="D95" s="5">
        <v>-32.0069172646492</v>
      </c>
      <c r="E95" s="5">
        <v>116.05491074394</v>
      </c>
      <c r="F95" s="4" t="s">
        <v>197</v>
      </c>
      <c r="G95" s="4" t="s">
        <v>198</v>
      </c>
      <c r="H95" s="6" t="s">
        <v>80</v>
      </c>
      <c r="I95" s="6">
        <v>2147.0</v>
      </c>
      <c r="J95" s="7" t="str">
        <f t="shared" si="3"/>
        <v>brattoo/2147</v>
      </c>
      <c r="K95" s="6" t="b">
        <v>1</v>
      </c>
      <c r="L95" s="9"/>
      <c r="M95" s="9">
        <f t="shared" si="2"/>
        <v>18</v>
      </c>
    </row>
    <row r="96">
      <c r="A96" s="3" t="s">
        <v>207</v>
      </c>
      <c r="B96" s="4">
        <v>13.0</v>
      </c>
      <c r="C96" s="4">
        <v>7.0</v>
      </c>
      <c r="D96" s="5">
        <v>-32.0069047376036</v>
      </c>
      <c r="E96" s="5">
        <v>116.055079595556</v>
      </c>
      <c r="F96" s="4" t="s">
        <v>197</v>
      </c>
      <c r="G96" s="4" t="s">
        <v>198</v>
      </c>
      <c r="H96" s="6" t="s">
        <v>34</v>
      </c>
      <c r="I96" s="6">
        <v>1750.0</v>
      </c>
      <c r="J96" s="7" t="str">
        <f t="shared" si="3"/>
        <v>TD42/1750</v>
      </c>
      <c r="K96" s="6" t="b">
        <v>1</v>
      </c>
      <c r="L96" s="9"/>
      <c r="M96" s="9">
        <f t="shared" si="2"/>
        <v>32</v>
      </c>
    </row>
    <row r="97">
      <c r="A97" s="3" t="s">
        <v>208</v>
      </c>
      <c r="B97" s="4">
        <v>13.0</v>
      </c>
      <c r="C97" s="4">
        <v>8.0</v>
      </c>
      <c r="D97" s="5">
        <v>-32.0068922105581</v>
      </c>
      <c r="E97" s="5">
        <v>116.055248447149</v>
      </c>
      <c r="F97" s="4" t="s">
        <v>197</v>
      </c>
      <c r="G97" s="4" t="s">
        <v>198</v>
      </c>
      <c r="H97" s="6" t="s">
        <v>132</v>
      </c>
      <c r="I97" s="6">
        <v>1534.0</v>
      </c>
      <c r="J97" s="7" t="str">
        <f t="shared" si="3"/>
        <v>julesbeus/1534</v>
      </c>
      <c r="K97" s="6" t="b">
        <v>1</v>
      </c>
      <c r="L97" s="9"/>
      <c r="M97" s="9">
        <f t="shared" si="2"/>
        <v>24</v>
      </c>
    </row>
    <row r="98">
      <c r="A98" s="3" t="s">
        <v>209</v>
      </c>
      <c r="B98" s="4">
        <v>13.0</v>
      </c>
      <c r="C98" s="4">
        <v>9.0</v>
      </c>
      <c r="D98" s="5">
        <v>-32.0068796835125</v>
      </c>
      <c r="E98" s="5">
        <v>116.055417298719</v>
      </c>
      <c r="F98" s="4" t="s">
        <v>197</v>
      </c>
      <c r="G98" s="4" t="s">
        <v>198</v>
      </c>
      <c r="H98" s="6" t="s">
        <v>41</v>
      </c>
      <c r="I98" s="6">
        <v>3744.0</v>
      </c>
      <c r="J98" s="7" t="str">
        <f t="shared" si="3"/>
        <v>Nomadicjp/3744</v>
      </c>
      <c r="K98" s="6" t="b">
        <v>1</v>
      </c>
      <c r="L98" s="6"/>
      <c r="M98" s="9">
        <f t="shared" si="2"/>
        <v>32</v>
      </c>
    </row>
    <row r="99">
      <c r="A99" s="3" t="s">
        <v>210</v>
      </c>
      <c r="B99" s="4">
        <v>13.0</v>
      </c>
      <c r="C99" s="4">
        <v>10.0</v>
      </c>
      <c r="D99" s="5">
        <v>-32.006867156467</v>
      </c>
      <c r="E99" s="5">
        <v>116.055586150266</v>
      </c>
      <c r="F99" s="4" t="s">
        <v>197</v>
      </c>
      <c r="G99" s="4" t="s">
        <v>198</v>
      </c>
      <c r="H99" s="6" t="s">
        <v>34</v>
      </c>
      <c r="I99" s="6">
        <v>1578.0</v>
      </c>
      <c r="J99" s="7" t="str">
        <f t="shared" si="3"/>
        <v>TD42/1578</v>
      </c>
      <c r="K99" s="6" t="b">
        <v>1</v>
      </c>
      <c r="L99" s="9"/>
      <c r="M99" s="9">
        <f t="shared" si="2"/>
        <v>32</v>
      </c>
    </row>
    <row r="100">
      <c r="A100" s="3" t="s">
        <v>211</v>
      </c>
      <c r="B100" s="4">
        <v>13.0</v>
      </c>
      <c r="C100" s="4">
        <v>11.0</v>
      </c>
      <c r="D100" s="5">
        <v>-32.0068546294214</v>
      </c>
      <c r="E100" s="5">
        <v>116.05575500179</v>
      </c>
      <c r="F100" s="4" t="s">
        <v>197</v>
      </c>
      <c r="G100" s="4" t="s">
        <v>198</v>
      </c>
      <c r="H100" s="6" t="s">
        <v>212</v>
      </c>
      <c r="I100" s="6">
        <v>3365.0</v>
      </c>
      <c r="J100" s="7" t="str">
        <f t="shared" si="3"/>
        <v>StridentUK/3365</v>
      </c>
      <c r="K100" s="6" t="b">
        <v>1</v>
      </c>
      <c r="L100" s="9"/>
      <c r="M100" s="9">
        <f t="shared" si="2"/>
        <v>1</v>
      </c>
    </row>
    <row r="101">
      <c r="A101" s="3" t="s">
        <v>213</v>
      </c>
      <c r="B101" s="4">
        <v>13.0</v>
      </c>
      <c r="C101" s="4">
        <v>12.0</v>
      </c>
      <c r="D101" s="5">
        <v>-32.0068421023759</v>
      </c>
      <c r="E101" s="5">
        <v>116.055923853291</v>
      </c>
      <c r="F101" s="4" t="s">
        <v>197</v>
      </c>
      <c r="G101" s="4" t="s">
        <v>198</v>
      </c>
      <c r="H101" s="6" t="s">
        <v>214</v>
      </c>
      <c r="I101" s="6">
        <v>6522.0</v>
      </c>
      <c r="J101" s="7" t="str">
        <f t="shared" si="3"/>
        <v>monrose/6522</v>
      </c>
      <c r="K101" s="6" t="b">
        <v>1</v>
      </c>
      <c r="L101" s="6"/>
      <c r="M101" s="9"/>
    </row>
    <row r="102">
      <c r="A102" s="3" t="s">
        <v>215</v>
      </c>
      <c r="B102" s="4">
        <v>13.0</v>
      </c>
      <c r="C102" s="4">
        <v>13.0</v>
      </c>
      <c r="D102" s="5">
        <v>-32.0068295753303</v>
      </c>
      <c r="E102" s="5">
        <v>116.056092704769</v>
      </c>
      <c r="F102" s="4" t="s">
        <v>197</v>
      </c>
      <c r="G102" s="4" t="s">
        <v>198</v>
      </c>
      <c r="H102" s="6" t="s">
        <v>34</v>
      </c>
      <c r="I102" s="6">
        <v>1582.0</v>
      </c>
      <c r="J102" s="7" t="str">
        <f t="shared" si="3"/>
        <v>TD42/1582</v>
      </c>
      <c r="K102" s="6" t="b">
        <v>1</v>
      </c>
      <c r="L102" s="9"/>
      <c r="M102" s="9"/>
    </row>
    <row r="103">
      <c r="A103" s="3" t="s">
        <v>216</v>
      </c>
      <c r="B103" s="4">
        <v>13.0</v>
      </c>
      <c r="C103" s="4">
        <v>14.0</v>
      </c>
      <c r="D103" s="5">
        <v>-32.0068170482847</v>
      </c>
      <c r="E103" s="5">
        <v>116.056261556224</v>
      </c>
      <c r="F103" s="4" t="s">
        <v>197</v>
      </c>
      <c r="G103" s="4" t="s">
        <v>198</v>
      </c>
      <c r="H103" s="6" t="s">
        <v>217</v>
      </c>
      <c r="I103" s="6">
        <v>3068.0</v>
      </c>
      <c r="J103" s="7" t="str">
        <f t="shared" si="3"/>
        <v>barefootguru/3068</v>
      </c>
      <c r="K103" s="6" t="b">
        <v>1</v>
      </c>
      <c r="L103" s="9"/>
      <c r="M103" s="9"/>
    </row>
    <row r="104">
      <c r="A104" s="3" t="s">
        <v>218</v>
      </c>
      <c r="B104" s="4">
        <v>13.0</v>
      </c>
      <c r="C104" s="4">
        <v>15.0</v>
      </c>
      <c r="D104" s="5">
        <v>-32.0068045212392</v>
      </c>
      <c r="E104" s="5">
        <v>116.056430407656</v>
      </c>
      <c r="F104" s="4" t="s">
        <v>29</v>
      </c>
      <c r="G104" s="4" t="s">
        <v>30</v>
      </c>
      <c r="H104" s="6" t="s">
        <v>41</v>
      </c>
      <c r="I104" s="6">
        <v>3983.0</v>
      </c>
      <c r="J104" s="7" t="str">
        <f t="shared" si="3"/>
        <v>Nomadicjp/3983</v>
      </c>
      <c r="K104" s="6" t="b">
        <v>1</v>
      </c>
      <c r="L104" s="9"/>
      <c r="M104" s="9"/>
    </row>
    <row r="105">
      <c r="A105" s="3" t="s">
        <v>219</v>
      </c>
      <c r="B105" s="4">
        <v>13.0</v>
      </c>
      <c r="C105" s="4">
        <v>16.0</v>
      </c>
      <c r="D105" s="5">
        <v>-32.0067919941936</v>
      </c>
      <c r="E105" s="5">
        <v>116.056599259065</v>
      </c>
      <c r="F105" s="4" t="s">
        <v>29</v>
      </c>
      <c r="G105" s="4" t="s">
        <v>30</v>
      </c>
      <c r="H105" s="6" t="s">
        <v>220</v>
      </c>
      <c r="I105" s="10">
        <v>690.0</v>
      </c>
      <c r="J105" s="10" t="s">
        <v>221</v>
      </c>
      <c r="K105" s="6" t="b">
        <v>1</v>
      </c>
      <c r="L105" s="18" t="s">
        <v>222</v>
      </c>
      <c r="M105" s="9"/>
    </row>
    <row r="106">
      <c r="A106" s="3" t="s">
        <v>223</v>
      </c>
      <c r="B106" s="4">
        <v>13.0</v>
      </c>
      <c r="C106" s="4">
        <v>17.0</v>
      </c>
      <c r="D106" s="5">
        <v>-32.0067794671481</v>
      </c>
      <c r="E106" s="5">
        <v>116.05676811045</v>
      </c>
      <c r="F106" s="4" t="s">
        <v>29</v>
      </c>
      <c r="G106" s="4" t="s">
        <v>30</v>
      </c>
      <c r="H106" s="6" t="s">
        <v>34</v>
      </c>
      <c r="I106" s="6">
        <v>1740.0</v>
      </c>
      <c r="J106" s="7" t="str">
        <f t="shared" ref="J106:J224" si="4">IF(AND($H106&lt;&gt;"",$I106&lt;&gt;""),HYPERLINK("https://www.munzee.com/m/"&amp;$H106&amp;"/"&amp;$I106&amp;"/map/?lat="&amp;$D106&amp;"&amp;lon="&amp;$E106&amp;"&amp;type="&amp;$F106&amp;"&amp;name="&amp;SUBSTITUTE($A106,"#","%23"),$H106&amp;"/"&amp;$I106),IF($H106&lt;&gt;"",HYPERLINK("https://www.munzee.com/m/"&amp;$H106&amp;"/",$H106),""))</f>
        <v>TD42/1740</v>
      </c>
      <c r="K106" s="6" t="b">
        <v>1</v>
      </c>
      <c r="L106" s="9"/>
      <c r="M106" s="9"/>
    </row>
    <row r="107">
      <c r="A107" s="3" t="s">
        <v>224</v>
      </c>
      <c r="B107" s="4">
        <v>13.0</v>
      </c>
      <c r="C107" s="4">
        <v>18.0</v>
      </c>
      <c r="D107" s="5">
        <v>-32.0067669401025</v>
      </c>
      <c r="E107" s="5">
        <v>116.056936961813</v>
      </c>
      <c r="F107" s="4" t="s">
        <v>29</v>
      </c>
      <c r="G107" s="4" t="s">
        <v>30</v>
      </c>
      <c r="H107" s="6" t="s">
        <v>225</v>
      </c>
      <c r="I107" s="6">
        <v>3444.0</v>
      </c>
      <c r="J107" s="7" t="str">
        <f t="shared" si="4"/>
        <v>bumble/3444</v>
      </c>
      <c r="K107" s="6" t="b">
        <v>1</v>
      </c>
      <c r="L107" s="9"/>
      <c r="M107" s="9"/>
    </row>
    <row r="108">
      <c r="A108" s="3" t="s">
        <v>226</v>
      </c>
      <c r="B108" s="4">
        <v>13.0</v>
      </c>
      <c r="C108" s="4">
        <v>19.0</v>
      </c>
      <c r="D108" s="5">
        <v>-32.006754413057</v>
      </c>
      <c r="E108" s="5">
        <v>116.057105813152</v>
      </c>
      <c r="F108" s="4" t="s">
        <v>14</v>
      </c>
      <c r="G108" s="4" t="s">
        <v>15</v>
      </c>
      <c r="H108" s="6" t="s">
        <v>16</v>
      </c>
      <c r="I108" s="19">
        <v>742.0</v>
      </c>
      <c r="J108" s="7" t="str">
        <f t="shared" si="4"/>
        <v>jenks70/742</v>
      </c>
      <c r="K108" s="6" t="b">
        <v>1</v>
      </c>
      <c r="L108" s="9"/>
      <c r="M108" s="9"/>
    </row>
    <row r="109">
      <c r="A109" s="3" t="s">
        <v>227</v>
      </c>
      <c r="B109" s="4">
        <v>13.0</v>
      </c>
      <c r="C109" s="4">
        <v>20.0</v>
      </c>
      <c r="D109" s="5">
        <v>-32.0067418860114</v>
      </c>
      <c r="E109" s="5">
        <v>116.057274664468</v>
      </c>
      <c r="F109" s="4" t="s">
        <v>14</v>
      </c>
      <c r="G109" s="4" t="s">
        <v>15</v>
      </c>
      <c r="H109" s="6" t="s">
        <v>228</v>
      </c>
      <c r="I109" s="6">
        <v>3163.0</v>
      </c>
      <c r="J109" s="7" t="str">
        <f t="shared" si="4"/>
        <v>TubaDude/3163</v>
      </c>
      <c r="K109" s="6" t="b">
        <v>1</v>
      </c>
      <c r="L109" s="6"/>
      <c r="M109" s="9"/>
    </row>
    <row r="110">
      <c r="A110" s="3" t="s">
        <v>229</v>
      </c>
      <c r="B110" s="4">
        <v>13.0</v>
      </c>
      <c r="C110" s="4">
        <v>21.0</v>
      </c>
      <c r="D110" s="5">
        <v>-32.0067293589659</v>
      </c>
      <c r="E110" s="5">
        <v>116.057443515762</v>
      </c>
      <c r="F110" s="4" t="s">
        <v>96</v>
      </c>
      <c r="G110" s="4" t="s">
        <v>97</v>
      </c>
      <c r="H110" s="6" t="s">
        <v>230</v>
      </c>
      <c r="I110" s="6">
        <v>1771.0</v>
      </c>
      <c r="J110" s="7" t="str">
        <f t="shared" si="4"/>
        <v>shewhofishes/1771</v>
      </c>
      <c r="K110" s="6" t="b">
        <v>1</v>
      </c>
      <c r="L110" s="9"/>
      <c r="M110" s="9"/>
    </row>
    <row r="111">
      <c r="A111" s="3" t="s">
        <v>231</v>
      </c>
      <c r="B111" s="4">
        <v>13.0</v>
      </c>
      <c r="C111" s="4">
        <v>22.0</v>
      </c>
      <c r="D111" s="5">
        <v>-32.0067168319203</v>
      </c>
      <c r="E111" s="5">
        <v>116.057612367032</v>
      </c>
      <c r="F111" s="4" t="s">
        <v>136</v>
      </c>
      <c r="G111" s="4" t="s">
        <v>137</v>
      </c>
      <c r="H111" s="6" t="s">
        <v>41</v>
      </c>
      <c r="I111" s="6">
        <v>3862.0</v>
      </c>
      <c r="J111" s="7" t="str">
        <f t="shared" si="4"/>
        <v>Nomadicjp/3862</v>
      </c>
      <c r="K111" s="6" t="b">
        <v>1</v>
      </c>
      <c r="L111" s="9"/>
      <c r="M111" s="9"/>
    </row>
    <row r="112">
      <c r="A112" s="3" t="s">
        <v>232</v>
      </c>
      <c r="B112" s="4">
        <v>13.0</v>
      </c>
      <c r="C112" s="4">
        <v>23.0</v>
      </c>
      <c r="D112" s="5">
        <v>-32.0067043048748</v>
      </c>
      <c r="E112" s="5">
        <v>116.057781218279</v>
      </c>
      <c r="F112" s="4" t="s">
        <v>136</v>
      </c>
      <c r="G112" s="4" t="s">
        <v>137</v>
      </c>
      <c r="H112" s="6" t="s">
        <v>132</v>
      </c>
      <c r="I112" s="6">
        <v>1523.0</v>
      </c>
      <c r="J112" s="7" t="str">
        <f t="shared" si="4"/>
        <v>julesbeus/1523</v>
      </c>
      <c r="K112" s="6" t="b">
        <v>1</v>
      </c>
      <c r="L112" s="9"/>
      <c r="M112" s="9"/>
    </row>
    <row r="113">
      <c r="A113" s="3" t="s">
        <v>233</v>
      </c>
      <c r="B113" s="4">
        <v>13.0</v>
      </c>
      <c r="C113" s="4">
        <v>24.0</v>
      </c>
      <c r="D113" s="5">
        <v>-32.0066917778292</v>
      </c>
      <c r="E113" s="5">
        <v>116.057950069503</v>
      </c>
      <c r="F113" s="4" t="s">
        <v>183</v>
      </c>
      <c r="G113" s="4" t="s">
        <v>184</v>
      </c>
      <c r="H113" s="6" t="s">
        <v>234</v>
      </c>
      <c r="I113" s="6">
        <v>1702.0</v>
      </c>
      <c r="J113" s="7" t="str">
        <f t="shared" si="4"/>
        <v>Traverto/1702</v>
      </c>
      <c r="K113" s="6" t="b">
        <v>1</v>
      </c>
      <c r="L113" s="9"/>
      <c r="M113" s="9"/>
    </row>
    <row r="114">
      <c r="A114" s="3" t="s">
        <v>235</v>
      </c>
      <c r="B114" s="4">
        <v>13.0</v>
      </c>
      <c r="C114" s="4">
        <v>25.0</v>
      </c>
      <c r="D114" s="5">
        <v>-32.0066792507837</v>
      </c>
      <c r="E114" s="5">
        <v>116.058118920704</v>
      </c>
      <c r="F114" s="4" t="s">
        <v>183</v>
      </c>
      <c r="G114" s="4" t="s">
        <v>184</v>
      </c>
      <c r="H114" s="6" t="s">
        <v>225</v>
      </c>
      <c r="I114" s="6">
        <v>3407.0</v>
      </c>
      <c r="J114" s="7" t="str">
        <f t="shared" si="4"/>
        <v>bumble/3407</v>
      </c>
      <c r="K114" s="6" t="b">
        <v>1</v>
      </c>
      <c r="L114" s="9"/>
      <c r="M114" s="9"/>
    </row>
    <row r="115">
      <c r="A115" s="3" t="s">
        <v>236</v>
      </c>
      <c r="B115" s="4">
        <v>13.0</v>
      </c>
      <c r="C115" s="4">
        <v>26.0</v>
      </c>
      <c r="D115" s="5">
        <v>-32.0066667237381</v>
      </c>
      <c r="E115" s="5">
        <v>116.058287771882</v>
      </c>
      <c r="F115" s="4" t="s">
        <v>183</v>
      </c>
      <c r="G115" s="4" t="s">
        <v>184</v>
      </c>
      <c r="H115" s="6" t="s">
        <v>31</v>
      </c>
      <c r="I115" s="10">
        <v>8600.0</v>
      </c>
      <c r="J115" s="7" t="str">
        <f t="shared" si="4"/>
        <v>Debolicious/8600</v>
      </c>
      <c r="K115" s="6" t="b">
        <v>1</v>
      </c>
      <c r="L115" s="6">
        <v>9.0</v>
      </c>
      <c r="M115" s="9"/>
    </row>
    <row r="116">
      <c r="A116" s="3" t="s">
        <v>237</v>
      </c>
      <c r="B116" s="4">
        <v>13.0</v>
      </c>
      <c r="C116" s="4">
        <v>27.0</v>
      </c>
      <c r="D116" s="5">
        <v>-32.0066541966925</v>
      </c>
      <c r="E116" s="5">
        <v>116.058456623037</v>
      </c>
      <c r="F116" s="4" t="s">
        <v>183</v>
      </c>
      <c r="G116" s="4" t="s">
        <v>184</v>
      </c>
      <c r="H116" s="6" t="s">
        <v>238</v>
      </c>
      <c r="I116" s="6">
        <v>1043.0</v>
      </c>
      <c r="J116" s="7" t="str">
        <f t="shared" si="4"/>
        <v>ol0n0lo/1043</v>
      </c>
      <c r="K116" s="6" t="b">
        <v>1</v>
      </c>
      <c r="L116" s="6"/>
      <c r="M116" s="9"/>
    </row>
    <row r="117">
      <c r="A117" s="3" t="s">
        <v>239</v>
      </c>
      <c r="B117" s="4">
        <v>13.0</v>
      </c>
      <c r="C117" s="4">
        <v>28.0</v>
      </c>
      <c r="D117" s="5">
        <v>-32.006641669647</v>
      </c>
      <c r="E117" s="5">
        <v>116.058625474169</v>
      </c>
      <c r="F117" s="4" t="s">
        <v>240</v>
      </c>
      <c r="G117" s="4" t="s">
        <v>241</v>
      </c>
      <c r="H117" s="6" t="s">
        <v>34</v>
      </c>
      <c r="I117" s="6">
        <v>1661.0</v>
      </c>
      <c r="J117" s="7" t="str">
        <f t="shared" si="4"/>
        <v>TD42/1661</v>
      </c>
      <c r="K117" s="6" t="b">
        <v>1</v>
      </c>
      <c r="L117" s="9"/>
      <c r="M117" s="9"/>
    </row>
    <row r="118">
      <c r="A118" s="3" t="s">
        <v>242</v>
      </c>
      <c r="B118" s="4">
        <v>13.0</v>
      </c>
      <c r="C118" s="4">
        <v>29.0</v>
      </c>
      <c r="D118" s="5">
        <v>-32.0066291426014</v>
      </c>
      <c r="E118" s="5">
        <v>116.058794325277</v>
      </c>
      <c r="F118" s="4" t="s">
        <v>240</v>
      </c>
      <c r="G118" s="4" t="s">
        <v>241</v>
      </c>
      <c r="H118" s="6" t="s">
        <v>31</v>
      </c>
      <c r="I118" s="6">
        <v>9451.0</v>
      </c>
      <c r="J118" s="7" t="str">
        <f t="shared" si="4"/>
        <v>Debolicious/9451</v>
      </c>
      <c r="K118" s="6" t="b">
        <v>1</v>
      </c>
      <c r="L118" s="6">
        <v>10.0</v>
      </c>
      <c r="M118" s="9"/>
    </row>
    <row r="119">
      <c r="A119" s="3" t="s">
        <v>243</v>
      </c>
      <c r="B119" s="4">
        <v>13.0</v>
      </c>
      <c r="C119" s="4">
        <v>30.0</v>
      </c>
      <c r="D119" s="5">
        <v>-32.0066166155559</v>
      </c>
      <c r="E119" s="5">
        <v>116.058963176363</v>
      </c>
      <c r="F119" s="4" t="s">
        <v>240</v>
      </c>
      <c r="G119" s="4" t="s">
        <v>241</v>
      </c>
      <c r="H119" s="6" t="s">
        <v>41</v>
      </c>
      <c r="I119" s="6">
        <v>4077.0</v>
      </c>
      <c r="J119" s="7" t="str">
        <f t="shared" si="4"/>
        <v>Nomadicjp/4077</v>
      </c>
      <c r="K119" s="6" t="b">
        <v>1</v>
      </c>
      <c r="L119" s="9"/>
      <c r="M119" s="9"/>
    </row>
    <row r="120">
      <c r="A120" s="3" t="s">
        <v>244</v>
      </c>
      <c r="B120" s="4">
        <v>13.0</v>
      </c>
      <c r="C120" s="4">
        <v>31.0</v>
      </c>
      <c r="D120" s="5">
        <v>-32.0066040885103</v>
      </c>
      <c r="E120" s="5">
        <v>116.059132027426</v>
      </c>
      <c r="F120" s="4" t="s">
        <v>240</v>
      </c>
      <c r="G120" s="4" t="s">
        <v>241</v>
      </c>
      <c r="H120" s="6" t="s">
        <v>34</v>
      </c>
      <c r="I120" s="6">
        <v>1632.0</v>
      </c>
      <c r="J120" s="7" t="str">
        <f t="shared" si="4"/>
        <v>TD42/1632</v>
      </c>
      <c r="K120" s="6" t="b">
        <v>1</v>
      </c>
      <c r="L120" s="9"/>
      <c r="M120" s="9"/>
    </row>
    <row r="121">
      <c r="A121" s="3" t="s">
        <v>245</v>
      </c>
      <c r="B121" s="4">
        <v>13.0</v>
      </c>
      <c r="C121" s="4">
        <v>32.0</v>
      </c>
      <c r="D121" s="5">
        <v>-32.0065915614648</v>
      </c>
      <c r="E121" s="5">
        <v>116.059300878465</v>
      </c>
      <c r="F121" s="4" t="s">
        <v>240</v>
      </c>
      <c r="G121" s="4" t="s">
        <v>241</v>
      </c>
      <c r="H121" s="6" t="s">
        <v>31</v>
      </c>
      <c r="I121" s="6">
        <v>9449.0</v>
      </c>
      <c r="J121" s="7" t="str">
        <f t="shared" si="4"/>
        <v>Debolicious/9449</v>
      </c>
      <c r="K121" s="6" t="b">
        <v>1</v>
      </c>
      <c r="L121" s="6">
        <v>11.0</v>
      </c>
      <c r="M121" s="9"/>
    </row>
    <row r="122">
      <c r="A122" s="3" t="s">
        <v>246</v>
      </c>
      <c r="B122" s="4">
        <v>13.0</v>
      </c>
      <c r="C122" s="4">
        <v>33.0</v>
      </c>
      <c r="D122" s="5">
        <v>-32.0065790344192</v>
      </c>
      <c r="E122" s="5">
        <v>116.059469729481</v>
      </c>
      <c r="F122" s="4" t="s">
        <v>240</v>
      </c>
      <c r="G122" s="4" t="s">
        <v>241</v>
      </c>
      <c r="H122" s="6" t="s">
        <v>234</v>
      </c>
      <c r="I122" s="6">
        <v>1701.0</v>
      </c>
      <c r="J122" s="7" t="str">
        <f t="shared" si="4"/>
        <v>Traverto/1701</v>
      </c>
      <c r="K122" s="6" t="b">
        <v>1</v>
      </c>
      <c r="L122" s="9"/>
      <c r="M122" s="9"/>
    </row>
    <row r="123">
      <c r="A123" s="3" t="s">
        <v>247</v>
      </c>
      <c r="B123" s="4">
        <v>13.0</v>
      </c>
      <c r="C123" s="4">
        <v>34.0</v>
      </c>
      <c r="D123" s="5">
        <v>-32.0065665073737</v>
      </c>
      <c r="E123" s="5">
        <v>116.059638580475</v>
      </c>
      <c r="F123" s="4" t="s">
        <v>240</v>
      </c>
      <c r="G123" s="4" t="s">
        <v>241</v>
      </c>
      <c r="H123" s="6" t="s">
        <v>80</v>
      </c>
      <c r="I123" s="6">
        <v>2128.0</v>
      </c>
      <c r="J123" s="7" t="str">
        <f t="shared" si="4"/>
        <v>brattoo/2128</v>
      </c>
      <c r="K123" s="6" t="b">
        <v>1</v>
      </c>
      <c r="L123" s="9"/>
      <c r="M123" s="9"/>
    </row>
    <row r="124">
      <c r="A124" s="3" t="s">
        <v>248</v>
      </c>
      <c r="B124" s="4">
        <v>13.0</v>
      </c>
      <c r="C124" s="4">
        <v>35.0</v>
      </c>
      <c r="D124" s="5">
        <v>-32.0065539803281</v>
      </c>
      <c r="E124" s="5">
        <v>116.059807431445</v>
      </c>
      <c r="F124" s="4" t="s">
        <v>240</v>
      </c>
      <c r="G124" s="4" t="s">
        <v>241</v>
      </c>
      <c r="H124" s="6" t="s">
        <v>16</v>
      </c>
      <c r="I124" s="20">
        <v>736.0</v>
      </c>
      <c r="J124" s="7" t="str">
        <f t="shared" si="4"/>
        <v>jenks70/736</v>
      </c>
      <c r="K124" s="6" t="b">
        <v>1</v>
      </c>
      <c r="L124" s="6" t="s">
        <v>249</v>
      </c>
      <c r="M124" s="9"/>
    </row>
    <row r="125">
      <c r="A125" s="3" t="s">
        <v>250</v>
      </c>
      <c r="B125" s="4">
        <v>13.0</v>
      </c>
      <c r="C125" s="4">
        <v>36.0</v>
      </c>
      <c r="D125" s="5">
        <v>-32.0065414532826</v>
      </c>
      <c r="E125" s="5">
        <v>116.059976282392</v>
      </c>
      <c r="F125" s="4" t="s">
        <v>240</v>
      </c>
      <c r="G125" s="4" t="s">
        <v>241</v>
      </c>
      <c r="H125" s="6" t="s">
        <v>26</v>
      </c>
      <c r="I125" s="6">
        <v>1707.0</v>
      </c>
      <c r="J125" s="7" t="str">
        <f t="shared" si="4"/>
        <v>Carts70/1707</v>
      </c>
      <c r="K125" s="6" t="b">
        <v>1</v>
      </c>
      <c r="L125" s="9"/>
      <c r="M125" s="9"/>
    </row>
    <row r="126">
      <c r="A126" s="3" t="s">
        <v>251</v>
      </c>
      <c r="B126" s="4">
        <v>13.0</v>
      </c>
      <c r="C126" s="4">
        <v>37.0</v>
      </c>
      <c r="D126" s="5">
        <v>-32.006528926237</v>
      </c>
      <c r="E126" s="5">
        <v>116.060145133316</v>
      </c>
      <c r="F126" s="4" t="s">
        <v>188</v>
      </c>
      <c r="G126" s="4" t="s">
        <v>189</v>
      </c>
      <c r="H126" s="6" t="s">
        <v>38</v>
      </c>
      <c r="I126" s="3">
        <v>1763.0</v>
      </c>
      <c r="J126" s="7" t="str">
        <f t="shared" si="4"/>
        <v>Bewrightback/1763</v>
      </c>
      <c r="K126" s="6" t="b">
        <v>1</v>
      </c>
      <c r="L126" s="9"/>
      <c r="M126" s="9"/>
    </row>
    <row r="127">
      <c r="A127" s="3" t="s">
        <v>252</v>
      </c>
      <c r="B127" s="4">
        <v>14.0</v>
      </c>
      <c r="C127" s="4">
        <v>2.0</v>
      </c>
      <c r="D127" s="5">
        <v>-32.0071105563382</v>
      </c>
      <c r="E127" s="5">
        <v>116.054250113334</v>
      </c>
      <c r="F127" s="4" t="s">
        <v>253</v>
      </c>
      <c r="G127" s="4" t="s">
        <v>254</v>
      </c>
      <c r="H127" s="6" t="s">
        <v>16</v>
      </c>
      <c r="I127" s="21">
        <v>736.0</v>
      </c>
      <c r="J127" s="7" t="str">
        <f t="shared" si="4"/>
        <v>jenks70/736</v>
      </c>
      <c r="K127" s="6" t="b">
        <v>1</v>
      </c>
      <c r="L127" s="9"/>
      <c r="M127" s="9"/>
    </row>
    <row r="128">
      <c r="A128" s="3" t="s">
        <v>255</v>
      </c>
      <c r="B128" s="4">
        <v>14.0</v>
      </c>
      <c r="C128" s="4">
        <v>3.0</v>
      </c>
      <c r="D128" s="5">
        <v>-32.0070980292927</v>
      </c>
      <c r="E128" s="5">
        <v>116.054418965306</v>
      </c>
      <c r="F128" s="4" t="s">
        <v>197</v>
      </c>
      <c r="G128" s="4" t="s">
        <v>198</v>
      </c>
      <c r="H128" s="6" t="s">
        <v>230</v>
      </c>
      <c r="I128" s="6">
        <v>1770.0</v>
      </c>
      <c r="J128" s="7" t="str">
        <f t="shared" si="4"/>
        <v>shewhofishes/1770</v>
      </c>
      <c r="K128" s="6" t="b">
        <v>1</v>
      </c>
      <c r="L128" s="9"/>
      <c r="M128" s="9"/>
    </row>
    <row r="129">
      <c r="A129" s="3" t="s">
        <v>256</v>
      </c>
      <c r="B129" s="4">
        <v>14.0</v>
      </c>
      <c r="C129" s="4">
        <v>4.0</v>
      </c>
      <c r="D129" s="5">
        <v>-32.0070855022471</v>
      </c>
      <c r="E129" s="5">
        <v>116.054587817256</v>
      </c>
      <c r="F129" s="4" t="s">
        <v>197</v>
      </c>
      <c r="G129" s="4" t="s">
        <v>198</v>
      </c>
      <c r="H129" s="6" t="s">
        <v>34</v>
      </c>
      <c r="I129" s="6">
        <v>1648.0</v>
      </c>
      <c r="J129" s="7" t="str">
        <f t="shared" si="4"/>
        <v>TD42/1648</v>
      </c>
      <c r="K129" s="6" t="b">
        <v>1</v>
      </c>
      <c r="L129" s="9"/>
      <c r="M129" s="9"/>
    </row>
    <row r="130">
      <c r="A130" s="3" t="s">
        <v>257</v>
      </c>
      <c r="B130" s="4">
        <v>14.0</v>
      </c>
      <c r="C130" s="4">
        <v>5.0</v>
      </c>
      <c r="D130" s="5">
        <v>-32.0070729752016</v>
      </c>
      <c r="E130" s="5">
        <v>116.054756669182</v>
      </c>
      <c r="F130" s="4" t="s">
        <v>197</v>
      </c>
      <c r="G130" s="4" t="s">
        <v>198</v>
      </c>
      <c r="H130" s="6" t="s">
        <v>258</v>
      </c>
      <c r="I130" s="6">
        <v>7508.0</v>
      </c>
      <c r="J130" s="7" t="str">
        <f t="shared" si="4"/>
        <v>shaynemarks/7508</v>
      </c>
      <c r="K130" s="6" t="b">
        <v>1</v>
      </c>
      <c r="L130" s="9"/>
      <c r="M130" s="9"/>
    </row>
    <row r="131">
      <c r="A131" s="3" t="s">
        <v>259</v>
      </c>
      <c r="B131" s="4">
        <v>14.0</v>
      </c>
      <c r="C131" s="4">
        <v>6.0</v>
      </c>
      <c r="D131" s="5">
        <v>-32.007060448156</v>
      </c>
      <c r="E131" s="5">
        <v>116.054925521085</v>
      </c>
      <c r="F131" s="4" t="s">
        <v>197</v>
      </c>
      <c r="G131" s="4" t="s">
        <v>198</v>
      </c>
      <c r="H131" s="6" t="s">
        <v>234</v>
      </c>
      <c r="I131" s="6">
        <v>1694.0</v>
      </c>
      <c r="J131" s="7" t="str">
        <f t="shared" si="4"/>
        <v>Traverto/1694</v>
      </c>
      <c r="K131" s="6" t="b">
        <v>1</v>
      </c>
      <c r="L131" s="9"/>
      <c r="M131" s="9"/>
    </row>
    <row r="132">
      <c r="A132" s="3" t="s">
        <v>260</v>
      </c>
      <c r="B132" s="4">
        <v>14.0</v>
      </c>
      <c r="C132" s="4">
        <v>7.0</v>
      </c>
      <c r="D132" s="5">
        <v>-32.0070479211105</v>
      </c>
      <c r="E132" s="5">
        <v>116.055094372965</v>
      </c>
      <c r="F132" s="4" t="s">
        <v>197</v>
      </c>
      <c r="G132" s="4" t="s">
        <v>198</v>
      </c>
      <c r="H132" s="6" t="s">
        <v>225</v>
      </c>
      <c r="I132" s="6">
        <v>3399.0</v>
      </c>
      <c r="J132" s="7" t="str">
        <f t="shared" si="4"/>
        <v>bumble/3399</v>
      </c>
      <c r="K132" s="6" t="b">
        <v>1</v>
      </c>
      <c r="L132" s="9"/>
      <c r="M132" s="9"/>
    </row>
    <row r="133">
      <c r="A133" s="3" t="s">
        <v>261</v>
      </c>
      <c r="B133" s="4">
        <v>14.0</v>
      </c>
      <c r="C133" s="4">
        <v>8.0</v>
      </c>
      <c r="D133" s="5">
        <v>-32.0070353940649</v>
      </c>
      <c r="E133" s="5">
        <v>116.055263224822</v>
      </c>
      <c r="F133" s="4" t="s">
        <v>197</v>
      </c>
      <c r="G133" s="4" t="s">
        <v>198</v>
      </c>
      <c r="H133" s="6" t="s">
        <v>262</v>
      </c>
      <c r="I133" s="6">
        <v>2155.0</v>
      </c>
      <c r="J133" s="7" t="str">
        <f t="shared" si="4"/>
        <v>anderkar/2155</v>
      </c>
      <c r="K133" s="6" t="b">
        <v>1</v>
      </c>
      <c r="L133" s="13" t="s">
        <v>263</v>
      </c>
      <c r="M133" s="9"/>
    </row>
    <row r="134">
      <c r="A134" s="3" t="s">
        <v>264</v>
      </c>
      <c r="B134" s="4">
        <v>14.0</v>
      </c>
      <c r="C134" s="4">
        <v>9.0</v>
      </c>
      <c r="D134" s="5">
        <v>-32.0070228670194</v>
      </c>
      <c r="E134" s="5">
        <v>116.055432076656</v>
      </c>
      <c r="F134" s="4" t="s">
        <v>197</v>
      </c>
      <c r="G134" s="4" t="s">
        <v>198</v>
      </c>
      <c r="H134" s="6" t="s">
        <v>228</v>
      </c>
      <c r="I134" s="10">
        <v>3153.0</v>
      </c>
      <c r="J134" s="7" t="str">
        <f t="shared" si="4"/>
        <v>TubaDude/3153</v>
      </c>
      <c r="K134" s="6" t="b">
        <v>1</v>
      </c>
      <c r="L134" s="6"/>
      <c r="M134" s="9"/>
    </row>
    <row r="135">
      <c r="A135" s="3" t="s">
        <v>265</v>
      </c>
      <c r="B135" s="4">
        <v>14.0</v>
      </c>
      <c r="C135" s="4">
        <v>10.0</v>
      </c>
      <c r="D135" s="5">
        <v>-32.0070103399738</v>
      </c>
      <c r="E135" s="5">
        <v>116.055600928467</v>
      </c>
      <c r="F135" s="4" t="s">
        <v>197</v>
      </c>
      <c r="G135" s="4" t="s">
        <v>198</v>
      </c>
      <c r="H135" s="6" t="s">
        <v>266</v>
      </c>
      <c r="I135" s="6">
        <v>5861.0</v>
      </c>
      <c r="J135" s="7" t="str">
        <f t="shared" si="4"/>
        <v>lison55/5861</v>
      </c>
      <c r="K135" s="6" t="b">
        <v>1</v>
      </c>
      <c r="L135" s="9"/>
      <c r="M135" s="9"/>
    </row>
    <row r="136">
      <c r="A136" s="3" t="s">
        <v>267</v>
      </c>
      <c r="B136" s="4">
        <v>14.0</v>
      </c>
      <c r="C136" s="4">
        <v>11.0</v>
      </c>
      <c r="D136" s="5">
        <v>-32.0069978129283</v>
      </c>
      <c r="E136" s="5">
        <v>116.055769780254</v>
      </c>
      <c r="F136" s="4" t="s">
        <v>197</v>
      </c>
      <c r="G136" s="4" t="s">
        <v>198</v>
      </c>
      <c r="H136" s="6" t="s">
        <v>26</v>
      </c>
      <c r="I136" s="6">
        <v>2218.0</v>
      </c>
      <c r="J136" s="7" t="str">
        <f t="shared" si="4"/>
        <v>Carts70/2218</v>
      </c>
      <c r="K136" s="6" t="b">
        <v>1</v>
      </c>
      <c r="L136" s="9"/>
      <c r="M136" s="9"/>
    </row>
    <row r="137">
      <c r="A137" s="3" t="s">
        <v>268</v>
      </c>
      <c r="B137" s="4">
        <v>14.0</v>
      </c>
      <c r="C137" s="4">
        <v>12.0</v>
      </c>
      <c r="D137" s="5">
        <v>-32.0069852858827</v>
      </c>
      <c r="E137" s="5">
        <v>116.055938632019</v>
      </c>
      <c r="F137" s="4" t="s">
        <v>197</v>
      </c>
      <c r="G137" s="4" t="s">
        <v>198</v>
      </c>
      <c r="H137" s="6" t="s">
        <v>269</v>
      </c>
      <c r="I137" s="6">
        <v>22992.0</v>
      </c>
      <c r="J137" s="7" t="str">
        <f t="shared" si="4"/>
        <v>humbird7/22992</v>
      </c>
      <c r="K137" s="6" t="b">
        <v>1</v>
      </c>
      <c r="L137" s="13" t="s">
        <v>270</v>
      </c>
      <c r="M137" s="9"/>
    </row>
    <row r="138">
      <c r="A138" s="3" t="s">
        <v>271</v>
      </c>
      <c r="B138" s="4">
        <v>14.0</v>
      </c>
      <c r="C138" s="4">
        <v>13.0</v>
      </c>
      <c r="D138" s="5">
        <v>-32.0069727588372</v>
      </c>
      <c r="E138" s="5">
        <v>116.056107483761</v>
      </c>
      <c r="F138" s="4" t="s">
        <v>197</v>
      </c>
      <c r="G138" s="4" t="s">
        <v>198</v>
      </c>
      <c r="H138" s="6" t="s">
        <v>272</v>
      </c>
      <c r="I138" s="6">
        <v>2101.0</v>
      </c>
      <c r="J138" s="7" t="str">
        <f t="shared" si="4"/>
        <v>Nicdchic/2101</v>
      </c>
      <c r="K138" s="6" t="b">
        <v>1</v>
      </c>
      <c r="L138" s="9"/>
      <c r="M138" s="9"/>
    </row>
    <row r="139">
      <c r="A139" s="3" t="s">
        <v>273</v>
      </c>
      <c r="B139" s="4">
        <v>14.0</v>
      </c>
      <c r="C139" s="4">
        <v>14.0</v>
      </c>
      <c r="D139" s="5">
        <v>-32.0069602317916</v>
      </c>
      <c r="E139" s="5">
        <v>116.056276335479</v>
      </c>
      <c r="F139" s="4" t="s">
        <v>197</v>
      </c>
      <c r="G139" s="4" t="s">
        <v>198</v>
      </c>
      <c r="H139" s="6" t="s">
        <v>274</v>
      </c>
      <c r="I139" s="6">
        <v>13502.0</v>
      </c>
      <c r="J139" s="7" t="str">
        <f t="shared" si="4"/>
        <v>Munzeeprof/13502</v>
      </c>
      <c r="K139" s="6" t="b">
        <v>1</v>
      </c>
      <c r="L139" s="9"/>
      <c r="M139" s="9"/>
    </row>
    <row r="140">
      <c r="A140" s="3" t="s">
        <v>275</v>
      </c>
      <c r="B140" s="4">
        <v>14.0</v>
      </c>
      <c r="C140" s="4">
        <v>15.0</v>
      </c>
      <c r="D140" s="5">
        <v>-32.0069477047461</v>
      </c>
      <c r="E140" s="5">
        <v>116.056445187175</v>
      </c>
      <c r="F140" s="4" t="s">
        <v>197</v>
      </c>
      <c r="G140" s="4" t="s">
        <v>198</v>
      </c>
      <c r="H140" s="6" t="s">
        <v>269</v>
      </c>
      <c r="I140" s="6">
        <v>22373.0</v>
      </c>
      <c r="J140" s="7" t="str">
        <f t="shared" si="4"/>
        <v>humbird7/22373</v>
      </c>
      <c r="K140" s="6" t="b">
        <v>1</v>
      </c>
      <c r="L140" s="13" t="s">
        <v>276</v>
      </c>
      <c r="M140" s="9"/>
    </row>
    <row r="141">
      <c r="A141" s="3" t="s">
        <v>277</v>
      </c>
      <c r="B141" s="4">
        <v>14.0</v>
      </c>
      <c r="C141" s="4">
        <v>16.0</v>
      </c>
      <c r="D141" s="5">
        <v>-32.0069351777005</v>
      </c>
      <c r="E141" s="5">
        <v>116.056614038847</v>
      </c>
      <c r="F141" s="4" t="s">
        <v>29</v>
      </c>
      <c r="G141" s="4" t="s">
        <v>30</v>
      </c>
      <c r="H141" s="6" t="s">
        <v>64</v>
      </c>
      <c r="I141" s="6">
        <v>5544.0</v>
      </c>
      <c r="J141" s="7" t="str">
        <f t="shared" si="4"/>
        <v>Hmmm/5544</v>
      </c>
      <c r="K141" s="6" t="b">
        <v>1</v>
      </c>
      <c r="L141" s="13" t="s">
        <v>278</v>
      </c>
      <c r="M141" s="9"/>
    </row>
    <row r="142">
      <c r="A142" s="3" t="s">
        <v>279</v>
      </c>
      <c r="B142" s="4">
        <v>14.0</v>
      </c>
      <c r="C142" s="4">
        <v>17.0</v>
      </c>
      <c r="D142" s="5">
        <v>-32.006922650655</v>
      </c>
      <c r="E142" s="5">
        <v>116.056782890496</v>
      </c>
      <c r="F142" s="4" t="s">
        <v>29</v>
      </c>
      <c r="G142" s="4" t="s">
        <v>30</v>
      </c>
      <c r="H142" s="6" t="s">
        <v>38</v>
      </c>
      <c r="I142" s="6">
        <v>1528.0</v>
      </c>
      <c r="J142" s="7" t="str">
        <f t="shared" si="4"/>
        <v>Bewrightback/1528</v>
      </c>
      <c r="K142" s="6" t="b">
        <v>1</v>
      </c>
      <c r="L142" s="9"/>
      <c r="M142" s="9"/>
    </row>
    <row r="143">
      <c r="A143" s="3" t="s">
        <v>280</v>
      </c>
      <c r="B143" s="4">
        <v>14.0</v>
      </c>
      <c r="C143" s="4">
        <v>18.0</v>
      </c>
      <c r="D143" s="5">
        <v>-32.0069101236094</v>
      </c>
      <c r="E143" s="5">
        <v>116.056951742123</v>
      </c>
      <c r="F143" s="4" t="s">
        <v>29</v>
      </c>
      <c r="G143" s="4" t="s">
        <v>30</v>
      </c>
      <c r="H143" s="6" t="s">
        <v>269</v>
      </c>
      <c r="I143" s="6">
        <v>22369.0</v>
      </c>
      <c r="J143" s="7" t="str">
        <f t="shared" si="4"/>
        <v>humbird7/22369</v>
      </c>
      <c r="K143" s="6" t="b">
        <v>1</v>
      </c>
      <c r="L143" s="13" t="s">
        <v>281</v>
      </c>
      <c r="M143" s="9"/>
    </row>
    <row r="144">
      <c r="A144" s="3" t="s">
        <v>282</v>
      </c>
      <c r="B144" s="4">
        <v>14.0</v>
      </c>
      <c r="C144" s="4">
        <v>19.0</v>
      </c>
      <c r="D144" s="5">
        <v>-32.0068975965638</v>
      </c>
      <c r="E144" s="5">
        <v>116.057120593726</v>
      </c>
      <c r="F144" s="4" t="s">
        <v>14</v>
      </c>
      <c r="G144" s="4" t="s">
        <v>15</v>
      </c>
      <c r="H144" s="6" t="s">
        <v>64</v>
      </c>
      <c r="I144" s="6">
        <v>5541.0</v>
      </c>
      <c r="J144" s="7" t="str">
        <f t="shared" si="4"/>
        <v>Hmmm/5541</v>
      </c>
      <c r="K144" s="6" t="b">
        <v>1</v>
      </c>
      <c r="L144" s="13" t="s">
        <v>283</v>
      </c>
      <c r="M144" s="9"/>
    </row>
    <row r="145">
      <c r="A145" s="3" t="s">
        <v>284</v>
      </c>
      <c r="B145" s="4">
        <v>14.0</v>
      </c>
      <c r="C145" s="4">
        <v>20.0</v>
      </c>
      <c r="D145" s="5">
        <v>-32.0068850695183</v>
      </c>
      <c r="E145" s="5">
        <v>116.057289445306</v>
      </c>
      <c r="F145" s="4" t="s">
        <v>14</v>
      </c>
      <c r="G145" s="4" t="s">
        <v>15</v>
      </c>
      <c r="H145" s="6" t="s">
        <v>34</v>
      </c>
      <c r="I145" s="6">
        <v>1647.0</v>
      </c>
      <c r="J145" s="7" t="str">
        <f t="shared" si="4"/>
        <v>TD42/1647</v>
      </c>
      <c r="K145" s="6" t="b">
        <v>1</v>
      </c>
      <c r="L145" s="9"/>
      <c r="M145" s="9"/>
    </row>
    <row r="146">
      <c r="A146" s="3" t="s">
        <v>285</v>
      </c>
      <c r="B146" s="4">
        <v>14.0</v>
      </c>
      <c r="C146" s="4">
        <v>21.0</v>
      </c>
      <c r="D146" s="5">
        <v>-32.0068725424727</v>
      </c>
      <c r="E146" s="5">
        <v>116.057458296863</v>
      </c>
      <c r="F146" s="4" t="s">
        <v>96</v>
      </c>
      <c r="G146" s="4" t="s">
        <v>97</v>
      </c>
      <c r="H146" s="6" t="s">
        <v>269</v>
      </c>
      <c r="I146" s="6">
        <v>22202.0</v>
      </c>
      <c r="J146" s="7" t="str">
        <f t="shared" si="4"/>
        <v>humbird7/22202</v>
      </c>
      <c r="K146" s="6" t="b">
        <v>1</v>
      </c>
      <c r="L146" s="13" t="s">
        <v>286</v>
      </c>
      <c r="M146" s="9"/>
    </row>
    <row r="147">
      <c r="A147" s="3" t="s">
        <v>287</v>
      </c>
      <c r="B147" s="4">
        <v>14.0</v>
      </c>
      <c r="C147" s="4">
        <v>22.0</v>
      </c>
      <c r="D147" s="5">
        <v>-32.0068600154272</v>
      </c>
      <c r="E147" s="5">
        <v>116.057627148397</v>
      </c>
      <c r="F147" s="4" t="s">
        <v>136</v>
      </c>
      <c r="G147" s="4" t="s">
        <v>137</v>
      </c>
      <c r="H147" s="6" t="s">
        <v>64</v>
      </c>
      <c r="I147" s="6">
        <v>5539.0</v>
      </c>
      <c r="J147" s="7" t="str">
        <f t="shared" si="4"/>
        <v>Hmmm/5539</v>
      </c>
      <c r="K147" s="6" t="b">
        <v>1</v>
      </c>
      <c r="L147" s="13" t="s">
        <v>288</v>
      </c>
      <c r="M147" s="9"/>
    </row>
    <row r="148">
      <c r="A148" s="3" t="s">
        <v>289</v>
      </c>
      <c r="B148" s="4">
        <v>14.0</v>
      </c>
      <c r="C148" s="4">
        <v>23.0</v>
      </c>
      <c r="D148" s="5">
        <v>-32.0068474883816</v>
      </c>
      <c r="E148" s="5">
        <v>116.057795999908</v>
      </c>
      <c r="F148" s="4" t="s">
        <v>183</v>
      </c>
      <c r="G148" s="4" t="s">
        <v>184</v>
      </c>
      <c r="H148" s="6" t="s">
        <v>16</v>
      </c>
      <c r="I148" s="6">
        <v>509.0</v>
      </c>
      <c r="J148" s="7" t="str">
        <f t="shared" si="4"/>
        <v>jenks70/509</v>
      </c>
      <c r="K148" s="6" t="b">
        <v>1</v>
      </c>
      <c r="L148" s="6" t="s">
        <v>290</v>
      </c>
      <c r="M148" s="9"/>
    </row>
    <row r="149">
      <c r="A149" s="3" t="s">
        <v>291</v>
      </c>
      <c r="B149" s="4">
        <v>14.0</v>
      </c>
      <c r="C149" s="4">
        <v>24.0</v>
      </c>
      <c r="D149" s="5">
        <v>-32.0068349613361</v>
      </c>
      <c r="E149" s="5">
        <v>116.057964851396</v>
      </c>
      <c r="F149" s="4" t="s">
        <v>183</v>
      </c>
      <c r="G149" s="4" t="s">
        <v>184</v>
      </c>
      <c r="H149" s="6" t="s">
        <v>269</v>
      </c>
      <c r="I149" s="6">
        <v>22201.0</v>
      </c>
      <c r="J149" s="7" t="str">
        <f t="shared" si="4"/>
        <v>humbird7/22201</v>
      </c>
      <c r="K149" s="6" t="b">
        <v>1</v>
      </c>
      <c r="L149" s="13" t="s">
        <v>292</v>
      </c>
      <c r="M149" s="9"/>
    </row>
    <row r="150">
      <c r="A150" s="3" t="s">
        <v>293</v>
      </c>
      <c r="B150" s="4">
        <v>14.0</v>
      </c>
      <c r="C150" s="4">
        <v>25.0</v>
      </c>
      <c r="D150" s="5">
        <v>-32.0068224342905</v>
      </c>
      <c r="E150" s="5">
        <v>116.05813370286</v>
      </c>
      <c r="F150" s="4" t="s">
        <v>183</v>
      </c>
      <c r="G150" s="4" t="s">
        <v>184</v>
      </c>
      <c r="H150" s="6" t="s">
        <v>64</v>
      </c>
      <c r="I150" s="6">
        <v>5483.0</v>
      </c>
      <c r="J150" s="7" t="str">
        <f t="shared" si="4"/>
        <v>Hmmm/5483</v>
      </c>
      <c r="K150" s="6" t="b">
        <v>1</v>
      </c>
      <c r="L150" s="13" t="s">
        <v>294</v>
      </c>
      <c r="M150" s="9"/>
    </row>
    <row r="151">
      <c r="A151" s="3" t="s">
        <v>295</v>
      </c>
      <c r="B151" s="4">
        <v>14.0</v>
      </c>
      <c r="C151" s="4">
        <v>26.0</v>
      </c>
      <c r="D151" s="5">
        <v>-32.006809907245</v>
      </c>
      <c r="E151" s="5">
        <v>116.058302554302</v>
      </c>
      <c r="F151" s="4" t="s">
        <v>183</v>
      </c>
      <c r="G151" s="4" t="s">
        <v>184</v>
      </c>
      <c r="H151" s="6" t="s">
        <v>16</v>
      </c>
      <c r="I151" s="6">
        <v>626.0</v>
      </c>
      <c r="J151" s="7" t="str">
        <f t="shared" si="4"/>
        <v>jenks70/626</v>
      </c>
      <c r="K151" s="6" t="b">
        <v>1</v>
      </c>
      <c r="L151" s="6"/>
      <c r="M151" s="9"/>
    </row>
    <row r="152">
      <c r="A152" s="3" t="s">
        <v>296</v>
      </c>
      <c r="B152" s="4">
        <v>14.0</v>
      </c>
      <c r="C152" s="4">
        <v>27.0</v>
      </c>
      <c r="D152" s="5">
        <v>-32.0067973801994</v>
      </c>
      <c r="E152" s="5">
        <v>116.058471405721</v>
      </c>
      <c r="F152" s="4" t="s">
        <v>240</v>
      </c>
      <c r="G152" s="4" t="s">
        <v>241</v>
      </c>
      <c r="H152" s="6" t="s">
        <v>262</v>
      </c>
      <c r="I152" s="6">
        <v>2162.0</v>
      </c>
      <c r="J152" s="7" t="str">
        <f t="shared" si="4"/>
        <v>anderkar/2162</v>
      </c>
      <c r="K152" s="6" t="b">
        <v>1</v>
      </c>
      <c r="L152" s="13" t="s">
        <v>297</v>
      </c>
      <c r="M152" s="9"/>
    </row>
    <row r="153">
      <c r="A153" s="3" t="s">
        <v>298</v>
      </c>
      <c r="B153" s="4">
        <v>14.0</v>
      </c>
      <c r="C153" s="4">
        <v>28.0</v>
      </c>
      <c r="D153" s="5">
        <v>-32.0067848531539</v>
      </c>
      <c r="E153" s="5">
        <v>116.058640257116</v>
      </c>
      <c r="F153" s="4" t="s">
        <v>240</v>
      </c>
      <c r="G153" s="4" t="s">
        <v>241</v>
      </c>
      <c r="H153" s="6" t="s">
        <v>64</v>
      </c>
      <c r="I153" s="6">
        <v>5444.0</v>
      </c>
      <c r="J153" s="7" t="str">
        <f t="shared" si="4"/>
        <v>Hmmm/5444</v>
      </c>
      <c r="K153" s="6" t="b">
        <v>1</v>
      </c>
      <c r="L153" s="13" t="s">
        <v>299</v>
      </c>
      <c r="M153" s="9"/>
    </row>
    <row r="154">
      <c r="A154" s="3" t="s">
        <v>300</v>
      </c>
      <c r="B154" s="4">
        <v>14.0</v>
      </c>
      <c r="C154" s="4">
        <v>29.0</v>
      </c>
      <c r="D154" s="5">
        <v>-32.0067723261083</v>
      </c>
      <c r="E154" s="5">
        <v>116.058809108489</v>
      </c>
      <c r="F154" s="4" t="s">
        <v>240</v>
      </c>
      <c r="G154" s="4" t="s">
        <v>241</v>
      </c>
      <c r="H154" s="6" t="s">
        <v>16</v>
      </c>
      <c r="I154" s="6">
        <v>632.0</v>
      </c>
      <c r="J154" s="7" t="str">
        <f t="shared" si="4"/>
        <v>jenks70/632</v>
      </c>
      <c r="K154" s="6" t="b">
        <v>1</v>
      </c>
      <c r="L154" s="6"/>
      <c r="M154" s="9"/>
    </row>
    <row r="155">
      <c r="A155" s="3" t="s">
        <v>301</v>
      </c>
      <c r="B155" s="4">
        <v>14.0</v>
      </c>
      <c r="C155" s="4">
        <v>30.0</v>
      </c>
      <c r="D155" s="5">
        <v>-32.0067597990628</v>
      </c>
      <c r="E155" s="5">
        <v>116.058977959838</v>
      </c>
      <c r="F155" s="4" t="s">
        <v>240</v>
      </c>
      <c r="G155" s="4" t="s">
        <v>241</v>
      </c>
      <c r="H155" s="6" t="s">
        <v>302</v>
      </c>
      <c r="I155" s="6">
        <v>19192.0</v>
      </c>
      <c r="J155" s="7" t="str">
        <f t="shared" si="4"/>
        <v>munzeeprof/19192</v>
      </c>
      <c r="K155" s="6" t="b">
        <v>1</v>
      </c>
      <c r="L155" s="6" t="s">
        <v>303</v>
      </c>
      <c r="M155" s="9"/>
    </row>
    <row r="156">
      <c r="A156" s="3" t="s">
        <v>304</v>
      </c>
      <c r="B156" s="4">
        <v>14.0</v>
      </c>
      <c r="C156" s="4">
        <v>31.0</v>
      </c>
      <c r="D156" s="5">
        <v>-32.0067472720172</v>
      </c>
      <c r="E156" s="5">
        <v>116.059146811164</v>
      </c>
      <c r="F156" s="4" t="s">
        <v>240</v>
      </c>
      <c r="G156" s="4" t="s">
        <v>241</v>
      </c>
      <c r="H156" s="6" t="s">
        <v>64</v>
      </c>
      <c r="I156" s="6">
        <v>5401.0</v>
      </c>
      <c r="J156" s="7" t="str">
        <f t="shared" si="4"/>
        <v>Hmmm/5401</v>
      </c>
      <c r="K156" s="6" t="b">
        <v>1</v>
      </c>
      <c r="L156" s="13" t="s">
        <v>305</v>
      </c>
      <c r="M156" s="9"/>
    </row>
    <row r="157">
      <c r="A157" s="3" t="s">
        <v>306</v>
      </c>
      <c r="B157" s="4">
        <v>14.0</v>
      </c>
      <c r="C157" s="4">
        <v>32.0</v>
      </c>
      <c r="D157" s="5">
        <v>-32.0067347449716</v>
      </c>
      <c r="E157" s="5">
        <v>116.059315662467</v>
      </c>
      <c r="F157" s="4" t="s">
        <v>240</v>
      </c>
      <c r="G157" s="4" t="s">
        <v>241</v>
      </c>
      <c r="H157" s="6" t="s">
        <v>16</v>
      </c>
      <c r="I157" s="6">
        <v>633.0</v>
      </c>
      <c r="J157" s="7" t="str">
        <f t="shared" si="4"/>
        <v>jenks70/633</v>
      </c>
      <c r="K157" s="6" t="b">
        <v>1</v>
      </c>
      <c r="L157" s="6"/>
      <c r="M157" s="9"/>
    </row>
    <row r="158">
      <c r="A158" s="3" t="s">
        <v>307</v>
      </c>
      <c r="B158" s="4">
        <v>14.0</v>
      </c>
      <c r="C158" s="4">
        <v>33.0</v>
      </c>
      <c r="D158" s="5">
        <v>-32.0067222179261</v>
      </c>
      <c r="E158" s="5">
        <v>116.059484513748</v>
      </c>
      <c r="F158" s="4" t="s">
        <v>240</v>
      </c>
      <c r="G158" s="4" t="s">
        <v>241</v>
      </c>
      <c r="H158" s="6" t="s">
        <v>41</v>
      </c>
      <c r="I158" s="6">
        <v>4113.0</v>
      </c>
      <c r="J158" s="7" t="str">
        <f t="shared" si="4"/>
        <v>Nomadicjp/4113</v>
      </c>
      <c r="K158" s="6" t="b">
        <v>1</v>
      </c>
      <c r="L158" s="6" t="s">
        <v>308</v>
      </c>
      <c r="M158" s="9"/>
    </row>
    <row r="159">
      <c r="A159" s="3" t="s">
        <v>309</v>
      </c>
      <c r="B159" s="4">
        <v>14.0</v>
      </c>
      <c r="C159" s="4">
        <v>34.0</v>
      </c>
      <c r="D159" s="5">
        <v>-32.0067096908805</v>
      </c>
      <c r="E159" s="5">
        <v>116.059653365005</v>
      </c>
      <c r="F159" s="4" t="s">
        <v>240</v>
      </c>
      <c r="G159" s="4" t="s">
        <v>241</v>
      </c>
      <c r="H159" s="6" t="s">
        <v>132</v>
      </c>
      <c r="I159" s="6">
        <v>1514.0</v>
      </c>
      <c r="J159" s="7" t="str">
        <f t="shared" si="4"/>
        <v>julesbeus/1514</v>
      </c>
      <c r="K159" s="6" t="b">
        <v>1</v>
      </c>
      <c r="L159" s="9"/>
      <c r="M159" s="9"/>
    </row>
    <row r="160">
      <c r="A160" s="3" t="s">
        <v>310</v>
      </c>
      <c r="B160" s="4">
        <v>14.0</v>
      </c>
      <c r="C160" s="4">
        <v>35.0</v>
      </c>
      <c r="D160" s="5">
        <v>-32.006697163835</v>
      </c>
      <c r="E160" s="5">
        <v>116.059822216239</v>
      </c>
      <c r="F160" s="4" t="s">
        <v>240</v>
      </c>
      <c r="G160" s="4" t="s">
        <v>241</v>
      </c>
      <c r="H160" s="6" t="s">
        <v>34</v>
      </c>
      <c r="I160" s="6">
        <v>1638.0</v>
      </c>
      <c r="J160" s="7" t="str">
        <f t="shared" si="4"/>
        <v>TD42/1638</v>
      </c>
      <c r="K160" s="6" t="b">
        <v>1</v>
      </c>
      <c r="L160" s="9"/>
      <c r="M160" s="9"/>
    </row>
    <row r="161">
      <c r="A161" s="3" t="s">
        <v>311</v>
      </c>
      <c r="B161" s="4">
        <v>14.0</v>
      </c>
      <c r="C161" s="4">
        <v>36.0</v>
      </c>
      <c r="D161" s="5">
        <v>-32.0066846367894</v>
      </c>
      <c r="E161" s="5">
        <v>116.05999106745</v>
      </c>
      <c r="F161" s="4" t="s">
        <v>188</v>
      </c>
      <c r="G161" s="4" t="s">
        <v>189</v>
      </c>
      <c r="H161" s="6" t="s">
        <v>312</v>
      </c>
      <c r="I161" s="6">
        <v>1048.0</v>
      </c>
      <c r="J161" s="7" t="str">
        <f t="shared" si="4"/>
        <v>MunzeeJim19/1048</v>
      </c>
      <c r="K161" s="6" t="b">
        <v>1</v>
      </c>
      <c r="L161" s="13" t="s">
        <v>313</v>
      </c>
      <c r="M161" s="9"/>
    </row>
    <row r="162">
      <c r="A162" s="3" t="s">
        <v>314</v>
      </c>
      <c r="B162" s="4">
        <v>15.0</v>
      </c>
      <c r="C162" s="4">
        <v>3.0</v>
      </c>
      <c r="D162" s="5">
        <v>-32.0072412127995</v>
      </c>
      <c r="E162" s="5">
        <v>116.054433741683</v>
      </c>
      <c r="F162" s="4" t="s">
        <v>160</v>
      </c>
      <c r="G162" s="4" t="s">
        <v>161</v>
      </c>
      <c r="H162" s="6" t="s">
        <v>80</v>
      </c>
      <c r="I162" s="6">
        <v>2152.0</v>
      </c>
      <c r="J162" s="7" t="str">
        <f t="shared" si="4"/>
        <v>brattoo/2152</v>
      </c>
      <c r="K162" s="6" t="b">
        <v>1</v>
      </c>
      <c r="L162" s="9"/>
      <c r="M162" s="9"/>
    </row>
    <row r="163">
      <c r="A163" s="3" t="s">
        <v>315</v>
      </c>
      <c r="B163" s="4">
        <v>15.0</v>
      </c>
      <c r="C163" s="4">
        <v>4.0</v>
      </c>
      <c r="D163" s="5">
        <v>-32.0072286857539</v>
      </c>
      <c r="E163" s="5">
        <v>116.054602593896</v>
      </c>
      <c r="F163" s="4" t="s">
        <v>316</v>
      </c>
      <c r="G163" s="4" t="s">
        <v>317</v>
      </c>
      <c r="H163" s="6" t="s">
        <v>225</v>
      </c>
      <c r="I163" s="6">
        <v>3622.0</v>
      </c>
      <c r="J163" s="7" t="str">
        <f t="shared" si="4"/>
        <v>bumble/3622</v>
      </c>
      <c r="K163" s="6" t="b">
        <v>1</v>
      </c>
      <c r="L163" s="9"/>
      <c r="M163" s="9"/>
    </row>
    <row r="164">
      <c r="A164" s="3" t="s">
        <v>318</v>
      </c>
      <c r="B164" s="4">
        <v>15.0</v>
      </c>
      <c r="C164" s="4">
        <v>5.0</v>
      </c>
      <c r="D164" s="5">
        <v>-32.0072161587084</v>
      </c>
      <c r="E164" s="5">
        <v>116.054771446086</v>
      </c>
      <c r="F164" s="4" t="s">
        <v>316</v>
      </c>
      <c r="G164" s="4" t="s">
        <v>317</v>
      </c>
      <c r="H164" s="6" t="s">
        <v>64</v>
      </c>
      <c r="I164" s="6">
        <v>5368.0</v>
      </c>
      <c r="J164" s="7" t="str">
        <f t="shared" si="4"/>
        <v>Hmmm/5368</v>
      </c>
      <c r="K164" s="6" t="b">
        <v>1</v>
      </c>
      <c r="L164" s="13" t="s">
        <v>319</v>
      </c>
      <c r="M164" s="9"/>
    </row>
    <row r="165">
      <c r="A165" s="3" t="s">
        <v>320</v>
      </c>
      <c r="B165" s="4">
        <v>15.0</v>
      </c>
      <c r="C165" s="4">
        <v>6.0</v>
      </c>
      <c r="D165" s="5">
        <v>-32.0072036316628</v>
      </c>
      <c r="E165" s="5">
        <v>116.054940298253</v>
      </c>
      <c r="F165" s="4" t="s">
        <v>316</v>
      </c>
      <c r="G165" s="4" t="s">
        <v>317</v>
      </c>
      <c r="H165" s="6" t="s">
        <v>41</v>
      </c>
      <c r="I165" s="6">
        <v>4318.0</v>
      </c>
      <c r="J165" s="7" t="str">
        <f t="shared" si="4"/>
        <v>Nomadicjp/4318</v>
      </c>
      <c r="K165" s="6" t="b">
        <v>1</v>
      </c>
      <c r="L165" s="9"/>
      <c r="M165" s="9"/>
    </row>
    <row r="166">
      <c r="A166" s="3" t="s">
        <v>321</v>
      </c>
      <c r="B166" s="4">
        <v>15.0</v>
      </c>
      <c r="C166" s="4">
        <v>7.0</v>
      </c>
      <c r="D166" s="5">
        <v>-32.0071911046173</v>
      </c>
      <c r="E166" s="5">
        <v>116.055109150397</v>
      </c>
      <c r="F166" s="4" t="s">
        <v>197</v>
      </c>
      <c r="G166" s="4" t="s">
        <v>198</v>
      </c>
      <c r="H166" s="6" t="s">
        <v>16</v>
      </c>
      <c r="I166" s="6">
        <v>640.0</v>
      </c>
      <c r="J166" s="7" t="str">
        <f t="shared" si="4"/>
        <v>jenks70/640</v>
      </c>
      <c r="K166" s="6" t="b">
        <v>1</v>
      </c>
      <c r="L166" s="6" t="s">
        <v>322</v>
      </c>
      <c r="M166" s="9"/>
    </row>
    <row r="167">
      <c r="A167" s="3" t="s">
        <v>323</v>
      </c>
      <c r="B167" s="4">
        <v>15.0</v>
      </c>
      <c r="C167" s="4">
        <v>8.0</v>
      </c>
      <c r="D167" s="5">
        <v>-32.0071785775717</v>
      </c>
      <c r="E167" s="5">
        <v>116.055278002518</v>
      </c>
      <c r="F167" s="4" t="s">
        <v>197</v>
      </c>
      <c r="G167" s="4" t="s">
        <v>198</v>
      </c>
      <c r="H167" s="6" t="s">
        <v>64</v>
      </c>
      <c r="I167" s="6">
        <v>5296.0</v>
      </c>
      <c r="J167" s="7" t="str">
        <f t="shared" si="4"/>
        <v>Hmmm/5296</v>
      </c>
      <c r="K167" s="6" t="b">
        <v>1</v>
      </c>
      <c r="L167" s="13" t="s">
        <v>324</v>
      </c>
      <c r="M167" s="9"/>
    </row>
    <row r="168">
      <c r="A168" s="3" t="s">
        <v>325</v>
      </c>
      <c r="B168" s="4">
        <v>15.0</v>
      </c>
      <c r="C168" s="4">
        <v>9.0</v>
      </c>
      <c r="D168" s="5">
        <v>-32.0071660505262</v>
      </c>
      <c r="E168" s="5">
        <v>116.055446854615</v>
      </c>
      <c r="F168" s="4" t="s">
        <v>197</v>
      </c>
      <c r="G168" s="4" t="s">
        <v>198</v>
      </c>
      <c r="H168" s="6" t="s">
        <v>31</v>
      </c>
      <c r="I168" s="10">
        <v>10568.0</v>
      </c>
      <c r="J168" s="7" t="str">
        <f t="shared" si="4"/>
        <v>Debolicious/10568</v>
      </c>
      <c r="K168" s="6" t="b">
        <v>1</v>
      </c>
      <c r="L168" s="9"/>
      <c r="M168" s="9"/>
    </row>
    <row r="169">
      <c r="A169" s="3" t="s">
        <v>326</v>
      </c>
      <c r="B169" s="4">
        <v>15.0</v>
      </c>
      <c r="C169" s="4">
        <v>10.0</v>
      </c>
      <c r="D169" s="5">
        <v>-32.0071535234806</v>
      </c>
      <c r="E169" s="5">
        <v>116.05561570669</v>
      </c>
      <c r="F169" s="4" t="s">
        <v>197</v>
      </c>
      <c r="G169" s="4" t="s">
        <v>198</v>
      </c>
      <c r="H169" s="6" t="s">
        <v>16</v>
      </c>
      <c r="I169" s="6">
        <v>643.0</v>
      </c>
      <c r="J169" s="7" t="str">
        <f t="shared" si="4"/>
        <v>jenks70/643</v>
      </c>
      <c r="K169" s="6" t="b">
        <v>1</v>
      </c>
      <c r="L169" s="6"/>
      <c r="M169" s="9"/>
    </row>
    <row r="170">
      <c r="A170" s="3" t="s">
        <v>327</v>
      </c>
      <c r="B170" s="4">
        <v>15.0</v>
      </c>
      <c r="C170" s="4">
        <v>11.0</v>
      </c>
      <c r="D170" s="5">
        <v>-32.0071409964351</v>
      </c>
      <c r="E170" s="5">
        <v>116.055784558742</v>
      </c>
      <c r="F170" s="4" t="s">
        <v>197</v>
      </c>
      <c r="G170" s="4" t="s">
        <v>198</v>
      </c>
      <c r="H170" s="6" t="s">
        <v>64</v>
      </c>
      <c r="I170" s="6">
        <v>5294.0</v>
      </c>
      <c r="J170" s="7" t="str">
        <f t="shared" si="4"/>
        <v>Hmmm/5294</v>
      </c>
      <c r="K170" s="6" t="b">
        <v>1</v>
      </c>
      <c r="L170" s="22" t="s">
        <v>328</v>
      </c>
      <c r="M170" s="9"/>
    </row>
    <row r="171">
      <c r="A171" s="3" t="s">
        <v>329</v>
      </c>
      <c r="B171" s="4">
        <v>15.0</v>
      </c>
      <c r="C171" s="4">
        <v>12.0</v>
      </c>
      <c r="D171" s="5">
        <v>-32.0071284693895</v>
      </c>
      <c r="E171" s="5">
        <v>116.05595341077</v>
      </c>
      <c r="F171" s="4" t="s">
        <v>197</v>
      </c>
      <c r="G171" s="4" t="s">
        <v>198</v>
      </c>
      <c r="H171" s="23" t="s">
        <v>330</v>
      </c>
      <c r="I171" s="6">
        <v>5119.0</v>
      </c>
      <c r="J171" s="7" t="str">
        <f t="shared" si="4"/>
        <v>mding4gold/5119</v>
      </c>
      <c r="K171" s="6" t="b">
        <v>1</v>
      </c>
      <c r="L171" s="9"/>
      <c r="M171" s="9"/>
    </row>
    <row r="172">
      <c r="A172" s="3" t="s">
        <v>331</v>
      </c>
      <c r="B172" s="4">
        <v>15.0</v>
      </c>
      <c r="C172" s="4">
        <v>13.0</v>
      </c>
      <c r="D172" s="5">
        <v>-32.007115942344</v>
      </c>
      <c r="E172" s="5">
        <v>116.056122262775</v>
      </c>
      <c r="F172" s="4" t="s">
        <v>197</v>
      </c>
      <c r="G172" s="4" t="s">
        <v>198</v>
      </c>
      <c r="H172" s="6" t="s">
        <v>132</v>
      </c>
      <c r="I172" s="6">
        <v>1604.0</v>
      </c>
      <c r="J172" s="7" t="str">
        <f t="shared" si="4"/>
        <v>julesbeus/1604</v>
      </c>
      <c r="K172" s="6" t="b">
        <v>1</v>
      </c>
      <c r="L172" s="9"/>
      <c r="M172" s="9"/>
    </row>
    <row r="173">
      <c r="A173" s="3" t="s">
        <v>332</v>
      </c>
      <c r="B173" s="4">
        <v>15.0</v>
      </c>
      <c r="C173" s="4">
        <v>14.0</v>
      </c>
      <c r="D173" s="5">
        <v>-32.0071034152984</v>
      </c>
      <c r="E173" s="5">
        <v>116.056291114758</v>
      </c>
      <c r="F173" s="4" t="s">
        <v>197</v>
      </c>
      <c r="G173" s="4" t="s">
        <v>198</v>
      </c>
      <c r="H173" s="6" t="s">
        <v>31</v>
      </c>
      <c r="I173" s="6">
        <v>10394.0</v>
      </c>
      <c r="J173" s="7" t="str">
        <f t="shared" si="4"/>
        <v>Debolicious/10394</v>
      </c>
      <c r="K173" s="6" t="b">
        <v>1</v>
      </c>
      <c r="L173" s="13" t="s">
        <v>333</v>
      </c>
      <c r="M173" s="9"/>
    </row>
    <row r="174">
      <c r="A174" s="3" t="s">
        <v>334</v>
      </c>
      <c r="B174" s="4">
        <v>15.0</v>
      </c>
      <c r="C174" s="4">
        <v>15.0</v>
      </c>
      <c r="D174" s="5">
        <v>-32.0070908882529</v>
      </c>
      <c r="E174" s="5">
        <v>116.056459966717</v>
      </c>
      <c r="F174" s="4" t="s">
        <v>197</v>
      </c>
      <c r="G174" s="4" t="s">
        <v>198</v>
      </c>
      <c r="H174" s="6" t="s">
        <v>26</v>
      </c>
      <c r="I174" s="6">
        <v>2526.0</v>
      </c>
      <c r="J174" s="7" t="str">
        <f t="shared" si="4"/>
        <v>Carts70/2526</v>
      </c>
      <c r="K174" s="6" t="b">
        <v>1</v>
      </c>
      <c r="L174" s="10" t="s">
        <v>335</v>
      </c>
      <c r="M174" s="9"/>
    </row>
    <row r="175">
      <c r="A175" s="3" t="s">
        <v>336</v>
      </c>
      <c r="B175" s="4">
        <v>15.0</v>
      </c>
      <c r="C175" s="4">
        <v>16.0</v>
      </c>
      <c r="D175" s="5">
        <v>-32.0070783612073</v>
      </c>
      <c r="E175" s="5">
        <v>116.056628818653</v>
      </c>
      <c r="F175" s="4" t="s">
        <v>197</v>
      </c>
      <c r="G175" s="4" t="s">
        <v>198</v>
      </c>
      <c r="H175" s="6" t="s">
        <v>16</v>
      </c>
      <c r="I175" s="3">
        <v>734.0</v>
      </c>
      <c r="J175" s="7" t="str">
        <f t="shared" si="4"/>
        <v>jenks70/734</v>
      </c>
      <c r="K175" s="6" t="b">
        <v>1</v>
      </c>
      <c r="L175" s="9"/>
      <c r="M175" s="9"/>
    </row>
    <row r="176">
      <c r="A176" s="3" t="s">
        <v>337</v>
      </c>
      <c r="B176" s="4">
        <v>15.0</v>
      </c>
      <c r="C176" s="4">
        <v>17.0</v>
      </c>
      <c r="D176" s="5">
        <v>-32.0070658341617</v>
      </c>
      <c r="E176" s="5">
        <v>116.056797670566</v>
      </c>
      <c r="F176" s="4" t="s">
        <v>29</v>
      </c>
      <c r="G176" s="4" t="s">
        <v>30</v>
      </c>
      <c r="H176" s="6" t="s">
        <v>31</v>
      </c>
      <c r="I176" s="6">
        <v>10556.0</v>
      </c>
      <c r="J176" s="7" t="str">
        <f t="shared" si="4"/>
        <v>Debolicious/10556</v>
      </c>
      <c r="K176" s="6" t="b">
        <v>1</v>
      </c>
      <c r="L176" s="9"/>
      <c r="M176" s="9"/>
    </row>
    <row r="177">
      <c r="A177" s="3" t="s">
        <v>338</v>
      </c>
      <c r="B177" s="4">
        <v>15.0</v>
      </c>
      <c r="C177" s="4">
        <v>18.0</v>
      </c>
      <c r="D177" s="5">
        <v>-32.0070533071162</v>
      </c>
      <c r="E177" s="5">
        <v>116.056966522456</v>
      </c>
      <c r="F177" s="4" t="s">
        <v>29</v>
      </c>
      <c r="G177" s="4" t="s">
        <v>30</v>
      </c>
      <c r="H177" s="6" t="s">
        <v>41</v>
      </c>
      <c r="I177" s="6">
        <v>4292.0</v>
      </c>
      <c r="J177" s="7" t="str">
        <f t="shared" si="4"/>
        <v>Nomadicjp/4292</v>
      </c>
      <c r="K177" s="6" t="b">
        <v>1</v>
      </c>
      <c r="L177" s="9"/>
      <c r="M177" s="9"/>
    </row>
    <row r="178">
      <c r="A178" s="3" t="s">
        <v>339</v>
      </c>
      <c r="B178" s="4">
        <v>15.0</v>
      </c>
      <c r="C178" s="4">
        <v>19.0</v>
      </c>
      <c r="D178" s="5">
        <v>-32.0070407800706</v>
      </c>
      <c r="E178" s="5">
        <v>116.057135374323</v>
      </c>
      <c r="F178" s="4" t="s">
        <v>14</v>
      </c>
      <c r="G178" s="4" t="s">
        <v>15</v>
      </c>
      <c r="H178" s="6" t="s">
        <v>272</v>
      </c>
      <c r="I178" s="6">
        <v>1599.0</v>
      </c>
      <c r="J178" s="7" t="str">
        <f t="shared" si="4"/>
        <v>Nicdchic/1599</v>
      </c>
      <c r="K178" s="6" t="b">
        <v>1</v>
      </c>
      <c r="L178" s="9"/>
      <c r="M178" s="9"/>
    </row>
    <row r="179">
      <c r="A179" s="3" t="s">
        <v>340</v>
      </c>
      <c r="B179" s="4">
        <v>15.0</v>
      </c>
      <c r="C179" s="4">
        <v>20.0</v>
      </c>
      <c r="D179" s="5">
        <v>-32.0070282530251</v>
      </c>
      <c r="E179" s="5">
        <v>116.057304226167</v>
      </c>
      <c r="F179" s="4" t="s">
        <v>96</v>
      </c>
      <c r="G179" s="4" t="s">
        <v>97</v>
      </c>
      <c r="H179" s="6" t="s">
        <v>31</v>
      </c>
      <c r="I179" s="10">
        <v>10557.0</v>
      </c>
      <c r="J179" s="7" t="str">
        <f t="shared" si="4"/>
        <v>Debolicious/10557</v>
      </c>
      <c r="K179" s="6" t="b">
        <v>1</v>
      </c>
      <c r="L179" s="9"/>
      <c r="M179" s="9"/>
    </row>
    <row r="180">
      <c r="A180" s="3" t="s">
        <v>341</v>
      </c>
      <c r="B180" s="4">
        <v>15.0</v>
      </c>
      <c r="C180" s="4">
        <v>21.0</v>
      </c>
      <c r="D180" s="5">
        <v>-32.0070157259795</v>
      </c>
      <c r="E180" s="5">
        <v>116.057473077987</v>
      </c>
      <c r="F180" s="4" t="s">
        <v>136</v>
      </c>
      <c r="G180" s="4" t="s">
        <v>137</v>
      </c>
      <c r="H180" s="6" t="s">
        <v>342</v>
      </c>
      <c r="I180" s="14">
        <v>11586.0</v>
      </c>
      <c r="J180" s="7" t="str">
        <f t="shared" si="4"/>
        <v>NYBOSS/11586</v>
      </c>
      <c r="K180" s="6" t="b">
        <v>1</v>
      </c>
      <c r="L180" s="9"/>
      <c r="M180" s="9"/>
    </row>
    <row r="181">
      <c r="A181" s="3" t="s">
        <v>343</v>
      </c>
      <c r="B181" s="4">
        <v>15.0</v>
      </c>
      <c r="C181" s="4">
        <v>22.0</v>
      </c>
      <c r="D181" s="5">
        <v>-32.007003198934</v>
      </c>
      <c r="E181" s="5">
        <v>116.057641929785</v>
      </c>
      <c r="F181" s="4" t="s">
        <v>136</v>
      </c>
      <c r="G181" s="4" t="s">
        <v>137</v>
      </c>
      <c r="H181" s="6" t="s">
        <v>272</v>
      </c>
      <c r="I181" s="6">
        <v>1610.0</v>
      </c>
      <c r="J181" s="7" t="str">
        <f t="shared" si="4"/>
        <v>Nicdchic/1610</v>
      </c>
      <c r="K181" s="6" t="b">
        <v>1</v>
      </c>
      <c r="L181" s="9"/>
      <c r="M181" s="9"/>
    </row>
    <row r="182">
      <c r="A182" s="3" t="s">
        <v>344</v>
      </c>
      <c r="B182" s="4">
        <v>15.0</v>
      </c>
      <c r="C182" s="4">
        <v>23.0</v>
      </c>
      <c r="D182" s="5">
        <v>-32.0069906718884</v>
      </c>
      <c r="E182" s="5">
        <v>116.05781078156</v>
      </c>
      <c r="F182" s="4" t="s">
        <v>183</v>
      </c>
      <c r="G182" s="4" t="s">
        <v>184</v>
      </c>
      <c r="H182" s="6" t="s">
        <v>34</v>
      </c>
      <c r="I182" s="6">
        <v>1644.0</v>
      </c>
      <c r="J182" s="7" t="str">
        <f t="shared" si="4"/>
        <v>TD42/1644</v>
      </c>
      <c r="K182" s="6" t="b">
        <v>1</v>
      </c>
      <c r="L182" s="9"/>
      <c r="M182" s="9"/>
    </row>
    <row r="183">
      <c r="A183" s="3" t="s">
        <v>345</v>
      </c>
      <c r="B183" s="4">
        <v>15.0</v>
      </c>
      <c r="C183" s="4">
        <v>24.0</v>
      </c>
      <c r="D183" s="5">
        <v>-32.0069781448429</v>
      </c>
      <c r="E183" s="5">
        <v>116.057979633311</v>
      </c>
      <c r="F183" s="4" t="s">
        <v>183</v>
      </c>
      <c r="G183" s="4" t="s">
        <v>184</v>
      </c>
      <c r="H183" s="6" t="s">
        <v>346</v>
      </c>
      <c r="I183" s="6">
        <v>31253.0</v>
      </c>
      <c r="J183" s="7" t="str">
        <f t="shared" si="4"/>
        <v>eaagledadandxena/31253</v>
      </c>
      <c r="K183" s="6" t="b">
        <v>1</v>
      </c>
      <c r="L183" s="13" t="s">
        <v>347</v>
      </c>
      <c r="M183" s="9"/>
    </row>
    <row r="184">
      <c r="A184" s="3" t="s">
        <v>348</v>
      </c>
      <c r="B184" s="4">
        <v>15.0</v>
      </c>
      <c r="C184" s="4">
        <v>25.0</v>
      </c>
      <c r="D184" s="5">
        <v>-32.0069656177973</v>
      </c>
      <c r="E184" s="5">
        <v>116.05814848504</v>
      </c>
      <c r="F184" s="4" t="s">
        <v>240</v>
      </c>
      <c r="G184" s="4" t="s">
        <v>241</v>
      </c>
      <c r="H184" s="6" t="s">
        <v>41</v>
      </c>
      <c r="I184" s="6">
        <v>4142.0</v>
      </c>
      <c r="J184" s="7" t="str">
        <f t="shared" si="4"/>
        <v>Nomadicjp/4142</v>
      </c>
      <c r="K184" s="6" t="b">
        <v>1</v>
      </c>
      <c r="L184" s="9"/>
      <c r="M184" s="9"/>
    </row>
    <row r="185">
      <c r="A185" s="3" t="s">
        <v>349</v>
      </c>
      <c r="B185" s="4">
        <v>15.0</v>
      </c>
      <c r="C185" s="4">
        <v>26.0</v>
      </c>
      <c r="D185" s="5">
        <v>-32.0069530907518</v>
      </c>
      <c r="E185" s="5">
        <v>116.058317336745</v>
      </c>
      <c r="F185" s="4" t="s">
        <v>240</v>
      </c>
      <c r="G185" s="4" t="s">
        <v>241</v>
      </c>
      <c r="H185" s="6" t="s">
        <v>272</v>
      </c>
      <c r="I185" s="6">
        <v>1618.0</v>
      </c>
      <c r="J185" s="7" t="str">
        <f t="shared" si="4"/>
        <v>Nicdchic/1618</v>
      </c>
      <c r="K185" s="6" t="b">
        <v>1</v>
      </c>
      <c r="L185" s="9"/>
      <c r="M185" s="9"/>
    </row>
    <row r="186">
      <c r="A186" s="3" t="s">
        <v>350</v>
      </c>
      <c r="B186" s="4">
        <v>15.0</v>
      </c>
      <c r="C186" s="4">
        <v>27.0</v>
      </c>
      <c r="D186" s="5">
        <v>-32.0069405637062</v>
      </c>
      <c r="E186" s="5">
        <v>116.058486188427</v>
      </c>
      <c r="F186" s="4" t="s">
        <v>240</v>
      </c>
      <c r="G186" s="4" t="s">
        <v>241</v>
      </c>
      <c r="H186" s="6" t="s">
        <v>351</v>
      </c>
      <c r="I186" s="6">
        <v>1615.0</v>
      </c>
      <c r="J186" s="7" t="str">
        <f t="shared" si="4"/>
        <v>Julesbeus/1615</v>
      </c>
      <c r="K186" s="6" t="b">
        <v>1</v>
      </c>
      <c r="L186" s="9"/>
      <c r="M186" s="9"/>
    </row>
    <row r="187">
      <c r="A187" s="3" t="s">
        <v>352</v>
      </c>
      <c r="B187" s="4">
        <v>15.0</v>
      </c>
      <c r="C187" s="4">
        <v>28.0</v>
      </c>
      <c r="D187" s="5">
        <v>-32.0069280366607</v>
      </c>
      <c r="E187" s="5">
        <v>116.058655040087</v>
      </c>
      <c r="F187" s="4" t="s">
        <v>240</v>
      </c>
      <c r="G187" s="4" t="s">
        <v>241</v>
      </c>
      <c r="H187" s="6" t="s">
        <v>353</v>
      </c>
      <c r="I187" s="6">
        <v>5689.0</v>
      </c>
      <c r="J187" s="7" t="str">
        <f t="shared" si="4"/>
        <v>PelicanRouge/5689</v>
      </c>
      <c r="K187" s="6" t="b">
        <v>1</v>
      </c>
      <c r="L187" s="9"/>
      <c r="M187" s="9"/>
    </row>
    <row r="188">
      <c r="A188" s="3" t="s">
        <v>354</v>
      </c>
      <c r="B188" s="4">
        <v>15.0</v>
      </c>
      <c r="C188" s="4">
        <v>29.0</v>
      </c>
      <c r="D188" s="5">
        <v>-32.0069155096151</v>
      </c>
      <c r="E188" s="5">
        <v>116.058823891723</v>
      </c>
      <c r="F188" s="4" t="s">
        <v>240</v>
      </c>
      <c r="G188" s="4" t="s">
        <v>241</v>
      </c>
      <c r="H188" s="6" t="s">
        <v>355</v>
      </c>
      <c r="I188" s="6">
        <v>9746.0</v>
      </c>
      <c r="J188" s="7" t="str">
        <f t="shared" si="4"/>
        <v>1SheMarine/9746</v>
      </c>
      <c r="K188" s="6" t="b">
        <v>1</v>
      </c>
      <c r="L188" s="13" t="s">
        <v>356</v>
      </c>
      <c r="M188" s="9"/>
    </row>
    <row r="189">
      <c r="A189" s="3" t="s">
        <v>357</v>
      </c>
      <c r="B189" s="4">
        <v>15.0</v>
      </c>
      <c r="C189" s="4">
        <v>30.0</v>
      </c>
      <c r="D189" s="5">
        <v>-32.0069029825696</v>
      </c>
      <c r="E189" s="5">
        <v>116.058992743336</v>
      </c>
      <c r="F189" s="4" t="s">
        <v>240</v>
      </c>
      <c r="G189" s="4" t="s">
        <v>241</v>
      </c>
      <c r="H189" s="6" t="s">
        <v>351</v>
      </c>
      <c r="I189" s="6">
        <v>1624.0</v>
      </c>
      <c r="J189" s="7" t="str">
        <f t="shared" si="4"/>
        <v>Julesbeus/1624</v>
      </c>
      <c r="K189" s="6" t="b">
        <v>1</v>
      </c>
      <c r="L189" s="9"/>
      <c r="M189" s="9"/>
    </row>
    <row r="190">
      <c r="A190" s="3" t="s">
        <v>358</v>
      </c>
      <c r="B190" s="4">
        <v>15.0</v>
      </c>
      <c r="C190" s="4">
        <v>31.0</v>
      </c>
      <c r="D190" s="5">
        <v>-32.006890455524</v>
      </c>
      <c r="E190" s="5">
        <v>116.059161594926</v>
      </c>
      <c r="F190" s="4" t="s">
        <v>240</v>
      </c>
      <c r="G190" s="4" t="s">
        <v>241</v>
      </c>
      <c r="H190" s="6" t="s">
        <v>359</v>
      </c>
      <c r="I190" s="6">
        <v>4735.0</v>
      </c>
      <c r="J190" s="7" t="str">
        <f t="shared" si="4"/>
        <v>jldh/4735</v>
      </c>
      <c r="K190" s="6" t="b">
        <v>1</v>
      </c>
      <c r="L190" s="6" t="s">
        <v>360</v>
      </c>
      <c r="M190" s="9"/>
    </row>
    <row r="191">
      <c r="A191" s="3" t="s">
        <v>361</v>
      </c>
      <c r="B191" s="4">
        <v>15.0</v>
      </c>
      <c r="C191" s="4">
        <v>32.0</v>
      </c>
      <c r="D191" s="5">
        <v>-32.0068779284785</v>
      </c>
      <c r="E191" s="5">
        <v>116.059330446493</v>
      </c>
      <c r="F191" s="4" t="s">
        <v>240</v>
      </c>
      <c r="G191" s="4" t="s">
        <v>241</v>
      </c>
      <c r="H191" s="6" t="s">
        <v>362</v>
      </c>
      <c r="I191" s="6">
        <v>212.0</v>
      </c>
      <c r="J191" s="7" t="str">
        <f t="shared" si="4"/>
        <v>ashthegeogenius/212</v>
      </c>
      <c r="K191" s="6" t="b">
        <v>1</v>
      </c>
      <c r="L191" s="24">
        <v>44236.0</v>
      </c>
      <c r="M191" s="9"/>
    </row>
    <row r="192">
      <c r="A192" s="3" t="s">
        <v>363</v>
      </c>
      <c r="B192" s="4">
        <v>15.0</v>
      </c>
      <c r="C192" s="4">
        <v>33.0</v>
      </c>
      <c r="D192" s="5">
        <v>-32.0068654014329</v>
      </c>
      <c r="E192" s="5">
        <v>116.059499298037</v>
      </c>
      <c r="F192" s="4" t="s">
        <v>364</v>
      </c>
      <c r="G192" s="4" t="s">
        <v>365</v>
      </c>
      <c r="H192" s="6" t="s">
        <v>228</v>
      </c>
      <c r="I192" s="10">
        <v>3149.0</v>
      </c>
      <c r="J192" s="7" t="str">
        <f t="shared" si="4"/>
        <v>TubaDude/3149</v>
      </c>
      <c r="K192" s="6" t="b">
        <v>1</v>
      </c>
      <c r="L192" s="9"/>
      <c r="M192" s="9"/>
    </row>
    <row r="193">
      <c r="A193" s="3" t="s">
        <v>366</v>
      </c>
      <c r="B193" s="4">
        <v>15.0</v>
      </c>
      <c r="C193" s="4">
        <v>34.0</v>
      </c>
      <c r="D193" s="5">
        <v>-32.0068528743874</v>
      </c>
      <c r="E193" s="5">
        <v>116.059668149558</v>
      </c>
      <c r="F193" s="4" t="s">
        <v>364</v>
      </c>
      <c r="G193" s="4" t="s">
        <v>365</v>
      </c>
      <c r="H193" s="6" t="s">
        <v>353</v>
      </c>
      <c r="I193" s="6">
        <v>5688.0</v>
      </c>
      <c r="J193" s="7" t="str">
        <f t="shared" si="4"/>
        <v>PelicanRouge/5688</v>
      </c>
      <c r="K193" s="6" t="b">
        <v>1</v>
      </c>
      <c r="L193" s="9"/>
      <c r="M193" s="9"/>
    </row>
    <row r="194">
      <c r="A194" s="3" t="s">
        <v>367</v>
      </c>
      <c r="B194" s="4">
        <v>15.0</v>
      </c>
      <c r="C194" s="4">
        <v>35.0</v>
      </c>
      <c r="D194" s="5">
        <v>-32.0068403473418</v>
      </c>
      <c r="E194" s="5">
        <v>116.059837001055</v>
      </c>
      <c r="F194" s="4" t="s">
        <v>71</v>
      </c>
      <c r="G194" s="4" t="s">
        <v>72</v>
      </c>
      <c r="H194" s="6" t="s">
        <v>36</v>
      </c>
      <c r="I194" s="6">
        <v>401.0</v>
      </c>
      <c r="J194" s="7" t="str">
        <f t="shared" si="4"/>
        <v>BambinaCattiva/401</v>
      </c>
      <c r="K194" s="6" t="b">
        <v>1</v>
      </c>
      <c r="L194" s="9"/>
      <c r="M194" s="9"/>
    </row>
    <row r="195">
      <c r="A195" s="3" t="s">
        <v>368</v>
      </c>
      <c r="B195" s="4">
        <v>16.0</v>
      </c>
      <c r="C195" s="4">
        <v>4.0</v>
      </c>
      <c r="D195" s="5">
        <v>-32.0073718692608</v>
      </c>
      <c r="E195" s="5">
        <v>116.054617370561</v>
      </c>
      <c r="F195" s="4" t="s">
        <v>253</v>
      </c>
      <c r="G195" s="4" t="s">
        <v>254</v>
      </c>
      <c r="H195" s="6" t="s">
        <v>22</v>
      </c>
      <c r="I195" s="3">
        <v>537.0</v>
      </c>
      <c r="J195" s="7" t="str">
        <f t="shared" si="4"/>
        <v>jetsetnana/537</v>
      </c>
      <c r="K195" s="6" t="b">
        <v>1</v>
      </c>
      <c r="L195" s="9"/>
      <c r="M195" s="9"/>
    </row>
    <row r="196">
      <c r="A196" s="3" t="s">
        <v>369</v>
      </c>
      <c r="B196" s="4">
        <v>16.0</v>
      </c>
      <c r="C196" s="4">
        <v>5.0</v>
      </c>
      <c r="D196" s="5">
        <v>-32.0073593422152</v>
      </c>
      <c r="E196" s="5">
        <v>116.054786223014</v>
      </c>
      <c r="F196" s="4" t="s">
        <v>316</v>
      </c>
      <c r="G196" s="4" t="s">
        <v>317</v>
      </c>
      <c r="H196" s="6" t="s">
        <v>370</v>
      </c>
      <c r="I196" s="6">
        <v>3632.0</v>
      </c>
      <c r="J196" s="7" t="str">
        <f t="shared" si="4"/>
        <v>CzPeet/3632</v>
      </c>
      <c r="K196" s="6" t="b">
        <v>1</v>
      </c>
      <c r="L196" s="9"/>
      <c r="M196" s="9"/>
    </row>
    <row r="197">
      <c r="A197" s="3" t="s">
        <v>371</v>
      </c>
      <c r="B197" s="4">
        <v>16.0</v>
      </c>
      <c r="C197" s="4">
        <v>6.0</v>
      </c>
      <c r="D197" s="5">
        <v>-32.0073468151697</v>
      </c>
      <c r="E197" s="5">
        <v>116.054955075445</v>
      </c>
      <c r="F197" s="4" t="s">
        <v>316</v>
      </c>
      <c r="G197" s="4" t="s">
        <v>317</v>
      </c>
      <c r="H197" s="6" t="s">
        <v>372</v>
      </c>
      <c r="I197" s="6">
        <v>4083.0</v>
      </c>
      <c r="J197" s="7" t="str">
        <f t="shared" si="4"/>
        <v>Noisette/4083</v>
      </c>
      <c r="K197" s="6" t="b">
        <v>1</v>
      </c>
      <c r="L197" s="9"/>
      <c r="M197" s="9"/>
    </row>
    <row r="198">
      <c r="A198" s="3" t="s">
        <v>373</v>
      </c>
      <c r="B198" s="4">
        <v>16.0</v>
      </c>
      <c r="C198" s="4">
        <v>7.0</v>
      </c>
      <c r="D198" s="5">
        <v>-32.0073342881241</v>
      </c>
      <c r="E198" s="5">
        <v>116.055123927853</v>
      </c>
      <c r="F198" s="4" t="s">
        <v>316</v>
      </c>
      <c r="G198" s="4" t="s">
        <v>317</v>
      </c>
      <c r="H198" s="6" t="s">
        <v>374</v>
      </c>
      <c r="I198" s="6">
        <v>871.0</v>
      </c>
      <c r="J198" s="7" t="str">
        <f t="shared" si="4"/>
        <v>Mcelmo/871</v>
      </c>
      <c r="K198" s="6" t="b">
        <v>1</v>
      </c>
      <c r="L198" s="13" t="s">
        <v>375</v>
      </c>
      <c r="M198" s="9"/>
    </row>
    <row r="199">
      <c r="A199" s="3" t="s">
        <v>376</v>
      </c>
      <c r="B199" s="4">
        <v>16.0</v>
      </c>
      <c r="C199" s="4">
        <v>8.0</v>
      </c>
      <c r="D199" s="5">
        <v>-32.0073217610785</v>
      </c>
      <c r="E199" s="5">
        <v>116.055292780237</v>
      </c>
      <c r="F199" s="4" t="s">
        <v>316</v>
      </c>
      <c r="G199" s="4" t="s">
        <v>317</v>
      </c>
      <c r="H199" s="6" t="s">
        <v>377</v>
      </c>
      <c r="I199" s="6">
        <v>957.0</v>
      </c>
      <c r="J199" s="7" t="str">
        <f t="shared" si="4"/>
        <v>Tansta8/957</v>
      </c>
      <c r="K199" s="6" t="b">
        <v>1</v>
      </c>
      <c r="L199" s="13" t="s">
        <v>378</v>
      </c>
      <c r="M199" s="9"/>
    </row>
    <row r="200">
      <c r="A200" s="3" t="s">
        <v>379</v>
      </c>
      <c r="B200" s="4">
        <v>16.0</v>
      </c>
      <c r="C200" s="4">
        <v>9.0</v>
      </c>
      <c r="D200" s="5">
        <v>-32.007309234033</v>
      </c>
      <c r="E200" s="5">
        <v>116.055461632599</v>
      </c>
      <c r="F200" s="4" t="s">
        <v>316</v>
      </c>
      <c r="G200" s="4" t="s">
        <v>317</v>
      </c>
      <c r="H200" s="6" t="s">
        <v>41</v>
      </c>
      <c r="I200" s="6">
        <v>4161.0</v>
      </c>
      <c r="J200" s="7" t="str">
        <f t="shared" si="4"/>
        <v>Nomadicjp/4161</v>
      </c>
      <c r="K200" s="6" t="b">
        <v>1</v>
      </c>
      <c r="L200" s="9"/>
      <c r="M200" s="9"/>
    </row>
    <row r="201">
      <c r="A201" s="3" t="s">
        <v>380</v>
      </c>
      <c r="B201" s="4">
        <v>16.0</v>
      </c>
      <c r="C201" s="4">
        <v>10.0</v>
      </c>
      <c r="D201" s="5">
        <v>-32.0072967069874</v>
      </c>
      <c r="E201" s="5">
        <v>116.055630484937</v>
      </c>
      <c r="F201" s="4" t="s">
        <v>197</v>
      </c>
      <c r="G201" s="4" t="s">
        <v>198</v>
      </c>
      <c r="H201" s="6" t="s">
        <v>381</v>
      </c>
      <c r="I201" s="6">
        <v>25866.0</v>
      </c>
      <c r="J201" s="7" t="str">
        <f t="shared" si="4"/>
        <v>jafo43/25866</v>
      </c>
      <c r="K201" s="6" t="b">
        <v>1</v>
      </c>
      <c r="L201" s="9"/>
      <c r="M201" s="9"/>
    </row>
    <row r="202">
      <c r="A202" s="3" t="s">
        <v>382</v>
      </c>
      <c r="B202" s="4">
        <v>16.0</v>
      </c>
      <c r="C202" s="4">
        <v>11.0</v>
      </c>
      <c r="D202" s="5">
        <v>-32.0072841799419</v>
      </c>
      <c r="E202" s="5">
        <v>116.055799337252</v>
      </c>
      <c r="F202" s="4" t="s">
        <v>197</v>
      </c>
      <c r="G202" s="4" t="s">
        <v>198</v>
      </c>
      <c r="H202" s="6" t="s">
        <v>359</v>
      </c>
      <c r="I202" s="6">
        <v>4731.0</v>
      </c>
      <c r="J202" s="7" t="str">
        <f t="shared" si="4"/>
        <v>jldh/4731</v>
      </c>
      <c r="K202" s="6" t="b">
        <v>1</v>
      </c>
      <c r="L202" s="24">
        <v>44264.0</v>
      </c>
      <c r="M202" s="9"/>
    </row>
    <row r="203">
      <c r="A203" s="3" t="s">
        <v>383</v>
      </c>
      <c r="B203" s="4">
        <v>16.0</v>
      </c>
      <c r="C203" s="4">
        <v>12.0</v>
      </c>
      <c r="D203" s="5">
        <v>-32.0072716528963</v>
      </c>
      <c r="E203" s="5">
        <v>116.055968189544</v>
      </c>
      <c r="F203" s="4" t="s">
        <v>197</v>
      </c>
      <c r="G203" s="4" t="s">
        <v>198</v>
      </c>
      <c r="H203" s="6" t="s">
        <v>41</v>
      </c>
      <c r="I203" s="6">
        <v>4163.0</v>
      </c>
      <c r="J203" s="7" t="str">
        <f t="shared" si="4"/>
        <v>Nomadicjp/4163</v>
      </c>
      <c r="K203" s="6" t="b">
        <v>1</v>
      </c>
      <c r="L203" s="9"/>
      <c r="M203" s="9"/>
    </row>
    <row r="204">
      <c r="A204" s="3" t="s">
        <v>384</v>
      </c>
      <c r="B204" s="4">
        <v>16.0</v>
      </c>
      <c r="C204" s="4">
        <v>13.0</v>
      </c>
      <c r="D204" s="5">
        <v>-32.0072591258508</v>
      </c>
      <c r="E204" s="5">
        <v>116.056137041813</v>
      </c>
      <c r="F204" s="4" t="s">
        <v>197</v>
      </c>
      <c r="G204" s="4" t="s">
        <v>198</v>
      </c>
      <c r="H204" s="6" t="s">
        <v>385</v>
      </c>
      <c r="I204" s="6">
        <v>434.0</v>
      </c>
      <c r="J204" s="7" t="str">
        <f t="shared" si="4"/>
        <v>Jenks70/434</v>
      </c>
      <c r="K204" s="6" t="b">
        <v>1</v>
      </c>
      <c r="L204" s="9"/>
      <c r="M204" s="9"/>
    </row>
    <row r="205">
      <c r="A205" s="3" t="s">
        <v>386</v>
      </c>
      <c r="B205" s="4">
        <v>16.0</v>
      </c>
      <c r="C205" s="4">
        <v>14.0</v>
      </c>
      <c r="D205" s="5">
        <v>-32.0072465988052</v>
      </c>
      <c r="E205" s="5">
        <v>116.056305894059</v>
      </c>
      <c r="F205" s="4" t="s">
        <v>197</v>
      </c>
      <c r="G205" s="4" t="s">
        <v>198</v>
      </c>
      <c r="H205" s="6" t="s">
        <v>359</v>
      </c>
      <c r="I205" s="6">
        <v>4729.0</v>
      </c>
      <c r="J205" s="7" t="str">
        <f t="shared" si="4"/>
        <v>jldh/4729</v>
      </c>
      <c r="K205" s="6" t="b">
        <v>1</v>
      </c>
      <c r="L205" s="24">
        <v>44295.0</v>
      </c>
      <c r="M205" s="9"/>
    </row>
    <row r="206">
      <c r="A206" s="3" t="s">
        <v>387</v>
      </c>
      <c r="B206" s="4">
        <v>16.0</v>
      </c>
      <c r="C206" s="4">
        <v>15.0</v>
      </c>
      <c r="D206" s="5">
        <v>-32.0072340717596</v>
      </c>
      <c r="E206" s="5">
        <v>116.056474746282</v>
      </c>
      <c r="F206" s="4" t="s">
        <v>197</v>
      </c>
      <c r="G206" s="4" t="s">
        <v>198</v>
      </c>
      <c r="H206" s="6" t="s">
        <v>388</v>
      </c>
      <c r="I206" s="6">
        <v>3396.0</v>
      </c>
      <c r="J206" s="7" t="str">
        <f t="shared" si="4"/>
        <v>NoahCache/3396</v>
      </c>
      <c r="K206" s="6" t="b">
        <v>1</v>
      </c>
      <c r="L206" s="13" t="s">
        <v>389</v>
      </c>
      <c r="M206" s="9"/>
    </row>
    <row r="207">
      <c r="A207" s="3" t="s">
        <v>390</v>
      </c>
      <c r="B207" s="4">
        <v>16.0</v>
      </c>
      <c r="C207" s="4">
        <v>16.0</v>
      </c>
      <c r="D207" s="5">
        <v>-32.0072215447141</v>
      </c>
      <c r="E207" s="5">
        <v>116.056643598482</v>
      </c>
      <c r="F207" s="4" t="s">
        <v>197</v>
      </c>
      <c r="G207" s="4" t="s">
        <v>198</v>
      </c>
      <c r="H207" s="6" t="s">
        <v>391</v>
      </c>
      <c r="I207" s="6">
        <v>4159.0</v>
      </c>
      <c r="J207" s="7" t="str">
        <f t="shared" si="4"/>
        <v>geckofreund/4159</v>
      </c>
      <c r="K207" s="6" t="b">
        <v>1</v>
      </c>
      <c r="L207" s="13" t="s">
        <v>392</v>
      </c>
      <c r="M207" s="9"/>
    </row>
    <row r="208">
      <c r="A208" s="3" t="s">
        <v>393</v>
      </c>
      <c r="B208" s="4">
        <v>16.0</v>
      </c>
      <c r="C208" s="4">
        <v>17.0</v>
      </c>
      <c r="D208" s="5">
        <v>-32.0072090176685</v>
      </c>
      <c r="E208" s="5">
        <v>116.056812450659</v>
      </c>
      <c r="F208" s="4" t="s">
        <v>29</v>
      </c>
      <c r="G208" s="4" t="s">
        <v>30</v>
      </c>
      <c r="H208" s="6" t="s">
        <v>394</v>
      </c>
      <c r="I208" s="6">
        <v>3341.0</v>
      </c>
      <c r="J208" s="7" t="str">
        <f t="shared" si="4"/>
        <v>Syrtene/3341</v>
      </c>
      <c r="K208" s="6" t="b">
        <v>1</v>
      </c>
      <c r="L208" s="13" t="s">
        <v>395</v>
      </c>
      <c r="M208" s="9"/>
    </row>
    <row r="209">
      <c r="A209" s="3" t="s">
        <v>396</v>
      </c>
      <c r="B209" s="4">
        <v>16.0</v>
      </c>
      <c r="C209" s="4">
        <v>18.0</v>
      </c>
      <c r="D209" s="5">
        <v>-32.007196490623</v>
      </c>
      <c r="E209" s="5">
        <v>116.056981302813</v>
      </c>
      <c r="F209" s="4" t="s">
        <v>29</v>
      </c>
      <c r="G209" s="4" t="s">
        <v>30</v>
      </c>
      <c r="H209" s="6" t="s">
        <v>397</v>
      </c>
      <c r="I209" s="6">
        <v>372.0</v>
      </c>
      <c r="J209" s="7" t="str">
        <f t="shared" si="4"/>
        <v>ujio/372</v>
      </c>
      <c r="K209" s="6" t="b">
        <v>1</v>
      </c>
      <c r="L209" s="9"/>
      <c r="M209" s="9"/>
    </row>
    <row r="210">
      <c r="A210" s="3" t="s">
        <v>398</v>
      </c>
      <c r="B210" s="4">
        <v>16.0</v>
      </c>
      <c r="C210" s="4">
        <v>19.0</v>
      </c>
      <c r="D210" s="5">
        <v>-32.0071839635774</v>
      </c>
      <c r="E210" s="5">
        <v>116.057150154943</v>
      </c>
      <c r="F210" s="4" t="s">
        <v>14</v>
      </c>
      <c r="G210" s="4" t="s">
        <v>15</v>
      </c>
      <c r="H210" s="6" t="s">
        <v>385</v>
      </c>
      <c r="I210" s="6">
        <v>484.0</v>
      </c>
      <c r="J210" s="7" t="str">
        <f t="shared" si="4"/>
        <v>Jenks70/484</v>
      </c>
      <c r="K210" s="6" t="b">
        <v>1</v>
      </c>
      <c r="L210" s="9"/>
      <c r="M210" s="9"/>
    </row>
    <row r="211">
      <c r="A211" s="3" t="s">
        <v>399</v>
      </c>
      <c r="B211" s="4">
        <v>16.0</v>
      </c>
      <c r="C211" s="4">
        <v>20.0</v>
      </c>
      <c r="D211" s="5">
        <v>-32.0071714365319</v>
      </c>
      <c r="E211" s="5">
        <v>116.057319007051</v>
      </c>
      <c r="F211" s="4" t="s">
        <v>96</v>
      </c>
      <c r="G211" s="4" t="s">
        <v>97</v>
      </c>
      <c r="H211" s="6" t="s">
        <v>359</v>
      </c>
      <c r="I211" s="6">
        <v>4728.0</v>
      </c>
      <c r="J211" s="7" t="str">
        <f t="shared" si="4"/>
        <v>jldh/4728</v>
      </c>
      <c r="K211" s="6" t="b">
        <v>1</v>
      </c>
      <c r="L211" s="24">
        <v>44325.0</v>
      </c>
      <c r="M211" s="9"/>
    </row>
    <row r="212">
      <c r="A212" s="3" t="s">
        <v>400</v>
      </c>
      <c r="B212" s="4">
        <v>16.0</v>
      </c>
      <c r="C212" s="4">
        <v>21.0</v>
      </c>
      <c r="D212" s="5">
        <v>-32.0071589094863</v>
      </c>
      <c r="E212" s="5">
        <v>116.057487859136</v>
      </c>
      <c r="F212" s="4" t="s">
        <v>136</v>
      </c>
      <c r="G212" s="4" t="s">
        <v>137</v>
      </c>
      <c r="H212" s="6" t="s">
        <v>41</v>
      </c>
      <c r="I212" s="6">
        <v>4244.0</v>
      </c>
      <c r="J212" s="7" t="str">
        <f t="shared" si="4"/>
        <v>Nomadicjp/4244</v>
      </c>
      <c r="K212" s="6" t="b">
        <v>1</v>
      </c>
      <c r="L212" s="9"/>
      <c r="M212" s="9"/>
    </row>
    <row r="213">
      <c r="A213" s="3" t="s">
        <v>401</v>
      </c>
      <c r="B213" s="4">
        <v>16.0</v>
      </c>
      <c r="C213" s="4">
        <v>22.0</v>
      </c>
      <c r="D213" s="5">
        <v>-32.0071463824408</v>
      </c>
      <c r="E213" s="5">
        <v>116.057656711197</v>
      </c>
      <c r="F213" s="4" t="s">
        <v>183</v>
      </c>
      <c r="G213" s="4" t="s">
        <v>184</v>
      </c>
      <c r="H213" s="6" t="s">
        <v>205</v>
      </c>
      <c r="I213" s="6">
        <v>1774.0</v>
      </c>
      <c r="J213" s="7" t="str">
        <f t="shared" si="4"/>
        <v>johnsjen/1774</v>
      </c>
      <c r="K213" s="6" t="b">
        <v>1</v>
      </c>
      <c r="L213" s="6"/>
      <c r="M213" s="9"/>
    </row>
    <row r="214">
      <c r="A214" s="3" t="s">
        <v>402</v>
      </c>
      <c r="B214" s="4">
        <v>16.0</v>
      </c>
      <c r="C214" s="4">
        <v>23.0</v>
      </c>
      <c r="D214" s="5">
        <v>-32.0071338553952</v>
      </c>
      <c r="E214" s="5">
        <v>116.057825563235</v>
      </c>
      <c r="F214" s="4" t="s">
        <v>183</v>
      </c>
      <c r="G214" s="4" t="s">
        <v>184</v>
      </c>
      <c r="H214" s="6" t="s">
        <v>362</v>
      </c>
      <c r="I214" s="6">
        <v>954.0</v>
      </c>
      <c r="J214" s="7" t="str">
        <f t="shared" si="4"/>
        <v>ashthegeogenius/954</v>
      </c>
      <c r="K214" s="6" t="b">
        <v>1</v>
      </c>
      <c r="L214" s="24">
        <v>44356.0</v>
      </c>
      <c r="M214" s="9"/>
    </row>
    <row r="215">
      <c r="A215" s="3" t="s">
        <v>403</v>
      </c>
      <c r="B215" s="4">
        <v>16.0</v>
      </c>
      <c r="C215" s="4">
        <v>24.0</v>
      </c>
      <c r="D215" s="5">
        <v>-32.0071213283497</v>
      </c>
      <c r="E215" s="5">
        <v>116.057994415251</v>
      </c>
      <c r="F215" s="4" t="s">
        <v>240</v>
      </c>
      <c r="G215" s="4" t="s">
        <v>241</v>
      </c>
      <c r="H215" s="6" t="s">
        <v>22</v>
      </c>
      <c r="I215" s="6">
        <v>350.0</v>
      </c>
      <c r="J215" s="7" t="str">
        <f t="shared" si="4"/>
        <v>jetsetnana/350</v>
      </c>
      <c r="K215" s="6" t="b">
        <v>1</v>
      </c>
      <c r="L215" s="25" t="s">
        <v>404</v>
      </c>
      <c r="M215" s="9"/>
    </row>
    <row r="216">
      <c r="A216" s="3" t="s">
        <v>405</v>
      </c>
      <c r="B216" s="4">
        <v>16.0</v>
      </c>
      <c r="C216" s="4">
        <v>25.0</v>
      </c>
      <c r="D216" s="5">
        <v>-32.0071088013041</v>
      </c>
      <c r="E216" s="5">
        <v>116.058163267243</v>
      </c>
      <c r="F216" s="4" t="s">
        <v>240</v>
      </c>
      <c r="G216" s="4" t="s">
        <v>241</v>
      </c>
      <c r="H216" s="6" t="s">
        <v>359</v>
      </c>
      <c r="I216" s="6">
        <v>4736.0</v>
      </c>
      <c r="J216" s="7" t="str">
        <f t="shared" si="4"/>
        <v>jldh/4736</v>
      </c>
      <c r="K216" s="6" t="b">
        <v>1</v>
      </c>
      <c r="L216" s="24">
        <v>44386.0</v>
      </c>
      <c r="M216" s="9"/>
    </row>
    <row r="217">
      <c r="A217" s="3" t="s">
        <v>406</v>
      </c>
      <c r="B217" s="4">
        <v>16.0</v>
      </c>
      <c r="C217" s="4">
        <v>26.0</v>
      </c>
      <c r="D217" s="5">
        <v>-32.0070962742586</v>
      </c>
      <c r="E217" s="5">
        <v>116.058332119212</v>
      </c>
      <c r="F217" s="4" t="s">
        <v>240</v>
      </c>
      <c r="G217" s="4" t="s">
        <v>241</v>
      </c>
      <c r="H217" s="6" t="s">
        <v>362</v>
      </c>
      <c r="I217" s="6">
        <v>955.0</v>
      </c>
      <c r="J217" s="7" t="str">
        <f t="shared" si="4"/>
        <v>ashthegeogenius/955</v>
      </c>
      <c r="K217" s="6" t="b">
        <v>1</v>
      </c>
      <c r="L217" s="24">
        <v>44417.0</v>
      </c>
      <c r="M217" s="9"/>
    </row>
    <row r="218">
      <c r="A218" s="3" t="s">
        <v>407</v>
      </c>
      <c r="B218" s="4">
        <v>16.0</v>
      </c>
      <c r="C218" s="4">
        <v>27.0</v>
      </c>
      <c r="D218" s="5">
        <v>-32.007083747213</v>
      </c>
      <c r="E218" s="5">
        <v>116.058500971158</v>
      </c>
      <c r="F218" s="4" t="s">
        <v>240</v>
      </c>
      <c r="G218" s="4" t="s">
        <v>241</v>
      </c>
      <c r="H218" s="6" t="s">
        <v>408</v>
      </c>
      <c r="I218" s="6">
        <v>4148.0</v>
      </c>
      <c r="J218" s="7" t="str">
        <f t="shared" si="4"/>
        <v>NietErVoor/4148</v>
      </c>
      <c r="K218" s="6" t="b">
        <v>1</v>
      </c>
      <c r="L218" s="26">
        <v>44206.0</v>
      </c>
      <c r="M218" s="9"/>
    </row>
    <row r="219">
      <c r="A219" s="3" t="s">
        <v>409</v>
      </c>
      <c r="B219" s="4">
        <v>16.0</v>
      </c>
      <c r="C219" s="4">
        <v>28.0</v>
      </c>
      <c r="D219" s="5">
        <v>-32.0070712201675</v>
      </c>
      <c r="E219" s="5">
        <v>116.058669823081</v>
      </c>
      <c r="F219" s="4" t="s">
        <v>240</v>
      </c>
      <c r="G219" s="4" t="s">
        <v>241</v>
      </c>
      <c r="H219" s="6" t="s">
        <v>41</v>
      </c>
      <c r="I219" s="6">
        <v>4167.0</v>
      </c>
      <c r="J219" s="7" t="str">
        <f t="shared" si="4"/>
        <v>Nomadicjp/4167</v>
      </c>
      <c r="K219" s="6" t="b">
        <v>1</v>
      </c>
      <c r="L219" s="9"/>
      <c r="M219" s="9"/>
    </row>
    <row r="220">
      <c r="A220" s="3" t="s">
        <v>410</v>
      </c>
      <c r="B220" s="4">
        <v>16.0</v>
      </c>
      <c r="C220" s="4">
        <v>29.0</v>
      </c>
      <c r="D220" s="5">
        <v>-32.0070586931219</v>
      </c>
      <c r="E220" s="5">
        <v>116.058838674981</v>
      </c>
      <c r="F220" s="4" t="s">
        <v>240</v>
      </c>
      <c r="G220" s="4" t="s">
        <v>241</v>
      </c>
      <c r="H220" s="6" t="s">
        <v>362</v>
      </c>
      <c r="I220" s="6">
        <v>970.0</v>
      </c>
      <c r="J220" s="7" t="str">
        <f t="shared" si="4"/>
        <v>ashthegeogenius/970</v>
      </c>
      <c r="K220" s="6" t="b">
        <v>1</v>
      </c>
      <c r="L220" s="24">
        <v>44448.0</v>
      </c>
      <c r="M220" s="9"/>
    </row>
    <row r="221">
      <c r="A221" s="3" t="s">
        <v>411</v>
      </c>
      <c r="B221" s="4">
        <v>16.0</v>
      </c>
      <c r="C221" s="4">
        <v>30.0</v>
      </c>
      <c r="D221" s="5">
        <v>-32.0070461660764</v>
      </c>
      <c r="E221" s="5">
        <v>116.059007526858</v>
      </c>
      <c r="F221" s="4" t="s">
        <v>364</v>
      </c>
      <c r="G221" s="4" t="s">
        <v>365</v>
      </c>
      <c r="H221" s="6" t="s">
        <v>412</v>
      </c>
      <c r="I221" s="6">
        <v>4696.0</v>
      </c>
      <c r="J221" s="7" t="str">
        <f t="shared" si="4"/>
        <v>Aussiewombat/4696</v>
      </c>
      <c r="K221" s="6" t="b">
        <v>1</v>
      </c>
      <c r="L221" s="13" t="s">
        <v>413</v>
      </c>
      <c r="M221" s="9"/>
    </row>
    <row r="222">
      <c r="A222" s="3" t="s">
        <v>414</v>
      </c>
      <c r="B222" s="4">
        <v>16.0</v>
      </c>
      <c r="C222" s="4">
        <v>31.0</v>
      </c>
      <c r="D222" s="5">
        <v>-32.0070336390308</v>
      </c>
      <c r="E222" s="5">
        <v>116.059176378712</v>
      </c>
      <c r="F222" s="4" t="s">
        <v>364</v>
      </c>
      <c r="G222" s="4" t="s">
        <v>365</v>
      </c>
      <c r="H222" s="6" t="s">
        <v>408</v>
      </c>
      <c r="I222" s="6">
        <v>4151.0</v>
      </c>
      <c r="J222" s="7" t="str">
        <f t="shared" si="4"/>
        <v>NietErVoor/4151</v>
      </c>
      <c r="K222" s="6" t="b">
        <v>1</v>
      </c>
      <c r="L222" s="26">
        <v>44237.0</v>
      </c>
      <c r="M222" s="9"/>
    </row>
    <row r="223">
      <c r="A223" s="3" t="s">
        <v>415</v>
      </c>
      <c r="B223" s="4">
        <v>16.0</v>
      </c>
      <c r="C223" s="4">
        <v>32.0</v>
      </c>
      <c r="D223" s="5">
        <v>-32.0070211119852</v>
      </c>
      <c r="E223" s="5">
        <v>116.059345230542</v>
      </c>
      <c r="F223" s="4" t="s">
        <v>364</v>
      </c>
      <c r="G223" s="4" t="s">
        <v>365</v>
      </c>
      <c r="H223" s="6" t="s">
        <v>416</v>
      </c>
      <c r="I223" s="10">
        <v>4853.0</v>
      </c>
      <c r="J223" s="7" t="str">
        <f t="shared" si="4"/>
        <v>DrentseHooglander/4853</v>
      </c>
      <c r="K223" s="6" t="b">
        <v>1</v>
      </c>
      <c r="L223" s="26">
        <v>44265.0</v>
      </c>
      <c r="M223" s="9"/>
    </row>
    <row r="224">
      <c r="A224" s="3" t="s">
        <v>417</v>
      </c>
      <c r="B224" s="4">
        <v>16.0</v>
      </c>
      <c r="C224" s="4">
        <v>33.0</v>
      </c>
      <c r="D224" s="5">
        <v>-32.0070085849397</v>
      </c>
      <c r="E224" s="5">
        <v>116.05951408235</v>
      </c>
      <c r="F224" s="4" t="s">
        <v>364</v>
      </c>
      <c r="G224" s="4" t="s">
        <v>365</v>
      </c>
      <c r="H224" s="6" t="s">
        <v>412</v>
      </c>
      <c r="I224" s="6">
        <v>4711.0</v>
      </c>
      <c r="J224" s="7" t="str">
        <f t="shared" si="4"/>
        <v>Aussiewombat/4711</v>
      </c>
      <c r="K224" s="6" t="b">
        <v>1</v>
      </c>
      <c r="L224" s="13" t="s">
        <v>418</v>
      </c>
      <c r="M224" s="9"/>
    </row>
    <row r="225">
      <c r="A225" s="3" t="s">
        <v>419</v>
      </c>
      <c r="B225" s="4">
        <v>16.0</v>
      </c>
      <c r="C225" s="4">
        <v>34.0</v>
      </c>
      <c r="D225" s="5">
        <v>-32.0069960578941</v>
      </c>
      <c r="E225" s="5">
        <v>116.059682934134</v>
      </c>
      <c r="F225" s="4" t="s">
        <v>188</v>
      </c>
      <c r="G225" s="4" t="s">
        <v>189</v>
      </c>
      <c r="H225" s="27" t="s">
        <v>408</v>
      </c>
      <c r="I225" s="10">
        <v>4171.0</v>
      </c>
      <c r="J225" s="9"/>
      <c r="K225" s="6" t="b">
        <v>1</v>
      </c>
      <c r="L225" s="12" t="s">
        <v>420</v>
      </c>
      <c r="M225" s="9"/>
    </row>
    <row r="226">
      <c r="A226" s="3" t="s">
        <v>421</v>
      </c>
      <c r="B226" s="4">
        <v>17.0</v>
      </c>
      <c r="C226" s="4">
        <v>5.0</v>
      </c>
      <c r="D226" s="5">
        <v>-32.0075025257221</v>
      </c>
      <c r="E226" s="5">
        <v>116.054800999965</v>
      </c>
      <c r="F226" s="4" t="s">
        <v>422</v>
      </c>
      <c r="G226" s="4" t="s">
        <v>423</v>
      </c>
      <c r="H226" s="6" t="s">
        <v>262</v>
      </c>
      <c r="I226" s="6">
        <v>2114.0</v>
      </c>
      <c r="J226" s="7" t="str">
        <f t="shared" ref="J226:J518" si="5">IF(AND($H226&lt;&gt;"",$I226&lt;&gt;""),HYPERLINK("https://www.munzee.com/m/"&amp;$H226&amp;"/"&amp;$I226&amp;"/map/?lat="&amp;$D226&amp;"&amp;lon="&amp;$E226&amp;"&amp;type="&amp;$F226&amp;"&amp;name="&amp;SUBSTITUTE($A226,"#","%23"),$H226&amp;"/"&amp;$I226),IF($H226&lt;&gt;"",HYPERLINK("https://www.munzee.com/m/"&amp;$H226&amp;"/",$H226),""))</f>
        <v>anderkar/2114</v>
      </c>
      <c r="K226" s="6" t="b">
        <v>1</v>
      </c>
      <c r="L226" s="13" t="s">
        <v>424</v>
      </c>
      <c r="M226" s="9"/>
    </row>
    <row r="227">
      <c r="A227" s="3" t="s">
        <v>425</v>
      </c>
      <c r="B227" s="4">
        <v>17.0</v>
      </c>
      <c r="C227" s="4">
        <v>6.0</v>
      </c>
      <c r="D227" s="5">
        <v>-32.0074899986765</v>
      </c>
      <c r="E227" s="5">
        <v>116.05496985266</v>
      </c>
      <c r="F227" s="4" t="s">
        <v>316</v>
      </c>
      <c r="G227" s="4" t="s">
        <v>317</v>
      </c>
      <c r="H227" s="6" t="s">
        <v>132</v>
      </c>
      <c r="I227" s="6">
        <v>1471.0</v>
      </c>
      <c r="J227" s="7" t="str">
        <f t="shared" si="5"/>
        <v>julesbeus/1471</v>
      </c>
      <c r="K227" s="6" t="b">
        <v>1</v>
      </c>
      <c r="L227" s="9"/>
      <c r="M227" s="9"/>
    </row>
    <row r="228">
      <c r="A228" s="3" t="s">
        <v>426</v>
      </c>
      <c r="B228" s="4">
        <v>17.0</v>
      </c>
      <c r="C228" s="4">
        <v>7.0</v>
      </c>
      <c r="D228" s="5">
        <v>-32.007477471631</v>
      </c>
      <c r="E228" s="5">
        <v>116.055138705331</v>
      </c>
      <c r="F228" s="4" t="s">
        <v>316</v>
      </c>
      <c r="G228" s="4" t="s">
        <v>317</v>
      </c>
      <c r="H228" s="6" t="s">
        <v>302</v>
      </c>
      <c r="I228" s="6">
        <v>19191.0</v>
      </c>
      <c r="J228" s="7" t="str">
        <f t="shared" si="5"/>
        <v>munzeeprof/19191</v>
      </c>
      <c r="K228" s="6" t="b">
        <v>1</v>
      </c>
      <c r="L228" s="28">
        <v>44386.0</v>
      </c>
      <c r="M228" s="9"/>
    </row>
    <row r="229">
      <c r="A229" s="3" t="s">
        <v>427</v>
      </c>
      <c r="B229" s="4">
        <v>17.0</v>
      </c>
      <c r="C229" s="4">
        <v>8.0</v>
      </c>
      <c r="D229" s="5">
        <v>-32.0074649445854</v>
      </c>
      <c r="E229" s="5">
        <v>116.055307557979</v>
      </c>
      <c r="F229" s="4" t="s">
        <v>316</v>
      </c>
      <c r="G229" s="4" t="s">
        <v>317</v>
      </c>
      <c r="H229" s="6" t="s">
        <v>428</v>
      </c>
      <c r="I229" s="6">
        <v>9729.0</v>
      </c>
      <c r="J229" s="7" t="str">
        <f t="shared" si="5"/>
        <v>TURTLE/9729</v>
      </c>
      <c r="K229" s="6" t="b">
        <v>1</v>
      </c>
      <c r="L229" s="9"/>
      <c r="M229" s="9"/>
    </row>
    <row r="230">
      <c r="A230" s="3" t="s">
        <v>429</v>
      </c>
      <c r="B230" s="4">
        <v>17.0</v>
      </c>
      <c r="C230" s="4">
        <v>9.0</v>
      </c>
      <c r="D230" s="5">
        <v>-32.0074524175398</v>
      </c>
      <c r="E230" s="5">
        <v>116.055476410604</v>
      </c>
      <c r="F230" s="4" t="s">
        <v>316</v>
      </c>
      <c r="G230" s="4" t="s">
        <v>317</v>
      </c>
      <c r="H230" s="6" t="s">
        <v>416</v>
      </c>
      <c r="I230" s="6">
        <v>4854.0</v>
      </c>
      <c r="J230" s="7" t="str">
        <f t="shared" si="5"/>
        <v>DrentseHooglander/4854</v>
      </c>
      <c r="K230" s="6" t="b">
        <v>1</v>
      </c>
      <c r="L230" s="26">
        <v>44326.0</v>
      </c>
      <c r="M230" s="9"/>
    </row>
    <row r="231">
      <c r="A231" s="3" t="s">
        <v>430</v>
      </c>
      <c r="B231" s="4">
        <v>17.0</v>
      </c>
      <c r="C231" s="4">
        <v>10.0</v>
      </c>
      <c r="D231" s="5">
        <v>-32.0074398904943</v>
      </c>
      <c r="E231" s="5">
        <v>116.055645263206</v>
      </c>
      <c r="F231" s="4" t="s">
        <v>316</v>
      </c>
      <c r="G231" s="4" t="s">
        <v>317</v>
      </c>
      <c r="H231" s="6" t="s">
        <v>302</v>
      </c>
      <c r="I231" s="6">
        <v>19190.0</v>
      </c>
      <c r="J231" s="7" t="str">
        <f t="shared" si="5"/>
        <v>munzeeprof/19190</v>
      </c>
      <c r="K231" s="6" t="b">
        <v>1</v>
      </c>
      <c r="L231" s="28">
        <v>44389.0</v>
      </c>
      <c r="M231" s="9"/>
    </row>
    <row r="232">
      <c r="A232" s="3" t="s">
        <v>431</v>
      </c>
      <c r="B232" s="4">
        <v>17.0</v>
      </c>
      <c r="C232" s="4">
        <v>11.0</v>
      </c>
      <c r="D232" s="5">
        <v>-32.0074273634487</v>
      </c>
      <c r="E232" s="5">
        <v>116.055814115785</v>
      </c>
      <c r="F232" s="4" t="s">
        <v>316</v>
      </c>
      <c r="G232" s="4" t="s">
        <v>317</v>
      </c>
      <c r="H232" s="6" t="s">
        <v>432</v>
      </c>
      <c r="I232" s="6">
        <v>2325.0</v>
      </c>
      <c r="J232" s="7" t="str">
        <f t="shared" si="5"/>
        <v>CambridgeHannons/2325</v>
      </c>
      <c r="K232" s="6" t="b">
        <v>1</v>
      </c>
      <c r="L232" s="26">
        <v>44357.0</v>
      </c>
      <c r="M232" s="9"/>
    </row>
    <row r="233">
      <c r="A233" s="3" t="s">
        <v>433</v>
      </c>
      <c r="B233" s="4">
        <v>17.0</v>
      </c>
      <c r="C233" s="4">
        <v>12.0</v>
      </c>
      <c r="D233" s="5">
        <v>-32.0074148364032</v>
      </c>
      <c r="E233" s="5">
        <v>116.055982968341</v>
      </c>
      <c r="F233" s="4" t="s">
        <v>316</v>
      </c>
      <c r="G233" s="4" t="s">
        <v>317</v>
      </c>
      <c r="H233" s="6" t="s">
        <v>416</v>
      </c>
      <c r="I233" s="6">
        <v>4857.0</v>
      </c>
      <c r="J233" s="7" t="str">
        <f t="shared" si="5"/>
        <v>DrentseHooglander/4857</v>
      </c>
      <c r="K233" s="6" t="b">
        <v>1</v>
      </c>
      <c r="L233" s="26">
        <v>44387.0</v>
      </c>
      <c r="M233" s="9"/>
    </row>
    <row r="234">
      <c r="A234" s="3" t="s">
        <v>434</v>
      </c>
      <c r="B234" s="4">
        <v>17.0</v>
      </c>
      <c r="C234" s="4">
        <v>13.0</v>
      </c>
      <c r="D234" s="5">
        <v>-32.0074023093576</v>
      </c>
      <c r="E234" s="5">
        <v>116.056151820874</v>
      </c>
      <c r="F234" s="4" t="s">
        <v>197</v>
      </c>
      <c r="G234" s="4" t="s">
        <v>198</v>
      </c>
      <c r="H234" s="6" t="s">
        <v>302</v>
      </c>
      <c r="I234" s="6">
        <v>19189.0</v>
      </c>
      <c r="J234" s="7" t="str">
        <f t="shared" si="5"/>
        <v>munzeeprof/19189</v>
      </c>
      <c r="K234" s="6" t="b">
        <v>1</v>
      </c>
      <c r="L234" s="28">
        <v>44392.0</v>
      </c>
      <c r="M234" s="9"/>
    </row>
    <row r="235">
      <c r="A235" s="3" t="s">
        <v>435</v>
      </c>
      <c r="B235" s="4">
        <v>17.0</v>
      </c>
      <c r="C235" s="4">
        <v>14.0</v>
      </c>
      <c r="D235" s="5">
        <v>-32.007389782312</v>
      </c>
      <c r="E235" s="5">
        <v>116.056320673384</v>
      </c>
      <c r="F235" s="4" t="s">
        <v>197</v>
      </c>
      <c r="G235" s="4" t="s">
        <v>198</v>
      </c>
      <c r="H235" s="6" t="s">
        <v>355</v>
      </c>
      <c r="I235" s="6">
        <v>9631.0</v>
      </c>
      <c r="J235" s="7" t="str">
        <f t="shared" si="5"/>
        <v>1SheMarine/9631</v>
      </c>
      <c r="K235" s="6" t="b">
        <v>1</v>
      </c>
      <c r="L235" s="13" t="s">
        <v>436</v>
      </c>
      <c r="M235" s="9"/>
    </row>
    <row r="236">
      <c r="A236" s="3" t="s">
        <v>437</v>
      </c>
      <c r="B236" s="4">
        <v>17.0</v>
      </c>
      <c r="C236" s="4">
        <v>15.0</v>
      </c>
      <c r="D236" s="5">
        <v>-32.0073772552665</v>
      </c>
      <c r="E236" s="5">
        <v>116.056489525871</v>
      </c>
      <c r="F236" s="4" t="s">
        <v>197</v>
      </c>
      <c r="G236" s="4" t="s">
        <v>198</v>
      </c>
      <c r="H236" s="6" t="s">
        <v>438</v>
      </c>
      <c r="I236" s="6">
        <v>16881.0</v>
      </c>
      <c r="J236" s="7" t="str">
        <f t="shared" si="5"/>
        <v>MeanderingMonkeys/16881</v>
      </c>
      <c r="K236" s="6" t="b">
        <v>1</v>
      </c>
      <c r="L236" s="9"/>
      <c r="M236" s="9"/>
    </row>
    <row r="237">
      <c r="A237" s="3" t="s">
        <v>439</v>
      </c>
      <c r="B237" s="4">
        <v>17.0</v>
      </c>
      <c r="C237" s="4">
        <v>16.0</v>
      </c>
      <c r="D237" s="5">
        <v>-32.0073647282209</v>
      </c>
      <c r="E237" s="5">
        <v>116.056658378334</v>
      </c>
      <c r="F237" s="4" t="s">
        <v>197</v>
      </c>
      <c r="G237" s="4" t="s">
        <v>198</v>
      </c>
      <c r="H237" s="6" t="s">
        <v>302</v>
      </c>
      <c r="I237" s="6">
        <v>19188.0</v>
      </c>
      <c r="J237" s="7" t="str">
        <f t="shared" si="5"/>
        <v>munzeeprof/19188</v>
      </c>
      <c r="K237" s="6" t="b">
        <v>1</v>
      </c>
      <c r="L237" s="28">
        <v>44395.0</v>
      </c>
      <c r="M237" s="9"/>
    </row>
    <row r="238">
      <c r="A238" s="3" t="s">
        <v>440</v>
      </c>
      <c r="B238" s="4">
        <v>17.0</v>
      </c>
      <c r="C238" s="4">
        <v>17.0</v>
      </c>
      <c r="D238" s="5">
        <v>-32.0073522011754</v>
      </c>
      <c r="E238" s="5">
        <v>116.056827230775</v>
      </c>
      <c r="F238" s="4" t="s">
        <v>197</v>
      </c>
      <c r="G238" s="4" t="s">
        <v>198</v>
      </c>
      <c r="H238" s="6" t="s">
        <v>416</v>
      </c>
      <c r="I238" s="6">
        <v>4903.0</v>
      </c>
      <c r="J238" s="7" t="str">
        <f t="shared" si="5"/>
        <v>DrentseHooglander/4903</v>
      </c>
      <c r="K238" s="6" t="b">
        <v>1</v>
      </c>
      <c r="L238" s="26">
        <v>44418.0</v>
      </c>
      <c r="M238" s="9"/>
    </row>
    <row r="239">
      <c r="A239" s="3" t="s">
        <v>441</v>
      </c>
      <c r="B239" s="4">
        <v>17.0</v>
      </c>
      <c r="C239" s="4">
        <v>18.0</v>
      </c>
      <c r="D239" s="5">
        <v>-32.0073396741298</v>
      </c>
      <c r="E239" s="5">
        <v>116.056996083192</v>
      </c>
      <c r="F239" s="4" t="s">
        <v>29</v>
      </c>
      <c r="G239" s="4" t="s">
        <v>30</v>
      </c>
      <c r="H239" s="6" t="s">
        <v>205</v>
      </c>
      <c r="I239" s="6">
        <v>3123.0</v>
      </c>
      <c r="J239" s="7" t="str">
        <f t="shared" si="5"/>
        <v>johnsjen/3123</v>
      </c>
      <c r="K239" s="6" t="b">
        <v>1</v>
      </c>
      <c r="L239" s="9"/>
      <c r="M239" s="9"/>
    </row>
    <row r="240">
      <c r="A240" s="3" t="s">
        <v>442</v>
      </c>
      <c r="B240" s="4">
        <v>17.0</v>
      </c>
      <c r="C240" s="4">
        <v>19.0</v>
      </c>
      <c r="D240" s="5">
        <v>-32.0073271470842</v>
      </c>
      <c r="E240" s="5">
        <v>116.057164935587</v>
      </c>
      <c r="F240" s="4" t="s">
        <v>14</v>
      </c>
      <c r="G240" s="4" t="s">
        <v>15</v>
      </c>
      <c r="H240" s="6" t="s">
        <v>443</v>
      </c>
      <c r="I240" s="6">
        <v>3492.0</v>
      </c>
      <c r="J240" s="7" t="str">
        <f t="shared" si="5"/>
        <v>nbtzyy2/3492</v>
      </c>
      <c r="K240" s="6" t="b">
        <v>1</v>
      </c>
      <c r="L240" s="6" t="s">
        <v>444</v>
      </c>
      <c r="M240" s="9"/>
    </row>
    <row r="241">
      <c r="A241" s="3" t="s">
        <v>445</v>
      </c>
      <c r="B241" s="4">
        <v>17.0</v>
      </c>
      <c r="C241" s="4">
        <v>20.0</v>
      </c>
      <c r="D241" s="5">
        <v>-32.0073146200387</v>
      </c>
      <c r="E241" s="5">
        <v>116.057333787958</v>
      </c>
      <c r="F241" s="4" t="s">
        <v>136</v>
      </c>
      <c r="G241" s="4" t="s">
        <v>137</v>
      </c>
      <c r="H241" s="6" t="s">
        <v>416</v>
      </c>
      <c r="I241" s="6">
        <v>4905.0</v>
      </c>
      <c r="J241" s="7" t="str">
        <f t="shared" si="5"/>
        <v>DrentseHooglander/4905</v>
      </c>
      <c r="K241" s="6" t="b">
        <v>1</v>
      </c>
      <c r="L241" s="26">
        <v>44449.0</v>
      </c>
      <c r="M241" s="9"/>
    </row>
    <row r="242">
      <c r="A242" s="3" t="s">
        <v>446</v>
      </c>
      <c r="B242" s="4">
        <v>17.0</v>
      </c>
      <c r="C242" s="4">
        <v>21.0</v>
      </c>
      <c r="D242" s="5">
        <v>-32.0073020929931</v>
      </c>
      <c r="E242" s="5">
        <v>116.057502640306</v>
      </c>
      <c r="F242" s="4" t="s">
        <v>183</v>
      </c>
      <c r="G242" s="4" t="s">
        <v>184</v>
      </c>
      <c r="H242" s="6" t="s">
        <v>22</v>
      </c>
      <c r="I242" s="6">
        <v>781.0</v>
      </c>
      <c r="J242" s="7" t="str">
        <f t="shared" si="5"/>
        <v>jetsetnana/781</v>
      </c>
      <c r="K242" s="6" t="b">
        <v>1</v>
      </c>
      <c r="L242" s="9"/>
      <c r="M242" s="9"/>
    </row>
    <row r="243">
      <c r="A243" s="3" t="s">
        <v>447</v>
      </c>
      <c r="B243" s="4">
        <v>17.0</v>
      </c>
      <c r="C243" s="4">
        <v>22.0</v>
      </c>
      <c r="D243" s="5">
        <v>-32.0072895659475</v>
      </c>
      <c r="E243" s="5">
        <v>116.057671492631</v>
      </c>
      <c r="F243" s="4" t="s">
        <v>240</v>
      </c>
      <c r="G243" s="4" t="s">
        <v>241</v>
      </c>
      <c r="H243" s="6" t="s">
        <v>385</v>
      </c>
      <c r="I243" s="6">
        <v>489.0</v>
      </c>
      <c r="J243" s="7" t="str">
        <f t="shared" si="5"/>
        <v>Jenks70/489</v>
      </c>
      <c r="K243" s="6" t="b">
        <v>1</v>
      </c>
      <c r="L243" s="9"/>
      <c r="M243" s="9"/>
    </row>
    <row r="244">
      <c r="A244" s="3" t="s">
        <v>448</v>
      </c>
      <c r="B244" s="4">
        <v>17.0</v>
      </c>
      <c r="C244" s="4">
        <v>23.0</v>
      </c>
      <c r="D244" s="5">
        <v>-32.007277038902</v>
      </c>
      <c r="E244" s="5">
        <v>116.057840344934</v>
      </c>
      <c r="F244" s="4" t="s">
        <v>240</v>
      </c>
      <c r="G244" s="4" t="s">
        <v>241</v>
      </c>
      <c r="H244" s="6" t="s">
        <v>416</v>
      </c>
      <c r="I244" s="6">
        <v>4908.0</v>
      </c>
      <c r="J244" s="7" t="str">
        <f t="shared" si="5"/>
        <v>DrentseHooglander/4908</v>
      </c>
      <c r="K244" s="6" t="b">
        <v>1</v>
      </c>
      <c r="L244" s="26">
        <v>44479.0</v>
      </c>
      <c r="M244" s="9"/>
    </row>
    <row r="245">
      <c r="A245" s="3" t="s">
        <v>449</v>
      </c>
      <c r="B245" s="4">
        <v>17.0</v>
      </c>
      <c r="C245" s="4">
        <v>24.0</v>
      </c>
      <c r="D245" s="5">
        <v>-32.0072645118564</v>
      </c>
      <c r="E245" s="5">
        <v>116.058009197213</v>
      </c>
      <c r="F245" s="4" t="s">
        <v>240</v>
      </c>
      <c r="G245" s="4" t="s">
        <v>241</v>
      </c>
      <c r="H245" s="6" t="s">
        <v>450</v>
      </c>
      <c r="I245" s="6">
        <v>5594.0</v>
      </c>
      <c r="J245" s="7" t="str">
        <f t="shared" si="5"/>
        <v>CanUCacheThis/5594</v>
      </c>
      <c r="K245" s="6" t="b">
        <v>1</v>
      </c>
      <c r="L245" s="6" t="s">
        <v>451</v>
      </c>
      <c r="M245" s="9"/>
    </row>
    <row r="246">
      <c r="A246" s="3" t="s">
        <v>452</v>
      </c>
      <c r="B246" s="4">
        <v>17.0</v>
      </c>
      <c r="C246" s="4">
        <v>25.0</v>
      </c>
      <c r="D246" s="5">
        <v>-32.0072519848109</v>
      </c>
      <c r="E246" s="5">
        <v>116.058178049469</v>
      </c>
      <c r="F246" s="4" t="s">
        <v>240</v>
      </c>
      <c r="G246" s="4" t="s">
        <v>241</v>
      </c>
      <c r="H246" s="6" t="s">
        <v>26</v>
      </c>
      <c r="I246" s="6">
        <v>3244.0</v>
      </c>
      <c r="J246" s="7" t="str">
        <f t="shared" si="5"/>
        <v>Carts70/3244</v>
      </c>
      <c r="K246" s="6" t="b">
        <v>1</v>
      </c>
      <c r="L246" s="29">
        <v>44501.0</v>
      </c>
      <c r="M246" s="9"/>
    </row>
    <row r="247">
      <c r="A247" s="3" t="s">
        <v>453</v>
      </c>
      <c r="B247" s="4">
        <v>17.0</v>
      </c>
      <c r="C247" s="4">
        <v>26.0</v>
      </c>
      <c r="D247" s="5">
        <v>-32.0072394577653</v>
      </c>
      <c r="E247" s="5">
        <v>116.058346901701</v>
      </c>
      <c r="F247" s="4" t="s">
        <v>364</v>
      </c>
      <c r="G247" s="4" t="s">
        <v>365</v>
      </c>
      <c r="H247" s="6" t="s">
        <v>416</v>
      </c>
      <c r="I247" s="6">
        <v>4909.0</v>
      </c>
      <c r="J247" s="7" t="str">
        <f t="shared" si="5"/>
        <v>DrentseHooglander/4909</v>
      </c>
      <c r="K247" s="6" t="b">
        <v>1</v>
      </c>
      <c r="L247" s="26">
        <v>44296.0</v>
      </c>
      <c r="M247" s="9"/>
    </row>
    <row r="248">
      <c r="A248" s="3" t="s">
        <v>454</v>
      </c>
      <c r="B248" s="4">
        <v>17.0</v>
      </c>
      <c r="C248" s="4">
        <v>27.0</v>
      </c>
      <c r="D248" s="5">
        <v>-32.0072269307198</v>
      </c>
      <c r="E248" s="5">
        <v>116.058515753911</v>
      </c>
      <c r="F248" s="4" t="s">
        <v>364</v>
      </c>
      <c r="G248" s="4" t="s">
        <v>365</v>
      </c>
      <c r="H248" s="6" t="s">
        <v>22</v>
      </c>
      <c r="I248" s="6">
        <v>315.0</v>
      </c>
      <c r="J248" s="7" t="str">
        <f t="shared" si="5"/>
        <v>jetsetnana/315</v>
      </c>
      <c r="K248" s="6" t="b">
        <v>1</v>
      </c>
      <c r="L248" s="9"/>
      <c r="M248" s="9"/>
    </row>
    <row r="249">
      <c r="A249" s="3" t="s">
        <v>455</v>
      </c>
      <c r="B249" s="4">
        <v>17.0</v>
      </c>
      <c r="C249" s="4">
        <v>28.0</v>
      </c>
      <c r="D249" s="5">
        <v>-32.0072144036742</v>
      </c>
      <c r="E249" s="5">
        <v>116.058684606098</v>
      </c>
      <c r="F249" s="4" t="s">
        <v>364</v>
      </c>
      <c r="G249" s="4" t="s">
        <v>365</v>
      </c>
      <c r="H249" s="6" t="s">
        <v>26</v>
      </c>
      <c r="I249" s="6">
        <v>3228.0</v>
      </c>
      <c r="J249" s="7" t="str">
        <f t="shared" si="5"/>
        <v>Carts70/3228</v>
      </c>
      <c r="K249" s="6" t="b">
        <v>1</v>
      </c>
      <c r="L249" s="29">
        <v>44502.0</v>
      </c>
      <c r="M249" s="9"/>
    </row>
    <row r="250">
      <c r="A250" s="3" t="s">
        <v>456</v>
      </c>
      <c r="B250" s="4">
        <v>17.0</v>
      </c>
      <c r="C250" s="4">
        <v>29.0</v>
      </c>
      <c r="D250" s="5">
        <v>-32.0072018766287</v>
      </c>
      <c r="E250" s="5">
        <v>116.058853458262</v>
      </c>
      <c r="F250" s="4" t="s">
        <v>364</v>
      </c>
      <c r="G250" s="4" t="s">
        <v>365</v>
      </c>
      <c r="H250" s="6" t="s">
        <v>457</v>
      </c>
      <c r="I250" s="6">
        <v>1549.0</v>
      </c>
      <c r="J250" s="7" t="str">
        <f t="shared" si="5"/>
        <v>Kingofkingz/1549</v>
      </c>
      <c r="K250" s="6" t="b">
        <v>1</v>
      </c>
      <c r="L250" s="13" t="s">
        <v>458</v>
      </c>
      <c r="M250" s="9"/>
    </row>
    <row r="251">
      <c r="A251" s="3" t="s">
        <v>459</v>
      </c>
      <c r="B251" s="4">
        <v>17.0</v>
      </c>
      <c r="C251" s="4">
        <v>30.0</v>
      </c>
      <c r="D251" s="5">
        <v>-32.0071893495831</v>
      </c>
      <c r="E251" s="5">
        <v>116.059022310402</v>
      </c>
      <c r="F251" s="4" t="s">
        <v>364</v>
      </c>
      <c r="G251" s="4" t="s">
        <v>365</v>
      </c>
      <c r="H251" s="6" t="s">
        <v>302</v>
      </c>
      <c r="I251" s="6">
        <v>19187.0</v>
      </c>
      <c r="J251" s="7" t="str">
        <f t="shared" si="5"/>
        <v>munzeeprof/19187</v>
      </c>
      <c r="K251" s="6" t="b">
        <v>1</v>
      </c>
      <c r="L251" s="28">
        <v>44398.0</v>
      </c>
      <c r="M251" s="9"/>
    </row>
    <row r="252">
      <c r="A252" s="3" t="s">
        <v>460</v>
      </c>
      <c r="B252" s="4">
        <v>17.0</v>
      </c>
      <c r="C252" s="4">
        <v>31.0</v>
      </c>
      <c r="D252" s="5">
        <v>-32.0071768225376</v>
      </c>
      <c r="E252" s="5">
        <v>116.05919116252</v>
      </c>
      <c r="F252" s="4" t="s">
        <v>364</v>
      </c>
      <c r="G252" s="4" t="s">
        <v>365</v>
      </c>
      <c r="H252" s="6" t="s">
        <v>272</v>
      </c>
      <c r="I252" s="6">
        <v>1461.0</v>
      </c>
      <c r="J252" s="7" t="str">
        <f t="shared" si="5"/>
        <v>Nicdchic/1461</v>
      </c>
      <c r="K252" s="6" t="b">
        <v>1</v>
      </c>
      <c r="L252" s="9"/>
      <c r="M252" s="9"/>
    </row>
    <row r="253">
      <c r="A253" s="3" t="s">
        <v>461</v>
      </c>
      <c r="B253" s="4">
        <v>17.0</v>
      </c>
      <c r="C253" s="4">
        <v>32.0</v>
      </c>
      <c r="D253" s="5">
        <v>-32.007164295492</v>
      </c>
      <c r="E253" s="5">
        <v>116.059360014614</v>
      </c>
      <c r="F253" s="4" t="s">
        <v>364</v>
      </c>
      <c r="G253" s="4" t="s">
        <v>365</v>
      </c>
      <c r="H253" s="6" t="s">
        <v>16</v>
      </c>
      <c r="I253" s="3">
        <v>730.0</v>
      </c>
      <c r="J253" s="7" t="str">
        <f t="shared" si="5"/>
        <v>jenks70/730</v>
      </c>
      <c r="K253" s="6" t="b">
        <v>1</v>
      </c>
      <c r="L253" s="9"/>
      <c r="M253" s="9"/>
    </row>
    <row r="254">
      <c r="A254" s="3" t="s">
        <v>462</v>
      </c>
      <c r="B254" s="4">
        <v>17.0</v>
      </c>
      <c r="C254" s="4">
        <v>33.0</v>
      </c>
      <c r="D254" s="5">
        <v>-32.0071517684464</v>
      </c>
      <c r="E254" s="5">
        <v>116.059528866686</v>
      </c>
      <c r="F254" s="4" t="s">
        <v>71</v>
      </c>
      <c r="G254" s="4" t="s">
        <v>72</v>
      </c>
      <c r="H254" s="6" t="s">
        <v>26</v>
      </c>
      <c r="I254" s="6">
        <v>3208.0</v>
      </c>
      <c r="J254" s="7" t="str">
        <f t="shared" si="5"/>
        <v>Carts70/3208</v>
      </c>
      <c r="K254" s="6" t="b">
        <v>1</v>
      </c>
      <c r="L254" s="29">
        <v>44503.0</v>
      </c>
      <c r="M254" s="9"/>
    </row>
    <row r="255">
      <c r="A255" s="3" t="s">
        <v>463</v>
      </c>
      <c r="B255" s="4">
        <v>18.0</v>
      </c>
      <c r="C255" s="4">
        <v>6.0</v>
      </c>
      <c r="D255" s="5">
        <v>-32.0076331821834</v>
      </c>
      <c r="E255" s="5">
        <v>116.054984629898</v>
      </c>
      <c r="F255" s="4" t="s">
        <v>58</v>
      </c>
      <c r="G255" s="4" t="s">
        <v>59</v>
      </c>
      <c r="H255" s="6" t="s">
        <v>26</v>
      </c>
      <c r="I255" s="6">
        <v>3181.0</v>
      </c>
      <c r="J255" s="7" t="str">
        <f t="shared" si="5"/>
        <v>Carts70/3181</v>
      </c>
      <c r="K255" s="6" t="b">
        <v>1</v>
      </c>
      <c r="L255" s="29">
        <v>44504.0</v>
      </c>
      <c r="M255" s="9"/>
    </row>
    <row r="256">
      <c r="A256" s="3" t="s">
        <v>464</v>
      </c>
      <c r="B256" s="4">
        <v>18.0</v>
      </c>
      <c r="C256" s="4">
        <v>7.0</v>
      </c>
      <c r="D256" s="5">
        <v>-32.0076206551378</v>
      </c>
      <c r="E256" s="5">
        <v>116.055153482833</v>
      </c>
      <c r="F256" s="4" t="s">
        <v>465</v>
      </c>
      <c r="G256" s="4" t="s">
        <v>466</v>
      </c>
      <c r="H256" s="6" t="s">
        <v>467</v>
      </c>
      <c r="I256" s="6">
        <v>1244.0</v>
      </c>
      <c r="J256" s="7" t="str">
        <f t="shared" si="5"/>
        <v>WantingSnow/1244</v>
      </c>
      <c r="K256" s="6" t="b">
        <v>1</v>
      </c>
      <c r="L256" s="9"/>
      <c r="M256" s="9"/>
    </row>
    <row r="257">
      <c r="A257" s="3" t="s">
        <v>468</v>
      </c>
      <c r="B257" s="4">
        <v>18.0</v>
      </c>
      <c r="C257" s="4">
        <v>8.0</v>
      </c>
      <c r="D257" s="5">
        <v>-32.0076081280923</v>
      </c>
      <c r="E257" s="5">
        <v>116.055322335745</v>
      </c>
      <c r="F257" s="4" t="s">
        <v>316</v>
      </c>
      <c r="G257" s="4" t="s">
        <v>317</v>
      </c>
      <c r="H257" s="6" t="s">
        <v>31</v>
      </c>
      <c r="I257" s="6">
        <v>10674.0</v>
      </c>
      <c r="J257" s="7" t="str">
        <f t="shared" si="5"/>
        <v>Debolicious/10674</v>
      </c>
      <c r="K257" s="6" t="b">
        <v>1</v>
      </c>
      <c r="L257" s="9"/>
      <c r="M257" s="9"/>
    </row>
    <row r="258">
      <c r="A258" s="3" t="s">
        <v>469</v>
      </c>
      <c r="B258" s="4">
        <v>18.0</v>
      </c>
      <c r="C258" s="4">
        <v>9.0</v>
      </c>
      <c r="D258" s="5">
        <v>-32.0075956010467</v>
      </c>
      <c r="E258" s="5">
        <v>116.055491188634</v>
      </c>
      <c r="F258" s="4" t="s">
        <v>316</v>
      </c>
      <c r="G258" s="4" t="s">
        <v>317</v>
      </c>
      <c r="H258" s="6" t="s">
        <v>22</v>
      </c>
      <c r="I258" s="6">
        <v>748.0</v>
      </c>
      <c r="J258" s="7" t="str">
        <f t="shared" si="5"/>
        <v>jetsetnana/748</v>
      </c>
      <c r="K258" s="6" t="b">
        <v>1</v>
      </c>
      <c r="L258" s="9"/>
      <c r="M258" s="9"/>
    </row>
    <row r="259">
      <c r="A259" s="3" t="s">
        <v>470</v>
      </c>
      <c r="B259" s="4">
        <v>18.0</v>
      </c>
      <c r="C259" s="4">
        <v>10.0</v>
      </c>
      <c r="D259" s="5">
        <v>-32.0075830740011</v>
      </c>
      <c r="E259" s="5">
        <v>116.055660041499</v>
      </c>
      <c r="F259" s="4" t="s">
        <v>316</v>
      </c>
      <c r="G259" s="4" t="s">
        <v>317</v>
      </c>
      <c r="H259" s="6" t="s">
        <v>26</v>
      </c>
      <c r="I259" s="6">
        <v>3040.0</v>
      </c>
      <c r="J259" s="7" t="str">
        <f t="shared" si="5"/>
        <v>Carts70/3040</v>
      </c>
      <c r="K259" s="6" t="b">
        <v>1</v>
      </c>
      <c r="L259" s="29">
        <v>44505.0</v>
      </c>
      <c r="M259" s="9"/>
    </row>
    <row r="260">
      <c r="A260" s="3" t="s">
        <v>471</v>
      </c>
      <c r="B260" s="4">
        <v>18.0</v>
      </c>
      <c r="C260" s="4">
        <v>11.0</v>
      </c>
      <c r="D260" s="5">
        <v>-32.0075705469556</v>
      </c>
      <c r="E260" s="5">
        <v>116.055828894342</v>
      </c>
      <c r="F260" s="4" t="s">
        <v>316</v>
      </c>
      <c r="G260" s="4" t="s">
        <v>317</v>
      </c>
      <c r="H260" s="6" t="s">
        <v>31</v>
      </c>
      <c r="I260" s="6">
        <v>11082.0</v>
      </c>
      <c r="J260" s="7" t="str">
        <f t="shared" si="5"/>
        <v>Debolicious/11082</v>
      </c>
      <c r="K260" s="6" t="b">
        <v>1</v>
      </c>
      <c r="L260" s="9"/>
      <c r="M260" s="9"/>
    </row>
    <row r="261">
      <c r="A261" s="3" t="s">
        <v>472</v>
      </c>
      <c r="B261" s="4">
        <v>18.0</v>
      </c>
      <c r="C261" s="4">
        <v>12.0</v>
      </c>
      <c r="D261" s="5">
        <v>-32.00755801991</v>
      </c>
      <c r="E261" s="5">
        <v>116.055997747162</v>
      </c>
      <c r="F261" s="4" t="s">
        <v>316</v>
      </c>
      <c r="G261" s="4" t="s">
        <v>317</v>
      </c>
      <c r="H261" s="6" t="s">
        <v>34</v>
      </c>
      <c r="I261" s="6">
        <v>6986.0</v>
      </c>
      <c r="J261" s="7" t="str">
        <f t="shared" si="5"/>
        <v>TD42/6986</v>
      </c>
      <c r="K261" s="6" t="b">
        <v>1</v>
      </c>
      <c r="L261" s="13" t="s">
        <v>473</v>
      </c>
      <c r="M261" s="9"/>
    </row>
    <row r="262">
      <c r="A262" s="3" t="s">
        <v>474</v>
      </c>
      <c r="B262" s="4">
        <v>18.0</v>
      </c>
      <c r="C262" s="4">
        <v>13.0</v>
      </c>
      <c r="D262" s="5">
        <v>-32.0075454928644</v>
      </c>
      <c r="E262" s="5">
        <v>116.056166599958</v>
      </c>
      <c r="F262" s="4" t="s">
        <v>316</v>
      </c>
      <c r="G262" s="4" t="s">
        <v>317</v>
      </c>
      <c r="H262" s="6" t="s">
        <v>64</v>
      </c>
      <c r="I262" s="6">
        <v>5234.0</v>
      </c>
      <c r="J262" s="7" t="str">
        <f t="shared" si="5"/>
        <v>Hmmm/5234</v>
      </c>
      <c r="K262" s="6" t="b">
        <v>1</v>
      </c>
      <c r="L262" s="22" t="s">
        <v>475</v>
      </c>
      <c r="M262" s="9"/>
    </row>
    <row r="263">
      <c r="A263" s="3" t="s">
        <v>476</v>
      </c>
      <c r="B263" s="4">
        <v>18.0</v>
      </c>
      <c r="C263" s="4">
        <v>14.0</v>
      </c>
      <c r="D263" s="5">
        <v>-32.0075329658189</v>
      </c>
      <c r="E263" s="5">
        <v>116.056335452732</v>
      </c>
      <c r="F263" s="4" t="s">
        <v>316</v>
      </c>
      <c r="G263" s="4" t="s">
        <v>317</v>
      </c>
      <c r="H263" s="6" t="s">
        <v>31</v>
      </c>
      <c r="I263" s="6">
        <v>11056.0</v>
      </c>
      <c r="J263" s="7" t="str">
        <f t="shared" si="5"/>
        <v>Debolicious/11056</v>
      </c>
      <c r="K263" s="6" t="b">
        <v>1</v>
      </c>
      <c r="L263" s="9"/>
      <c r="M263" s="9"/>
    </row>
    <row r="264">
      <c r="A264" s="3" t="s">
        <v>477</v>
      </c>
      <c r="B264" s="4">
        <v>18.0</v>
      </c>
      <c r="C264" s="4">
        <v>15.0</v>
      </c>
      <c r="D264" s="5">
        <v>-32.0075204387733</v>
      </c>
      <c r="E264" s="5">
        <v>116.056504305482</v>
      </c>
      <c r="F264" s="4" t="s">
        <v>316</v>
      </c>
      <c r="G264" s="4" t="s">
        <v>317</v>
      </c>
      <c r="H264" s="6" t="s">
        <v>351</v>
      </c>
      <c r="I264" s="6">
        <v>1662.0</v>
      </c>
      <c r="J264" s="7" t="str">
        <f t="shared" si="5"/>
        <v>Julesbeus/1662</v>
      </c>
      <c r="K264" s="6" t="b">
        <v>1</v>
      </c>
      <c r="L264" s="9"/>
      <c r="M264" s="9"/>
    </row>
    <row r="265">
      <c r="A265" s="3" t="s">
        <v>478</v>
      </c>
      <c r="B265" s="4">
        <v>18.0</v>
      </c>
      <c r="C265" s="4">
        <v>16.0</v>
      </c>
      <c r="D265" s="5">
        <v>-32.0075079117278</v>
      </c>
      <c r="E265" s="5">
        <v>116.05667315821</v>
      </c>
      <c r="F265" s="4" t="s">
        <v>197</v>
      </c>
      <c r="G265" s="4" t="s">
        <v>198</v>
      </c>
      <c r="H265" s="6" t="s">
        <v>64</v>
      </c>
      <c r="I265" s="6">
        <v>5181.0</v>
      </c>
      <c r="J265" s="7" t="str">
        <f t="shared" si="5"/>
        <v>Hmmm/5181</v>
      </c>
      <c r="K265" s="6" t="b">
        <v>1</v>
      </c>
      <c r="L265" s="13" t="s">
        <v>479</v>
      </c>
      <c r="M265" s="9"/>
    </row>
    <row r="266">
      <c r="A266" s="3" t="s">
        <v>480</v>
      </c>
      <c r="B266" s="4">
        <v>18.0</v>
      </c>
      <c r="C266" s="4">
        <v>17.0</v>
      </c>
      <c r="D266" s="5">
        <v>-32.0074953846822</v>
      </c>
      <c r="E266" s="5">
        <v>116.056842010914</v>
      </c>
      <c r="F266" s="4" t="s">
        <v>197</v>
      </c>
      <c r="G266" s="4" t="s">
        <v>198</v>
      </c>
      <c r="H266" s="6" t="s">
        <v>41</v>
      </c>
      <c r="I266" s="6">
        <v>4208.0</v>
      </c>
      <c r="J266" s="7" t="str">
        <f t="shared" si="5"/>
        <v>Nomadicjp/4208</v>
      </c>
      <c r="K266" s="6" t="b">
        <v>1</v>
      </c>
      <c r="L266" s="9"/>
      <c r="M266" s="9"/>
    </row>
    <row r="267">
      <c r="A267" s="3" t="s">
        <v>481</v>
      </c>
      <c r="B267" s="4">
        <v>18.0</v>
      </c>
      <c r="C267" s="4">
        <v>18.0</v>
      </c>
      <c r="D267" s="5">
        <v>-32.0074828576367</v>
      </c>
      <c r="E267" s="5">
        <v>116.057010863595</v>
      </c>
      <c r="F267" s="4" t="s">
        <v>197</v>
      </c>
      <c r="G267" s="4" t="s">
        <v>198</v>
      </c>
      <c r="H267" s="6" t="s">
        <v>26</v>
      </c>
      <c r="I267" s="6">
        <v>3162.0</v>
      </c>
      <c r="J267" s="7" t="str">
        <f t="shared" si="5"/>
        <v>Carts70/3162</v>
      </c>
      <c r="K267" s="6" t="b">
        <v>1</v>
      </c>
      <c r="L267" s="30">
        <v>44506.0</v>
      </c>
      <c r="M267" s="9"/>
    </row>
    <row r="268">
      <c r="A268" s="3" t="s">
        <v>482</v>
      </c>
      <c r="B268" s="4">
        <v>18.0</v>
      </c>
      <c r="C268" s="4">
        <v>19.0</v>
      </c>
      <c r="D268" s="5">
        <v>-32.0074703305911</v>
      </c>
      <c r="E268" s="5">
        <v>116.057179716254</v>
      </c>
      <c r="F268" s="4" t="s">
        <v>14</v>
      </c>
      <c r="G268" s="4" t="s">
        <v>15</v>
      </c>
      <c r="H268" s="6" t="s">
        <v>64</v>
      </c>
      <c r="I268" s="6">
        <v>5161.0</v>
      </c>
      <c r="J268" s="7" t="str">
        <f t="shared" si="5"/>
        <v>Hmmm/5161</v>
      </c>
      <c r="K268" s="6" t="b">
        <v>1</v>
      </c>
      <c r="L268" s="22" t="s">
        <v>483</v>
      </c>
      <c r="M268" s="9"/>
    </row>
    <row r="269">
      <c r="A269" s="3" t="s">
        <v>484</v>
      </c>
      <c r="B269" s="4">
        <v>18.0</v>
      </c>
      <c r="C269" s="4">
        <v>20.0</v>
      </c>
      <c r="D269" s="5">
        <v>-32.0074578035455</v>
      </c>
      <c r="E269" s="5">
        <v>116.057348568889</v>
      </c>
      <c r="F269" s="4" t="s">
        <v>183</v>
      </c>
      <c r="G269" s="4" t="s">
        <v>184</v>
      </c>
      <c r="H269" s="6" t="s">
        <v>31</v>
      </c>
      <c r="I269" s="6">
        <v>11052.0</v>
      </c>
      <c r="J269" s="7" t="str">
        <f t="shared" si="5"/>
        <v>Debolicious/11052</v>
      </c>
      <c r="K269" s="6" t="b">
        <v>1</v>
      </c>
      <c r="L269" s="9"/>
      <c r="M269" s="9"/>
    </row>
    <row r="270">
      <c r="A270" s="3" t="s">
        <v>485</v>
      </c>
      <c r="B270" s="4">
        <v>18.0</v>
      </c>
      <c r="C270" s="4">
        <v>21.0</v>
      </c>
      <c r="D270" s="5">
        <v>-32.0074452765</v>
      </c>
      <c r="E270" s="5">
        <v>116.057517421501</v>
      </c>
      <c r="F270" s="4" t="s">
        <v>240</v>
      </c>
      <c r="G270" s="4" t="s">
        <v>241</v>
      </c>
      <c r="H270" s="31" t="s">
        <v>486</v>
      </c>
      <c r="I270" s="6">
        <v>956.0</v>
      </c>
      <c r="J270" s="7" t="str">
        <f t="shared" si="5"/>
        <v>Tansta8 /956</v>
      </c>
      <c r="K270" s="6" t="b">
        <v>1</v>
      </c>
      <c r="L270" s="13" t="s">
        <v>487</v>
      </c>
      <c r="M270" s="9"/>
    </row>
    <row r="271">
      <c r="A271" s="3" t="s">
        <v>488</v>
      </c>
      <c r="B271" s="4">
        <v>18.0</v>
      </c>
      <c r="C271" s="4">
        <v>22.0</v>
      </c>
      <c r="D271" s="5">
        <v>-32.0074327494544</v>
      </c>
      <c r="E271" s="5">
        <v>116.057686274089</v>
      </c>
      <c r="F271" s="4" t="s">
        <v>240</v>
      </c>
      <c r="G271" s="4" t="s">
        <v>241</v>
      </c>
      <c r="H271" s="6" t="s">
        <v>34</v>
      </c>
      <c r="I271" s="6">
        <v>6889.0</v>
      </c>
      <c r="J271" s="7" t="str">
        <f t="shared" si="5"/>
        <v>TD42/6889</v>
      </c>
      <c r="K271" s="6" t="b">
        <v>1</v>
      </c>
      <c r="L271" s="13" t="s">
        <v>489</v>
      </c>
      <c r="M271" s="9"/>
    </row>
    <row r="272">
      <c r="A272" s="3" t="s">
        <v>490</v>
      </c>
      <c r="B272" s="4">
        <v>18.0</v>
      </c>
      <c r="C272" s="4">
        <v>23.0</v>
      </c>
      <c r="D272" s="5">
        <v>-32.0074202224089</v>
      </c>
      <c r="E272" s="5">
        <v>116.057855126655</v>
      </c>
      <c r="F272" s="4" t="s">
        <v>364</v>
      </c>
      <c r="G272" s="4" t="s">
        <v>365</v>
      </c>
      <c r="H272" s="6" t="s">
        <v>31</v>
      </c>
      <c r="I272" s="6">
        <v>10969.0</v>
      </c>
      <c r="J272" s="7" t="str">
        <f t="shared" si="5"/>
        <v>Debolicious/10969</v>
      </c>
      <c r="K272" s="6" t="b">
        <v>1</v>
      </c>
      <c r="L272" s="9"/>
      <c r="M272" s="9"/>
    </row>
    <row r="273">
      <c r="A273" s="3" t="s">
        <v>491</v>
      </c>
      <c r="B273" s="4">
        <v>18.0</v>
      </c>
      <c r="C273" s="4">
        <v>24.0</v>
      </c>
      <c r="D273" s="5">
        <v>-32.0074076953633</v>
      </c>
      <c r="E273" s="5">
        <v>116.058023979198</v>
      </c>
      <c r="F273" s="4" t="s">
        <v>364</v>
      </c>
      <c r="G273" s="4" t="s">
        <v>365</v>
      </c>
      <c r="H273" s="31" t="s">
        <v>492</v>
      </c>
      <c r="I273" s="6">
        <v>5736.0</v>
      </c>
      <c r="J273" s="7" t="str">
        <f t="shared" si="5"/>
        <v>webeon2it/5736</v>
      </c>
      <c r="K273" s="6" t="b">
        <v>1</v>
      </c>
      <c r="L273" s="13" t="s">
        <v>493</v>
      </c>
      <c r="M273" s="9"/>
    </row>
    <row r="274">
      <c r="A274" s="3" t="s">
        <v>494</v>
      </c>
      <c r="B274" s="4">
        <v>18.0</v>
      </c>
      <c r="C274" s="4">
        <v>25.0</v>
      </c>
      <c r="D274" s="5">
        <v>-32.0073951683177</v>
      </c>
      <c r="E274" s="5">
        <v>116.058192831718</v>
      </c>
      <c r="F274" s="4" t="s">
        <v>364</v>
      </c>
      <c r="G274" s="4" t="s">
        <v>365</v>
      </c>
      <c r="H274" s="6" t="s">
        <v>34</v>
      </c>
      <c r="I274" s="6">
        <v>6888.0</v>
      </c>
      <c r="J274" s="7" t="str">
        <f t="shared" si="5"/>
        <v>TD42/6888</v>
      </c>
      <c r="K274" s="6" t="b">
        <v>1</v>
      </c>
      <c r="L274" s="13" t="s">
        <v>495</v>
      </c>
      <c r="M274" s="9"/>
    </row>
    <row r="275">
      <c r="A275" s="3" t="s">
        <v>496</v>
      </c>
      <c r="B275" s="4">
        <v>18.0</v>
      </c>
      <c r="C275" s="4">
        <v>26.0</v>
      </c>
      <c r="D275" s="5">
        <v>-32.0073826412722</v>
      </c>
      <c r="E275" s="5">
        <v>116.058361684215</v>
      </c>
      <c r="F275" s="4" t="s">
        <v>364</v>
      </c>
      <c r="G275" s="4" t="s">
        <v>365</v>
      </c>
      <c r="H275" s="6" t="s">
        <v>31</v>
      </c>
      <c r="I275" s="6">
        <v>10942.0</v>
      </c>
      <c r="J275" s="7" t="str">
        <f t="shared" si="5"/>
        <v>Debolicious/10942</v>
      </c>
      <c r="K275" s="6" t="b">
        <v>1</v>
      </c>
      <c r="L275" s="9"/>
      <c r="M275" s="9"/>
    </row>
    <row r="276">
      <c r="A276" s="3" t="s">
        <v>497</v>
      </c>
      <c r="B276" s="4">
        <v>18.0</v>
      </c>
      <c r="C276" s="4">
        <v>27.0</v>
      </c>
      <c r="D276" s="5">
        <v>-32.0073701142266</v>
      </c>
      <c r="E276" s="5">
        <v>116.058530536688</v>
      </c>
      <c r="F276" s="4" t="s">
        <v>364</v>
      </c>
      <c r="G276" s="4" t="s">
        <v>365</v>
      </c>
      <c r="H276" s="6" t="s">
        <v>64</v>
      </c>
      <c r="I276" s="6">
        <v>5047.0</v>
      </c>
      <c r="J276" s="7" t="str">
        <f t="shared" si="5"/>
        <v>Hmmm/5047</v>
      </c>
      <c r="K276" s="6" t="b">
        <v>1</v>
      </c>
      <c r="L276" s="13" t="s">
        <v>498</v>
      </c>
      <c r="M276" s="9"/>
    </row>
    <row r="277">
      <c r="A277" s="3" t="s">
        <v>499</v>
      </c>
      <c r="B277" s="4">
        <v>18.0</v>
      </c>
      <c r="C277" s="4">
        <v>28.0</v>
      </c>
      <c r="D277" s="5">
        <v>-32.0073575871811</v>
      </c>
      <c r="E277" s="5">
        <v>116.058699389139</v>
      </c>
      <c r="F277" s="4" t="s">
        <v>364</v>
      </c>
      <c r="G277" s="4" t="s">
        <v>365</v>
      </c>
      <c r="H277" s="6" t="s">
        <v>34</v>
      </c>
      <c r="I277" s="6">
        <v>6887.0</v>
      </c>
      <c r="J277" s="7" t="str">
        <f t="shared" si="5"/>
        <v>TD42/6887</v>
      </c>
      <c r="K277" s="6" t="b">
        <v>1</v>
      </c>
      <c r="L277" s="13" t="s">
        <v>500</v>
      </c>
      <c r="M277" s="9"/>
    </row>
    <row r="278">
      <c r="A278" s="3" t="s">
        <v>501</v>
      </c>
      <c r="B278" s="4">
        <v>18.0</v>
      </c>
      <c r="C278" s="4">
        <v>29.0</v>
      </c>
      <c r="D278" s="5">
        <v>-32.0073450601355</v>
      </c>
      <c r="E278" s="5">
        <v>116.058868241566</v>
      </c>
      <c r="F278" s="4" t="s">
        <v>364</v>
      </c>
      <c r="G278" s="4" t="s">
        <v>365</v>
      </c>
      <c r="H278" s="6" t="s">
        <v>31</v>
      </c>
      <c r="I278" s="6">
        <v>10678.0</v>
      </c>
      <c r="J278" s="7" t="str">
        <f t="shared" si="5"/>
        <v>Debolicious/10678</v>
      </c>
      <c r="K278" s="6" t="b">
        <v>1</v>
      </c>
      <c r="L278" s="32" t="s">
        <v>502</v>
      </c>
      <c r="M278" s="9"/>
    </row>
    <row r="279">
      <c r="A279" s="3" t="s">
        <v>503</v>
      </c>
      <c r="B279" s="4">
        <v>18.0</v>
      </c>
      <c r="C279" s="4">
        <v>30.0</v>
      </c>
      <c r="D279" s="5">
        <v>-32.0073325330899</v>
      </c>
      <c r="E279" s="5">
        <v>116.05903709397</v>
      </c>
      <c r="F279" s="4" t="s">
        <v>364</v>
      </c>
      <c r="G279" s="4" t="s">
        <v>365</v>
      </c>
      <c r="H279" s="6" t="s">
        <v>64</v>
      </c>
      <c r="I279" s="6">
        <v>5011.0</v>
      </c>
      <c r="J279" s="7" t="str">
        <f t="shared" si="5"/>
        <v>Hmmm/5011</v>
      </c>
      <c r="K279" s="6" t="b">
        <v>1</v>
      </c>
      <c r="L279" s="13" t="s">
        <v>504</v>
      </c>
      <c r="M279" s="9"/>
    </row>
    <row r="280">
      <c r="A280" s="3" t="s">
        <v>505</v>
      </c>
      <c r="B280" s="4">
        <v>18.0</v>
      </c>
      <c r="C280" s="4">
        <v>31.0</v>
      </c>
      <c r="D280" s="5">
        <v>-32.0073200060444</v>
      </c>
      <c r="E280" s="5">
        <v>116.059205946352</v>
      </c>
      <c r="F280" s="4" t="s">
        <v>364</v>
      </c>
      <c r="G280" s="4" t="s">
        <v>365</v>
      </c>
      <c r="H280" s="6" t="s">
        <v>34</v>
      </c>
      <c r="I280" s="6">
        <v>6836.0</v>
      </c>
      <c r="J280" s="7" t="str">
        <f t="shared" si="5"/>
        <v>TD42/6836</v>
      </c>
      <c r="K280" s="6" t="b">
        <v>1</v>
      </c>
      <c r="L280" s="13" t="s">
        <v>506</v>
      </c>
      <c r="M280" s="9"/>
    </row>
    <row r="281">
      <c r="A281" s="3" t="s">
        <v>507</v>
      </c>
      <c r="B281" s="4">
        <v>18.0</v>
      </c>
      <c r="C281" s="4">
        <v>32.0</v>
      </c>
      <c r="D281" s="5">
        <v>-32.0073074789988</v>
      </c>
      <c r="E281" s="5">
        <v>116.05937479871</v>
      </c>
      <c r="F281" s="4" t="s">
        <v>71</v>
      </c>
      <c r="G281" s="4" t="s">
        <v>72</v>
      </c>
      <c r="H281" s="6" t="s">
        <v>31</v>
      </c>
      <c r="I281" s="6">
        <v>10741.0</v>
      </c>
      <c r="J281" s="7" t="str">
        <f t="shared" si="5"/>
        <v>Debolicious/10741</v>
      </c>
      <c r="K281" s="6" t="b">
        <v>1</v>
      </c>
      <c r="L281" s="6" t="s">
        <v>508</v>
      </c>
      <c r="M281" s="9"/>
    </row>
    <row r="282">
      <c r="A282" s="3" t="s">
        <v>509</v>
      </c>
      <c r="B282" s="4">
        <v>19.0</v>
      </c>
      <c r="C282" s="4">
        <v>8.0</v>
      </c>
      <c r="D282" s="5">
        <v>-32.0077513115991</v>
      </c>
      <c r="E282" s="5">
        <v>116.055337113533</v>
      </c>
      <c r="F282" s="4" t="s">
        <v>510</v>
      </c>
      <c r="G282" s="4" t="s">
        <v>511</v>
      </c>
      <c r="H282" s="6" t="s">
        <v>38</v>
      </c>
      <c r="I282" s="3">
        <v>1562.0</v>
      </c>
      <c r="J282" s="7" t="str">
        <f t="shared" si="5"/>
        <v>Bewrightback/1562</v>
      </c>
      <c r="K282" s="6" t="b">
        <v>1</v>
      </c>
      <c r="L282" s="9"/>
      <c r="M282" s="9"/>
    </row>
    <row r="283">
      <c r="A283" s="3" t="s">
        <v>512</v>
      </c>
      <c r="B283" s="4">
        <v>19.0</v>
      </c>
      <c r="C283" s="4">
        <v>9.0</v>
      </c>
      <c r="D283" s="5">
        <v>-32.0077387845536</v>
      </c>
      <c r="E283" s="5">
        <v>116.055505966686</v>
      </c>
      <c r="F283" s="4" t="s">
        <v>513</v>
      </c>
      <c r="G283" s="4" t="s">
        <v>514</v>
      </c>
      <c r="H283" s="6" t="s">
        <v>515</v>
      </c>
      <c r="I283" s="6">
        <v>8678.0</v>
      </c>
      <c r="J283" s="7" t="str">
        <f t="shared" si="5"/>
        <v>CoalCracker7/8678</v>
      </c>
      <c r="K283" s="6" t="b">
        <v>1</v>
      </c>
      <c r="L283" s="9"/>
      <c r="M283" s="9"/>
    </row>
    <row r="284">
      <c r="A284" s="3" t="s">
        <v>516</v>
      </c>
      <c r="B284" s="4">
        <v>19.0</v>
      </c>
      <c r="C284" s="4">
        <v>10.0</v>
      </c>
      <c r="D284" s="5">
        <v>-32.007726257508</v>
      </c>
      <c r="E284" s="5">
        <v>116.055674819815</v>
      </c>
      <c r="F284" s="4" t="s">
        <v>513</v>
      </c>
      <c r="G284" s="4" t="s">
        <v>514</v>
      </c>
      <c r="H284" s="6" t="s">
        <v>517</v>
      </c>
      <c r="I284" s="33">
        <v>5469.0</v>
      </c>
      <c r="J284" s="7" t="str">
        <f t="shared" si="5"/>
        <v>5Star/5469</v>
      </c>
      <c r="K284" s="6" t="b">
        <v>1</v>
      </c>
      <c r="L284" s="6" t="s">
        <v>518</v>
      </c>
      <c r="M284" s="9"/>
    </row>
    <row r="285">
      <c r="A285" s="3" t="s">
        <v>519</v>
      </c>
      <c r="B285" s="4">
        <v>19.0</v>
      </c>
      <c r="C285" s="4">
        <v>11.0</v>
      </c>
      <c r="D285" s="5">
        <v>-32.0077137304624</v>
      </c>
      <c r="E285" s="5">
        <v>116.055843672922</v>
      </c>
      <c r="F285" s="4" t="s">
        <v>513</v>
      </c>
      <c r="G285" s="4" t="s">
        <v>514</v>
      </c>
      <c r="H285" s="6" t="s">
        <v>41</v>
      </c>
      <c r="I285" s="6">
        <v>3698.0</v>
      </c>
      <c r="J285" s="7" t="str">
        <f t="shared" si="5"/>
        <v>Nomadicjp/3698</v>
      </c>
      <c r="K285" s="6" t="b">
        <v>1</v>
      </c>
      <c r="L285" s="6" t="s">
        <v>520</v>
      </c>
      <c r="M285" s="9"/>
    </row>
    <row r="286">
      <c r="A286" s="3" t="s">
        <v>521</v>
      </c>
      <c r="B286" s="4">
        <v>19.0</v>
      </c>
      <c r="C286" s="4">
        <v>12.0</v>
      </c>
      <c r="D286" s="5">
        <v>-32.0077012034169</v>
      </c>
      <c r="E286" s="5">
        <v>116.056012526005</v>
      </c>
      <c r="F286" s="4" t="s">
        <v>513</v>
      </c>
      <c r="G286" s="4" t="s">
        <v>514</v>
      </c>
      <c r="H286" s="6" t="s">
        <v>522</v>
      </c>
      <c r="I286" s="6">
        <v>807.0</v>
      </c>
      <c r="J286" s="7" t="str">
        <f t="shared" si="5"/>
        <v>Mcelmo /807</v>
      </c>
      <c r="K286" s="6" t="b">
        <v>1</v>
      </c>
      <c r="L286" s="13" t="s">
        <v>523</v>
      </c>
      <c r="M286" s="9"/>
    </row>
    <row r="287">
      <c r="A287" s="3" t="s">
        <v>524</v>
      </c>
      <c r="B287" s="4">
        <v>19.0</v>
      </c>
      <c r="C287" s="4">
        <v>13.0</v>
      </c>
      <c r="D287" s="5">
        <v>-32.0076886763713</v>
      </c>
      <c r="E287" s="5">
        <v>116.056181379065</v>
      </c>
      <c r="F287" s="4" t="s">
        <v>513</v>
      </c>
      <c r="G287" s="4" t="s">
        <v>514</v>
      </c>
      <c r="H287" s="6" t="s">
        <v>486</v>
      </c>
      <c r="I287" s="6">
        <v>992.0</v>
      </c>
      <c r="J287" s="7" t="str">
        <f t="shared" si="5"/>
        <v>Tansta8 /992</v>
      </c>
      <c r="K287" s="6" t="b">
        <v>1</v>
      </c>
      <c r="L287" s="13" t="s">
        <v>525</v>
      </c>
      <c r="M287" s="9"/>
    </row>
    <row r="288">
      <c r="A288" s="3" t="s">
        <v>526</v>
      </c>
      <c r="B288" s="4">
        <v>19.0</v>
      </c>
      <c r="C288" s="4">
        <v>14.0</v>
      </c>
      <c r="D288" s="5">
        <v>-32.0076761493258</v>
      </c>
      <c r="E288" s="5">
        <v>116.056350232103</v>
      </c>
      <c r="F288" s="4" t="s">
        <v>513</v>
      </c>
      <c r="G288" s="4" t="s">
        <v>514</v>
      </c>
      <c r="H288" s="6" t="s">
        <v>41</v>
      </c>
      <c r="I288" s="6">
        <v>3717.0</v>
      </c>
      <c r="J288" s="7" t="str">
        <f t="shared" si="5"/>
        <v>Nomadicjp/3717</v>
      </c>
      <c r="K288" s="6" t="b">
        <v>1</v>
      </c>
      <c r="L288" s="9"/>
      <c r="M288" s="9"/>
    </row>
    <row r="289">
      <c r="A289" s="3" t="s">
        <v>527</v>
      </c>
      <c r="B289" s="4">
        <v>19.0</v>
      </c>
      <c r="C289" s="4">
        <v>15.0</v>
      </c>
      <c r="D289" s="5">
        <v>-32.0076636222802</v>
      </c>
      <c r="E289" s="5">
        <v>116.056519085117</v>
      </c>
      <c r="F289" s="4" t="s">
        <v>513</v>
      </c>
      <c r="G289" s="4" t="s">
        <v>514</v>
      </c>
      <c r="H289" s="6" t="s">
        <v>26</v>
      </c>
      <c r="I289" s="6">
        <v>3180.0</v>
      </c>
      <c r="J289" s="7" t="str">
        <f t="shared" si="5"/>
        <v>Carts70/3180</v>
      </c>
      <c r="K289" s="6" t="b">
        <v>1</v>
      </c>
      <c r="L289" s="29">
        <v>44507.0</v>
      </c>
      <c r="M289" s="9"/>
    </row>
    <row r="290">
      <c r="A290" s="3" t="s">
        <v>528</v>
      </c>
      <c r="B290" s="4">
        <v>19.0</v>
      </c>
      <c r="C290" s="4">
        <v>16.0</v>
      </c>
      <c r="D290" s="5">
        <v>-32.0076510952346</v>
      </c>
      <c r="E290" s="5">
        <v>116.056687938108</v>
      </c>
      <c r="F290" s="4" t="s">
        <v>513</v>
      </c>
      <c r="G290" s="4" t="s">
        <v>514</v>
      </c>
      <c r="H290" s="6" t="s">
        <v>529</v>
      </c>
      <c r="I290" s="6">
        <v>12984.0</v>
      </c>
      <c r="J290" s="7" t="str">
        <f t="shared" si="5"/>
        <v>drerw637/12984</v>
      </c>
      <c r="K290" s="6" t="b">
        <v>1</v>
      </c>
      <c r="L290" s="13" t="s">
        <v>530</v>
      </c>
      <c r="M290" s="9"/>
    </row>
    <row r="291">
      <c r="A291" s="3" t="s">
        <v>531</v>
      </c>
      <c r="B291" s="4">
        <v>19.0</v>
      </c>
      <c r="C291" s="4">
        <v>17.0</v>
      </c>
      <c r="D291" s="5">
        <v>-32.0076385681891</v>
      </c>
      <c r="E291" s="5">
        <v>116.056856791076</v>
      </c>
      <c r="F291" s="4" t="s">
        <v>513</v>
      </c>
      <c r="G291" s="4" t="s">
        <v>514</v>
      </c>
      <c r="H291" s="6" t="s">
        <v>312</v>
      </c>
      <c r="I291" s="6">
        <v>1024.0</v>
      </c>
      <c r="J291" s="7" t="str">
        <f t="shared" si="5"/>
        <v>MunzeeJim19/1024</v>
      </c>
      <c r="K291" s="6" t="b">
        <v>1</v>
      </c>
      <c r="L291" s="9"/>
      <c r="M291" s="9"/>
    </row>
    <row r="292">
      <c r="A292" s="3" t="s">
        <v>532</v>
      </c>
      <c r="B292" s="4">
        <v>19.0</v>
      </c>
      <c r="C292" s="4">
        <v>18.0</v>
      </c>
      <c r="D292" s="5">
        <v>-32.0076260411435</v>
      </c>
      <c r="E292" s="5">
        <v>116.057025644021</v>
      </c>
      <c r="F292" s="4" t="s">
        <v>513</v>
      </c>
      <c r="G292" s="4" t="s">
        <v>514</v>
      </c>
      <c r="H292" s="6"/>
      <c r="I292" s="6"/>
      <c r="J292" s="9" t="str">
        <f t="shared" si="5"/>
        <v/>
      </c>
      <c r="K292" s="6" t="b">
        <v>0</v>
      </c>
      <c r="L292" s="6" t="s">
        <v>533</v>
      </c>
      <c r="M292" s="9"/>
    </row>
    <row r="293">
      <c r="A293" s="3" t="s">
        <v>534</v>
      </c>
      <c r="B293" s="4">
        <v>19.0</v>
      </c>
      <c r="C293" s="4">
        <v>19.0</v>
      </c>
      <c r="D293" s="5">
        <v>-32.007613514098</v>
      </c>
      <c r="E293" s="5">
        <v>116.057194496943</v>
      </c>
      <c r="F293" s="4" t="s">
        <v>513</v>
      </c>
      <c r="G293" s="4" t="s">
        <v>514</v>
      </c>
      <c r="H293" s="6" t="s">
        <v>38</v>
      </c>
      <c r="I293" s="3">
        <v>1761.0</v>
      </c>
      <c r="J293" s="7" t="str">
        <f t="shared" si="5"/>
        <v>Bewrightback/1761</v>
      </c>
      <c r="K293" s="6" t="b">
        <v>1</v>
      </c>
      <c r="L293" s="9"/>
      <c r="M293" s="9"/>
    </row>
    <row r="294">
      <c r="A294" s="3" t="s">
        <v>535</v>
      </c>
      <c r="B294" s="4">
        <v>19.0</v>
      </c>
      <c r="C294" s="4">
        <v>20.0</v>
      </c>
      <c r="D294" s="5">
        <v>-32.0076009870524</v>
      </c>
      <c r="E294" s="5">
        <v>116.057363349842</v>
      </c>
      <c r="F294" s="4" t="s">
        <v>536</v>
      </c>
      <c r="G294" s="4" t="s">
        <v>537</v>
      </c>
      <c r="H294" s="6" t="s">
        <v>538</v>
      </c>
      <c r="I294" s="6">
        <v>7139.0</v>
      </c>
      <c r="J294" s="7" t="str">
        <f t="shared" si="5"/>
        <v>nyisutter/7139</v>
      </c>
      <c r="K294" s="6" t="b">
        <v>1</v>
      </c>
      <c r="L294" s="9"/>
      <c r="M294" s="9"/>
    </row>
    <row r="295">
      <c r="A295" s="3" t="s">
        <v>539</v>
      </c>
      <c r="B295" s="4">
        <v>19.0</v>
      </c>
      <c r="C295" s="4">
        <v>21.0</v>
      </c>
      <c r="D295" s="5">
        <v>-32.0075884600068</v>
      </c>
      <c r="E295" s="5">
        <v>116.057532202718</v>
      </c>
      <c r="F295" s="4" t="s">
        <v>536</v>
      </c>
      <c r="G295" s="4" t="s">
        <v>537</v>
      </c>
      <c r="H295" s="6" t="s">
        <v>80</v>
      </c>
      <c r="I295" s="6">
        <v>2087.0</v>
      </c>
      <c r="J295" s="7" t="str">
        <f t="shared" si="5"/>
        <v>brattoo/2087</v>
      </c>
      <c r="K295" s="6" t="b">
        <v>1</v>
      </c>
      <c r="L295" s="9"/>
      <c r="M295" s="9"/>
    </row>
    <row r="296">
      <c r="A296" s="3" t="s">
        <v>540</v>
      </c>
      <c r="B296" s="4">
        <v>19.0</v>
      </c>
      <c r="C296" s="4">
        <v>22.0</v>
      </c>
      <c r="D296" s="5">
        <v>-32.0075759329613</v>
      </c>
      <c r="E296" s="5">
        <v>116.05770105557</v>
      </c>
      <c r="F296" s="4" t="s">
        <v>541</v>
      </c>
      <c r="G296" s="4" t="s">
        <v>537</v>
      </c>
      <c r="H296" s="6" t="s">
        <v>41</v>
      </c>
      <c r="I296" s="6">
        <v>4321.0</v>
      </c>
      <c r="J296" s="7" t="str">
        <f t="shared" si="5"/>
        <v>Nomadicjp/4321</v>
      </c>
      <c r="K296" s="6" t="b">
        <v>1</v>
      </c>
      <c r="L296" s="9"/>
      <c r="M296" s="9"/>
    </row>
    <row r="297">
      <c r="A297" s="3" t="s">
        <v>542</v>
      </c>
      <c r="B297" s="4">
        <v>19.0</v>
      </c>
      <c r="C297" s="4">
        <v>23.0</v>
      </c>
      <c r="D297" s="5">
        <v>-32.0075634059157</v>
      </c>
      <c r="E297" s="5">
        <v>116.0578699084</v>
      </c>
      <c r="F297" s="4" t="s">
        <v>536</v>
      </c>
      <c r="G297" s="4" t="s">
        <v>537</v>
      </c>
      <c r="H297" s="6" t="s">
        <v>351</v>
      </c>
      <c r="I297" s="6">
        <v>1902.0</v>
      </c>
      <c r="J297" s="7" t="str">
        <f t="shared" si="5"/>
        <v>Julesbeus/1902</v>
      </c>
      <c r="K297" s="6" t="b">
        <v>1</v>
      </c>
      <c r="L297" s="9"/>
      <c r="M297" s="9"/>
    </row>
    <row r="298">
      <c r="A298" s="3" t="s">
        <v>543</v>
      </c>
      <c r="B298" s="4">
        <v>19.0</v>
      </c>
      <c r="C298" s="4">
        <v>24.0</v>
      </c>
      <c r="D298" s="5">
        <v>-32.0075508788702</v>
      </c>
      <c r="E298" s="5">
        <v>116.058038761206</v>
      </c>
      <c r="F298" s="4" t="s">
        <v>536</v>
      </c>
      <c r="G298" s="4" t="s">
        <v>537</v>
      </c>
      <c r="H298" s="6" t="s">
        <v>22</v>
      </c>
      <c r="I298" s="6">
        <v>841.0</v>
      </c>
      <c r="J298" s="7" t="str">
        <f t="shared" si="5"/>
        <v>jetsetnana/841</v>
      </c>
      <c r="K298" s="6" t="b">
        <v>1</v>
      </c>
      <c r="L298" s="9"/>
      <c r="M298" s="9"/>
    </row>
    <row r="299">
      <c r="A299" s="3" t="s">
        <v>544</v>
      </c>
      <c r="B299" s="4">
        <v>19.0</v>
      </c>
      <c r="C299" s="4">
        <v>25.0</v>
      </c>
      <c r="D299" s="5">
        <v>-32.0075383518246</v>
      </c>
      <c r="E299" s="5">
        <v>116.05820761399</v>
      </c>
      <c r="F299" s="4" t="s">
        <v>536</v>
      </c>
      <c r="G299" s="4" t="s">
        <v>537</v>
      </c>
      <c r="H299" s="6" t="s">
        <v>41</v>
      </c>
      <c r="I299" s="6">
        <v>4348.0</v>
      </c>
      <c r="J299" s="7" t="str">
        <f t="shared" si="5"/>
        <v>Nomadicjp/4348</v>
      </c>
      <c r="K299" s="6" t="b">
        <v>1</v>
      </c>
      <c r="L299" s="9"/>
      <c r="M299" s="9"/>
    </row>
    <row r="300">
      <c r="A300" s="3" t="s">
        <v>545</v>
      </c>
      <c r="B300" s="4">
        <v>19.0</v>
      </c>
      <c r="C300" s="4">
        <v>26.0</v>
      </c>
      <c r="D300" s="5">
        <v>-32.007525824779</v>
      </c>
      <c r="E300" s="5">
        <v>116.05837646675</v>
      </c>
      <c r="F300" s="4" t="s">
        <v>536</v>
      </c>
      <c r="G300" s="4" t="s">
        <v>537</v>
      </c>
      <c r="H300" s="6" t="s">
        <v>38</v>
      </c>
      <c r="I300" s="3">
        <v>1788.0</v>
      </c>
      <c r="J300" s="7" t="str">
        <f t="shared" si="5"/>
        <v>Bewrightback/1788</v>
      </c>
      <c r="K300" s="6" t="b">
        <v>1</v>
      </c>
      <c r="L300" s="9"/>
      <c r="M300" s="9"/>
    </row>
    <row r="301">
      <c r="A301" s="3" t="s">
        <v>546</v>
      </c>
      <c r="B301" s="4">
        <v>19.0</v>
      </c>
      <c r="C301" s="4">
        <v>27.0</v>
      </c>
      <c r="D301" s="5">
        <v>-32.0075132977335</v>
      </c>
      <c r="E301" s="5">
        <v>116.058545319487</v>
      </c>
      <c r="F301" s="4" t="s">
        <v>547</v>
      </c>
      <c r="G301" s="4" t="s">
        <v>548</v>
      </c>
      <c r="H301" s="6" t="s">
        <v>80</v>
      </c>
      <c r="I301" s="6">
        <v>1734.0</v>
      </c>
      <c r="J301" s="7" t="str">
        <f t="shared" si="5"/>
        <v>brattoo/1734</v>
      </c>
      <c r="K301" s="6" t="b">
        <v>1</v>
      </c>
      <c r="L301" s="9"/>
      <c r="M301" s="9"/>
    </row>
    <row r="302">
      <c r="A302" s="3" t="s">
        <v>549</v>
      </c>
      <c r="B302" s="4">
        <v>19.0</v>
      </c>
      <c r="C302" s="4">
        <v>28.0</v>
      </c>
      <c r="D302" s="5">
        <v>-32.0075007706879</v>
      </c>
      <c r="E302" s="5">
        <v>116.058714172202</v>
      </c>
      <c r="F302" s="4" t="s">
        <v>547</v>
      </c>
      <c r="G302" s="4" t="s">
        <v>548</v>
      </c>
      <c r="H302" s="6" t="s">
        <v>351</v>
      </c>
      <c r="I302" s="6">
        <v>1903.0</v>
      </c>
      <c r="J302" s="7" t="str">
        <f t="shared" si="5"/>
        <v>Julesbeus/1903</v>
      </c>
      <c r="K302" s="6" t="b">
        <v>1</v>
      </c>
      <c r="L302" s="9"/>
      <c r="M302" s="9"/>
    </row>
    <row r="303">
      <c r="A303" s="3" t="s">
        <v>550</v>
      </c>
      <c r="B303" s="4">
        <v>19.0</v>
      </c>
      <c r="C303" s="4">
        <v>29.0</v>
      </c>
      <c r="D303" s="5">
        <v>-32.0074882436424</v>
      </c>
      <c r="E303" s="5">
        <v>116.058883024893</v>
      </c>
      <c r="F303" s="4" t="s">
        <v>547</v>
      </c>
      <c r="G303" s="4" t="s">
        <v>548</v>
      </c>
      <c r="H303" s="6" t="s">
        <v>41</v>
      </c>
      <c r="I303" s="6">
        <v>4442.0</v>
      </c>
      <c r="J303" s="7" t="str">
        <f t="shared" si="5"/>
        <v>Nomadicjp/4442</v>
      </c>
      <c r="K303" s="6" t="b">
        <v>1</v>
      </c>
      <c r="L303" s="9"/>
      <c r="M303" s="9"/>
    </row>
    <row r="304">
      <c r="A304" s="3" t="s">
        <v>551</v>
      </c>
      <c r="B304" s="4">
        <v>19.0</v>
      </c>
      <c r="C304" s="4">
        <v>30.0</v>
      </c>
      <c r="D304" s="5">
        <v>-32.0074757165968</v>
      </c>
      <c r="E304" s="5">
        <v>116.059051877561</v>
      </c>
      <c r="F304" s="4" t="s">
        <v>364</v>
      </c>
      <c r="G304" s="4" t="s">
        <v>365</v>
      </c>
      <c r="H304" s="6" t="s">
        <v>38</v>
      </c>
      <c r="I304" s="3">
        <v>1563.0</v>
      </c>
      <c r="J304" s="7" t="str">
        <f t="shared" si="5"/>
        <v>Bewrightback/1563</v>
      </c>
      <c r="K304" s="6" t="b">
        <v>1</v>
      </c>
      <c r="L304" s="9"/>
      <c r="M304" s="9"/>
    </row>
    <row r="305">
      <c r="A305" s="3" t="s">
        <v>552</v>
      </c>
      <c r="B305" s="4">
        <v>20.0</v>
      </c>
      <c r="C305" s="4">
        <v>9.0</v>
      </c>
      <c r="D305" s="5">
        <v>-32.0078819680604</v>
      </c>
      <c r="E305" s="5">
        <v>116.055520744761</v>
      </c>
      <c r="F305" s="4" t="s">
        <v>513</v>
      </c>
      <c r="G305" s="4" t="s">
        <v>514</v>
      </c>
      <c r="H305" s="6" t="s">
        <v>553</v>
      </c>
      <c r="I305" s="6">
        <v>9292.0</v>
      </c>
      <c r="J305" s="7" t="str">
        <f t="shared" si="5"/>
        <v>BonnieB1/9292</v>
      </c>
      <c r="K305" s="6" t="b">
        <v>1</v>
      </c>
      <c r="L305" s="6"/>
      <c r="M305" s="9"/>
    </row>
    <row r="306">
      <c r="A306" s="3" t="s">
        <v>554</v>
      </c>
      <c r="B306" s="4">
        <v>20.0</v>
      </c>
      <c r="C306" s="4">
        <v>10.0</v>
      </c>
      <c r="D306" s="5">
        <v>-32.0078694410149</v>
      </c>
      <c r="E306" s="5">
        <v>116.055689598154</v>
      </c>
      <c r="F306" s="4" t="s">
        <v>513</v>
      </c>
      <c r="G306" s="4" t="s">
        <v>514</v>
      </c>
      <c r="H306" s="6" t="s">
        <v>555</v>
      </c>
      <c r="I306" s="6">
        <v>12000.0</v>
      </c>
      <c r="J306" s="7" t="str">
        <f t="shared" si="5"/>
        <v>Bitux/12000</v>
      </c>
      <c r="K306" s="6" t="b">
        <v>1</v>
      </c>
      <c r="L306" s="9"/>
      <c r="M306" s="9"/>
    </row>
    <row r="307">
      <c r="A307" s="3" t="s">
        <v>556</v>
      </c>
      <c r="B307" s="4">
        <v>20.0</v>
      </c>
      <c r="C307" s="4">
        <v>11.0</v>
      </c>
      <c r="D307" s="5">
        <v>-32.0078569139693</v>
      </c>
      <c r="E307" s="5">
        <v>116.055858451524</v>
      </c>
      <c r="F307" s="4" t="s">
        <v>513</v>
      </c>
      <c r="G307" s="4" t="s">
        <v>514</v>
      </c>
      <c r="H307" s="6" t="s">
        <v>557</v>
      </c>
      <c r="I307" s="6">
        <v>714.0</v>
      </c>
      <c r="J307" s="7" t="str">
        <f t="shared" si="5"/>
        <v>Caribus/714</v>
      </c>
      <c r="K307" s="6" t="b">
        <v>1</v>
      </c>
      <c r="L307" s="6" t="s">
        <v>558</v>
      </c>
      <c r="M307" s="9"/>
    </row>
    <row r="308">
      <c r="A308" s="3" t="s">
        <v>559</v>
      </c>
      <c r="B308" s="4">
        <v>20.0</v>
      </c>
      <c r="C308" s="4">
        <v>12.0</v>
      </c>
      <c r="D308" s="5">
        <v>-32.0078443869237</v>
      </c>
      <c r="E308" s="5">
        <v>116.056027304872</v>
      </c>
      <c r="F308" s="4" t="s">
        <v>513</v>
      </c>
      <c r="G308" s="4" t="s">
        <v>514</v>
      </c>
      <c r="H308" s="6" t="s">
        <v>391</v>
      </c>
      <c r="I308" s="6">
        <v>11105.0</v>
      </c>
      <c r="J308" s="7" t="str">
        <f t="shared" si="5"/>
        <v>geckofreund/11105</v>
      </c>
      <c r="K308" s="6" t="b">
        <v>1</v>
      </c>
      <c r="L308" s="9"/>
      <c r="M308" s="9"/>
    </row>
    <row r="309">
      <c r="A309" s="3" t="s">
        <v>560</v>
      </c>
      <c r="B309" s="4">
        <v>20.0</v>
      </c>
      <c r="C309" s="4">
        <v>13.0</v>
      </c>
      <c r="D309" s="5">
        <v>-32.0078318598782</v>
      </c>
      <c r="E309" s="5">
        <v>116.056196158196</v>
      </c>
      <c r="F309" s="4" t="s">
        <v>513</v>
      </c>
      <c r="G309" s="4" t="s">
        <v>514</v>
      </c>
      <c r="H309" s="6" t="s">
        <v>388</v>
      </c>
      <c r="I309" s="6">
        <v>5660.0</v>
      </c>
      <c r="J309" s="7" t="str">
        <f t="shared" si="5"/>
        <v>NoahCache/5660</v>
      </c>
      <c r="K309" s="6" t="b">
        <v>1</v>
      </c>
      <c r="L309" s="9"/>
      <c r="M309" s="9"/>
    </row>
    <row r="310">
      <c r="A310" s="3" t="s">
        <v>561</v>
      </c>
      <c r="B310" s="4">
        <v>20.0</v>
      </c>
      <c r="C310" s="4">
        <v>14.0</v>
      </c>
      <c r="D310" s="5">
        <v>-32.0078193328326</v>
      </c>
      <c r="E310" s="5">
        <v>116.056365011497</v>
      </c>
      <c r="F310" s="4" t="s">
        <v>513</v>
      </c>
      <c r="G310" s="4" t="s">
        <v>514</v>
      </c>
      <c r="H310" s="6" t="s">
        <v>394</v>
      </c>
      <c r="I310" s="6">
        <v>5701.0</v>
      </c>
      <c r="J310" s="7" t="str">
        <f t="shared" si="5"/>
        <v>Syrtene/5701</v>
      </c>
      <c r="K310" s="6" t="b">
        <v>1</v>
      </c>
      <c r="L310" s="9"/>
      <c r="M310" s="9"/>
    </row>
    <row r="311">
      <c r="A311" s="3" t="s">
        <v>562</v>
      </c>
      <c r="B311" s="4">
        <v>20.0</v>
      </c>
      <c r="C311" s="4">
        <v>15.0</v>
      </c>
      <c r="D311" s="5">
        <v>-32.0078068057871</v>
      </c>
      <c r="E311" s="5">
        <v>116.056533864775</v>
      </c>
      <c r="F311" s="4" t="s">
        <v>513</v>
      </c>
      <c r="G311" s="4" t="s">
        <v>514</v>
      </c>
      <c r="H311" s="6" t="s">
        <v>22</v>
      </c>
      <c r="I311" s="14">
        <v>356.0</v>
      </c>
      <c r="J311" s="7" t="str">
        <f t="shared" si="5"/>
        <v>jetsetnana/356</v>
      </c>
      <c r="K311" s="6" t="b">
        <v>1</v>
      </c>
      <c r="L311" s="9"/>
      <c r="M311" s="9"/>
    </row>
    <row r="312">
      <c r="A312" s="3" t="s">
        <v>563</v>
      </c>
      <c r="B312" s="4">
        <v>20.0</v>
      </c>
      <c r="C312" s="4">
        <v>16.0</v>
      </c>
      <c r="D312" s="5">
        <v>-32.0077942787415</v>
      </c>
      <c r="E312" s="5">
        <v>116.05670271803</v>
      </c>
      <c r="F312" s="4" t="s">
        <v>564</v>
      </c>
      <c r="G312" s="4" t="s">
        <v>565</v>
      </c>
      <c r="H312" s="6" t="s">
        <v>566</v>
      </c>
      <c r="I312" s="6">
        <v>4146.0</v>
      </c>
      <c r="J312" s="7" t="str">
        <f t="shared" si="5"/>
        <v>lanyasummer/4146</v>
      </c>
      <c r="K312" s="6" t="b">
        <v>1</v>
      </c>
      <c r="L312" s="9"/>
      <c r="M312" s="9"/>
    </row>
    <row r="313">
      <c r="A313" s="3" t="s">
        <v>567</v>
      </c>
      <c r="B313" s="4">
        <v>20.0</v>
      </c>
      <c r="C313" s="4">
        <v>17.0</v>
      </c>
      <c r="D313" s="5">
        <v>-32.0077817516959</v>
      </c>
      <c r="E313" s="5">
        <v>116.056871571261</v>
      </c>
      <c r="F313" s="4" t="s">
        <v>564</v>
      </c>
      <c r="G313" s="4" t="s">
        <v>565</v>
      </c>
      <c r="H313" s="6" t="s">
        <v>31</v>
      </c>
      <c r="I313" s="6">
        <v>8601.0</v>
      </c>
      <c r="J313" s="7" t="str">
        <f t="shared" si="5"/>
        <v>Debolicious/8601</v>
      </c>
      <c r="K313" s="6" t="b">
        <v>1</v>
      </c>
      <c r="L313" s="9"/>
      <c r="M313" s="9"/>
    </row>
    <row r="314">
      <c r="A314" s="3" t="s">
        <v>568</v>
      </c>
      <c r="B314" s="4">
        <v>20.0</v>
      </c>
      <c r="C314" s="4">
        <v>18.0</v>
      </c>
      <c r="D314" s="5">
        <v>-32.0077692246504</v>
      </c>
      <c r="E314" s="5">
        <v>116.05704042447</v>
      </c>
      <c r="F314" s="4" t="s">
        <v>564</v>
      </c>
      <c r="G314" s="4" t="s">
        <v>565</v>
      </c>
      <c r="H314" s="6" t="s">
        <v>381</v>
      </c>
      <c r="I314" s="6">
        <v>30227.0</v>
      </c>
      <c r="J314" s="7" t="str">
        <f t="shared" si="5"/>
        <v>jafo43/30227</v>
      </c>
      <c r="K314" s="6" t="b">
        <v>1</v>
      </c>
      <c r="L314" s="9"/>
      <c r="M314" s="9"/>
    </row>
    <row r="315">
      <c r="A315" s="3" t="s">
        <v>569</v>
      </c>
      <c r="B315" s="4">
        <v>20.0</v>
      </c>
      <c r="C315" s="4">
        <v>19.0</v>
      </c>
      <c r="D315" s="5">
        <v>-32.0077566976048</v>
      </c>
      <c r="E315" s="5">
        <v>116.057209277656</v>
      </c>
      <c r="F315" s="4" t="s">
        <v>570</v>
      </c>
      <c r="G315" s="4" t="s">
        <v>571</v>
      </c>
      <c r="H315" s="6" t="s">
        <v>132</v>
      </c>
      <c r="I315" s="6">
        <v>1468.0</v>
      </c>
      <c r="J315" s="7" t="str">
        <f t="shared" si="5"/>
        <v>julesbeus/1468</v>
      </c>
      <c r="K315" s="6" t="b">
        <v>1</v>
      </c>
      <c r="L315" s="9"/>
      <c r="M315" s="9"/>
    </row>
    <row r="316">
      <c r="A316" s="3" t="s">
        <v>572</v>
      </c>
      <c r="B316" s="4">
        <v>20.0</v>
      </c>
      <c r="C316" s="4">
        <v>20.0</v>
      </c>
      <c r="D316" s="5">
        <v>-32.0077441705593</v>
      </c>
      <c r="E316" s="5">
        <v>116.057378130818</v>
      </c>
      <c r="F316" s="4" t="s">
        <v>573</v>
      </c>
      <c r="G316" s="4" t="s">
        <v>574</v>
      </c>
      <c r="H316" s="6" t="s">
        <v>385</v>
      </c>
      <c r="I316" s="6">
        <v>1839.0</v>
      </c>
      <c r="J316" s="7" t="str">
        <f t="shared" si="5"/>
        <v>Jenks70/1839</v>
      </c>
      <c r="K316" s="6" t="b">
        <v>1</v>
      </c>
      <c r="L316" s="9"/>
      <c r="M316" s="9"/>
    </row>
    <row r="317">
      <c r="A317" s="3" t="s">
        <v>575</v>
      </c>
      <c r="B317" s="4">
        <v>20.0</v>
      </c>
      <c r="C317" s="4">
        <v>21.0</v>
      </c>
      <c r="D317" s="5">
        <v>-32.0077316435137</v>
      </c>
      <c r="E317" s="5">
        <v>116.057546983958</v>
      </c>
      <c r="F317" s="4" t="s">
        <v>573</v>
      </c>
      <c r="G317" s="4" t="s">
        <v>574</v>
      </c>
      <c r="H317" s="6" t="s">
        <v>205</v>
      </c>
      <c r="I317" s="10">
        <v>3173.0</v>
      </c>
      <c r="J317" s="7" t="str">
        <f t="shared" si="5"/>
        <v>johnsjen/3173</v>
      </c>
      <c r="K317" s="6" t="b">
        <v>1</v>
      </c>
      <c r="L317" s="9"/>
      <c r="M317" s="9"/>
    </row>
    <row r="318">
      <c r="A318" s="3" t="s">
        <v>576</v>
      </c>
      <c r="B318" s="4">
        <v>20.0</v>
      </c>
      <c r="C318" s="4">
        <v>22.0</v>
      </c>
      <c r="D318" s="5">
        <v>-32.0077191164681</v>
      </c>
      <c r="E318" s="5">
        <v>116.057715837074</v>
      </c>
      <c r="F318" s="4" t="s">
        <v>573</v>
      </c>
      <c r="G318" s="4" t="s">
        <v>574</v>
      </c>
      <c r="H318" s="6" t="s">
        <v>26</v>
      </c>
      <c r="I318" s="6">
        <v>3176.0</v>
      </c>
      <c r="J318" s="7" t="str">
        <f t="shared" si="5"/>
        <v>Carts70/3176</v>
      </c>
      <c r="K318" s="6" t="b">
        <v>1</v>
      </c>
      <c r="L318" s="29">
        <v>44508.0</v>
      </c>
      <c r="M318" s="9"/>
    </row>
    <row r="319">
      <c r="A319" s="3" t="s">
        <v>577</v>
      </c>
      <c r="B319" s="4">
        <v>20.0</v>
      </c>
      <c r="C319" s="4">
        <v>23.0</v>
      </c>
      <c r="D319" s="5">
        <v>-32.0077065894226</v>
      </c>
      <c r="E319" s="5">
        <v>116.057884690167</v>
      </c>
      <c r="F319" s="4" t="s">
        <v>536</v>
      </c>
      <c r="G319" s="4" t="s">
        <v>537</v>
      </c>
      <c r="H319" s="6"/>
      <c r="I319" s="6"/>
      <c r="J319" s="9" t="str">
        <f t="shared" si="5"/>
        <v/>
      </c>
      <c r="K319" s="6" t="b">
        <v>0</v>
      </c>
      <c r="L319" s="9"/>
      <c r="M319" s="9"/>
    </row>
    <row r="320">
      <c r="A320" s="3" t="s">
        <v>578</v>
      </c>
      <c r="B320" s="4">
        <v>20.0</v>
      </c>
      <c r="C320" s="4">
        <v>24.0</v>
      </c>
      <c r="D320" s="5">
        <v>-32.007694062377</v>
      </c>
      <c r="E320" s="5">
        <v>116.058053543238</v>
      </c>
      <c r="F320" s="4" t="s">
        <v>536</v>
      </c>
      <c r="G320" s="4" t="s">
        <v>537</v>
      </c>
      <c r="H320" s="6" t="s">
        <v>385</v>
      </c>
      <c r="I320" s="6">
        <v>1747.0</v>
      </c>
      <c r="J320" s="7" t="str">
        <f t="shared" si="5"/>
        <v>Jenks70/1747</v>
      </c>
      <c r="K320" s="6" t="b">
        <v>1</v>
      </c>
      <c r="L320" s="9"/>
      <c r="M320" s="9"/>
    </row>
    <row r="321">
      <c r="A321" s="3" t="s">
        <v>579</v>
      </c>
      <c r="B321" s="4">
        <v>20.0</v>
      </c>
      <c r="C321" s="4">
        <v>25.0</v>
      </c>
      <c r="D321" s="5">
        <v>-32.0076815353315</v>
      </c>
      <c r="E321" s="5">
        <v>116.058222396285</v>
      </c>
      <c r="F321" s="4" t="s">
        <v>536</v>
      </c>
      <c r="G321" s="4" t="s">
        <v>537</v>
      </c>
      <c r="H321" s="6" t="s">
        <v>26</v>
      </c>
      <c r="I321" s="6">
        <v>3179.0</v>
      </c>
      <c r="J321" s="7" t="str">
        <f t="shared" si="5"/>
        <v>Carts70/3179</v>
      </c>
      <c r="K321" s="6" t="b">
        <v>1</v>
      </c>
      <c r="L321" s="29">
        <v>44509.0</v>
      </c>
      <c r="M321" s="9"/>
    </row>
    <row r="322">
      <c r="A322" s="3" t="s">
        <v>580</v>
      </c>
      <c r="B322" s="4">
        <v>20.0</v>
      </c>
      <c r="C322" s="4">
        <v>26.0</v>
      </c>
      <c r="D322" s="5">
        <v>-32.0076690082859</v>
      </c>
      <c r="E322" s="5">
        <v>116.058391249309</v>
      </c>
      <c r="F322" s="4" t="s">
        <v>536</v>
      </c>
      <c r="G322" s="4" t="s">
        <v>537</v>
      </c>
      <c r="H322" s="6"/>
      <c r="I322" s="6"/>
      <c r="J322" s="9" t="str">
        <f t="shared" si="5"/>
        <v/>
      </c>
      <c r="K322" s="6" t="b">
        <v>0</v>
      </c>
      <c r="L322" s="9"/>
      <c r="M322" s="9"/>
    </row>
    <row r="323">
      <c r="A323" s="3" t="s">
        <v>581</v>
      </c>
      <c r="B323" s="4">
        <v>20.0</v>
      </c>
      <c r="C323" s="4">
        <v>27.0</v>
      </c>
      <c r="D323" s="5">
        <v>-32.0076564812403</v>
      </c>
      <c r="E323" s="5">
        <v>116.05856010231</v>
      </c>
      <c r="F323" s="4" t="s">
        <v>536</v>
      </c>
      <c r="G323" s="4" t="s">
        <v>537</v>
      </c>
      <c r="H323" s="6" t="s">
        <v>385</v>
      </c>
      <c r="I323" s="6">
        <v>1679.0</v>
      </c>
      <c r="J323" s="7" t="str">
        <f t="shared" si="5"/>
        <v>Jenks70/1679</v>
      </c>
      <c r="K323" s="6" t="b">
        <v>1</v>
      </c>
      <c r="L323" s="9"/>
      <c r="M323" s="9"/>
    </row>
    <row r="324">
      <c r="A324" s="3" t="s">
        <v>582</v>
      </c>
      <c r="B324" s="4">
        <v>20.0</v>
      </c>
      <c r="C324" s="4">
        <v>28.0</v>
      </c>
      <c r="D324" s="5">
        <v>-32.0076439541948</v>
      </c>
      <c r="E324" s="5">
        <v>116.058728955288</v>
      </c>
      <c r="F324" s="4" t="s">
        <v>536</v>
      </c>
      <c r="G324" s="4" t="s">
        <v>537</v>
      </c>
      <c r="H324" s="6" t="s">
        <v>26</v>
      </c>
      <c r="I324" s="6">
        <v>3178.0</v>
      </c>
      <c r="J324" s="7" t="str">
        <f t="shared" si="5"/>
        <v>Carts70/3178</v>
      </c>
      <c r="K324" s="6" t="b">
        <v>1</v>
      </c>
      <c r="L324" s="29">
        <v>44510.0</v>
      </c>
      <c r="M324" s="9"/>
    </row>
    <row r="325">
      <c r="A325" s="3" t="s">
        <v>583</v>
      </c>
      <c r="B325" s="4">
        <v>20.0</v>
      </c>
      <c r="C325" s="4">
        <v>29.0</v>
      </c>
      <c r="D325" s="5">
        <v>-32.0076314271492</v>
      </c>
      <c r="E325" s="5">
        <v>116.058897808243</v>
      </c>
      <c r="F325" s="4" t="s">
        <v>364</v>
      </c>
      <c r="G325" s="4" t="s">
        <v>365</v>
      </c>
      <c r="H325" s="6"/>
      <c r="I325" s="6"/>
      <c r="J325" s="9" t="str">
        <f t="shared" si="5"/>
        <v/>
      </c>
      <c r="K325" s="6" t="b">
        <v>0</v>
      </c>
      <c r="L325" s="9"/>
      <c r="M325" s="9"/>
    </row>
    <row r="326">
      <c r="A326" s="3" t="s">
        <v>584</v>
      </c>
      <c r="B326" s="4">
        <v>21.0</v>
      </c>
      <c r="C326" s="4">
        <v>10.0</v>
      </c>
      <c r="D326" s="5">
        <v>-32.0080126245217</v>
      </c>
      <c r="E326" s="5">
        <v>116.055704376516</v>
      </c>
      <c r="F326" s="4" t="s">
        <v>253</v>
      </c>
      <c r="G326" s="4" t="s">
        <v>254</v>
      </c>
      <c r="H326" s="6" t="s">
        <v>80</v>
      </c>
      <c r="I326" s="6">
        <v>1739.0</v>
      </c>
      <c r="J326" s="7" t="str">
        <f t="shared" si="5"/>
        <v>brattoo/1739</v>
      </c>
      <c r="K326" s="6" t="b">
        <v>1</v>
      </c>
      <c r="L326" s="9"/>
      <c r="M326" s="9"/>
    </row>
    <row r="327">
      <c r="A327" s="3" t="s">
        <v>585</v>
      </c>
      <c r="B327" s="4">
        <v>21.0</v>
      </c>
      <c r="C327" s="4">
        <v>11.0</v>
      </c>
      <c r="D327" s="5">
        <v>-32.0080000974761</v>
      </c>
      <c r="E327" s="5">
        <v>116.05587323015</v>
      </c>
      <c r="F327" s="4" t="s">
        <v>513</v>
      </c>
      <c r="G327" s="4" t="s">
        <v>514</v>
      </c>
      <c r="H327" s="6" t="s">
        <v>38</v>
      </c>
      <c r="I327" s="3">
        <v>1597.0</v>
      </c>
      <c r="J327" s="7" t="str">
        <f t="shared" si="5"/>
        <v>Bewrightback/1597</v>
      </c>
      <c r="K327" s="6" t="b">
        <v>1</v>
      </c>
      <c r="L327" s="9"/>
      <c r="M327" s="9"/>
    </row>
    <row r="328">
      <c r="A328" s="3" t="s">
        <v>586</v>
      </c>
      <c r="B328" s="4">
        <v>21.0</v>
      </c>
      <c r="C328" s="4">
        <v>12.0</v>
      </c>
      <c r="D328" s="5">
        <v>-32.0079875704306</v>
      </c>
      <c r="E328" s="5">
        <v>116.056042083761</v>
      </c>
      <c r="F328" s="4" t="s">
        <v>564</v>
      </c>
      <c r="G328" s="4" t="s">
        <v>565</v>
      </c>
      <c r="H328" s="6" t="s">
        <v>31</v>
      </c>
      <c r="I328" s="6">
        <v>10751.0</v>
      </c>
      <c r="J328" s="7" t="str">
        <f t="shared" si="5"/>
        <v>Debolicious/10751</v>
      </c>
      <c r="K328" s="6" t="b">
        <v>1</v>
      </c>
      <c r="L328" s="6" t="s">
        <v>587</v>
      </c>
      <c r="M328" s="9"/>
    </row>
    <row r="329">
      <c r="A329" s="3" t="s">
        <v>588</v>
      </c>
      <c r="B329" s="4">
        <v>21.0</v>
      </c>
      <c r="C329" s="4">
        <v>13.0</v>
      </c>
      <c r="D329" s="5">
        <v>-32.007975043385</v>
      </c>
      <c r="E329" s="5">
        <v>116.056210937349</v>
      </c>
      <c r="F329" s="4" t="s">
        <v>564</v>
      </c>
      <c r="G329" s="4" t="s">
        <v>565</v>
      </c>
      <c r="H329" s="6" t="s">
        <v>34</v>
      </c>
      <c r="I329" s="6">
        <v>6835.0</v>
      </c>
      <c r="J329" s="7" t="str">
        <f t="shared" si="5"/>
        <v>TD42/6835</v>
      </c>
      <c r="K329" s="6" t="b">
        <v>1</v>
      </c>
      <c r="L329" s="13" t="s">
        <v>589</v>
      </c>
      <c r="M329" s="9"/>
    </row>
    <row r="330">
      <c r="A330" s="3" t="s">
        <v>590</v>
      </c>
      <c r="B330" s="4">
        <v>21.0</v>
      </c>
      <c r="C330" s="4">
        <v>14.0</v>
      </c>
      <c r="D330" s="5">
        <v>-32.0079625163394</v>
      </c>
      <c r="E330" s="5">
        <v>116.056379790914</v>
      </c>
      <c r="F330" s="4" t="s">
        <v>564</v>
      </c>
      <c r="G330" s="4" t="s">
        <v>565</v>
      </c>
      <c r="H330" s="6" t="s">
        <v>351</v>
      </c>
      <c r="I330" s="6">
        <v>1904.0</v>
      </c>
      <c r="J330" s="7" t="str">
        <f t="shared" si="5"/>
        <v>Julesbeus/1904</v>
      </c>
      <c r="K330" s="6" t="b">
        <v>1</v>
      </c>
      <c r="L330" s="9"/>
      <c r="M330" s="9"/>
    </row>
    <row r="331">
      <c r="A331" s="3" t="s">
        <v>591</v>
      </c>
      <c r="B331" s="4">
        <v>21.0</v>
      </c>
      <c r="C331" s="4">
        <v>15.0</v>
      </c>
      <c r="D331" s="5">
        <v>-32.0079499892939</v>
      </c>
      <c r="E331" s="5">
        <v>116.056548644456</v>
      </c>
      <c r="F331" s="4" t="s">
        <v>564</v>
      </c>
      <c r="G331" s="4" t="s">
        <v>565</v>
      </c>
      <c r="H331" s="6"/>
      <c r="I331" s="6"/>
      <c r="J331" s="9" t="str">
        <f t="shared" si="5"/>
        <v/>
      </c>
      <c r="K331" s="6" t="b">
        <v>0</v>
      </c>
      <c r="L331" s="9"/>
      <c r="M331" s="9"/>
    </row>
    <row r="332">
      <c r="A332" s="3" t="s">
        <v>592</v>
      </c>
      <c r="B332" s="4">
        <v>21.0</v>
      </c>
      <c r="C332" s="4">
        <v>16.0</v>
      </c>
      <c r="D332" s="5">
        <v>-32.0079374622483</v>
      </c>
      <c r="E332" s="5">
        <v>116.056717497974</v>
      </c>
      <c r="F332" s="4" t="s">
        <v>564</v>
      </c>
      <c r="G332" s="4" t="s">
        <v>565</v>
      </c>
      <c r="H332" s="6" t="s">
        <v>34</v>
      </c>
      <c r="I332" s="6">
        <v>6834.0</v>
      </c>
      <c r="J332" s="7" t="str">
        <f t="shared" si="5"/>
        <v>TD42/6834</v>
      </c>
      <c r="K332" s="6" t="b">
        <v>1</v>
      </c>
      <c r="L332" s="13" t="s">
        <v>593</v>
      </c>
      <c r="M332" s="9"/>
    </row>
    <row r="333">
      <c r="A333" s="3" t="s">
        <v>594</v>
      </c>
      <c r="B333" s="4">
        <v>21.0</v>
      </c>
      <c r="C333" s="4">
        <v>17.0</v>
      </c>
      <c r="D333" s="5">
        <v>-32.0079249352028</v>
      </c>
      <c r="E333" s="5">
        <v>116.05688635147</v>
      </c>
      <c r="F333" s="4" t="s">
        <v>564</v>
      </c>
      <c r="G333" s="4" t="s">
        <v>565</v>
      </c>
      <c r="H333" s="6"/>
      <c r="I333" s="6"/>
      <c r="J333" s="9" t="str">
        <f t="shared" si="5"/>
        <v/>
      </c>
      <c r="K333" s="6" t="b">
        <v>0</v>
      </c>
      <c r="L333" s="9"/>
      <c r="M333" s="9"/>
    </row>
    <row r="334">
      <c r="A334" s="3" t="s">
        <v>595</v>
      </c>
      <c r="B334" s="4">
        <v>21.0</v>
      </c>
      <c r="C334" s="4">
        <v>18.0</v>
      </c>
      <c r="D334" s="5">
        <v>-32.0079124081572</v>
      </c>
      <c r="E334" s="5">
        <v>116.057055204942</v>
      </c>
      <c r="F334" s="4" t="s">
        <v>564</v>
      </c>
      <c r="G334" s="4" t="s">
        <v>565</v>
      </c>
      <c r="H334" s="6" t="s">
        <v>64</v>
      </c>
      <c r="I334" s="6">
        <v>5009.0</v>
      </c>
      <c r="J334" s="7" t="str">
        <f t="shared" si="5"/>
        <v>Hmmm/5009</v>
      </c>
      <c r="K334" s="6" t="b">
        <v>1</v>
      </c>
      <c r="L334" s="13" t="s">
        <v>596</v>
      </c>
      <c r="M334" s="9"/>
    </row>
    <row r="335">
      <c r="A335" s="3" t="s">
        <v>597</v>
      </c>
      <c r="B335" s="4">
        <v>21.0</v>
      </c>
      <c r="C335" s="4">
        <v>19.0</v>
      </c>
      <c r="D335" s="5">
        <v>-32.0078998811116</v>
      </c>
      <c r="E335" s="5">
        <v>116.057224058392</v>
      </c>
      <c r="F335" s="4" t="s">
        <v>570</v>
      </c>
      <c r="G335" s="4" t="s">
        <v>571</v>
      </c>
      <c r="H335" s="27" t="s">
        <v>22</v>
      </c>
      <c r="I335" s="3">
        <v>388.0</v>
      </c>
      <c r="J335" s="7" t="str">
        <f t="shared" si="5"/>
        <v>jetsetnana/388</v>
      </c>
      <c r="K335" s="6" t="b">
        <v>1</v>
      </c>
      <c r="L335" s="9"/>
      <c r="M335" s="9"/>
    </row>
    <row r="336">
      <c r="A336" s="3" t="s">
        <v>598</v>
      </c>
      <c r="B336" s="4">
        <v>21.0</v>
      </c>
      <c r="C336" s="4">
        <v>20.0</v>
      </c>
      <c r="D336" s="5">
        <v>-32.0078873540661</v>
      </c>
      <c r="E336" s="5">
        <v>116.057392911818</v>
      </c>
      <c r="F336" s="4" t="s">
        <v>570</v>
      </c>
      <c r="G336" s="4" t="s">
        <v>571</v>
      </c>
      <c r="H336" s="6" t="s">
        <v>31</v>
      </c>
      <c r="I336" s="6">
        <v>10752.0</v>
      </c>
      <c r="J336" s="7" t="str">
        <f t="shared" si="5"/>
        <v>Debolicious/10752</v>
      </c>
      <c r="K336" s="6" t="b">
        <v>1</v>
      </c>
      <c r="L336" s="6" t="s">
        <v>587</v>
      </c>
      <c r="M336" s="9"/>
    </row>
    <row r="337">
      <c r="A337" s="3" t="s">
        <v>599</v>
      </c>
      <c r="B337" s="4">
        <v>21.0</v>
      </c>
      <c r="C337" s="4">
        <v>21.0</v>
      </c>
      <c r="D337" s="5">
        <v>-32.0078748270205</v>
      </c>
      <c r="E337" s="5">
        <v>116.057561765221</v>
      </c>
      <c r="F337" s="4" t="s">
        <v>573</v>
      </c>
      <c r="G337" s="4" t="s">
        <v>574</v>
      </c>
      <c r="H337" s="6"/>
      <c r="I337" s="6"/>
      <c r="J337" s="9" t="str">
        <f t="shared" si="5"/>
        <v/>
      </c>
      <c r="K337" s="6" t="b">
        <v>0</v>
      </c>
      <c r="L337" s="9"/>
      <c r="M337" s="9"/>
    </row>
    <row r="338">
      <c r="A338" s="3" t="s">
        <v>600</v>
      </c>
      <c r="B338" s="4">
        <v>21.0</v>
      </c>
      <c r="C338" s="4">
        <v>22.0</v>
      </c>
      <c r="D338" s="5">
        <v>-32.007862299975</v>
      </c>
      <c r="E338" s="5">
        <v>116.057730618601</v>
      </c>
      <c r="F338" s="4" t="s">
        <v>573</v>
      </c>
      <c r="G338" s="4" t="s">
        <v>574</v>
      </c>
      <c r="H338" s="6"/>
      <c r="I338" s="6"/>
      <c r="J338" s="9" t="str">
        <f t="shared" si="5"/>
        <v/>
      </c>
      <c r="K338" s="6" t="b">
        <v>0</v>
      </c>
      <c r="L338" s="9"/>
      <c r="M338" s="9"/>
    </row>
    <row r="339">
      <c r="A339" s="3" t="s">
        <v>601</v>
      </c>
      <c r="B339" s="4">
        <v>21.0</v>
      </c>
      <c r="C339" s="4">
        <v>23.0</v>
      </c>
      <c r="D339" s="5">
        <v>-32.0078497729294</v>
      </c>
      <c r="E339" s="5">
        <v>116.057899471958</v>
      </c>
      <c r="F339" s="4" t="s">
        <v>573</v>
      </c>
      <c r="G339" s="4" t="s">
        <v>574</v>
      </c>
      <c r="H339" s="6" t="s">
        <v>31</v>
      </c>
      <c r="I339" s="6">
        <v>10753.0</v>
      </c>
      <c r="J339" s="7" t="str">
        <f t="shared" si="5"/>
        <v>Debolicious/10753</v>
      </c>
      <c r="K339" s="6" t="b">
        <v>1</v>
      </c>
      <c r="L339" s="6" t="s">
        <v>587</v>
      </c>
      <c r="M339" s="9"/>
    </row>
    <row r="340">
      <c r="A340" s="3" t="s">
        <v>602</v>
      </c>
      <c r="B340" s="4">
        <v>21.0</v>
      </c>
      <c r="C340" s="4">
        <v>24.0</v>
      </c>
      <c r="D340" s="5">
        <v>-32.0078372458838</v>
      </c>
      <c r="E340" s="5">
        <v>116.058068325293</v>
      </c>
      <c r="F340" s="4" t="s">
        <v>573</v>
      </c>
      <c r="G340" s="4" t="s">
        <v>574</v>
      </c>
      <c r="H340" s="6"/>
      <c r="I340" s="6"/>
      <c r="J340" s="9" t="str">
        <f t="shared" si="5"/>
        <v/>
      </c>
      <c r="K340" s="6" t="b">
        <v>0</v>
      </c>
      <c r="L340" s="9"/>
      <c r="M340" s="9"/>
    </row>
    <row r="341">
      <c r="A341" s="3" t="s">
        <v>603</v>
      </c>
      <c r="B341" s="4">
        <v>21.0</v>
      </c>
      <c r="C341" s="4">
        <v>25.0</v>
      </c>
      <c r="D341" s="5">
        <v>-32.0078247188383</v>
      </c>
      <c r="E341" s="5">
        <v>116.058237178604</v>
      </c>
      <c r="F341" s="4" t="s">
        <v>573</v>
      </c>
      <c r="G341" s="4" t="s">
        <v>574</v>
      </c>
      <c r="H341" s="6" t="s">
        <v>205</v>
      </c>
      <c r="I341" s="6">
        <v>4823.0</v>
      </c>
      <c r="J341" s="7" t="str">
        <f t="shared" si="5"/>
        <v>johnsjen/4823</v>
      </c>
      <c r="K341" s="6" t="b">
        <v>1</v>
      </c>
      <c r="L341" s="9"/>
      <c r="M341" s="9"/>
    </row>
    <row r="342">
      <c r="A342" s="3" t="s">
        <v>604</v>
      </c>
      <c r="B342" s="4">
        <v>21.0</v>
      </c>
      <c r="C342" s="4">
        <v>26.0</v>
      </c>
      <c r="D342" s="5">
        <v>-32.0078121917927</v>
      </c>
      <c r="E342" s="5">
        <v>116.058406031891</v>
      </c>
      <c r="F342" s="4" t="s">
        <v>573</v>
      </c>
      <c r="G342" s="4" t="s">
        <v>574</v>
      </c>
      <c r="H342" s="6" t="s">
        <v>31</v>
      </c>
      <c r="I342" s="6">
        <v>10754.0</v>
      </c>
      <c r="J342" s="7" t="str">
        <f t="shared" si="5"/>
        <v>Debolicious/10754</v>
      </c>
      <c r="K342" s="6" t="b">
        <v>1</v>
      </c>
      <c r="L342" s="6" t="s">
        <v>587</v>
      </c>
      <c r="M342" s="9"/>
    </row>
    <row r="343">
      <c r="A343" s="3" t="s">
        <v>605</v>
      </c>
      <c r="B343" s="4">
        <v>21.0</v>
      </c>
      <c r="C343" s="4">
        <v>27.0</v>
      </c>
      <c r="D343" s="5">
        <v>-32.0077996647471</v>
      </c>
      <c r="E343" s="5">
        <v>116.058574885156</v>
      </c>
      <c r="F343" s="4" t="s">
        <v>536</v>
      </c>
      <c r="G343" s="4" t="s">
        <v>537</v>
      </c>
      <c r="H343" s="6"/>
      <c r="I343" s="6"/>
      <c r="J343" s="9" t="str">
        <f t="shared" si="5"/>
        <v/>
      </c>
      <c r="K343" s="6" t="b">
        <v>0</v>
      </c>
      <c r="L343" s="9"/>
      <c r="M343" s="9"/>
    </row>
    <row r="344">
      <c r="A344" s="3" t="s">
        <v>606</v>
      </c>
      <c r="B344" s="4">
        <v>21.0</v>
      </c>
      <c r="C344" s="4">
        <v>28.0</v>
      </c>
      <c r="D344" s="5">
        <v>-32.0077871377016</v>
      </c>
      <c r="E344" s="5">
        <v>116.058743738398</v>
      </c>
      <c r="F344" s="4" t="s">
        <v>607</v>
      </c>
      <c r="G344" s="4" t="s">
        <v>608</v>
      </c>
      <c r="H344" s="6"/>
      <c r="I344" s="6"/>
      <c r="J344" s="9" t="str">
        <f t="shared" si="5"/>
        <v/>
      </c>
      <c r="K344" s="6" t="b">
        <v>0</v>
      </c>
      <c r="L344" s="9"/>
      <c r="M344" s="9"/>
    </row>
    <row r="345">
      <c r="A345" s="3" t="s">
        <v>609</v>
      </c>
      <c r="B345" s="4">
        <v>22.0</v>
      </c>
      <c r="C345" s="4">
        <v>11.0</v>
      </c>
      <c r="D345" s="5">
        <v>-32.008143280983</v>
      </c>
      <c r="E345" s="5">
        <v>116.055888008799</v>
      </c>
      <c r="F345" s="4" t="s">
        <v>564</v>
      </c>
      <c r="G345" s="4" t="s">
        <v>565</v>
      </c>
      <c r="H345" s="6" t="s">
        <v>610</v>
      </c>
      <c r="I345" s="6">
        <v>1543.0</v>
      </c>
      <c r="J345" s="7" t="str">
        <f t="shared" si="5"/>
        <v>kingofkingz/1543</v>
      </c>
      <c r="K345" s="6" t="b">
        <v>1</v>
      </c>
      <c r="L345" s="13" t="s">
        <v>611</v>
      </c>
      <c r="M345" s="9"/>
    </row>
    <row r="346">
      <c r="A346" s="3" t="s">
        <v>612</v>
      </c>
      <c r="B346" s="4">
        <v>22.0</v>
      </c>
      <c r="C346" s="4">
        <v>12.0</v>
      </c>
      <c r="D346" s="5">
        <v>-32.0081307539374</v>
      </c>
      <c r="E346" s="5">
        <v>116.056056862674</v>
      </c>
      <c r="F346" s="4" t="s">
        <v>564</v>
      </c>
      <c r="G346" s="4" t="s">
        <v>565</v>
      </c>
      <c r="H346" s="6" t="s">
        <v>26</v>
      </c>
      <c r="I346" s="6">
        <v>3584.0</v>
      </c>
      <c r="J346" s="7" t="str">
        <f t="shared" si="5"/>
        <v>Carts70/3584</v>
      </c>
      <c r="K346" s="6" t="b">
        <v>1</v>
      </c>
      <c r="L346" s="9"/>
      <c r="M346" s="9"/>
    </row>
    <row r="347">
      <c r="A347" s="3" t="s">
        <v>613</v>
      </c>
      <c r="B347" s="4">
        <v>22.0</v>
      </c>
      <c r="C347" s="4">
        <v>13.0</v>
      </c>
      <c r="D347" s="5">
        <v>-32.0081182268919</v>
      </c>
      <c r="E347" s="5">
        <v>116.056225716526</v>
      </c>
      <c r="F347" s="4" t="s">
        <v>564</v>
      </c>
      <c r="G347" s="4" t="s">
        <v>565</v>
      </c>
      <c r="H347" s="6" t="s">
        <v>41</v>
      </c>
      <c r="I347" s="6">
        <v>4551.0</v>
      </c>
      <c r="J347" s="7" t="str">
        <f t="shared" si="5"/>
        <v>Nomadicjp/4551</v>
      </c>
      <c r="K347" s="6" t="b">
        <v>1</v>
      </c>
      <c r="L347" s="9"/>
      <c r="M347" s="9"/>
    </row>
    <row r="348">
      <c r="A348" s="3" t="s">
        <v>614</v>
      </c>
      <c r="B348" s="4">
        <v>22.0</v>
      </c>
      <c r="C348" s="4">
        <v>14.0</v>
      </c>
      <c r="D348" s="5">
        <v>-32.0081056998463</v>
      </c>
      <c r="E348" s="5">
        <v>116.056394570354</v>
      </c>
      <c r="F348" s="4" t="s">
        <v>564</v>
      </c>
      <c r="G348" s="4" t="s">
        <v>565</v>
      </c>
      <c r="H348" s="6"/>
      <c r="I348" s="6"/>
      <c r="J348" s="9" t="str">
        <f t="shared" si="5"/>
        <v/>
      </c>
      <c r="K348" s="6" t="b">
        <v>0</v>
      </c>
      <c r="L348" s="9"/>
      <c r="M348" s="9"/>
    </row>
    <row r="349">
      <c r="A349" s="3" t="s">
        <v>615</v>
      </c>
      <c r="B349" s="4">
        <v>22.0</v>
      </c>
      <c r="C349" s="4">
        <v>15.0</v>
      </c>
      <c r="D349" s="5">
        <v>-32.0080931728007</v>
      </c>
      <c r="E349" s="5">
        <v>116.05656342416</v>
      </c>
      <c r="F349" s="4" t="s">
        <v>564</v>
      </c>
      <c r="G349" s="4" t="s">
        <v>565</v>
      </c>
      <c r="H349" s="6" t="s">
        <v>26</v>
      </c>
      <c r="I349" s="6">
        <v>3646.0</v>
      </c>
      <c r="J349" s="7" t="str">
        <f t="shared" si="5"/>
        <v>Carts70/3646</v>
      </c>
      <c r="K349" s="6" t="b">
        <v>1</v>
      </c>
      <c r="L349" s="9"/>
      <c r="M349" s="9"/>
    </row>
    <row r="350">
      <c r="A350" s="3" t="s">
        <v>616</v>
      </c>
      <c r="B350" s="4">
        <v>22.0</v>
      </c>
      <c r="C350" s="4">
        <v>16.0</v>
      </c>
      <c r="D350" s="5">
        <v>-32.0080806457552</v>
      </c>
      <c r="E350" s="5">
        <v>116.056732277942</v>
      </c>
      <c r="F350" s="4" t="s">
        <v>564</v>
      </c>
      <c r="G350" s="4" t="s">
        <v>565</v>
      </c>
      <c r="H350" s="6" t="s">
        <v>41</v>
      </c>
      <c r="I350" s="6">
        <v>4495.0</v>
      </c>
      <c r="J350" s="7" t="str">
        <f t="shared" si="5"/>
        <v>Nomadicjp/4495</v>
      </c>
      <c r="K350" s="6" t="b">
        <v>1</v>
      </c>
      <c r="L350" s="9"/>
      <c r="M350" s="9"/>
    </row>
    <row r="351">
      <c r="A351" s="3" t="s">
        <v>617</v>
      </c>
      <c r="B351" s="4">
        <v>22.0</v>
      </c>
      <c r="C351" s="4">
        <v>17.0</v>
      </c>
      <c r="D351" s="5">
        <v>-32.0080681187096</v>
      </c>
      <c r="E351" s="5">
        <v>116.056901131701</v>
      </c>
      <c r="F351" s="4" t="s">
        <v>564</v>
      </c>
      <c r="G351" s="4" t="s">
        <v>565</v>
      </c>
      <c r="H351" s="6"/>
      <c r="I351" s="6"/>
      <c r="J351" s="9" t="str">
        <f t="shared" si="5"/>
        <v/>
      </c>
      <c r="K351" s="6" t="b">
        <v>0</v>
      </c>
      <c r="L351" s="9"/>
      <c r="M351" s="9"/>
    </row>
    <row r="352">
      <c r="A352" s="3" t="s">
        <v>618</v>
      </c>
      <c r="B352" s="4">
        <v>22.0</v>
      </c>
      <c r="C352" s="4">
        <v>18.0</v>
      </c>
      <c r="D352" s="5">
        <v>-32.0080555916641</v>
      </c>
      <c r="E352" s="5">
        <v>116.057069985437</v>
      </c>
      <c r="F352" s="4" t="s">
        <v>619</v>
      </c>
      <c r="G352" s="4" t="s">
        <v>620</v>
      </c>
      <c r="H352" s="6" t="s">
        <v>205</v>
      </c>
      <c r="I352" s="6">
        <v>1766.0</v>
      </c>
      <c r="J352" s="7" t="str">
        <f t="shared" si="5"/>
        <v>johnsjen/1766</v>
      </c>
      <c r="K352" s="6" t="b">
        <v>1</v>
      </c>
      <c r="L352" s="6"/>
      <c r="M352" s="9"/>
    </row>
    <row r="353">
      <c r="A353" s="3" t="s">
        <v>621</v>
      </c>
      <c r="B353" s="4">
        <v>22.0</v>
      </c>
      <c r="C353" s="4">
        <v>19.0</v>
      </c>
      <c r="D353" s="5">
        <v>-32.0080430646185</v>
      </c>
      <c r="E353" s="5">
        <v>116.057238839151</v>
      </c>
      <c r="F353" s="4" t="s">
        <v>570</v>
      </c>
      <c r="G353" s="4" t="s">
        <v>571</v>
      </c>
      <c r="H353" s="6" t="s">
        <v>80</v>
      </c>
      <c r="I353" s="6">
        <v>1736.0</v>
      </c>
      <c r="J353" s="7" t="str">
        <f t="shared" si="5"/>
        <v>brattoo/1736</v>
      </c>
      <c r="K353" s="6" t="b">
        <v>1</v>
      </c>
      <c r="L353" s="9"/>
      <c r="M353" s="9"/>
    </row>
    <row r="354">
      <c r="A354" s="3" t="s">
        <v>622</v>
      </c>
      <c r="B354" s="4">
        <v>22.0</v>
      </c>
      <c r="C354" s="4">
        <v>20.0</v>
      </c>
      <c r="D354" s="5">
        <v>-32.0080305375729</v>
      </c>
      <c r="E354" s="5">
        <v>116.057407692841</v>
      </c>
      <c r="F354" s="4" t="s">
        <v>570</v>
      </c>
      <c r="G354" s="4" t="s">
        <v>571</v>
      </c>
      <c r="H354" s="6" t="s">
        <v>121</v>
      </c>
      <c r="I354" s="6">
        <v>4444.0</v>
      </c>
      <c r="J354" s="7" t="str">
        <f t="shared" si="5"/>
        <v>nomadicjp/4444</v>
      </c>
      <c r="K354" s="6" t="b">
        <v>1</v>
      </c>
      <c r="L354" s="9"/>
      <c r="M354" s="9"/>
    </row>
    <row r="355">
      <c r="A355" s="3" t="s">
        <v>623</v>
      </c>
      <c r="B355" s="4">
        <v>22.0</v>
      </c>
      <c r="C355" s="4">
        <v>21.0</v>
      </c>
      <c r="D355" s="5">
        <v>-32.0080180105274</v>
      </c>
      <c r="E355" s="5">
        <v>116.057576546508</v>
      </c>
      <c r="F355" s="4" t="s">
        <v>573</v>
      </c>
      <c r="G355" s="4" t="s">
        <v>574</v>
      </c>
      <c r="H355" s="6"/>
      <c r="I355" s="6"/>
      <c r="J355" s="9" t="str">
        <f t="shared" si="5"/>
        <v/>
      </c>
      <c r="K355" s="6" t="b">
        <v>0</v>
      </c>
      <c r="L355" s="9"/>
      <c r="M355" s="9"/>
    </row>
    <row r="356">
      <c r="A356" s="3" t="s">
        <v>624</v>
      </c>
      <c r="B356" s="4">
        <v>22.0</v>
      </c>
      <c r="C356" s="4">
        <v>22.0</v>
      </c>
      <c r="D356" s="5">
        <v>-32.0080054834818</v>
      </c>
      <c r="E356" s="5">
        <v>116.057745400152</v>
      </c>
      <c r="F356" s="4" t="s">
        <v>573</v>
      </c>
      <c r="G356" s="4" t="s">
        <v>574</v>
      </c>
      <c r="H356" s="6" t="s">
        <v>625</v>
      </c>
      <c r="I356" s="6">
        <v>21348.0</v>
      </c>
      <c r="J356" s="7" t="str">
        <f t="shared" si="5"/>
        <v>mortonfox/21348</v>
      </c>
      <c r="K356" s="6" t="b">
        <v>1</v>
      </c>
      <c r="L356" s="9"/>
      <c r="M356" s="9"/>
    </row>
    <row r="357">
      <c r="A357" s="3" t="s">
        <v>626</v>
      </c>
      <c r="B357" s="4">
        <v>22.0</v>
      </c>
      <c r="C357" s="4">
        <v>23.0</v>
      </c>
      <c r="D357" s="5">
        <v>-32.0079929564363</v>
      </c>
      <c r="E357" s="5">
        <v>116.057914253773</v>
      </c>
      <c r="F357" s="4" t="s">
        <v>573</v>
      </c>
      <c r="G357" s="4" t="s">
        <v>574</v>
      </c>
      <c r="H357" s="6" t="s">
        <v>41</v>
      </c>
      <c r="I357" s="6">
        <v>4491.0</v>
      </c>
      <c r="J357" s="7" t="str">
        <f t="shared" si="5"/>
        <v>Nomadicjp/4491</v>
      </c>
      <c r="K357" s="6" t="b">
        <v>1</v>
      </c>
      <c r="L357" s="9"/>
      <c r="M357" s="9"/>
    </row>
    <row r="358">
      <c r="A358" s="3" t="s">
        <v>627</v>
      </c>
      <c r="B358" s="4">
        <v>22.0</v>
      </c>
      <c r="C358" s="4">
        <v>24.0</v>
      </c>
      <c r="D358" s="5">
        <v>-32.0079804293907</v>
      </c>
      <c r="E358" s="5">
        <v>116.05808310737</v>
      </c>
      <c r="F358" s="4" t="s">
        <v>573</v>
      </c>
      <c r="G358" s="4" t="s">
        <v>574</v>
      </c>
      <c r="H358" s="6"/>
      <c r="I358" s="6"/>
      <c r="J358" s="9" t="str">
        <f t="shared" si="5"/>
        <v/>
      </c>
      <c r="K358" s="6" t="b">
        <v>0</v>
      </c>
      <c r="L358" s="9"/>
      <c r="M358" s="9"/>
    </row>
    <row r="359">
      <c r="A359" s="3" t="s">
        <v>628</v>
      </c>
      <c r="B359" s="4">
        <v>22.0</v>
      </c>
      <c r="C359" s="4">
        <v>25.0</v>
      </c>
      <c r="D359" s="5">
        <v>-32.0079679023451</v>
      </c>
      <c r="E359" s="5">
        <v>116.058251960945</v>
      </c>
      <c r="F359" s="4" t="s">
        <v>573</v>
      </c>
      <c r="G359" s="4" t="s">
        <v>574</v>
      </c>
      <c r="H359" s="6"/>
      <c r="I359" s="6"/>
      <c r="J359" s="9" t="str">
        <f t="shared" si="5"/>
        <v/>
      </c>
      <c r="K359" s="6" t="b">
        <v>0</v>
      </c>
      <c r="L359" s="9"/>
      <c r="M359" s="9"/>
    </row>
    <row r="360">
      <c r="A360" s="3" t="s">
        <v>629</v>
      </c>
      <c r="B360" s="4">
        <v>22.0</v>
      </c>
      <c r="C360" s="4">
        <v>26.0</v>
      </c>
      <c r="D360" s="5">
        <v>-32.0079553752996</v>
      </c>
      <c r="E360" s="5">
        <v>116.058420814497</v>
      </c>
      <c r="F360" s="4" t="s">
        <v>573</v>
      </c>
      <c r="G360" s="4" t="s">
        <v>574</v>
      </c>
      <c r="H360" s="6" t="s">
        <v>41</v>
      </c>
      <c r="I360" s="6">
        <v>4479.0</v>
      </c>
      <c r="J360" s="7" t="str">
        <f t="shared" si="5"/>
        <v>Nomadicjp/4479</v>
      </c>
      <c r="K360" s="6" t="b">
        <v>1</v>
      </c>
      <c r="L360" s="9"/>
      <c r="M360" s="9"/>
    </row>
    <row r="361">
      <c r="A361" s="3" t="s">
        <v>630</v>
      </c>
      <c r="B361" s="4">
        <v>22.0</v>
      </c>
      <c r="C361" s="4">
        <v>27.0</v>
      </c>
      <c r="D361" s="5">
        <v>-32.007942848254</v>
      </c>
      <c r="E361" s="5">
        <v>116.058589668025</v>
      </c>
      <c r="F361" s="4" t="s">
        <v>573</v>
      </c>
      <c r="G361" s="4" t="s">
        <v>574</v>
      </c>
      <c r="H361" s="6"/>
      <c r="I361" s="6"/>
      <c r="J361" s="9" t="str">
        <f t="shared" si="5"/>
        <v/>
      </c>
      <c r="K361" s="6" t="b">
        <v>0</v>
      </c>
      <c r="L361" s="9"/>
      <c r="M361" s="9"/>
    </row>
    <row r="362">
      <c r="A362" s="3" t="s">
        <v>631</v>
      </c>
      <c r="B362" s="4">
        <v>23.0</v>
      </c>
      <c r="C362" s="4">
        <v>10.0</v>
      </c>
      <c r="D362" s="5">
        <v>-32.0082989915354</v>
      </c>
      <c r="E362" s="5">
        <v>116.05573393331</v>
      </c>
      <c r="F362" s="4" t="s">
        <v>58</v>
      </c>
      <c r="G362" s="4" t="s">
        <v>59</v>
      </c>
      <c r="H362" s="6" t="s">
        <v>632</v>
      </c>
      <c r="I362" s="6">
        <v>1899.0</v>
      </c>
      <c r="J362" s="7" t="str">
        <f t="shared" si="5"/>
        <v>Jenks/1899</v>
      </c>
      <c r="K362" s="6" t="b">
        <v>1</v>
      </c>
      <c r="L362" s="9"/>
      <c r="M362" s="9"/>
    </row>
    <row r="363">
      <c r="A363" s="3" t="s">
        <v>633</v>
      </c>
      <c r="B363" s="4">
        <v>23.0</v>
      </c>
      <c r="C363" s="4">
        <v>11.0</v>
      </c>
      <c r="D363" s="5">
        <v>-32.0082864644898</v>
      </c>
      <c r="E363" s="5">
        <v>116.055902787471</v>
      </c>
      <c r="F363" s="4" t="s">
        <v>564</v>
      </c>
      <c r="G363" s="4" t="s">
        <v>565</v>
      </c>
      <c r="H363" s="6"/>
      <c r="I363" s="6"/>
      <c r="J363" s="9" t="str">
        <f t="shared" si="5"/>
        <v/>
      </c>
      <c r="K363" s="6" t="b">
        <v>0</v>
      </c>
      <c r="L363" s="9"/>
      <c r="M363" s="9"/>
    </row>
    <row r="364">
      <c r="A364" s="3" t="s">
        <v>634</v>
      </c>
      <c r="B364" s="4">
        <v>23.0</v>
      </c>
      <c r="C364" s="4">
        <v>12.0</v>
      </c>
      <c r="D364" s="5">
        <v>-32.0082739374443</v>
      </c>
      <c r="E364" s="5">
        <v>116.05607164161</v>
      </c>
      <c r="F364" s="4" t="s">
        <v>564</v>
      </c>
      <c r="G364" s="4" t="s">
        <v>565</v>
      </c>
      <c r="H364" s="6"/>
      <c r="I364" s="6"/>
      <c r="J364" s="9" t="str">
        <f t="shared" si="5"/>
        <v/>
      </c>
      <c r="K364" s="6" t="b">
        <v>0</v>
      </c>
      <c r="L364" s="9"/>
      <c r="M364" s="9"/>
    </row>
    <row r="365">
      <c r="A365" s="3" t="s">
        <v>635</v>
      </c>
      <c r="B365" s="4">
        <v>23.0</v>
      </c>
      <c r="C365" s="4">
        <v>13.0</v>
      </c>
      <c r="D365" s="5">
        <v>-32.0082614103987</v>
      </c>
      <c r="E365" s="5">
        <v>116.056240495725</v>
      </c>
      <c r="F365" s="4" t="s">
        <v>564</v>
      </c>
      <c r="G365" s="4" t="s">
        <v>565</v>
      </c>
      <c r="H365" s="6" t="s">
        <v>385</v>
      </c>
      <c r="I365" s="6">
        <v>1898.0</v>
      </c>
      <c r="J365" s="7" t="str">
        <f t="shared" si="5"/>
        <v>Jenks70/1898</v>
      </c>
      <c r="K365" s="6" t="b">
        <v>1</v>
      </c>
      <c r="L365" s="9"/>
      <c r="M365" s="9"/>
    </row>
    <row r="366">
      <c r="A366" s="3" t="s">
        <v>636</v>
      </c>
      <c r="B366" s="4">
        <v>23.0</v>
      </c>
      <c r="C366" s="4">
        <v>14.0</v>
      </c>
      <c r="D366" s="5">
        <v>-32.0082488833532</v>
      </c>
      <c r="E366" s="5">
        <v>116.056409349818</v>
      </c>
      <c r="F366" s="4" t="s">
        <v>564</v>
      </c>
      <c r="G366" s="4" t="s">
        <v>565</v>
      </c>
      <c r="H366" s="6"/>
      <c r="I366" s="6"/>
      <c r="J366" s="9" t="str">
        <f t="shared" si="5"/>
        <v/>
      </c>
      <c r="K366" s="6" t="b">
        <v>0</v>
      </c>
      <c r="L366" s="9"/>
      <c r="M366" s="9"/>
    </row>
    <row r="367">
      <c r="A367" s="3" t="s">
        <v>637</v>
      </c>
      <c r="B367" s="4">
        <v>23.0</v>
      </c>
      <c r="C367" s="4">
        <v>15.0</v>
      </c>
      <c r="D367" s="5">
        <v>-32.0082363563076</v>
      </c>
      <c r="E367" s="5">
        <v>116.056578203887</v>
      </c>
      <c r="F367" s="4" t="s">
        <v>564</v>
      </c>
      <c r="G367" s="4" t="s">
        <v>565</v>
      </c>
      <c r="H367" s="6"/>
      <c r="I367" s="6"/>
      <c r="J367" s="9" t="str">
        <f t="shared" si="5"/>
        <v/>
      </c>
      <c r="K367" s="6" t="b">
        <v>0</v>
      </c>
      <c r="L367" s="9"/>
      <c r="M367" s="9"/>
    </row>
    <row r="368">
      <c r="A368" s="3" t="s">
        <v>638</v>
      </c>
      <c r="B368" s="4">
        <v>23.0</v>
      </c>
      <c r="C368" s="4">
        <v>16.0</v>
      </c>
      <c r="D368" s="5">
        <v>-32.008223829262</v>
      </c>
      <c r="E368" s="5">
        <v>116.056747057933</v>
      </c>
      <c r="F368" s="4" t="s">
        <v>564</v>
      </c>
      <c r="G368" s="4" t="s">
        <v>565</v>
      </c>
      <c r="H368" s="6" t="s">
        <v>632</v>
      </c>
      <c r="I368" s="6">
        <v>1894.0</v>
      </c>
      <c r="J368" s="7" t="str">
        <f t="shared" si="5"/>
        <v>Jenks/1894</v>
      </c>
      <c r="K368" s="6" t="b">
        <v>1</v>
      </c>
      <c r="L368" s="9"/>
      <c r="M368" s="9"/>
    </row>
    <row r="369">
      <c r="A369" s="3" t="s">
        <v>639</v>
      </c>
      <c r="B369" s="4">
        <v>23.0</v>
      </c>
      <c r="C369" s="4">
        <v>17.0</v>
      </c>
      <c r="D369" s="5">
        <v>-32.0082113022165</v>
      </c>
      <c r="E369" s="5">
        <v>116.056915911956</v>
      </c>
      <c r="F369" s="4" t="s">
        <v>564</v>
      </c>
      <c r="G369" s="4" t="s">
        <v>565</v>
      </c>
      <c r="H369" s="6" t="s">
        <v>640</v>
      </c>
      <c r="I369" s="6">
        <v>19095.0</v>
      </c>
      <c r="J369" s="7" t="str">
        <f t="shared" si="5"/>
        <v>prmarks1391/19095</v>
      </c>
      <c r="K369" s="6" t="b">
        <v>1</v>
      </c>
      <c r="L369" s="9"/>
      <c r="M369" s="9"/>
    </row>
    <row r="370">
      <c r="A370" s="3" t="s">
        <v>641</v>
      </c>
      <c r="B370" s="4">
        <v>23.0</v>
      </c>
      <c r="C370" s="4">
        <v>18.0</v>
      </c>
      <c r="D370" s="5">
        <v>-32.0081987751709</v>
      </c>
      <c r="E370" s="5">
        <v>116.057084765956</v>
      </c>
      <c r="F370" s="4" t="s">
        <v>619</v>
      </c>
      <c r="G370" s="4" t="s">
        <v>620</v>
      </c>
      <c r="H370" s="6" t="s">
        <v>38</v>
      </c>
      <c r="I370" s="3">
        <v>1598.0</v>
      </c>
      <c r="J370" s="7" t="str">
        <f t="shared" si="5"/>
        <v>Bewrightback/1598</v>
      </c>
      <c r="K370" s="6" t="b">
        <v>1</v>
      </c>
      <c r="L370" s="9"/>
      <c r="M370" s="9"/>
    </row>
    <row r="371">
      <c r="A371" s="3" t="s">
        <v>642</v>
      </c>
      <c r="B371" s="4">
        <v>23.0</v>
      </c>
      <c r="C371" s="4">
        <v>19.0</v>
      </c>
      <c r="D371" s="5">
        <v>-32.0081862481253</v>
      </c>
      <c r="E371" s="5">
        <v>116.057253619933</v>
      </c>
      <c r="F371" s="4" t="s">
        <v>570</v>
      </c>
      <c r="G371" s="4" t="s">
        <v>571</v>
      </c>
      <c r="H371" s="6" t="s">
        <v>643</v>
      </c>
      <c r="I371" s="6">
        <v>2542.0</v>
      </c>
      <c r="J371" s="7" t="str">
        <f t="shared" si="5"/>
        <v>FRH/2542</v>
      </c>
      <c r="K371" s="6" t="b">
        <v>1</v>
      </c>
      <c r="L371" s="9"/>
      <c r="M371" s="9"/>
    </row>
    <row r="372">
      <c r="A372" s="3" t="s">
        <v>644</v>
      </c>
      <c r="B372" s="4">
        <v>23.0</v>
      </c>
      <c r="C372" s="4">
        <v>20.0</v>
      </c>
      <c r="D372" s="5">
        <v>-32.0081737210798</v>
      </c>
      <c r="E372" s="5">
        <v>116.057422473887</v>
      </c>
      <c r="F372" s="4" t="s">
        <v>570</v>
      </c>
      <c r="G372" s="4" t="s">
        <v>571</v>
      </c>
      <c r="H372" s="6" t="s">
        <v>385</v>
      </c>
      <c r="I372" s="6">
        <v>1893.0</v>
      </c>
      <c r="J372" s="7" t="str">
        <f t="shared" si="5"/>
        <v>Jenks70/1893</v>
      </c>
      <c r="K372" s="6" t="b">
        <v>1</v>
      </c>
      <c r="L372" s="9"/>
      <c r="M372" s="9"/>
    </row>
    <row r="373">
      <c r="A373" s="3" t="s">
        <v>645</v>
      </c>
      <c r="B373" s="4">
        <v>23.0</v>
      </c>
      <c r="C373" s="4">
        <v>21.0</v>
      </c>
      <c r="D373" s="5">
        <v>-32.0081611940342</v>
      </c>
      <c r="E373" s="5">
        <v>116.057591327818</v>
      </c>
      <c r="F373" s="4" t="s">
        <v>570</v>
      </c>
      <c r="G373" s="4" t="s">
        <v>571</v>
      </c>
      <c r="H373" s="6"/>
      <c r="I373" s="6"/>
      <c r="J373" s="9" t="str">
        <f t="shared" si="5"/>
        <v/>
      </c>
      <c r="K373" s="6" t="b">
        <v>0</v>
      </c>
      <c r="L373" s="9"/>
      <c r="M373" s="9"/>
    </row>
    <row r="374">
      <c r="A374" s="3" t="s">
        <v>646</v>
      </c>
      <c r="B374" s="4">
        <v>23.0</v>
      </c>
      <c r="C374" s="4">
        <v>22.0</v>
      </c>
      <c r="D374" s="5">
        <v>-32.0081486669886</v>
      </c>
      <c r="E374" s="5">
        <v>116.057760181725</v>
      </c>
      <c r="F374" s="4" t="s">
        <v>573</v>
      </c>
      <c r="G374" s="4" t="s">
        <v>574</v>
      </c>
      <c r="H374" s="6" t="s">
        <v>643</v>
      </c>
      <c r="I374" s="6">
        <v>2518.0</v>
      </c>
      <c r="J374" s="7" t="str">
        <f t="shared" si="5"/>
        <v>FRH/2518</v>
      </c>
      <c r="K374" s="6" t="b">
        <v>1</v>
      </c>
      <c r="L374" s="9"/>
      <c r="M374" s="9"/>
    </row>
    <row r="375">
      <c r="A375" s="3" t="s">
        <v>647</v>
      </c>
      <c r="B375" s="4">
        <v>23.0</v>
      </c>
      <c r="C375" s="4">
        <v>23.0</v>
      </c>
      <c r="D375" s="5">
        <v>-32.0081361399431</v>
      </c>
      <c r="E375" s="5">
        <v>116.05792903561</v>
      </c>
      <c r="F375" s="4" t="s">
        <v>573</v>
      </c>
      <c r="G375" s="4" t="s">
        <v>574</v>
      </c>
      <c r="H375" s="6" t="s">
        <v>385</v>
      </c>
      <c r="I375" s="6">
        <v>1892.0</v>
      </c>
      <c r="J375" s="7" t="str">
        <f t="shared" si="5"/>
        <v>Jenks70/1892</v>
      </c>
      <c r="K375" s="6" t="b">
        <v>1</v>
      </c>
      <c r="L375" s="9"/>
      <c r="M375" s="9"/>
    </row>
    <row r="376">
      <c r="A376" s="3" t="s">
        <v>648</v>
      </c>
      <c r="B376" s="4">
        <v>23.0</v>
      </c>
      <c r="C376" s="4">
        <v>24.0</v>
      </c>
      <c r="D376" s="5">
        <v>-32.0081236128975</v>
      </c>
      <c r="E376" s="5">
        <v>116.058097889472</v>
      </c>
      <c r="F376" s="4" t="s">
        <v>573</v>
      </c>
      <c r="G376" s="4" t="s">
        <v>574</v>
      </c>
      <c r="H376" s="6" t="s">
        <v>38</v>
      </c>
      <c r="I376" s="3">
        <v>1755.0</v>
      </c>
      <c r="J376" s="7" t="str">
        <f t="shared" si="5"/>
        <v>Bewrightback/1755</v>
      </c>
      <c r="K376" s="6" t="b">
        <v>1</v>
      </c>
      <c r="L376" s="9"/>
      <c r="M376" s="9"/>
    </row>
    <row r="377">
      <c r="A377" s="3" t="s">
        <v>649</v>
      </c>
      <c r="B377" s="4">
        <v>23.0</v>
      </c>
      <c r="C377" s="4">
        <v>25.0</v>
      </c>
      <c r="D377" s="5">
        <v>-32.008111085852</v>
      </c>
      <c r="E377" s="5">
        <v>116.05826674331</v>
      </c>
      <c r="F377" s="4" t="s">
        <v>573</v>
      </c>
      <c r="G377" s="4" t="s">
        <v>574</v>
      </c>
      <c r="H377" s="6"/>
      <c r="I377" s="6"/>
      <c r="J377" s="9" t="str">
        <f t="shared" si="5"/>
        <v/>
      </c>
      <c r="K377" s="6" t="b">
        <v>0</v>
      </c>
      <c r="L377" s="9"/>
      <c r="M377" s="9"/>
    </row>
    <row r="378">
      <c r="A378" s="3" t="s">
        <v>650</v>
      </c>
      <c r="B378" s="4">
        <v>23.0</v>
      </c>
      <c r="C378" s="4">
        <v>26.0</v>
      </c>
      <c r="D378" s="5">
        <v>-32.0080985588064</v>
      </c>
      <c r="E378" s="5">
        <v>116.058435597125</v>
      </c>
      <c r="F378" s="4" t="s">
        <v>573</v>
      </c>
      <c r="G378" s="4" t="s">
        <v>574</v>
      </c>
      <c r="H378" s="6"/>
      <c r="I378" s="6"/>
      <c r="J378" s="9" t="str">
        <f t="shared" si="5"/>
        <v/>
      </c>
      <c r="K378" s="6" t="b">
        <v>0</v>
      </c>
      <c r="L378" s="9"/>
      <c r="M378" s="9"/>
    </row>
    <row r="379">
      <c r="A379" s="3" t="s">
        <v>651</v>
      </c>
      <c r="B379" s="4">
        <v>23.0</v>
      </c>
      <c r="C379" s="4">
        <v>27.0</v>
      </c>
      <c r="D379" s="5">
        <v>-32.0080860317608</v>
      </c>
      <c r="E379" s="5">
        <v>116.058604450918</v>
      </c>
      <c r="F379" s="4" t="s">
        <v>573</v>
      </c>
      <c r="G379" s="4" t="s">
        <v>574</v>
      </c>
      <c r="H379" s="6" t="s">
        <v>385</v>
      </c>
      <c r="I379" s="6">
        <v>795.0</v>
      </c>
      <c r="J379" s="7" t="str">
        <f t="shared" si="5"/>
        <v>Jenks70/795</v>
      </c>
      <c r="K379" s="6" t="b">
        <v>1</v>
      </c>
      <c r="L379" s="9"/>
      <c r="M379" s="9"/>
    </row>
    <row r="380">
      <c r="A380" s="3" t="s">
        <v>652</v>
      </c>
      <c r="B380" s="4">
        <v>23.0</v>
      </c>
      <c r="C380" s="4">
        <v>28.0</v>
      </c>
      <c r="D380" s="5">
        <v>-32.0080735047153</v>
      </c>
      <c r="E380" s="5">
        <v>116.058773304687</v>
      </c>
      <c r="F380" s="4" t="s">
        <v>71</v>
      </c>
      <c r="G380" s="4" t="s">
        <v>72</v>
      </c>
      <c r="H380" s="6" t="s">
        <v>653</v>
      </c>
      <c r="I380" s="6">
        <v>8595.0</v>
      </c>
      <c r="J380" s="7" t="str">
        <f t="shared" si="5"/>
        <v>Tatzaa/8595</v>
      </c>
      <c r="K380" s="6" t="b">
        <v>0</v>
      </c>
      <c r="L380" s="9"/>
      <c r="M380" s="9"/>
    </row>
    <row r="381">
      <c r="A381" s="3" t="s">
        <v>654</v>
      </c>
      <c r="B381" s="4">
        <v>24.0</v>
      </c>
      <c r="C381" s="4">
        <v>10.0</v>
      </c>
      <c r="D381" s="5">
        <v>-32.0084421750423</v>
      </c>
      <c r="E381" s="5">
        <v>116.055748711741</v>
      </c>
      <c r="F381" s="4" t="s">
        <v>253</v>
      </c>
      <c r="G381" s="4" t="s">
        <v>254</v>
      </c>
      <c r="H381" s="6" t="s">
        <v>643</v>
      </c>
      <c r="I381" s="6">
        <v>2517.0</v>
      </c>
      <c r="J381" s="7" t="str">
        <f t="shared" si="5"/>
        <v>FRH/2517</v>
      </c>
      <c r="K381" s="6" t="b">
        <v>1</v>
      </c>
      <c r="L381" s="9"/>
      <c r="M381" s="9"/>
    </row>
    <row r="382">
      <c r="A382" s="3" t="s">
        <v>655</v>
      </c>
      <c r="B382" s="4">
        <v>24.0</v>
      </c>
      <c r="C382" s="4">
        <v>11.0</v>
      </c>
      <c r="D382" s="5">
        <v>-32.0084296479967</v>
      </c>
      <c r="E382" s="5">
        <v>116.055917566166</v>
      </c>
      <c r="F382" s="4" t="s">
        <v>564</v>
      </c>
      <c r="G382" s="4" t="s">
        <v>565</v>
      </c>
      <c r="H382" s="6" t="s">
        <v>31</v>
      </c>
      <c r="I382" s="6">
        <v>14903.0</v>
      </c>
      <c r="J382" s="7" t="str">
        <f t="shared" si="5"/>
        <v>Debolicious/14903</v>
      </c>
      <c r="K382" s="6" t="b">
        <v>1</v>
      </c>
      <c r="L382" s="9"/>
      <c r="M382" s="9"/>
    </row>
    <row r="383">
      <c r="A383" s="3" t="s">
        <v>656</v>
      </c>
      <c r="B383" s="4">
        <v>24.0</v>
      </c>
      <c r="C383" s="4">
        <v>12.0</v>
      </c>
      <c r="D383" s="5">
        <v>-32.0084171209511</v>
      </c>
      <c r="E383" s="5">
        <v>116.056086420569</v>
      </c>
      <c r="F383" s="4" t="s">
        <v>564</v>
      </c>
      <c r="G383" s="4" t="s">
        <v>565</v>
      </c>
      <c r="H383" s="6" t="s">
        <v>381</v>
      </c>
      <c r="I383" s="6">
        <v>30226.0</v>
      </c>
      <c r="J383" s="7" t="str">
        <f t="shared" si="5"/>
        <v>jafo43/30226</v>
      </c>
      <c r="K383" s="6" t="b">
        <v>1</v>
      </c>
      <c r="L383" s="9"/>
      <c r="M383" s="9"/>
    </row>
    <row r="384">
      <c r="A384" s="3" t="s">
        <v>657</v>
      </c>
      <c r="B384" s="4">
        <v>24.0</v>
      </c>
      <c r="C384" s="4">
        <v>13.0</v>
      </c>
      <c r="D384" s="5">
        <v>-32.0084045939056</v>
      </c>
      <c r="E384" s="5">
        <v>116.056255274948</v>
      </c>
      <c r="F384" s="4" t="s">
        <v>564</v>
      </c>
      <c r="G384" s="4" t="s">
        <v>565</v>
      </c>
      <c r="H384" s="6" t="s">
        <v>351</v>
      </c>
      <c r="I384" s="6">
        <v>1925.0</v>
      </c>
      <c r="J384" s="7" t="str">
        <f t="shared" si="5"/>
        <v>Julesbeus/1925</v>
      </c>
      <c r="K384" s="6" t="b">
        <v>1</v>
      </c>
      <c r="L384" s="9"/>
      <c r="M384" s="9"/>
    </row>
    <row r="385">
      <c r="A385" s="3" t="s">
        <v>658</v>
      </c>
      <c r="B385" s="4">
        <v>24.0</v>
      </c>
      <c r="C385" s="4">
        <v>14.0</v>
      </c>
      <c r="D385" s="5">
        <v>-32.00839206686</v>
      </c>
      <c r="E385" s="5">
        <v>116.056424129304</v>
      </c>
      <c r="F385" s="4" t="s">
        <v>564</v>
      </c>
      <c r="G385" s="4" t="s">
        <v>565</v>
      </c>
      <c r="H385" s="6" t="s">
        <v>31</v>
      </c>
      <c r="I385" s="6">
        <v>14556.0</v>
      </c>
      <c r="J385" s="7" t="str">
        <f t="shared" si="5"/>
        <v>Debolicious/14556</v>
      </c>
      <c r="K385" s="6" t="b">
        <v>1</v>
      </c>
      <c r="L385" s="9"/>
      <c r="M385" s="9"/>
    </row>
    <row r="386">
      <c r="A386" s="3" t="s">
        <v>659</v>
      </c>
      <c r="B386" s="4">
        <v>24.0</v>
      </c>
      <c r="C386" s="4">
        <v>15.0</v>
      </c>
      <c r="D386" s="5">
        <v>-32.0083795398145</v>
      </c>
      <c r="E386" s="5">
        <v>116.056592983637</v>
      </c>
      <c r="F386" s="4" t="s">
        <v>564</v>
      </c>
      <c r="G386" s="4" t="s">
        <v>565</v>
      </c>
      <c r="H386" s="6"/>
      <c r="I386" s="6"/>
      <c r="J386" s="9" t="str">
        <f t="shared" si="5"/>
        <v/>
      </c>
      <c r="K386" s="6" t="b">
        <v>0</v>
      </c>
      <c r="L386" s="9"/>
      <c r="M386" s="9"/>
    </row>
    <row r="387">
      <c r="A387" s="3" t="s">
        <v>660</v>
      </c>
      <c r="B387" s="4">
        <v>24.0</v>
      </c>
      <c r="C387" s="4">
        <v>16.0</v>
      </c>
      <c r="D387" s="5">
        <v>-32.0083670127689</v>
      </c>
      <c r="E387" s="5">
        <v>116.056761837947</v>
      </c>
      <c r="F387" s="4" t="s">
        <v>564</v>
      </c>
      <c r="G387" s="4" t="s">
        <v>565</v>
      </c>
      <c r="H387" s="6" t="s">
        <v>351</v>
      </c>
      <c r="I387" s="6">
        <v>1928.0</v>
      </c>
      <c r="J387" s="7" t="str">
        <f t="shared" si="5"/>
        <v>Julesbeus/1928</v>
      </c>
      <c r="K387" s="6" t="b">
        <v>1</v>
      </c>
      <c r="L387" s="9"/>
      <c r="M387" s="9"/>
    </row>
    <row r="388">
      <c r="A388" s="3" t="s">
        <v>661</v>
      </c>
      <c r="B388" s="4">
        <v>24.0</v>
      </c>
      <c r="C388" s="4">
        <v>17.0</v>
      </c>
      <c r="D388" s="5">
        <v>-32.0083544857233</v>
      </c>
      <c r="E388" s="5">
        <v>116.056930692234</v>
      </c>
      <c r="F388" s="4" t="s">
        <v>619</v>
      </c>
      <c r="G388" s="4" t="s">
        <v>620</v>
      </c>
      <c r="H388" s="6" t="s">
        <v>662</v>
      </c>
      <c r="I388" s="6">
        <v>1980.0</v>
      </c>
      <c r="J388" s="7" t="str">
        <f t="shared" si="5"/>
        <v>Joroma80/1980</v>
      </c>
      <c r="K388" s="6" t="b">
        <v>1</v>
      </c>
      <c r="L388" s="32" t="s">
        <v>663</v>
      </c>
      <c r="M388" s="9"/>
    </row>
    <row r="389">
      <c r="A389" s="3" t="s">
        <v>664</v>
      </c>
      <c r="B389" s="4">
        <v>24.0</v>
      </c>
      <c r="C389" s="4">
        <v>18.0</v>
      </c>
      <c r="D389" s="5">
        <v>-32.0083419586778</v>
      </c>
      <c r="E389" s="5">
        <v>116.057099546497</v>
      </c>
      <c r="F389" s="4" t="s">
        <v>570</v>
      </c>
      <c r="G389" s="4" t="s">
        <v>571</v>
      </c>
      <c r="H389" s="34" t="s">
        <v>31</v>
      </c>
      <c r="I389" s="6">
        <v>14550.0</v>
      </c>
      <c r="J389" s="7" t="str">
        <f t="shared" si="5"/>
        <v>Debolicious/14550</v>
      </c>
      <c r="K389" s="6" t="b">
        <v>1</v>
      </c>
      <c r="L389" s="9"/>
      <c r="M389" s="9"/>
    </row>
    <row r="390">
      <c r="A390" s="3" t="s">
        <v>665</v>
      </c>
      <c r="B390" s="4">
        <v>24.0</v>
      </c>
      <c r="C390" s="4">
        <v>19.0</v>
      </c>
      <c r="D390" s="5">
        <v>-32.0083294316322</v>
      </c>
      <c r="E390" s="5">
        <v>116.057268400738</v>
      </c>
      <c r="F390" s="4" t="s">
        <v>570</v>
      </c>
      <c r="G390" s="4" t="s">
        <v>571</v>
      </c>
      <c r="H390" s="6" t="s">
        <v>351</v>
      </c>
      <c r="I390" s="6">
        <v>1930.0</v>
      </c>
      <c r="J390" s="7" t="str">
        <f t="shared" si="5"/>
        <v>Julesbeus/1930</v>
      </c>
      <c r="K390" s="6" t="b">
        <v>1</v>
      </c>
      <c r="L390" s="9"/>
      <c r="M390" s="9"/>
    </row>
    <row r="391">
      <c r="A391" s="3" t="s">
        <v>666</v>
      </c>
      <c r="B391" s="4">
        <v>24.0</v>
      </c>
      <c r="C391" s="4">
        <v>20.0</v>
      </c>
      <c r="D391" s="5">
        <v>-32.0083169045867</v>
      </c>
      <c r="E391" s="5">
        <v>116.057437254956</v>
      </c>
      <c r="F391" s="4" t="s">
        <v>570</v>
      </c>
      <c r="G391" s="4" t="s">
        <v>571</v>
      </c>
      <c r="H391" s="6"/>
      <c r="I391" s="6"/>
      <c r="J391" s="9" t="str">
        <f t="shared" si="5"/>
        <v/>
      </c>
      <c r="K391" s="6" t="b">
        <v>0</v>
      </c>
      <c r="L391" s="9"/>
      <c r="M391" s="9"/>
    </row>
    <row r="392">
      <c r="A392" s="3" t="s">
        <v>667</v>
      </c>
      <c r="B392" s="4">
        <v>24.0</v>
      </c>
      <c r="C392" s="4">
        <v>21.0</v>
      </c>
      <c r="D392" s="5">
        <v>-32.0083043775411</v>
      </c>
      <c r="E392" s="5">
        <v>116.05760610915</v>
      </c>
      <c r="F392" s="4" t="s">
        <v>570</v>
      </c>
      <c r="G392" s="4" t="s">
        <v>571</v>
      </c>
      <c r="H392" s="34" t="s">
        <v>31</v>
      </c>
      <c r="I392" s="6">
        <v>14548.0</v>
      </c>
      <c r="J392" s="7" t="str">
        <f t="shared" si="5"/>
        <v>Debolicious/14548</v>
      </c>
      <c r="K392" s="6" t="b">
        <v>1</v>
      </c>
      <c r="L392" s="9"/>
      <c r="M392" s="9"/>
    </row>
    <row r="393">
      <c r="A393" s="3" t="s">
        <v>668</v>
      </c>
      <c r="B393" s="4">
        <v>24.0</v>
      </c>
      <c r="C393" s="4">
        <v>22.0</v>
      </c>
      <c r="D393" s="5">
        <v>-32.0082918504955</v>
      </c>
      <c r="E393" s="5">
        <v>116.057774963322</v>
      </c>
      <c r="F393" s="4" t="s">
        <v>573</v>
      </c>
      <c r="G393" s="4" t="s">
        <v>574</v>
      </c>
      <c r="H393" s="6" t="s">
        <v>351</v>
      </c>
      <c r="I393" s="6">
        <v>1939.0</v>
      </c>
      <c r="J393" s="7" t="str">
        <f t="shared" si="5"/>
        <v>Julesbeus/1939</v>
      </c>
      <c r="K393" s="6" t="b">
        <v>1</v>
      </c>
      <c r="L393" s="9"/>
      <c r="M393" s="9"/>
    </row>
    <row r="394">
      <c r="A394" s="3" t="s">
        <v>669</v>
      </c>
      <c r="B394" s="4">
        <v>24.0</v>
      </c>
      <c r="C394" s="4">
        <v>23.0</v>
      </c>
      <c r="D394" s="5">
        <v>-32.00827932345</v>
      </c>
      <c r="E394" s="5">
        <v>116.05794381747</v>
      </c>
      <c r="F394" s="4" t="s">
        <v>573</v>
      </c>
      <c r="G394" s="4" t="s">
        <v>574</v>
      </c>
      <c r="H394" s="6"/>
      <c r="I394" s="6"/>
      <c r="J394" s="9" t="str">
        <f t="shared" si="5"/>
        <v/>
      </c>
      <c r="K394" s="6" t="b">
        <v>0</v>
      </c>
      <c r="L394" s="9"/>
      <c r="M394" s="9"/>
    </row>
    <row r="395">
      <c r="A395" s="3" t="s">
        <v>670</v>
      </c>
      <c r="B395" s="4">
        <v>24.0</v>
      </c>
      <c r="C395" s="4">
        <v>24.0</v>
      </c>
      <c r="D395" s="5">
        <v>-32.0082667964044</v>
      </c>
      <c r="E395" s="5">
        <v>116.058112671595</v>
      </c>
      <c r="F395" s="4" t="s">
        <v>573</v>
      </c>
      <c r="G395" s="4" t="s">
        <v>574</v>
      </c>
      <c r="H395" s="34" t="s">
        <v>31</v>
      </c>
      <c r="I395" s="6">
        <v>14506.0</v>
      </c>
      <c r="J395" s="7" t="str">
        <f t="shared" si="5"/>
        <v>Debolicious/14506</v>
      </c>
      <c r="K395" s="6" t="b">
        <v>1</v>
      </c>
      <c r="L395" s="9"/>
      <c r="M395" s="9"/>
    </row>
    <row r="396">
      <c r="A396" s="3" t="s">
        <v>671</v>
      </c>
      <c r="B396" s="4">
        <v>24.0</v>
      </c>
      <c r="C396" s="4">
        <v>25.0</v>
      </c>
      <c r="D396" s="5">
        <v>-32.0082542693588</v>
      </c>
      <c r="E396" s="5">
        <v>116.058281525698</v>
      </c>
      <c r="F396" s="4" t="s">
        <v>573</v>
      </c>
      <c r="G396" s="4" t="s">
        <v>574</v>
      </c>
      <c r="H396" s="6" t="s">
        <v>351</v>
      </c>
      <c r="I396" s="6">
        <v>1944.0</v>
      </c>
      <c r="J396" s="7" t="str">
        <f t="shared" si="5"/>
        <v>Julesbeus/1944</v>
      </c>
      <c r="K396" s="6" t="b">
        <v>1</v>
      </c>
      <c r="L396" s="9"/>
      <c r="M396" s="9"/>
    </row>
    <row r="397">
      <c r="A397" s="3" t="s">
        <v>672</v>
      </c>
      <c r="B397" s="4">
        <v>24.0</v>
      </c>
      <c r="C397" s="4">
        <v>26.0</v>
      </c>
      <c r="D397" s="5">
        <v>-32.0082417423133</v>
      </c>
      <c r="E397" s="5">
        <v>116.058450379777</v>
      </c>
      <c r="F397" s="4" t="s">
        <v>573</v>
      </c>
      <c r="G397" s="4" t="s">
        <v>574</v>
      </c>
      <c r="H397" s="6"/>
      <c r="I397" s="6"/>
      <c r="J397" s="9" t="str">
        <f t="shared" si="5"/>
        <v/>
      </c>
      <c r="K397" s="6" t="b">
        <v>0</v>
      </c>
      <c r="L397" s="9"/>
      <c r="M397" s="9"/>
    </row>
    <row r="398">
      <c r="A398" s="3" t="s">
        <v>673</v>
      </c>
      <c r="B398" s="4">
        <v>24.0</v>
      </c>
      <c r="C398" s="4">
        <v>27.0</v>
      </c>
      <c r="D398" s="5">
        <v>-32.0082292152677</v>
      </c>
      <c r="E398" s="5">
        <v>116.058619233833</v>
      </c>
      <c r="F398" s="4" t="s">
        <v>573</v>
      </c>
      <c r="G398" s="4" t="s">
        <v>574</v>
      </c>
      <c r="H398" s="34" t="s">
        <v>31</v>
      </c>
      <c r="I398" s="6">
        <v>16471.0</v>
      </c>
      <c r="J398" s="7" t="str">
        <f t="shared" si="5"/>
        <v>Debolicious/16471</v>
      </c>
      <c r="K398" s="6" t="b">
        <v>1</v>
      </c>
      <c r="L398" s="9"/>
      <c r="M398" s="9"/>
    </row>
    <row r="399">
      <c r="A399" s="3" t="s">
        <v>674</v>
      </c>
      <c r="B399" s="4">
        <v>24.0</v>
      </c>
      <c r="C399" s="4">
        <v>28.0</v>
      </c>
      <c r="D399" s="5">
        <v>-32.0082166882222</v>
      </c>
      <c r="E399" s="5">
        <v>116.058788087866</v>
      </c>
      <c r="F399" s="4" t="s">
        <v>607</v>
      </c>
      <c r="G399" s="4" t="s">
        <v>608</v>
      </c>
      <c r="H399" s="6" t="s">
        <v>38</v>
      </c>
      <c r="I399" s="3">
        <v>1602.0</v>
      </c>
      <c r="J399" s="7" t="str">
        <f t="shared" si="5"/>
        <v>Bewrightback/1602</v>
      </c>
      <c r="K399" s="6" t="b">
        <v>1</v>
      </c>
      <c r="L399" s="9"/>
      <c r="M399" s="9"/>
    </row>
    <row r="400">
      <c r="A400" s="3" t="s">
        <v>675</v>
      </c>
      <c r="B400" s="4">
        <v>25.0</v>
      </c>
      <c r="C400" s="4">
        <v>10.0</v>
      </c>
      <c r="D400" s="5">
        <v>-32.0085853585491</v>
      </c>
      <c r="E400" s="5">
        <v>116.055763490195</v>
      </c>
      <c r="F400" s="4" t="s">
        <v>676</v>
      </c>
      <c r="G400" s="4" t="s">
        <v>677</v>
      </c>
      <c r="H400" s="6" t="s">
        <v>80</v>
      </c>
      <c r="I400" s="6">
        <v>1735.0</v>
      </c>
      <c r="J400" s="7" t="str">
        <f t="shared" si="5"/>
        <v>brattoo/1735</v>
      </c>
      <c r="K400" s="6" t="b">
        <v>1</v>
      </c>
      <c r="L400" s="9"/>
      <c r="M400" s="9"/>
    </row>
    <row r="401">
      <c r="A401" s="3" t="s">
        <v>678</v>
      </c>
      <c r="B401" s="4">
        <v>25.0</v>
      </c>
      <c r="C401" s="4">
        <v>11.0</v>
      </c>
      <c r="D401" s="5">
        <v>-32.0085728315036</v>
      </c>
      <c r="E401" s="5">
        <v>116.055932344884</v>
      </c>
      <c r="F401" s="4" t="s">
        <v>564</v>
      </c>
      <c r="G401" s="4" t="s">
        <v>565</v>
      </c>
      <c r="H401" s="6" t="s">
        <v>26</v>
      </c>
      <c r="I401" s="6">
        <v>3548.0</v>
      </c>
      <c r="J401" s="7" t="str">
        <f t="shared" si="5"/>
        <v>Carts70/3548</v>
      </c>
      <c r="K401" s="6" t="b">
        <v>1</v>
      </c>
      <c r="L401" s="9"/>
      <c r="M401" s="9"/>
    </row>
    <row r="402">
      <c r="A402" s="3" t="s">
        <v>679</v>
      </c>
      <c r="B402" s="4">
        <v>25.0</v>
      </c>
      <c r="C402" s="4">
        <v>12.0</v>
      </c>
      <c r="D402" s="5">
        <v>-32.008560304458</v>
      </c>
      <c r="E402" s="5">
        <v>116.05610119955</v>
      </c>
      <c r="F402" s="4" t="s">
        <v>564</v>
      </c>
      <c r="G402" s="4" t="s">
        <v>565</v>
      </c>
      <c r="H402" s="6" t="s">
        <v>41</v>
      </c>
      <c r="I402" s="6"/>
      <c r="J402" s="7" t="str">
        <f t="shared" si="5"/>
        <v>Nomadicjp</v>
      </c>
      <c r="K402" s="6" t="b">
        <v>0</v>
      </c>
      <c r="L402" s="6"/>
      <c r="M402" s="9"/>
    </row>
    <row r="403">
      <c r="A403" s="3" t="s">
        <v>680</v>
      </c>
      <c r="B403" s="4">
        <v>25.0</v>
      </c>
      <c r="C403" s="4">
        <v>13.0</v>
      </c>
      <c r="D403" s="5">
        <v>-32.0085477774125</v>
      </c>
      <c r="E403" s="5">
        <v>116.056270054193</v>
      </c>
      <c r="F403" s="4" t="s">
        <v>564</v>
      </c>
      <c r="G403" s="4" t="s">
        <v>565</v>
      </c>
      <c r="H403" s="6"/>
      <c r="I403" s="6"/>
      <c r="J403" s="9" t="str">
        <f t="shared" si="5"/>
        <v/>
      </c>
      <c r="K403" s="6" t="b">
        <v>0</v>
      </c>
      <c r="L403" s="9"/>
      <c r="M403" s="9"/>
    </row>
    <row r="404">
      <c r="A404" s="3" t="s">
        <v>681</v>
      </c>
      <c r="B404" s="4">
        <v>25.0</v>
      </c>
      <c r="C404" s="4">
        <v>14.0</v>
      </c>
      <c r="D404" s="5">
        <v>-32.0085352503669</v>
      </c>
      <c r="E404" s="5">
        <v>116.056438908813</v>
      </c>
      <c r="F404" s="4" t="s">
        <v>564</v>
      </c>
      <c r="G404" s="4" t="s">
        <v>565</v>
      </c>
      <c r="H404" s="6" t="s">
        <v>26</v>
      </c>
      <c r="I404" s="6">
        <v>3377.0</v>
      </c>
      <c r="J404" s="7" t="str">
        <f t="shared" si="5"/>
        <v>Carts70/3377</v>
      </c>
      <c r="K404" s="6" t="b">
        <v>1</v>
      </c>
      <c r="L404" s="9"/>
      <c r="M404" s="9"/>
    </row>
    <row r="405">
      <c r="A405" s="3" t="s">
        <v>682</v>
      </c>
      <c r="B405" s="4">
        <v>25.0</v>
      </c>
      <c r="C405" s="4">
        <v>15.0</v>
      </c>
      <c r="D405" s="5">
        <v>-32.0085227233213</v>
      </c>
      <c r="E405" s="5">
        <v>116.05660776341</v>
      </c>
      <c r="F405" s="4" t="s">
        <v>564</v>
      </c>
      <c r="G405" s="4" t="s">
        <v>565</v>
      </c>
      <c r="H405" s="6"/>
      <c r="I405" s="6"/>
      <c r="J405" s="9" t="str">
        <f t="shared" si="5"/>
        <v/>
      </c>
      <c r="K405" s="6" t="b">
        <v>0</v>
      </c>
      <c r="L405" s="9"/>
      <c r="M405" s="9"/>
    </row>
    <row r="406">
      <c r="A406" s="3" t="s">
        <v>683</v>
      </c>
      <c r="B406" s="4">
        <v>25.0</v>
      </c>
      <c r="C406" s="4">
        <v>16.0</v>
      </c>
      <c r="D406" s="5">
        <v>-32.0085101962758</v>
      </c>
      <c r="E406" s="5">
        <v>116.056776617984</v>
      </c>
      <c r="F406" s="4" t="s">
        <v>564</v>
      </c>
      <c r="G406" s="4" t="s">
        <v>565</v>
      </c>
      <c r="H406" s="6"/>
      <c r="I406" s="6"/>
      <c r="J406" s="9" t="str">
        <f t="shared" si="5"/>
        <v/>
      </c>
      <c r="K406" s="6" t="b">
        <v>0</v>
      </c>
      <c r="L406" s="9"/>
      <c r="M406" s="9"/>
    </row>
    <row r="407">
      <c r="A407" s="3" t="s">
        <v>684</v>
      </c>
      <c r="B407" s="4">
        <v>25.0</v>
      </c>
      <c r="C407" s="4">
        <v>17.0</v>
      </c>
      <c r="D407" s="5">
        <v>-32.0084976692302</v>
      </c>
      <c r="E407" s="5">
        <v>116.056945472534</v>
      </c>
      <c r="F407" s="4" t="s">
        <v>619</v>
      </c>
      <c r="G407" s="4" t="s">
        <v>620</v>
      </c>
      <c r="H407" s="6" t="s">
        <v>80</v>
      </c>
      <c r="I407" s="6">
        <v>1743.0</v>
      </c>
      <c r="J407" s="7" t="str">
        <f t="shared" si="5"/>
        <v>brattoo/1743</v>
      </c>
      <c r="K407" s="6" t="b">
        <v>1</v>
      </c>
      <c r="L407" s="9"/>
      <c r="M407" s="9"/>
    </row>
    <row r="408">
      <c r="A408" s="3" t="s">
        <v>685</v>
      </c>
      <c r="B408" s="4">
        <v>25.0</v>
      </c>
      <c r="C408" s="4">
        <v>18.0</v>
      </c>
      <c r="D408" s="5">
        <v>-32.0084851421846</v>
      </c>
      <c r="E408" s="5">
        <v>116.057114327062</v>
      </c>
      <c r="F408" s="4" t="s">
        <v>570</v>
      </c>
      <c r="G408" s="4" t="s">
        <v>571</v>
      </c>
      <c r="H408" s="6" t="s">
        <v>26</v>
      </c>
      <c r="I408" s="6">
        <v>3376.0</v>
      </c>
      <c r="J408" s="7" t="str">
        <f t="shared" si="5"/>
        <v>Carts70/3376</v>
      </c>
      <c r="K408" s="6" t="b">
        <v>1</v>
      </c>
      <c r="L408" s="9"/>
      <c r="M408" s="9"/>
    </row>
    <row r="409">
      <c r="A409" s="3" t="s">
        <v>686</v>
      </c>
      <c r="B409" s="4">
        <v>25.0</v>
      </c>
      <c r="C409" s="4">
        <v>19.0</v>
      </c>
      <c r="D409" s="5">
        <v>-32.0084726151391</v>
      </c>
      <c r="E409" s="5">
        <v>116.057283181566</v>
      </c>
      <c r="F409" s="4" t="s">
        <v>570</v>
      </c>
      <c r="G409" s="4" t="s">
        <v>571</v>
      </c>
      <c r="H409" s="6"/>
      <c r="I409" s="6"/>
      <c r="J409" s="9" t="str">
        <f t="shared" si="5"/>
        <v/>
      </c>
      <c r="K409" s="6" t="b">
        <v>0</v>
      </c>
      <c r="L409" s="9"/>
      <c r="M409" s="9"/>
    </row>
    <row r="410">
      <c r="A410" s="3" t="s">
        <v>687</v>
      </c>
      <c r="B410" s="4">
        <v>25.0</v>
      </c>
      <c r="C410" s="4">
        <v>20.0</v>
      </c>
      <c r="D410" s="5">
        <v>-32.0084600880935</v>
      </c>
      <c r="E410" s="5">
        <v>116.057452036048</v>
      </c>
      <c r="F410" s="4" t="s">
        <v>570</v>
      </c>
      <c r="G410" s="4" t="s">
        <v>571</v>
      </c>
      <c r="H410" s="6"/>
      <c r="I410" s="6"/>
      <c r="J410" s="9" t="str">
        <f t="shared" si="5"/>
        <v/>
      </c>
      <c r="K410" s="6" t="b">
        <v>0</v>
      </c>
      <c r="L410" s="9"/>
      <c r="M410" s="9"/>
    </row>
    <row r="411">
      <c r="A411" s="3" t="s">
        <v>688</v>
      </c>
      <c r="B411" s="4">
        <v>25.0</v>
      </c>
      <c r="C411" s="4">
        <v>21.0</v>
      </c>
      <c r="D411" s="5">
        <v>-32.008447561048</v>
      </c>
      <c r="E411" s="5">
        <v>116.057620890506</v>
      </c>
      <c r="F411" s="4" t="s">
        <v>570</v>
      </c>
      <c r="G411" s="4" t="s">
        <v>571</v>
      </c>
      <c r="H411" s="6" t="s">
        <v>26</v>
      </c>
      <c r="I411" s="6">
        <v>4234.0</v>
      </c>
      <c r="J411" s="7" t="str">
        <f t="shared" si="5"/>
        <v>Carts70/4234</v>
      </c>
      <c r="K411" s="6" t="b">
        <v>1</v>
      </c>
      <c r="L411" s="9"/>
      <c r="M411" s="9"/>
    </row>
    <row r="412">
      <c r="A412" s="3" t="s">
        <v>689</v>
      </c>
      <c r="B412" s="4">
        <v>25.0</v>
      </c>
      <c r="C412" s="4">
        <v>22.0</v>
      </c>
      <c r="D412" s="5">
        <v>-32.0084350340024</v>
      </c>
      <c r="E412" s="5">
        <v>116.057789744941</v>
      </c>
      <c r="F412" s="4" t="s">
        <v>570</v>
      </c>
      <c r="G412" s="4" t="s">
        <v>571</v>
      </c>
      <c r="H412" s="6"/>
      <c r="I412" s="6"/>
      <c r="J412" s="9" t="str">
        <f t="shared" si="5"/>
        <v/>
      </c>
      <c r="K412" s="6" t="b">
        <v>0</v>
      </c>
      <c r="L412" s="9"/>
      <c r="M412" s="9"/>
    </row>
    <row r="413">
      <c r="A413" s="3" t="s">
        <v>690</v>
      </c>
      <c r="B413" s="4">
        <v>25.0</v>
      </c>
      <c r="C413" s="4">
        <v>23.0</v>
      </c>
      <c r="D413" s="5">
        <v>-32.0084225069569</v>
      </c>
      <c r="E413" s="5">
        <v>116.057958599353</v>
      </c>
      <c r="F413" s="4" t="s">
        <v>573</v>
      </c>
      <c r="G413" s="4" t="s">
        <v>574</v>
      </c>
      <c r="H413" s="6"/>
      <c r="I413" s="6"/>
      <c r="J413" s="9" t="str">
        <f t="shared" si="5"/>
        <v/>
      </c>
      <c r="K413" s="6" t="b">
        <v>0</v>
      </c>
      <c r="L413" s="9"/>
      <c r="M413" s="9"/>
    </row>
    <row r="414">
      <c r="A414" s="3" t="s">
        <v>691</v>
      </c>
      <c r="B414" s="4">
        <v>25.0</v>
      </c>
      <c r="C414" s="4">
        <v>24.0</v>
      </c>
      <c r="D414" s="5">
        <v>-32.0084099799113</v>
      </c>
      <c r="E414" s="5">
        <v>116.058127453742</v>
      </c>
      <c r="F414" s="4" t="s">
        <v>573</v>
      </c>
      <c r="G414" s="4" t="s">
        <v>574</v>
      </c>
      <c r="H414" s="6" t="s">
        <v>26</v>
      </c>
      <c r="I414" s="6">
        <v>4235.0</v>
      </c>
      <c r="J414" s="7" t="str">
        <f t="shared" si="5"/>
        <v>Carts70/4235</v>
      </c>
      <c r="K414" s="6" t="b">
        <v>1</v>
      </c>
      <c r="L414" s="9"/>
      <c r="M414" s="9"/>
    </row>
    <row r="415">
      <c r="A415" s="3" t="s">
        <v>692</v>
      </c>
      <c r="B415" s="4">
        <v>25.0</v>
      </c>
      <c r="C415" s="4">
        <v>25.0</v>
      </c>
      <c r="D415" s="5">
        <v>-32.0083974528657</v>
      </c>
      <c r="E415" s="5">
        <v>116.058296308108</v>
      </c>
      <c r="F415" s="4" t="s">
        <v>573</v>
      </c>
      <c r="G415" s="4" t="s">
        <v>574</v>
      </c>
      <c r="H415" s="6"/>
      <c r="I415" s="6"/>
      <c r="J415" s="9" t="str">
        <f t="shared" si="5"/>
        <v/>
      </c>
      <c r="K415" s="6" t="b">
        <v>0</v>
      </c>
      <c r="L415" s="9"/>
      <c r="M415" s="9"/>
    </row>
    <row r="416">
      <c r="A416" s="3" t="s">
        <v>693</v>
      </c>
      <c r="B416" s="4">
        <v>25.0</v>
      </c>
      <c r="C416" s="4">
        <v>26.0</v>
      </c>
      <c r="D416" s="5">
        <v>-32.0083849258202</v>
      </c>
      <c r="E416" s="5">
        <v>116.058465162451</v>
      </c>
      <c r="F416" s="4" t="s">
        <v>573</v>
      </c>
      <c r="G416" s="4" t="s">
        <v>574</v>
      </c>
      <c r="H416" s="6"/>
      <c r="I416" s="6"/>
      <c r="J416" s="9" t="str">
        <f t="shared" si="5"/>
        <v/>
      </c>
      <c r="K416" s="6" t="b">
        <v>0</v>
      </c>
      <c r="L416" s="9"/>
      <c r="M416" s="9"/>
    </row>
    <row r="417">
      <c r="A417" s="3" t="s">
        <v>694</v>
      </c>
      <c r="B417" s="4">
        <v>25.0</v>
      </c>
      <c r="C417" s="4">
        <v>27.0</v>
      </c>
      <c r="D417" s="5">
        <v>-32.0083723987746</v>
      </c>
      <c r="E417" s="5">
        <v>116.058634016771</v>
      </c>
      <c r="F417" s="4" t="s">
        <v>573</v>
      </c>
      <c r="G417" s="4" t="s">
        <v>574</v>
      </c>
      <c r="H417" s="6" t="s">
        <v>26</v>
      </c>
      <c r="I417" s="6">
        <v>4241.0</v>
      </c>
      <c r="J417" s="7" t="str">
        <f t="shared" si="5"/>
        <v>Carts70/4241</v>
      </c>
      <c r="K417" s="6" t="b">
        <v>1</v>
      </c>
      <c r="L417" s="9"/>
      <c r="M417" s="9"/>
    </row>
    <row r="418">
      <c r="A418" s="3" t="s">
        <v>695</v>
      </c>
      <c r="B418" s="4">
        <v>25.0</v>
      </c>
      <c r="C418" s="4">
        <v>28.0</v>
      </c>
      <c r="D418" s="5">
        <v>-32.008359871729</v>
      </c>
      <c r="E418" s="5">
        <v>116.058802871068</v>
      </c>
      <c r="F418" s="4" t="s">
        <v>607</v>
      </c>
      <c r="G418" s="4" t="s">
        <v>608</v>
      </c>
      <c r="H418" s="6" t="s">
        <v>80</v>
      </c>
      <c r="I418" s="6">
        <v>1741.0</v>
      </c>
      <c r="J418" s="7" t="str">
        <f t="shared" si="5"/>
        <v>brattoo/1741</v>
      </c>
      <c r="K418" s="6" t="b">
        <v>1</v>
      </c>
      <c r="L418" s="9"/>
      <c r="M418" s="9"/>
    </row>
    <row r="419">
      <c r="A419" s="3" t="s">
        <v>696</v>
      </c>
      <c r="B419" s="4">
        <v>26.0</v>
      </c>
      <c r="C419" s="4">
        <v>10.0</v>
      </c>
      <c r="D419" s="5">
        <v>-32.008728542056</v>
      </c>
      <c r="E419" s="5">
        <v>116.055778268673</v>
      </c>
      <c r="F419" s="4" t="s">
        <v>697</v>
      </c>
      <c r="G419" s="4" t="s">
        <v>698</v>
      </c>
      <c r="H419" s="6" t="s">
        <v>699</v>
      </c>
      <c r="I419" s="6">
        <v>793.0</v>
      </c>
      <c r="J419" s="7" t="str">
        <f t="shared" si="5"/>
        <v>mcelmo /793</v>
      </c>
      <c r="K419" s="6" t="b">
        <v>1</v>
      </c>
      <c r="L419" s="35" t="s">
        <v>700</v>
      </c>
      <c r="M419" s="9"/>
    </row>
    <row r="420">
      <c r="A420" s="3" t="s">
        <v>701</v>
      </c>
      <c r="B420" s="4">
        <v>26.0</v>
      </c>
      <c r="C420" s="4">
        <v>11.0</v>
      </c>
      <c r="D420" s="5">
        <v>-32.0087160150104</v>
      </c>
      <c r="E420" s="5">
        <v>116.055947123626</v>
      </c>
      <c r="F420" s="4" t="s">
        <v>697</v>
      </c>
      <c r="G420" s="4" t="s">
        <v>698</v>
      </c>
      <c r="H420" s="6" t="s">
        <v>486</v>
      </c>
      <c r="I420" s="6">
        <v>1007.0</v>
      </c>
      <c r="J420" s="7" t="str">
        <f t="shared" si="5"/>
        <v>Tansta8 /1007</v>
      </c>
      <c r="K420" s="6" t="b">
        <v>1</v>
      </c>
      <c r="L420" s="13" t="s">
        <v>702</v>
      </c>
      <c r="M420" s="9"/>
    </row>
    <row r="421">
      <c r="A421" s="3" t="s">
        <v>703</v>
      </c>
      <c r="B421" s="4">
        <v>26.0</v>
      </c>
      <c r="C421" s="4">
        <v>12.0</v>
      </c>
      <c r="D421" s="5">
        <v>-32.0087034879648</v>
      </c>
      <c r="E421" s="5">
        <v>116.056115978556</v>
      </c>
      <c r="F421" s="4" t="s">
        <v>564</v>
      </c>
      <c r="G421" s="4" t="s">
        <v>565</v>
      </c>
      <c r="H421" s="6"/>
      <c r="I421" s="6"/>
      <c r="J421" s="9" t="str">
        <f t="shared" si="5"/>
        <v/>
      </c>
      <c r="K421" s="6" t="b">
        <v>0</v>
      </c>
      <c r="L421" s="9"/>
      <c r="M421" s="9"/>
    </row>
    <row r="422">
      <c r="A422" s="3" t="s">
        <v>704</v>
      </c>
      <c r="B422" s="4">
        <v>26.0</v>
      </c>
      <c r="C422" s="4">
        <v>13.0</v>
      </c>
      <c r="D422" s="5">
        <v>-32.0086909609193</v>
      </c>
      <c r="E422" s="5">
        <v>116.056284833463</v>
      </c>
      <c r="F422" s="4" t="s">
        <v>564</v>
      </c>
      <c r="G422" s="4" t="s">
        <v>565</v>
      </c>
      <c r="H422" s="6" t="s">
        <v>385</v>
      </c>
      <c r="I422" s="6">
        <v>1890.0</v>
      </c>
      <c r="J422" s="7" t="str">
        <f t="shared" si="5"/>
        <v>Jenks70/1890</v>
      </c>
      <c r="K422" s="6" t="b">
        <v>1</v>
      </c>
      <c r="L422" s="9"/>
      <c r="M422" s="9"/>
    </row>
    <row r="423">
      <c r="A423" s="3" t="s">
        <v>705</v>
      </c>
      <c r="B423" s="4">
        <v>26.0</v>
      </c>
      <c r="C423" s="4">
        <v>14.0</v>
      </c>
      <c r="D423" s="5">
        <v>-32.0086784338737</v>
      </c>
      <c r="E423" s="5">
        <v>116.056453688346</v>
      </c>
      <c r="F423" s="4" t="s">
        <v>564</v>
      </c>
      <c r="G423" s="4" t="s">
        <v>565</v>
      </c>
      <c r="H423" s="6"/>
      <c r="I423" s="6"/>
      <c r="J423" s="9" t="str">
        <f t="shared" si="5"/>
        <v/>
      </c>
      <c r="K423" s="6" t="b">
        <v>0</v>
      </c>
      <c r="L423" s="9"/>
      <c r="M423" s="9"/>
    </row>
    <row r="424">
      <c r="A424" s="3" t="s">
        <v>706</v>
      </c>
      <c r="B424" s="4">
        <v>26.0</v>
      </c>
      <c r="C424" s="4">
        <v>15.0</v>
      </c>
      <c r="D424" s="5">
        <v>-32.0086659068282</v>
      </c>
      <c r="E424" s="5">
        <v>116.056622543207</v>
      </c>
      <c r="F424" s="4" t="s">
        <v>564</v>
      </c>
      <c r="G424" s="4" t="s">
        <v>565</v>
      </c>
      <c r="H424" s="6"/>
      <c r="I424" s="6"/>
      <c r="J424" s="9" t="str">
        <f t="shared" si="5"/>
        <v/>
      </c>
      <c r="K424" s="6" t="b">
        <v>0</v>
      </c>
      <c r="L424" s="9"/>
      <c r="M424" s="9"/>
    </row>
    <row r="425">
      <c r="A425" s="3" t="s">
        <v>707</v>
      </c>
      <c r="B425" s="4">
        <v>26.0</v>
      </c>
      <c r="C425" s="4">
        <v>16.0</v>
      </c>
      <c r="D425" s="5">
        <v>-32.0086533797826</v>
      </c>
      <c r="E425" s="5">
        <v>116.056791398044</v>
      </c>
      <c r="F425" s="4" t="s">
        <v>619</v>
      </c>
      <c r="G425" s="4" t="s">
        <v>620</v>
      </c>
      <c r="H425" s="6" t="s">
        <v>385</v>
      </c>
      <c r="I425" s="6">
        <v>1880.0</v>
      </c>
      <c r="J425" s="7" t="str">
        <f t="shared" si="5"/>
        <v>Jenks70/1880</v>
      </c>
      <c r="K425" s="6" t="b">
        <v>1</v>
      </c>
      <c r="L425" s="9"/>
      <c r="M425" s="9"/>
    </row>
    <row r="426">
      <c r="A426" s="3" t="s">
        <v>708</v>
      </c>
      <c r="B426" s="4">
        <v>26.0</v>
      </c>
      <c r="C426" s="4">
        <v>17.0</v>
      </c>
      <c r="D426" s="5">
        <v>-32.008640852737</v>
      </c>
      <c r="E426" s="5">
        <v>116.056960252858</v>
      </c>
      <c r="F426" s="4" t="s">
        <v>619</v>
      </c>
      <c r="G426" s="4" t="s">
        <v>620</v>
      </c>
      <c r="H426" s="6"/>
      <c r="I426" s="6"/>
      <c r="J426" s="9" t="str">
        <f t="shared" si="5"/>
        <v/>
      </c>
      <c r="K426" s="6" t="b">
        <v>0</v>
      </c>
      <c r="L426" s="9"/>
      <c r="M426" s="9"/>
    </row>
    <row r="427">
      <c r="A427" s="3" t="s">
        <v>709</v>
      </c>
      <c r="B427" s="4">
        <v>26.0</v>
      </c>
      <c r="C427" s="4">
        <v>18.0</v>
      </c>
      <c r="D427" s="5">
        <v>-32.0086283256915</v>
      </c>
      <c r="E427" s="5">
        <v>116.05712910765</v>
      </c>
      <c r="F427" s="4" t="s">
        <v>570</v>
      </c>
      <c r="G427" s="4" t="s">
        <v>571</v>
      </c>
      <c r="H427" s="6"/>
      <c r="I427" s="6"/>
      <c r="J427" s="9" t="str">
        <f t="shared" si="5"/>
        <v/>
      </c>
      <c r="K427" s="6" t="b">
        <v>0</v>
      </c>
      <c r="L427" s="9"/>
      <c r="M427" s="9"/>
    </row>
    <row r="428">
      <c r="A428" s="3" t="s">
        <v>710</v>
      </c>
      <c r="B428" s="4">
        <v>26.0</v>
      </c>
      <c r="C428" s="4">
        <v>19.0</v>
      </c>
      <c r="D428" s="5">
        <v>-32.0086157986459</v>
      </c>
      <c r="E428" s="5">
        <v>116.057297962418</v>
      </c>
      <c r="F428" s="4" t="s">
        <v>570</v>
      </c>
      <c r="G428" s="4" t="s">
        <v>571</v>
      </c>
      <c r="H428" s="6" t="s">
        <v>385</v>
      </c>
      <c r="I428" s="6">
        <v>1849.0</v>
      </c>
      <c r="J428" s="7" t="str">
        <f t="shared" si="5"/>
        <v>Jenks70/1849</v>
      </c>
      <c r="K428" s="6" t="b">
        <v>1</v>
      </c>
      <c r="L428" s="9"/>
      <c r="M428" s="9"/>
    </row>
    <row r="429">
      <c r="A429" s="3" t="s">
        <v>711</v>
      </c>
      <c r="B429" s="4">
        <v>26.0</v>
      </c>
      <c r="C429" s="4">
        <v>20.0</v>
      </c>
      <c r="D429" s="5">
        <v>-32.0086032716003</v>
      </c>
      <c r="E429" s="5">
        <v>116.057466817163</v>
      </c>
      <c r="F429" s="4" t="s">
        <v>570</v>
      </c>
      <c r="G429" s="4" t="s">
        <v>571</v>
      </c>
      <c r="H429" s="6"/>
      <c r="I429" s="6"/>
      <c r="J429" s="9" t="str">
        <f t="shared" si="5"/>
        <v/>
      </c>
      <c r="K429" s="6" t="b">
        <v>0</v>
      </c>
      <c r="L429" s="9"/>
      <c r="M429" s="9"/>
    </row>
    <row r="430">
      <c r="A430" s="3" t="s">
        <v>712</v>
      </c>
      <c r="B430" s="4">
        <v>26.0</v>
      </c>
      <c r="C430" s="4">
        <v>21.0</v>
      </c>
      <c r="D430" s="5">
        <v>-32.0085907445548</v>
      </c>
      <c r="E430" s="5">
        <v>116.057635671885</v>
      </c>
      <c r="F430" s="4" t="s">
        <v>570</v>
      </c>
      <c r="G430" s="4" t="s">
        <v>571</v>
      </c>
      <c r="H430" s="6"/>
      <c r="I430" s="6"/>
      <c r="J430" s="9" t="str">
        <f t="shared" si="5"/>
        <v/>
      </c>
      <c r="K430" s="6" t="b">
        <v>0</v>
      </c>
      <c r="L430" s="9"/>
      <c r="M430" s="9"/>
    </row>
    <row r="431">
      <c r="A431" s="3" t="s">
        <v>713</v>
      </c>
      <c r="B431" s="4">
        <v>26.0</v>
      </c>
      <c r="C431" s="4">
        <v>22.0</v>
      </c>
      <c r="D431" s="5">
        <v>-32.0085782175092</v>
      </c>
      <c r="E431" s="5">
        <v>116.057804526584</v>
      </c>
      <c r="F431" s="4" t="s">
        <v>570</v>
      </c>
      <c r="G431" s="4" t="s">
        <v>571</v>
      </c>
      <c r="H431" s="6" t="s">
        <v>385</v>
      </c>
      <c r="I431" s="6"/>
      <c r="J431" s="7" t="str">
        <f t="shared" si="5"/>
        <v>Jenks70</v>
      </c>
      <c r="K431" s="6" t="b">
        <v>0</v>
      </c>
      <c r="L431" s="9"/>
      <c r="M431" s="9"/>
    </row>
    <row r="432">
      <c r="A432" s="3" t="s">
        <v>714</v>
      </c>
      <c r="B432" s="4">
        <v>26.0</v>
      </c>
      <c r="C432" s="4">
        <v>23.0</v>
      </c>
      <c r="D432" s="5">
        <v>-32.0085656904636</v>
      </c>
      <c r="E432" s="5">
        <v>116.05797338126</v>
      </c>
      <c r="F432" s="4" t="s">
        <v>570</v>
      </c>
      <c r="G432" s="4" t="s">
        <v>571</v>
      </c>
      <c r="H432" s="6" t="s">
        <v>38</v>
      </c>
      <c r="I432" s="3">
        <v>1606.0</v>
      </c>
      <c r="J432" s="7" t="str">
        <f t="shared" si="5"/>
        <v>Bewrightback/1606</v>
      </c>
      <c r="K432" s="6" t="b">
        <v>1</v>
      </c>
      <c r="L432" s="9"/>
      <c r="M432" s="9"/>
    </row>
    <row r="433">
      <c r="A433" s="3" t="s">
        <v>715</v>
      </c>
      <c r="B433" s="4">
        <v>26.0</v>
      </c>
      <c r="C433" s="4">
        <v>24.0</v>
      </c>
      <c r="D433" s="5">
        <v>-32.0085531634181</v>
      </c>
      <c r="E433" s="5">
        <v>116.058142235913</v>
      </c>
      <c r="F433" s="4" t="s">
        <v>573</v>
      </c>
      <c r="G433" s="4" t="s">
        <v>574</v>
      </c>
      <c r="H433" s="6"/>
      <c r="I433" s="6"/>
      <c r="J433" s="9" t="str">
        <f t="shared" si="5"/>
        <v/>
      </c>
      <c r="K433" s="6" t="b">
        <v>0</v>
      </c>
      <c r="L433" s="9"/>
      <c r="M433" s="9"/>
    </row>
    <row r="434">
      <c r="A434" s="3" t="s">
        <v>716</v>
      </c>
      <c r="B434" s="4">
        <v>26.0</v>
      </c>
      <c r="C434" s="4">
        <v>25.0</v>
      </c>
      <c r="D434" s="5">
        <v>-32.0085406363725</v>
      </c>
      <c r="E434" s="5">
        <v>116.058311090543</v>
      </c>
      <c r="F434" s="4" t="s">
        <v>573</v>
      </c>
      <c r="G434" s="4" t="s">
        <v>574</v>
      </c>
      <c r="H434" s="6" t="s">
        <v>385</v>
      </c>
      <c r="I434" s="6"/>
      <c r="J434" s="7" t="str">
        <f t="shared" si="5"/>
        <v>Jenks70</v>
      </c>
      <c r="K434" s="6" t="b">
        <v>0</v>
      </c>
      <c r="L434" s="9"/>
      <c r="M434" s="9"/>
    </row>
    <row r="435">
      <c r="A435" s="3" t="s">
        <v>717</v>
      </c>
      <c r="B435" s="4">
        <v>26.0</v>
      </c>
      <c r="C435" s="4">
        <v>26.0</v>
      </c>
      <c r="D435" s="5">
        <v>-32.0085281093269</v>
      </c>
      <c r="E435" s="5">
        <v>116.058479945149</v>
      </c>
      <c r="F435" s="4" t="s">
        <v>573</v>
      </c>
      <c r="G435" s="4" t="s">
        <v>574</v>
      </c>
      <c r="H435" s="6"/>
      <c r="I435" s="6"/>
      <c r="J435" s="9" t="str">
        <f t="shared" si="5"/>
        <v/>
      </c>
      <c r="K435" s="6" t="b">
        <v>0</v>
      </c>
      <c r="L435" s="9"/>
      <c r="M435" s="9"/>
    </row>
    <row r="436">
      <c r="A436" s="3" t="s">
        <v>718</v>
      </c>
      <c r="B436" s="4">
        <v>26.0</v>
      </c>
      <c r="C436" s="4">
        <v>27.0</v>
      </c>
      <c r="D436" s="5">
        <v>-32.0085155822814</v>
      </c>
      <c r="E436" s="5">
        <v>116.058648799733</v>
      </c>
      <c r="F436" s="4" t="s">
        <v>573</v>
      </c>
      <c r="G436" s="4" t="s">
        <v>574</v>
      </c>
      <c r="H436" s="6"/>
      <c r="I436" s="6"/>
      <c r="J436" s="9" t="str">
        <f t="shared" si="5"/>
        <v/>
      </c>
      <c r="K436" s="6" t="b">
        <v>0</v>
      </c>
      <c r="L436" s="9"/>
      <c r="M436" s="9"/>
    </row>
    <row r="437">
      <c r="A437" s="3" t="s">
        <v>719</v>
      </c>
      <c r="B437" s="4">
        <v>26.0</v>
      </c>
      <c r="C437" s="4">
        <v>28.0</v>
      </c>
      <c r="D437" s="5">
        <v>-32.0085030552358</v>
      </c>
      <c r="E437" s="5">
        <v>116.058817654294</v>
      </c>
      <c r="F437" s="4" t="s">
        <v>573</v>
      </c>
      <c r="G437" s="4" t="s">
        <v>574</v>
      </c>
      <c r="H437" s="6" t="s">
        <v>385</v>
      </c>
      <c r="I437" s="6"/>
      <c r="J437" s="7" t="str">
        <f t="shared" si="5"/>
        <v>Jenks70</v>
      </c>
      <c r="K437" s="6" t="b">
        <v>0</v>
      </c>
      <c r="L437" s="9"/>
      <c r="M437" s="9"/>
    </row>
    <row r="438">
      <c r="A438" s="3" t="s">
        <v>720</v>
      </c>
      <c r="B438" s="4">
        <v>27.0</v>
      </c>
      <c r="C438" s="4">
        <v>10.0</v>
      </c>
      <c r="D438" s="5">
        <v>-32.0088717255629</v>
      </c>
      <c r="E438" s="5">
        <v>116.055793047174</v>
      </c>
      <c r="F438" s="4" t="s">
        <v>564</v>
      </c>
      <c r="G438" s="4" t="s">
        <v>565</v>
      </c>
      <c r="H438" s="6" t="s">
        <v>16</v>
      </c>
      <c r="I438" s="6">
        <v>960.0</v>
      </c>
      <c r="J438" s="7" t="str">
        <f t="shared" si="5"/>
        <v>jenks70/960</v>
      </c>
      <c r="K438" s="6" t="b">
        <v>1</v>
      </c>
      <c r="L438" s="9"/>
      <c r="M438" s="9"/>
    </row>
    <row r="439">
      <c r="A439" s="3" t="s">
        <v>721</v>
      </c>
      <c r="B439" s="4">
        <v>27.0</v>
      </c>
      <c r="C439" s="4">
        <v>11.0</v>
      </c>
      <c r="D439" s="5">
        <v>-32.0088591985173</v>
      </c>
      <c r="E439" s="5">
        <v>116.055961902391</v>
      </c>
      <c r="F439" s="4" t="s">
        <v>564</v>
      </c>
      <c r="G439" s="4" t="s">
        <v>565</v>
      </c>
      <c r="H439" s="34" t="s">
        <v>31</v>
      </c>
      <c r="I439" s="6">
        <v>15930.0</v>
      </c>
      <c r="J439" s="7" t="str">
        <f t="shared" si="5"/>
        <v>Debolicious/15930</v>
      </c>
      <c r="K439" s="6" t="b">
        <v>1</v>
      </c>
      <c r="L439" s="9"/>
      <c r="M439" s="9"/>
    </row>
    <row r="440">
      <c r="A440" s="3" t="s">
        <v>722</v>
      </c>
      <c r="B440" s="4">
        <v>27.0</v>
      </c>
      <c r="C440" s="4">
        <v>12.0</v>
      </c>
      <c r="D440" s="5">
        <v>-32.0088466714717</v>
      </c>
      <c r="E440" s="5">
        <v>116.056130757584</v>
      </c>
      <c r="F440" s="4" t="s">
        <v>564</v>
      </c>
      <c r="G440" s="4" t="s">
        <v>565</v>
      </c>
      <c r="H440" s="6" t="s">
        <v>351</v>
      </c>
      <c r="I440" s="6">
        <v>1952.0</v>
      </c>
      <c r="J440" s="7" t="str">
        <f t="shared" si="5"/>
        <v>Julesbeus/1952</v>
      </c>
      <c r="K440" s="6" t="b">
        <v>1</v>
      </c>
      <c r="L440" s="9"/>
      <c r="M440" s="9"/>
    </row>
    <row r="441">
      <c r="A441" s="3" t="s">
        <v>723</v>
      </c>
      <c r="B441" s="4">
        <v>27.0</v>
      </c>
      <c r="C441" s="4">
        <v>13.0</v>
      </c>
      <c r="D441" s="5">
        <v>-32.0088341444262</v>
      </c>
      <c r="E441" s="5">
        <v>116.056299612755</v>
      </c>
      <c r="F441" s="4" t="s">
        <v>564</v>
      </c>
      <c r="G441" s="4" t="s">
        <v>565</v>
      </c>
      <c r="H441" s="6"/>
      <c r="I441" s="6"/>
      <c r="J441" s="9" t="str">
        <f t="shared" si="5"/>
        <v/>
      </c>
      <c r="K441" s="6" t="b">
        <v>0</v>
      </c>
      <c r="L441" s="9"/>
      <c r="M441" s="9"/>
    </row>
    <row r="442">
      <c r="A442" s="3" t="s">
        <v>724</v>
      </c>
      <c r="B442" s="4">
        <v>27.0</v>
      </c>
      <c r="C442" s="4">
        <v>14.0</v>
      </c>
      <c r="D442" s="5">
        <v>-32.0088216173806</v>
      </c>
      <c r="E442" s="5">
        <v>116.056468467902</v>
      </c>
      <c r="F442" s="4" t="s">
        <v>564</v>
      </c>
      <c r="G442" s="4" t="s">
        <v>565</v>
      </c>
      <c r="H442" s="34" t="s">
        <v>31</v>
      </c>
      <c r="I442" s="6">
        <v>15920.0</v>
      </c>
      <c r="J442" s="7" t="str">
        <f t="shared" si="5"/>
        <v>Debolicious/15920</v>
      </c>
      <c r="K442" s="6" t="b">
        <v>1</v>
      </c>
      <c r="L442" s="9"/>
      <c r="M442" s="9"/>
    </row>
    <row r="443">
      <c r="A443" s="3" t="s">
        <v>725</v>
      </c>
      <c r="B443" s="4">
        <v>27.0</v>
      </c>
      <c r="C443" s="4">
        <v>15.0</v>
      </c>
      <c r="D443" s="5">
        <v>-32.0088090903351</v>
      </c>
      <c r="E443" s="5">
        <v>116.056637323026</v>
      </c>
      <c r="F443" s="4" t="s">
        <v>564</v>
      </c>
      <c r="G443" s="4" t="s">
        <v>565</v>
      </c>
      <c r="H443" s="6" t="s">
        <v>351</v>
      </c>
      <c r="I443" s="6">
        <v>1957.0</v>
      </c>
      <c r="J443" s="7" t="str">
        <f t="shared" si="5"/>
        <v>Julesbeus/1957</v>
      </c>
      <c r="K443" s="6" t="b">
        <v>1</v>
      </c>
      <c r="L443" s="9"/>
      <c r="M443" s="9"/>
    </row>
    <row r="444">
      <c r="A444" s="3" t="s">
        <v>726</v>
      </c>
      <c r="B444" s="4">
        <v>27.0</v>
      </c>
      <c r="C444" s="4">
        <v>16.0</v>
      </c>
      <c r="D444" s="5">
        <v>-32.0087965632895</v>
      </c>
      <c r="E444" s="5">
        <v>116.056806178128</v>
      </c>
      <c r="F444" s="4" t="s">
        <v>619</v>
      </c>
      <c r="G444" s="4" t="s">
        <v>620</v>
      </c>
      <c r="H444" s="6" t="s">
        <v>727</v>
      </c>
      <c r="I444" s="6"/>
      <c r="J444" s="7" t="str">
        <f t="shared" si="5"/>
        <v>Suomieven</v>
      </c>
      <c r="K444" s="6" t="b">
        <v>0</v>
      </c>
      <c r="L444" s="13" t="s">
        <v>728</v>
      </c>
      <c r="M444" s="9"/>
    </row>
    <row r="445">
      <c r="A445" s="3" t="s">
        <v>729</v>
      </c>
      <c r="B445" s="4">
        <v>27.0</v>
      </c>
      <c r="C445" s="4">
        <v>17.0</v>
      </c>
      <c r="D445" s="5">
        <v>-32.0087840362439</v>
      </c>
      <c r="E445" s="5">
        <v>116.056975033206</v>
      </c>
      <c r="F445" s="4" t="s">
        <v>619</v>
      </c>
      <c r="G445" s="4" t="s">
        <v>620</v>
      </c>
      <c r="H445" s="34" t="s">
        <v>31</v>
      </c>
      <c r="I445" s="6">
        <v>15917.0</v>
      </c>
      <c r="J445" s="7" t="str">
        <f t="shared" si="5"/>
        <v>Debolicious/15917</v>
      </c>
      <c r="K445" s="6" t="b">
        <v>1</v>
      </c>
      <c r="L445" s="9"/>
      <c r="M445" s="9"/>
    </row>
    <row r="446">
      <c r="A446" s="3" t="s">
        <v>730</v>
      </c>
      <c r="B446" s="4">
        <v>27.0</v>
      </c>
      <c r="C446" s="4">
        <v>18.0</v>
      </c>
      <c r="D446" s="5">
        <v>-32.0087715091984</v>
      </c>
      <c r="E446" s="5">
        <v>116.057143888261</v>
      </c>
      <c r="F446" s="4" t="s">
        <v>570</v>
      </c>
      <c r="G446" s="4" t="s">
        <v>571</v>
      </c>
      <c r="H446" s="6" t="s">
        <v>351</v>
      </c>
      <c r="I446" s="6">
        <v>2145.0</v>
      </c>
      <c r="J446" s="7" t="str">
        <f t="shared" si="5"/>
        <v>Julesbeus/2145</v>
      </c>
      <c r="K446" s="6" t="b">
        <v>1</v>
      </c>
      <c r="L446" s="9"/>
      <c r="M446" s="9"/>
    </row>
    <row r="447">
      <c r="A447" s="3" t="s">
        <v>731</v>
      </c>
      <c r="B447" s="4">
        <v>27.0</v>
      </c>
      <c r="C447" s="4">
        <v>19.0</v>
      </c>
      <c r="D447" s="5">
        <v>-32.0087589821528</v>
      </c>
      <c r="E447" s="5">
        <v>116.057312743293</v>
      </c>
      <c r="F447" s="4" t="s">
        <v>570</v>
      </c>
      <c r="G447" s="4" t="s">
        <v>571</v>
      </c>
      <c r="H447" s="6"/>
      <c r="I447" s="6"/>
      <c r="J447" s="9" t="str">
        <f t="shared" si="5"/>
        <v/>
      </c>
      <c r="K447" s="6" t="b">
        <v>0</v>
      </c>
      <c r="L447" s="9"/>
      <c r="M447" s="9"/>
    </row>
    <row r="448">
      <c r="A448" s="3" t="s">
        <v>732</v>
      </c>
      <c r="B448" s="4">
        <v>27.0</v>
      </c>
      <c r="C448" s="4">
        <v>20.0</v>
      </c>
      <c r="D448" s="5">
        <v>-32.0087464551072</v>
      </c>
      <c r="E448" s="5">
        <v>116.057481598302</v>
      </c>
      <c r="F448" s="4" t="s">
        <v>570</v>
      </c>
      <c r="G448" s="4" t="s">
        <v>571</v>
      </c>
      <c r="H448" s="34" t="s">
        <v>31</v>
      </c>
      <c r="I448" s="6"/>
      <c r="J448" s="7" t="str">
        <f t="shared" si="5"/>
        <v>Debolicious</v>
      </c>
      <c r="K448" s="6" t="b">
        <v>0</v>
      </c>
      <c r="L448" s="9"/>
      <c r="M448" s="9"/>
    </row>
    <row r="449">
      <c r="A449" s="3" t="s">
        <v>733</v>
      </c>
      <c r="B449" s="4">
        <v>27.0</v>
      </c>
      <c r="C449" s="4">
        <v>21.0</v>
      </c>
      <c r="D449" s="5">
        <v>-32.0087339280617</v>
      </c>
      <c r="E449" s="5">
        <v>116.057650453288</v>
      </c>
      <c r="F449" s="4" t="s">
        <v>570</v>
      </c>
      <c r="G449" s="4" t="s">
        <v>571</v>
      </c>
      <c r="H449" s="6" t="s">
        <v>351</v>
      </c>
      <c r="I449" s="6"/>
      <c r="J449" s="7" t="str">
        <f t="shared" si="5"/>
        <v>Julesbeus</v>
      </c>
      <c r="K449" s="6" t="b">
        <v>0</v>
      </c>
      <c r="L449" s="9"/>
      <c r="M449" s="9"/>
    </row>
    <row r="450">
      <c r="A450" s="3" t="s">
        <v>734</v>
      </c>
      <c r="B450" s="4">
        <v>27.0</v>
      </c>
      <c r="C450" s="4">
        <v>22.0</v>
      </c>
      <c r="D450" s="5">
        <v>-32.0087214010161</v>
      </c>
      <c r="E450" s="5">
        <v>116.05781930825</v>
      </c>
      <c r="F450" s="4" t="s">
        <v>570</v>
      </c>
      <c r="G450" s="4" t="s">
        <v>571</v>
      </c>
      <c r="H450" s="6"/>
      <c r="I450" s="6"/>
      <c r="J450" s="9" t="str">
        <f t="shared" si="5"/>
        <v/>
      </c>
      <c r="K450" s="6" t="b">
        <v>0</v>
      </c>
      <c r="L450" s="9"/>
      <c r="M450" s="9"/>
    </row>
    <row r="451">
      <c r="A451" s="3" t="s">
        <v>735</v>
      </c>
      <c r="B451" s="4">
        <v>27.0</v>
      </c>
      <c r="C451" s="4">
        <v>23.0</v>
      </c>
      <c r="D451" s="5">
        <v>-32.0087088739706</v>
      </c>
      <c r="E451" s="5">
        <v>116.05798816319</v>
      </c>
      <c r="F451" s="4" t="s">
        <v>570</v>
      </c>
      <c r="G451" s="4" t="s">
        <v>571</v>
      </c>
      <c r="H451" s="34" t="s">
        <v>31</v>
      </c>
      <c r="I451" s="6"/>
      <c r="J451" s="7" t="str">
        <f t="shared" si="5"/>
        <v>Debolicious</v>
      </c>
      <c r="K451" s="6" t="b">
        <v>0</v>
      </c>
      <c r="L451" s="9"/>
      <c r="M451" s="9"/>
    </row>
    <row r="452">
      <c r="A452" s="3" t="s">
        <v>736</v>
      </c>
      <c r="B452" s="4">
        <v>27.0</v>
      </c>
      <c r="C452" s="4">
        <v>24.0</v>
      </c>
      <c r="D452" s="5">
        <v>-32.008696346925</v>
      </c>
      <c r="E452" s="5">
        <v>116.058157018107</v>
      </c>
      <c r="F452" s="4" t="s">
        <v>573</v>
      </c>
      <c r="G452" s="4" t="s">
        <v>574</v>
      </c>
      <c r="H452" s="6" t="s">
        <v>351</v>
      </c>
      <c r="I452" s="6"/>
      <c r="J452" s="7" t="str">
        <f t="shared" si="5"/>
        <v>Julesbeus</v>
      </c>
      <c r="K452" s="6" t="b">
        <v>0</v>
      </c>
      <c r="L452" s="9"/>
      <c r="M452" s="9"/>
    </row>
    <row r="453">
      <c r="A453" s="3" t="s">
        <v>737</v>
      </c>
      <c r="B453" s="4">
        <v>27.0</v>
      </c>
      <c r="C453" s="4">
        <v>25.0</v>
      </c>
      <c r="D453" s="5">
        <v>-32.0086838198794</v>
      </c>
      <c r="E453" s="5">
        <v>116.058325873</v>
      </c>
      <c r="F453" s="4" t="s">
        <v>573</v>
      </c>
      <c r="G453" s="4" t="s">
        <v>574</v>
      </c>
      <c r="H453" s="6"/>
      <c r="I453" s="6"/>
      <c r="J453" s="9" t="str">
        <f t="shared" si="5"/>
        <v/>
      </c>
      <c r="K453" s="6" t="b">
        <v>0</v>
      </c>
      <c r="L453" s="9"/>
      <c r="M453" s="9"/>
    </row>
    <row r="454">
      <c r="A454" s="3" t="s">
        <v>738</v>
      </c>
      <c r="B454" s="4">
        <v>27.0</v>
      </c>
      <c r="C454" s="4">
        <v>26.0</v>
      </c>
      <c r="D454" s="5">
        <v>-32.0086712928339</v>
      </c>
      <c r="E454" s="5">
        <v>116.058494727871</v>
      </c>
      <c r="F454" s="4" t="s">
        <v>573</v>
      </c>
      <c r="G454" s="4" t="s">
        <v>574</v>
      </c>
      <c r="H454" s="34" t="s">
        <v>31</v>
      </c>
      <c r="I454" s="6"/>
      <c r="J454" s="7" t="str">
        <f t="shared" si="5"/>
        <v>Debolicious</v>
      </c>
      <c r="K454" s="6" t="b">
        <v>0</v>
      </c>
      <c r="L454" s="9"/>
      <c r="M454" s="9"/>
    </row>
    <row r="455">
      <c r="A455" s="3" t="s">
        <v>739</v>
      </c>
      <c r="B455" s="4">
        <v>27.0</v>
      </c>
      <c r="C455" s="4">
        <v>27.0</v>
      </c>
      <c r="D455" s="5">
        <v>-32.0086587657883</v>
      </c>
      <c r="E455" s="5">
        <v>116.058663582718</v>
      </c>
      <c r="F455" s="4" t="s">
        <v>573</v>
      </c>
      <c r="G455" s="4" t="s">
        <v>574</v>
      </c>
      <c r="H455" s="6" t="s">
        <v>34</v>
      </c>
      <c r="I455" s="6">
        <v>2235.0</v>
      </c>
      <c r="J455" s="7" t="str">
        <f t="shared" si="5"/>
        <v>TD42/2235</v>
      </c>
      <c r="K455" s="6" t="b">
        <v>1</v>
      </c>
      <c r="L455" s="9"/>
      <c r="M455" s="9"/>
    </row>
    <row r="456">
      <c r="A456" s="3" t="s">
        <v>740</v>
      </c>
      <c r="B456" s="4">
        <v>27.0</v>
      </c>
      <c r="C456" s="4">
        <v>28.0</v>
      </c>
      <c r="D456" s="5">
        <v>-32.0086462387427</v>
      </c>
      <c r="E456" s="5">
        <v>116.058832437542</v>
      </c>
      <c r="F456" s="4" t="s">
        <v>573</v>
      </c>
      <c r="G456" s="4" t="s">
        <v>574</v>
      </c>
      <c r="H456" s="6" t="s">
        <v>38</v>
      </c>
      <c r="I456" s="3">
        <v>1607.0</v>
      </c>
      <c r="J456" s="7" t="str">
        <f t="shared" si="5"/>
        <v>Bewrightback/1607</v>
      </c>
      <c r="K456" s="6" t="b">
        <v>1</v>
      </c>
      <c r="L456" s="9"/>
      <c r="M456" s="9"/>
    </row>
    <row r="457">
      <c r="A457" s="3" t="s">
        <v>741</v>
      </c>
      <c r="B457" s="4">
        <v>28.0</v>
      </c>
      <c r="C457" s="4">
        <v>10.0</v>
      </c>
      <c r="D457" s="5">
        <v>-32.0090149090698</v>
      </c>
      <c r="E457" s="5">
        <v>116.055807825698</v>
      </c>
      <c r="F457" s="4" t="s">
        <v>564</v>
      </c>
      <c r="G457" s="4" t="s">
        <v>565</v>
      </c>
      <c r="H457" s="6" t="s">
        <v>38</v>
      </c>
      <c r="I457" s="3">
        <v>1613.0</v>
      </c>
      <c r="J457" s="7" t="str">
        <f t="shared" si="5"/>
        <v>Bewrightback/1613</v>
      </c>
      <c r="K457" s="6" t="b">
        <v>1</v>
      </c>
      <c r="L457" s="9"/>
      <c r="M457" s="9"/>
    </row>
    <row r="458">
      <c r="A458" s="3" t="s">
        <v>742</v>
      </c>
      <c r="B458" s="4">
        <v>28.0</v>
      </c>
      <c r="C458" s="4">
        <v>11.0</v>
      </c>
      <c r="D458" s="5">
        <v>-32.0090023820242</v>
      </c>
      <c r="E458" s="5">
        <v>116.055976681179</v>
      </c>
      <c r="F458" s="4" t="s">
        <v>564</v>
      </c>
      <c r="G458" s="4" t="s">
        <v>565</v>
      </c>
      <c r="H458" s="6"/>
      <c r="I458" s="6"/>
      <c r="J458" s="9" t="str">
        <f t="shared" si="5"/>
        <v/>
      </c>
      <c r="K458" s="6" t="b">
        <v>0</v>
      </c>
      <c r="L458" s="9"/>
      <c r="M458" s="9"/>
    </row>
    <row r="459">
      <c r="A459" s="3" t="s">
        <v>743</v>
      </c>
      <c r="B459" s="4">
        <v>28.0</v>
      </c>
      <c r="C459" s="4">
        <v>12.0</v>
      </c>
      <c r="D459" s="5">
        <v>-32.0089898549787</v>
      </c>
      <c r="E459" s="5">
        <v>116.056145536636</v>
      </c>
      <c r="F459" s="4" t="s">
        <v>564</v>
      </c>
      <c r="G459" s="4" t="s">
        <v>565</v>
      </c>
      <c r="H459" s="6"/>
      <c r="I459" s="6"/>
      <c r="J459" s="9" t="str">
        <f t="shared" si="5"/>
        <v/>
      </c>
      <c r="K459" s="6" t="b">
        <v>0</v>
      </c>
      <c r="L459" s="9"/>
      <c r="M459" s="9"/>
    </row>
    <row r="460">
      <c r="A460" s="3" t="s">
        <v>744</v>
      </c>
      <c r="B460" s="4">
        <v>28.0</v>
      </c>
      <c r="C460" s="4">
        <v>13.0</v>
      </c>
      <c r="D460" s="5">
        <v>-32.0089773279331</v>
      </c>
      <c r="E460" s="5">
        <v>116.05631439207</v>
      </c>
      <c r="F460" s="4" t="s">
        <v>564</v>
      </c>
      <c r="G460" s="4" t="s">
        <v>565</v>
      </c>
      <c r="H460" s="6"/>
      <c r="I460" s="6"/>
      <c r="J460" s="9" t="str">
        <f t="shared" si="5"/>
        <v/>
      </c>
      <c r="K460" s="6" t="b">
        <v>0</v>
      </c>
      <c r="L460" s="9"/>
      <c r="M460" s="9"/>
    </row>
    <row r="461">
      <c r="A461" s="3" t="s">
        <v>745</v>
      </c>
      <c r="B461" s="4">
        <v>28.0</v>
      </c>
      <c r="C461" s="4">
        <v>14.0</v>
      </c>
      <c r="D461" s="5">
        <v>-32.0089648008875</v>
      </c>
      <c r="E461" s="5">
        <v>116.056483247481</v>
      </c>
      <c r="F461" s="4" t="s">
        <v>564</v>
      </c>
      <c r="G461" s="4" t="s">
        <v>565</v>
      </c>
      <c r="H461" s="6" t="s">
        <v>26</v>
      </c>
      <c r="I461" s="6">
        <v>4242.0</v>
      </c>
      <c r="J461" s="7" t="str">
        <f t="shared" si="5"/>
        <v>Carts70/4242</v>
      </c>
      <c r="K461" s="6" t="b">
        <v>1</v>
      </c>
      <c r="L461" s="9"/>
      <c r="M461" s="9"/>
    </row>
    <row r="462">
      <c r="A462" s="3" t="s">
        <v>746</v>
      </c>
      <c r="B462" s="4">
        <v>28.0</v>
      </c>
      <c r="C462" s="4">
        <v>15.0</v>
      </c>
      <c r="D462" s="5">
        <v>-32.008952273842</v>
      </c>
      <c r="E462" s="5">
        <v>116.056652102869</v>
      </c>
      <c r="F462" s="4" t="s">
        <v>564</v>
      </c>
      <c r="G462" s="4" t="s">
        <v>565</v>
      </c>
      <c r="H462" s="6"/>
      <c r="I462" s="6"/>
      <c r="J462" s="9" t="str">
        <f t="shared" si="5"/>
        <v/>
      </c>
      <c r="K462" s="6" t="b">
        <v>0</v>
      </c>
      <c r="L462" s="9"/>
      <c r="M462" s="9"/>
    </row>
    <row r="463">
      <c r="A463" s="3" t="s">
        <v>747</v>
      </c>
      <c r="B463" s="4">
        <v>28.0</v>
      </c>
      <c r="C463" s="4">
        <v>16.0</v>
      </c>
      <c r="D463" s="5">
        <v>-32.0089397467964</v>
      </c>
      <c r="E463" s="5">
        <v>116.056820958235</v>
      </c>
      <c r="F463" s="4" t="s">
        <v>619</v>
      </c>
      <c r="G463" s="4" t="s">
        <v>620</v>
      </c>
      <c r="H463" s="6"/>
      <c r="I463" s="6"/>
      <c r="J463" s="9" t="str">
        <f t="shared" si="5"/>
        <v/>
      </c>
      <c r="K463" s="6" t="b">
        <v>0</v>
      </c>
      <c r="L463" s="9"/>
      <c r="M463" s="9"/>
    </row>
    <row r="464">
      <c r="A464" s="3" t="s">
        <v>748</v>
      </c>
      <c r="B464" s="4">
        <v>28.0</v>
      </c>
      <c r="C464" s="4">
        <v>17.0</v>
      </c>
      <c r="D464" s="5">
        <v>-32.0089272197509</v>
      </c>
      <c r="E464" s="5">
        <v>116.056989813576</v>
      </c>
      <c r="F464" s="4" t="s">
        <v>619</v>
      </c>
      <c r="G464" s="4" t="s">
        <v>620</v>
      </c>
      <c r="H464" s="6" t="s">
        <v>26</v>
      </c>
      <c r="I464" s="6">
        <v>4295.0</v>
      </c>
      <c r="J464" s="7" t="str">
        <f t="shared" si="5"/>
        <v>Carts70/4295</v>
      </c>
      <c r="K464" s="6" t="b">
        <v>1</v>
      </c>
      <c r="L464" s="9"/>
      <c r="M464" s="9"/>
    </row>
    <row r="465">
      <c r="A465" s="3" t="s">
        <v>749</v>
      </c>
      <c r="B465" s="4">
        <v>28.0</v>
      </c>
      <c r="C465" s="4">
        <v>18.0</v>
      </c>
      <c r="D465" s="5">
        <v>-32.0089146927053</v>
      </c>
      <c r="E465" s="5">
        <v>116.057158668895</v>
      </c>
      <c r="F465" s="4" t="s">
        <v>570</v>
      </c>
      <c r="G465" s="4" t="s">
        <v>571</v>
      </c>
      <c r="H465" s="6"/>
      <c r="I465" s="6"/>
      <c r="J465" s="9" t="str">
        <f t="shared" si="5"/>
        <v/>
      </c>
      <c r="K465" s="6" t="b">
        <v>0</v>
      </c>
      <c r="L465" s="9"/>
      <c r="M465" s="9"/>
    </row>
    <row r="466">
      <c r="A466" s="3" t="s">
        <v>750</v>
      </c>
      <c r="B466" s="4">
        <v>28.0</v>
      </c>
      <c r="C466" s="4">
        <v>20.0</v>
      </c>
      <c r="D466" s="5">
        <v>-32.0088896386142</v>
      </c>
      <c r="E466" s="5">
        <v>116.057496379464</v>
      </c>
      <c r="F466" s="4" t="s">
        <v>570</v>
      </c>
      <c r="G466" s="4" t="s">
        <v>571</v>
      </c>
      <c r="H466" s="6"/>
      <c r="I466" s="6"/>
      <c r="J466" s="9" t="str">
        <f t="shared" si="5"/>
        <v/>
      </c>
      <c r="K466" s="6" t="b">
        <v>0</v>
      </c>
      <c r="L466" s="9"/>
      <c r="M466" s="9"/>
    </row>
    <row r="467">
      <c r="A467" s="3" t="s">
        <v>751</v>
      </c>
      <c r="B467" s="4">
        <v>28.0</v>
      </c>
      <c r="C467" s="4">
        <v>21.0</v>
      </c>
      <c r="D467" s="5">
        <v>-32.0088771115686</v>
      </c>
      <c r="E467" s="5">
        <v>116.057665234713</v>
      </c>
      <c r="F467" s="4" t="s">
        <v>570</v>
      </c>
      <c r="G467" s="4" t="s">
        <v>571</v>
      </c>
      <c r="H467" s="6" t="s">
        <v>26</v>
      </c>
      <c r="I467" s="6">
        <v>4660.0</v>
      </c>
      <c r="J467" s="7" t="str">
        <f t="shared" si="5"/>
        <v>Carts70/4660</v>
      </c>
      <c r="K467" s="6" t="b">
        <v>1</v>
      </c>
      <c r="L467" s="9"/>
      <c r="M467" s="9"/>
    </row>
    <row r="468">
      <c r="A468" s="3" t="s">
        <v>752</v>
      </c>
      <c r="B468" s="4">
        <v>28.0</v>
      </c>
      <c r="C468" s="4">
        <v>22.0</v>
      </c>
      <c r="D468" s="5">
        <v>-32.008864584523</v>
      </c>
      <c r="E468" s="5">
        <v>116.05783408994</v>
      </c>
      <c r="F468" s="4" t="s">
        <v>570</v>
      </c>
      <c r="G468" s="4" t="s">
        <v>571</v>
      </c>
      <c r="H468" s="6"/>
      <c r="I468" s="6"/>
      <c r="J468" s="9" t="str">
        <f t="shared" si="5"/>
        <v/>
      </c>
      <c r="K468" s="6" t="b">
        <v>0</v>
      </c>
      <c r="L468" s="9"/>
      <c r="M468" s="9"/>
    </row>
    <row r="469">
      <c r="A469" s="3" t="s">
        <v>753</v>
      </c>
      <c r="B469" s="4">
        <v>28.0</v>
      </c>
      <c r="C469" s="4">
        <v>23.0</v>
      </c>
      <c r="D469" s="5">
        <v>-32.0088520574775</v>
      </c>
      <c r="E469" s="5">
        <v>116.058002945143</v>
      </c>
      <c r="F469" s="4" t="s">
        <v>570</v>
      </c>
      <c r="G469" s="4" t="s">
        <v>571</v>
      </c>
      <c r="H469" s="6"/>
      <c r="I469" s="6"/>
      <c r="J469" s="9" t="str">
        <f t="shared" si="5"/>
        <v/>
      </c>
      <c r="K469" s="6" t="b">
        <v>0</v>
      </c>
      <c r="L469" s="9"/>
      <c r="M469" s="9"/>
    </row>
    <row r="470">
      <c r="A470" s="3" t="s">
        <v>754</v>
      </c>
      <c r="B470" s="4">
        <v>28.0</v>
      </c>
      <c r="C470" s="4">
        <v>24.0</v>
      </c>
      <c r="D470" s="5">
        <v>-32.0088395304319</v>
      </c>
      <c r="E470" s="5">
        <v>116.058171800324</v>
      </c>
      <c r="F470" s="4" t="s">
        <v>570</v>
      </c>
      <c r="G470" s="4" t="s">
        <v>571</v>
      </c>
      <c r="H470" s="6" t="s">
        <v>26</v>
      </c>
      <c r="I470" s="6">
        <v>4656.0</v>
      </c>
      <c r="J470" s="7" t="str">
        <f t="shared" si="5"/>
        <v>Carts70/4656</v>
      </c>
      <c r="K470" s="6" t="b">
        <v>1</v>
      </c>
      <c r="L470" s="9"/>
      <c r="M470" s="9"/>
    </row>
    <row r="471">
      <c r="A471" s="3" t="s">
        <v>755</v>
      </c>
      <c r="B471" s="4">
        <v>28.0</v>
      </c>
      <c r="C471" s="4">
        <v>25.0</v>
      </c>
      <c r="D471" s="5">
        <v>-32.0088270033864</v>
      </c>
      <c r="E471" s="5">
        <v>116.058340655481</v>
      </c>
      <c r="F471" s="4" t="s">
        <v>573</v>
      </c>
      <c r="G471" s="4" t="s">
        <v>574</v>
      </c>
      <c r="H471" s="6" t="s">
        <v>22</v>
      </c>
      <c r="I471" s="12">
        <v>779.0</v>
      </c>
      <c r="J471" s="7" t="str">
        <f t="shared" si="5"/>
        <v>jetsetnana/779</v>
      </c>
      <c r="K471" s="6" t="b">
        <v>1</v>
      </c>
      <c r="L471" s="9"/>
      <c r="M471" s="9"/>
    </row>
    <row r="472">
      <c r="A472" s="3" t="s">
        <v>756</v>
      </c>
      <c r="B472" s="4">
        <v>28.0</v>
      </c>
      <c r="C472" s="4">
        <v>26.0</v>
      </c>
      <c r="D472" s="5">
        <v>-32.0088144763408</v>
      </c>
      <c r="E472" s="5">
        <v>116.058509510615</v>
      </c>
      <c r="F472" s="4" t="s">
        <v>573</v>
      </c>
      <c r="G472" s="4" t="s">
        <v>574</v>
      </c>
      <c r="H472" s="6"/>
      <c r="I472" s="6"/>
      <c r="J472" s="9" t="str">
        <f t="shared" si="5"/>
        <v/>
      </c>
      <c r="K472" s="6" t="b">
        <v>0</v>
      </c>
      <c r="L472" s="9"/>
      <c r="M472" s="9"/>
    </row>
    <row r="473">
      <c r="A473" s="3" t="s">
        <v>757</v>
      </c>
      <c r="B473" s="4">
        <v>28.0</v>
      </c>
      <c r="C473" s="4">
        <v>27.0</v>
      </c>
      <c r="D473" s="5">
        <v>-32.0088019492952</v>
      </c>
      <c r="E473" s="5">
        <v>116.058678365727</v>
      </c>
      <c r="F473" s="4" t="s">
        <v>573</v>
      </c>
      <c r="G473" s="4" t="s">
        <v>574</v>
      </c>
      <c r="H473" s="6" t="s">
        <v>26</v>
      </c>
      <c r="I473" s="6">
        <v>4395.0</v>
      </c>
      <c r="J473" s="7" t="str">
        <f t="shared" si="5"/>
        <v>Carts70/4395</v>
      </c>
      <c r="K473" s="6" t="b">
        <v>1</v>
      </c>
      <c r="L473" s="9"/>
      <c r="M473" s="9"/>
    </row>
    <row r="474">
      <c r="A474" s="3" t="s">
        <v>758</v>
      </c>
      <c r="B474" s="4">
        <v>28.0</v>
      </c>
      <c r="C474" s="4">
        <v>28.0</v>
      </c>
      <c r="D474" s="5">
        <v>-32.0087894222497</v>
      </c>
      <c r="E474" s="5">
        <v>116.058847220815</v>
      </c>
      <c r="F474" s="4" t="s">
        <v>573</v>
      </c>
      <c r="G474" s="4" t="s">
        <v>574</v>
      </c>
      <c r="H474" s="6"/>
      <c r="I474" s="6"/>
      <c r="J474" s="9" t="str">
        <f t="shared" si="5"/>
        <v/>
      </c>
      <c r="K474" s="6" t="b">
        <v>0</v>
      </c>
      <c r="L474" s="9"/>
      <c r="M474" s="9"/>
    </row>
    <row r="475">
      <c r="A475" s="3" t="s">
        <v>759</v>
      </c>
      <c r="B475" s="4">
        <v>29.0</v>
      </c>
      <c r="C475" s="4">
        <v>9.0</v>
      </c>
      <c r="D475" s="5">
        <v>-32.0091706196222</v>
      </c>
      <c r="E475" s="5">
        <v>116.055653748479</v>
      </c>
      <c r="F475" s="4" t="s">
        <v>676</v>
      </c>
      <c r="G475" s="4" t="s">
        <v>677</v>
      </c>
      <c r="H475" s="6"/>
      <c r="I475" s="6"/>
      <c r="J475" s="9" t="str">
        <f t="shared" si="5"/>
        <v/>
      </c>
      <c r="K475" s="6" t="b">
        <v>0</v>
      </c>
      <c r="L475" s="9"/>
      <c r="M475" s="9"/>
    </row>
    <row r="476">
      <c r="A476" s="3" t="s">
        <v>760</v>
      </c>
      <c r="B476" s="4">
        <v>29.0</v>
      </c>
      <c r="C476" s="4">
        <v>10.0</v>
      </c>
      <c r="D476" s="5">
        <v>-32.0091580925766</v>
      </c>
      <c r="E476" s="5">
        <v>116.055822604246</v>
      </c>
      <c r="F476" s="4" t="s">
        <v>564</v>
      </c>
      <c r="G476" s="4" t="s">
        <v>565</v>
      </c>
      <c r="H476" s="6" t="s">
        <v>640</v>
      </c>
      <c r="I476" s="6">
        <v>19479.0</v>
      </c>
      <c r="J476" s="7" t="str">
        <f t="shared" si="5"/>
        <v>prmarks1391/19479</v>
      </c>
      <c r="K476" s="6" t="b">
        <v>1</v>
      </c>
      <c r="L476" s="9"/>
      <c r="M476" s="9"/>
    </row>
    <row r="477">
      <c r="A477" s="3" t="s">
        <v>761</v>
      </c>
      <c r="B477" s="4">
        <v>29.0</v>
      </c>
      <c r="C477" s="4">
        <v>11.0</v>
      </c>
      <c r="D477" s="5">
        <v>-32.0091455655311</v>
      </c>
      <c r="E477" s="5">
        <v>116.05599145999</v>
      </c>
      <c r="F477" s="4" t="s">
        <v>564</v>
      </c>
      <c r="G477" s="4" t="s">
        <v>565</v>
      </c>
      <c r="H477" s="6" t="s">
        <v>26</v>
      </c>
      <c r="I477" s="6">
        <v>2523.0</v>
      </c>
      <c r="J477" s="7" t="str">
        <f t="shared" si="5"/>
        <v>Carts70/2523</v>
      </c>
      <c r="K477" s="6" t="b">
        <v>1</v>
      </c>
      <c r="L477" s="9"/>
      <c r="M477" s="9"/>
    </row>
    <row r="478">
      <c r="A478" s="3" t="s">
        <v>762</v>
      </c>
      <c r="B478" s="4">
        <v>29.0</v>
      </c>
      <c r="C478" s="4">
        <v>12.0</v>
      </c>
      <c r="D478" s="5">
        <v>-32.0091330384855</v>
      </c>
      <c r="E478" s="5">
        <v>116.056160315711</v>
      </c>
      <c r="F478" s="4" t="s">
        <v>564</v>
      </c>
      <c r="G478" s="4" t="s">
        <v>565</v>
      </c>
      <c r="H478" s="6"/>
      <c r="I478" s="6"/>
      <c r="J478" s="9" t="str">
        <f t="shared" si="5"/>
        <v/>
      </c>
      <c r="K478" s="6" t="b">
        <v>0</v>
      </c>
      <c r="L478" s="9"/>
      <c r="M478" s="9"/>
    </row>
    <row r="479">
      <c r="A479" s="3" t="s">
        <v>763</v>
      </c>
      <c r="B479" s="4">
        <v>29.0</v>
      </c>
      <c r="C479" s="4">
        <v>13.0</v>
      </c>
      <c r="D479" s="5">
        <v>-32.0091205114399</v>
      </c>
      <c r="E479" s="5">
        <v>116.056329171409</v>
      </c>
      <c r="F479" s="4" t="s">
        <v>564</v>
      </c>
      <c r="G479" s="4" t="s">
        <v>565</v>
      </c>
      <c r="H479" s="6" t="s">
        <v>385</v>
      </c>
      <c r="I479" s="6"/>
      <c r="J479" s="7" t="str">
        <f t="shared" si="5"/>
        <v>Jenks70</v>
      </c>
      <c r="K479" s="6" t="b">
        <v>0</v>
      </c>
      <c r="L479" s="9"/>
      <c r="M479" s="9"/>
    </row>
    <row r="480">
      <c r="A480" s="3" t="s">
        <v>764</v>
      </c>
      <c r="B480" s="4">
        <v>29.0</v>
      </c>
      <c r="C480" s="4">
        <v>14.0</v>
      </c>
      <c r="D480" s="5">
        <v>-32.0091079843944</v>
      </c>
      <c r="E480" s="5">
        <v>116.056498027084</v>
      </c>
      <c r="F480" s="4" t="s">
        <v>564</v>
      </c>
      <c r="G480" s="4" t="s">
        <v>565</v>
      </c>
      <c r="H480" s="6" t="s">
        <v>640</v>
      </c>
      <c r="I480" s="6">
        <v>19508.0</v>
      </c>
      <c r="J480" s="7" t="str">
        <f t="shared" si="5"/>
        <v>prmarks1391/19508</v>
      </c>
      <c r="K480" s="6" t="b">
        <v>1</v>
      </c>
      <c r="L480" s="9"/>
      <c r="M480" s="9"/>
    </row>
    <row r="481">
      <c r="A481" s="3" t="s">
        <v>765</v>
      </c>
      <c r="B481" s="4">
        <v>29.0</v>
      </c>
      <c r="C481" s="4">
        <v>15.0</v>
      </c>
      <c r="D481" s="5">
        <v>-32.0090954573488</v>
      </c>
      <c r="E481" s="5">
        <v>116.056666882736</v>
      </c>
      <c r="F481" s="4" t="s">
        <v>619</v>
      </c>
      <c r="G481" s="4" t="s">
        <v>620</v>
      </c>
      <c r="H481" s="6" t="s">
        <v>38</v>
      </c>
      <c r="I481" s="6">
        <v>1529.0</v>
      </c>
      <c r="J481" s="7" t="str">
        <f t="shared" si="5"/>
        <v>Bewrightback/1529</v>
      </c>
      <c r="K481" s="6" t="b">
        <v>1</v>
      </c>
      <c r="L481" s="9"/>
      <c r="M481" s="9"/>
    </row>
    <row r="482">
      <c r="A482" s="3" t="s">
        <v>766</v>
      </c>
      <c r="B482" s="4">
        <v>29.0</v>
      </c>
      <c r="C482" s="4">
        <v>16.0</v>
      </c>
      <c r="D482" s="5">
        <v>-32.0090829303033</v>
      </c>
      <c r="E482" s="5">
        <v>116.056835738365</v>
      </c>
      <c r="F482" s="4" t="s">
        <v>619</v>
      </c>
      <c r="G482" s="4" t="s">
        <v>620</v>
      </c>
      <c r="H482" s="6" t="s">
        <v>22</v>
      </c>
      <c r="I482" s="12">
        <v>346.0</v>
      </c>
      <c r="J482" s="7" t="str">
        <f t="shared" si="5"/>
        <v>jetsetnana/346</v>
      </c>
      <c r="K482" s="6" t="b">
        <v>1</v>
      </c>
      <c r="L482" s="25" t="s">
        <v>767</v>
      </c>
      <c r="M482" s="9"/>
    </row>
    <row r="483">
      <c r="A483" s="3" t="s">
        <v>768</v>
      </c>
      <c r="B483" s="4">
        <v>29.0</v>
      </c>
      <c r="C483" s="4">
        <v>17.0</v>
      </c>
      <c r="D483" s="5">
        <v>-32.0090704032577</v>
      </c>
      <c r="E483" s="5">
        <v>116.05700459397</v>
      </c>
      <c r="F483" s="4" t="s">
        <v>676</v>
      </c>
      <c r="G483" s="4" t="s">
        <v>677</v>
      </c>
      <c r="H483" s="6" t="s">
        <v>34</v>
      </c>
      <c r="I483" s="6">
        <v>1684.0</v>
      </c>
      <c r="J483" s="7" t="str">
        <f t="shared" si="5"/>
        <v>TD42/1684</v>
      </c>
      <c r="K483" s="6" t="b">
        <v>1</v>
      </c>
      <c r="L483" s="9"/>
      <c r="M483" s="9"/>
    </row>
    <row r="484">
      <c r="A484" s="3" t="s">
        <v>769</v>
      </c>
      <c r="B484" s="4">
        <v>29.0</v>
      </c>
      <c r="C484" s="4">
        <v>21.0</v>
      </c>
      <c r="D484" s="5">
        <v>-32.0090202950754</v>
      </c>
      <c r="E484" s="5">
        <v>116.057680016162</v>
      </c>
      <c r="F484" s="4" t="s">
        <v>770</v>
      </c>
      <c r="G484" s="4" t="s">
        <v>771</v>
      </c>
      <c r="H484" s="6" t="s">
        <v>38</v>
      </c>
      <c r="I484" s="3">
        <v>1618.0</v>
      </c>
      <c r="J484" s="7" t="str">
        <f t="shared" si="5"/>
        <v>Bewrightback/1618</v>
      </c>
      <c r="K484" s="6" t="b">
        <v>1</v>
      </c>
      <c r="L484" s="9"/>
      <c r="M484" s="9"/>
    </row>
    <row r="485">
      <c r="A485" s="3" t="s">
        <v>772</v>
      </c>
      <c r="B485" s="4">
        <v>29.0</v>
      </c>
      <c r="C485" s="4">
        <v>22.0</v>
      </c>
      <c r="D485" s="5">
        <v>-32.0090077680299</v>
      </c>
      <c r="E485" s="5">
        <v>116.057848871653</v>
      </c>
      <c r="F485" s="4" t="s">
        <v>570</v>
      </c>
      <c r="G485" s="4" t="s">
        <v>571</v>
      </c>
      <c r="H485" s="6" t="s">
        <v>258</v>
      </c>
      <c r="I485" s="6">
        <v>9010.0</v>
      </c>
      <c r="J485" s="7" t="str">
        <f t="shared" si="5"/>
        <v>shaynemarks/9010</v>
      </c>
      <c r="K485" s="6" t="b">
        <v>1</v>
      </c>
      <c r="L485" s="36"/>
      <c r="M485" s="9"/>
    </row>
    <row r="486">
      <c r="A486" s="3" t="s">
        <v>773</v>
      </c>
      <c r="B486" s="4">
        <v>29.0</v>
      </c>
      <c r="C486" s="4">
        <v>23.0</v>
      </c>
      <c r="D486" s="5">
        <v>-32.0089952409843</v>
      </c>
      <c r="E486" s="5">
        <v>116.05801772712</v>
      </c>
      <c r="F486" s="4" t="s">
        <v>570</v>
      </c>
      <c r="G486" s="4" t="s">
        <v>571</v>
      </c>
      <c r="H486" s="6" t="s">
        <v>640</v>
      </c>
      <c r="I486" s="6">
        <v>19996.0</v>
      </c>
      <c r="J486" s="7" t="str">
        <f t="shared" si="5"/>
        <v>prmarks1391/19996</v>
      </c>
      <c r="K486" s="6" t="b">
        <v>1</v>
      </c>
      <c r="L486" s="9"/>
      <c r="M486" s="9"/>
    </row>
    <row r="487">
      <c r="A487" s="3" t="s">
        <v>774</v>
      </c>
      <c r="B487" s="4">
        <v>29.0</v>
      </c>
      <c r="C487" s="4">
        <v>24.0</v>
      </c>
      <c r="D487" s="5">
        <v>-32.0089827139388</v>
      </c>
      <c r="E487" s="5">
        <v>116.058186582564</v>
      </c>
      <c r="F487" s="4" t="s">
        <v>570</v>
      </c>
      <c r="G487" s="4" t="s">
        <v>571</v>
      </c>
      <c r="H487" s="6"/>
      <c r="I487" s="6"/>
      <c r="J487" s="9" t="str">
        <f t="shared" si="5"/>
        <v/>
      </c>
      <c r="K487" s="6" t="b">
        <v>0</v>
      </c>
      <c r="L487" s="9"/>
      <c r="M487" s="9"/>
    </row>
    <row r="488">
      <c r="A488" s="3" t="s">
        <v>775</v>
      </c>
      <c r="B488" s="4">
        <v>29.0</v>
      </c>
      <c r="C488" s="4">
        <v>25.0</v>
      </c>
      <c r="D488" s="5">
        <v>-32.0089701868932</v>
      </c>
      <c r="E488" s="5">
        <v>116.058355437985</v>
      </c>
      <c r="F488" s="4" t="s">
        <v>573</v>
      </c>
      <c r="G488" s="4" t="s">
        <v>574</v>
      </c>
      <c r="H488" s="6"/>
      <c r="I488" s="6"/>
      <c r="J488" s="9" t="str">
        <f t="shared" si="5"/>
        <v/>
      </c>
      <c r="K488" s="6" t="b">
        <v>0</v>
      </c>
      <c r="L488" s="9"/>
      <c r="M488" s="9"/>
    </row>
    <row r="489">
      <c r="A489" s="3" t="s">
        <v>776</v>
      </c>
      <c r="B489" s="4">
        <v>29.0</v>
      </c>
      <c r="C489" s="4">
        <v>26.0</v>
      </c>
      <c r="D489" s="5">
        <v>-32.0089576598476</v>
      </c>
      <c r="E489" s="5">
        <v>116.058524293383</v>
      </c>
      <c r="F489" s="4" t="s">
        <v>573</v>
      </c>
      <c r="G489" s="4" t="s">
        <v>574</v>
      </c>
      <c r="H489" s="6" t="s">
        <v>640</v>
      </c>
      <c r="I489" s="6">
        <v>19997.0</v>
      </c>
      <c r="J489" s="7" t="str">
        <f t="shared" si="5"/>
        <v>prmarks1391/19997</v>
      </c>
      <c r="K489" s="6" t="b">
        <v>1</v>
      </c>
      <c r="L489" s="9"/>
      <c r="M489" s="9"/>
    </row>
    <row r="490">
      <c r="A490" s="3" t="s">
        <v>777</v>
      </c>
      <c r="B490" s="4">
        <v>29.0</v>
      </c>
      <c r="C490" s="4">
        <v>27.0</v>
      </c>
      <c r="D490" s="5">
        <v>-32.0089451328021</v>
      </c>
      <c r="E490" s="5">
        <v>116.058693148758</v>
      </c>
      <c r="F490" s="4" t="s">
        <v>573</v>
      </c>
      <c r="G490" s="4" t="s">
        <v>574</v>
      </c>
      <c r="H490" s="6"/>
      <c r="I490" s="6"/>
      <c r="J490" s="9" t="str">
        <f t="shared" si="5"/>
        <v/>
      </c>
      <c r="K490" s="6" t="b">
        <v>0</v>
      </c>
      <c r="L490" s="6" t="s">
        <v>778</v>
      </c>
      <c r="M490" s="9"/>
    </row>
    <row r="491">
      <c r="A491" s="3" t="s">
        <v>779</v>
      </c>
      <c r="B491" s="4">
        <v>29.0</v>
      </c>
      <c r="C491" s="4">
        <v>28.0</v>
      </c>
      <c r="D491" s="5">
        <v>-32.0089326057565</v>
      </c>
      <c r="E491" s="5">
        <v>116.05886200411</v>
      </c>
      <c r="F491" s="4" t="s">
        <v>573</v>
      </c>
      <c r="G491" s="4" t="s">
        <v>574</v>
      </c>
      <c r="H491" s="6"/>
      <c r="I491" s="6"/>
      <c r="J491" s="9" t="str">
        <f t="shared" si="5"/>
        <v/>
      </c>
      <c r="K491" s="6" t="b">
        <v>0</v>
      </c>
      <c r="L491" s="6" t="s">
        <v>780</v>
      </c>
      <c r="M491" s="9"/>
    </row>
    <row r="492">
      <c r="A492" s="3" t="s">
        <v>781</v>
      </c>
      <c r="B492" s="4">
        <v>29.0</v>
      </c>
      <c r="C492" s="4">
        <v>29.0</v>
      </c>
      <c r="D492" s="5">
        <v>-32.0089200787109</v>
      </c>
      <c r="E492" s="5">
        <v>116.059030859438</v>
      </c>
      <c r="F492" s="4" t="s">
        <v>607</v>
      </c>
      <c r="G492" s="4" t="s">
        <v>608</v>
      </c>
      <c r="H492" s="6" t="s">
        <v>640</v>
      </c>
      <c r="I492" s="6">
        <v>20003.0</v>
      </c>
      <c r="J492" s="7" t="str">
        <f t="shared" si="5"/>
        <v>prmarks1391/20003</v>
      </c>
      <c r="K492" s="6" t="b">
        <v>1</v>
      </c>
      <c r="L492" s="9"/>
      <c r="M492" s="9"/>
    </row>
    <row r="493">
      <c r="A493" s="3" t="s">
        <v>782</v>
      </c>
      <c r="B493" s="4">
        <v>30.0</v>
      </c>
      <c r="C493" s="4">
        <v>9.0</v>
      </c>
      <c r="D493" s="5">
        <v>-32.0093138031291</v>
      </c>
      <c r="E493" s="5">
        <v>116.055668526785</v>
      </c>
      <c r="F493" s="4" t="s">
        <v>564</v>
      </c>
      <c r="G493" s="4" t="s">
        <v>565</v>
      </c>
      <c r="H493" s="6" t="s">
        <v>22</v>
      </c>
      <c r="I493" s="6">
        <v>780.0</v>
      </c>
      <c r="J493" s="7" t="str">
        <f t="shared" si="5"/>
        <v>jetsetnana/780</v>
      </c>
      <c r="K493" s="6" t="b">
        <v>1</v>
      </c>
      <c r="L493" s="9"/>
      <c r="M493" s="9"/>
    </row>
    <row r="494">
      <c r="A494" s="3" t="s">
        <v>783</v>
      </c>
      <c r="B494" s="4">
        <v>30.0</v>
      </c>
      <c r="C494" s="4">
        <v>10.0</v>
      </c>
      <c r="D494" s="5">
        <v>-32.0093012760835</v>
      </c>
      <c r="E494" s="5">
        <v>116.055837382816</v>
      </c>
      <c r="F494" s="4" t="s">
        <v>564</v>
      </c>
      <c r="G494" s="4" t="s">
        <v>565</v>
      </c>
      <c r="H494" s="34" t="s">
        <v>31</v>
      </c>
      <c r="I494" s="6"/>
      <c r="J494" s="7" t="str">
        <f t="shared" si="5"/>
        <v>Debolicious</v>
      </c>
      <c r="K494" s="6" t="b">
        <v>0</v>
      </c>
      <c r="L494" s="9"/>
      <c r="M494" s="9"/>
    </row>
    <row r="495">
      <c r="A495" s="3" t="s">
        <v>784</v>
      </c>
      <c r="B495" s="4">
        <v>30.0</v>
      </c>
      <c r="C495" s="4">
        <v>11.0</v>
      </c>
      <c r="D495" s="5">
        <v>-32.009288749038</v>
      </c>
      <c r="E495" s="5">
        <v>116.056006238824</v>
      </c>
      <c r="F495" s="4" t="s">
        <v>564</v>
      </c>
      <c r="G495" s="4" t="s">
        <v>565</v>
      </c>
      <c r="H495" s="6" t="s">
        <v>351</v>
      </c>
      <c r="I495" s="6"/>
      <c r="J495" s="7" t="str">
        <f t="shared" si="5"/>
        <v>Julesbeus</v>
      </c>
      <c r="K495" s="6" t="b">
        <v>0</v>
      </c>
      <c r="L495" s="9"/>
      <c r="M495" s="9"/>
    </row>
    <row r="496">
      <c r="A496" s="3" t="s">
        <v>785</v>
      </c>
      <c r="B496" s="4">
        <v>30.0</v>
      </c>
      <c r="C496" s="4">
        <v>12.0</v>
      </c>
      <c r="D496" s="5">
        <v>-32.0092762219924</v>
      </c>
      <c r="E496" s="5">
        <v>116.056175094808</v>
      </c>
      <c r="F496" s="4" t="s">
        <v>564</v>
      </c>
      <c r="G496" s="4" t="s">
        <v>565</v>
      </c>
      <c r="H496" s="6"/>
      <c r="I496" s="6"/>
      <c r="J496" s="9" t="str">
        <f t="shared" si="5"/>
        <v/>
      </c>
      <c r="K496" s="6" t="b">
        <v>0</v>
      </c>
      <c r="L496" s="9"/>
      <c r="M496" s="9"/>
    </row>
    <row r="497">
      <c r="A497" s="3" t="s">
        <v>786</v>
      </c>
      <c r="B497" s="4">
        <v>30.0</v>
      </c>
      <c r="C497" s="4">
        <v>13.0</v>
      </c>
      <c r="D497" s="5">
        <v>-32.0092636949468</v>
      </c>
      <c r="E497" s="5">
        <v>116.05634395077</v>
      </c>
      <c r="F497" s="4" t="s">
        <v>564</v>
      </c>
      <c r="G497" s="4" t="s">
        <v>565</v>
      </c>
      <c r="H497" s="34" t="s">
        <v>31</v>
      </c>
      <c r="I497" s="6"/>
      <c r="J497" s="7" t="str">
        <f t="shared" si="5"/>
        <v>Debolicious</v>
      </c>
      <c r="K497" s="6" t="b">
        <v>0</v>
      </c>
      <c r="L497" s="9"/>
      <c r="M497" s="9"/>
    </row>
    <row r="498">
      <c r="A498" s="3" t="s">
        <v>787</v>
      </c>
      <c r="B498" s="4">
        <v>30.0</v>
      </c>
      <c r="C498" s="4">
        <v>14.0</v>
      </c>
      <c r="D498" s="5">
        <v>-32.0092511679013</v>
      </c>
      <c r="E498" s="5">
        <v>116.056512806709</v>
      </c>
      <c r="F498" s="4" t="s">
        <v>564</v>
      </c>
      <c r="G498" s="4" t="s">
        <v>565</v>
      </c>
      <c r="H498" s="6" t="s">
        <v>351</v>
      </c>
      <c r="I498" s="6"/>
      <c r="J498" s="7" t="str">
        <f t="shared" si="5"/>
        <v>Julesbeus</v>
      </c>
      <c r="K498" s="6" t="b">
        <v>0</v>
      </c>
      <c r="L498" s="9"/>
      <c r="M498" s="9"/>
    </row>
    <row r="499">
      <c r="A499" s="3" t="s">
        <v>788</v>
      </c>
      <c r="B499" s="4">
        <v>30.0</v>
      </c>
      <c r="C499" s="4">
        <v>15.0</v>
      </c>
      <c r="D499" s="5">
        <v>-32.0092386408557</v>
      </c>
      <c r="E499" s="5">
        <v>116.056681662624</v>
      </c>
      <c r="F499" s="4" t="s">
        <v>789</v>
      </c>
      <c r="G499" s="4" t="s">
        <v>790</v>
      </c>
      <c r="H499" s="6" t="s">
        <v>80</v>
      </c>
      <c r="I499" s="6">
        <v>1752.0</v>
      </c>
      <c r="J499" s="7" t="str">
        <f t="shared" si="5"/>
        <v>brattoo/1752</v>
      </c>
      <c r="K499" s="6" t="b">
        <v>1</v>
      </c>
      <c r="L499" s="9"/>
      <c r="M499" s="9"/>
    </row>
    <row r="500">
      <c r="A500" s="3" t="s">
        <v>791</v>
      </c>
      <c r="B500" s="4">
        <v>30.0</v>
      </c>
      <c r="C500" s="4">
        <v>23.0</v>
      </c>
      <c r="D500" s="5">
        <v>-32.0091384244912</v>
      </c>
      <c r="E500" s="5">
        <v>116.058032509118</v>
      </c>
      <c r="F500" s="4" t="s">
        <v>770</v>
      </c>
      <c r="G500" s="4" t="s">
        <v>771</v>
      </c>
      <c r="H500" s="6" t="s">
        <v>34</v>
      </c>
      <c r="I500" s="6">
        <v>1660.0</v>
      </c>
      <c r="J500" s="7" t="str">
        <f t="shared" si="5"/>
        <v>TD42/1660</v>
      </c>
      <c r="K500" s="6" t="b">
        <v>1</v>
      </c>
      <c r="L500" s="9"/>
      <c r="M500" s="9"/>
    </row>
    <row r="501">
      <c r="A501" s="3" t="s">
        <v>792</v>
      </c>
      <c r="B501" s="4">
        <v>30.0</v>
      </c>
      <c r="C501" s="4">
        <v>24.0</v>
      </c>
      <c r="D501" s="5">
        <v>-32.0091258974457</v>
      </c>
      <c r="E501" s="5">
        <v>116.058201364826</v>
      </c>
      <c r="F501" s="4" t="s">
        <v>570</v>
      </c>
      <c r="G501" s="4" t="s">
        <v>571</v>
      </c>
      <c r="H501" s="6" t="s">
        <v>16</v>
      </c>
      <c r="I501" s="33">
        <v>788.0</v>
      </c>
      <c r="J501" s="7" t="str">
        <f t="shared" si="5"/>
        <v>jenks70/788</v>
      </c>
      <c r="K501" s="6" t="b">
        <v>1</v>
      </c>
      <c r="L501" s="9"/>
      <c r="M501" s="9"/>
    </row>
    <row r="502">
      <c r="A502" s="3" t="s">
        <v>793</v>
      </c>
      <c r="B502" s="4">
        <v>30.0</v>
      </c>
      <c r="C502" s="4">
        <v>25.0</v>
      </c>
      <c r="D502" s="5">
        <v>-32.0091133704001</v>
      </c>
      <c r="E502" s="5">
        <v>116.058370220511</v>
      </c>
      <c r="F502" s="4" t="s">
        <v>570</v>
      </c>
      <c r="G502" s="4" t="s">
        <v>571</v>
      </c>
      <c r="H502" s="11" t="s">
        <v>38</v>
      </c>
      <c r="I502" s="3">
        <v>1744.0</v>
      </c>
      <c r="J502" s="7" t="str">
        <f t="shared" si="5"/>
        <v>Bewrightback/1744</v>
      </c>
      <c r="K502" s="6" t="b">
        <v>1</v>
      </c>
      <c r="L502" s="9"/>
      <c r="M502" s="9"/>
    </row>
    <row r="503">
      <c r="A503" s="3" t="s">
        <v>794</v>
      </c>
      <c r="B503" s="4">
        <v>30.0</v>
      </c>
      <c r="C503" s="4">
        <v>26.0</v>
      </c>
      <c r="D503" s="5">
        <v>-32.0091008433545</v>
      </c>
      <c r="E503" s="5">
        <v>116.058539076173</v>
      </c>
      <c r="F503" s="4" t="s">
        <v>573</v>
      </c>
      <c r="G503" s="4" t="s">
        <v>574</v>
      </c>
      <c r="H503" s="6" t="s">
        <v>795</v>
      </c>
      <c r="I503" s="6">
        <v>1477.0</v>
      </c>
      <c r="J503" s="7" t="str">
        <f t="shared" si="5"/>
        <v>PoniaN/1477</v>
      </c>
      <c r="K503" s="6" t="b">
        <v>1</v>
      </c>
      <c r="L503" s="9"/>
      <c r="M503" s="9"/>
    </row>
    <row r="504">
      <c r="A504" s="3" t="s">
        <v>796</v>
      </c>
      <c r="B504" s="4">
        <v>30.0</v>
      </c>
      <c r="C504" s="4">
        <v>27.0</v>
      </c>
      <c r="D504" s="5">
        <v>-32.009088316309</v>
      </c>
      <c r="E504" s="5">
        <v>116.058707931812</v>
      </c>
      <c r="F504" s="4" t="s">
        <v>573</v>
      </c>
      <c r="G504" s="4" t="s">
        <v>574</v>
      </c>
      <c r="H504" s="34" t="s">
        <v>31</v>
      </c>
      <c r="I504" s="6"/>
      <c r="J504" s="7" t="str">
        <f t="shared" si="5"/>
        <v>Debolicious</v>
      </c>
      <c r="K504" s="6" t="b">
        <v>0</v>
      </c>
      <c r="L504" s="6" t="s">
        <v>797</v>
      </c>
      <c r="M504" s="9"/>
    </row>
    <row r="505">
      <c r="A505" s="3" t="s">
        <v>798</v>
      </c>
      <c r="B505" s="4">
        <v>30.0</v>
      </c>
      <c r="C505" s="4">
        <v>28.0</v>
      </c>
      <c r="D505" s="5">
        <v>-32.0090757892634</v>
      </c>
      <c r="E505" s="5">
        <v>116.058876787427</v>
      </c>
      <c r="F505" s="4" t="s">
        <v>573</v>
      </c>
      <c r="G505" s="4" t="s">
        <v>574</v>
      </c>
      <c r="H505" s="6" t="s">
        <v>342</v>
      </c>
      <c r="I505" s="6">
        <v>10776.0</v>
      </c>
      <c r="J505" s="7" t="str">
        <f t="shared" si="5"/>
        <v>NYBOSS/10776</v>
      </c>
      <c r="K505" s="6" t="b">
        <v>1</v>
      </c>
      <c r="L505" s="9"/>
      <c r="M505" s="9"/>
    </row>
    <row r="506">
      <c r="A506" s="3" t="s">
        <v>799</v>
      </c>
      <c r="B506" s="4">
        <v>30.0</v>
      </c>
      <c r="C506" s="4">
        <v>29.0</v>
      </c>
      <c r="D506" s="5">
        <v>-32.0090632622179</v>
      </c>
      <c r="E506" s="5">
        <v>116.05904564302</v>
      </c>
      <c r="F506" s="4" t="s">
        <v>573</v>
      </c>
      <c r="G506" s="4" t="s">
        <v>574</v>
      </c>
      <c r="H506" s="6" t="s">
        <v>22</v>
      </c>
      <c r="I506" s="14">
        <v>338.0</v>
      </c>
      <c r="J506" s="7" t="str">
        <f t="shared" si="5"/>
        <v>jetsetnana/338</v>
      </c>
      <c r="K506" s="6" t="b">
        <v>1</v>
      </c>
      <c r="L506" s="9"/>
      <c r="M506" s="9"/>
    </row>
    <row r="507">
      <c r="A507" s="3" t="s">
        <v>800</v>
      </c>
      <c r="B507" s="4">
        <v>31.0</v>
      </c>
      <c r="C507" s="4">
        <v>9.0</v>
      </c>
      <c r="D507" s="5">
        <v>-32.0094569866359</v>
      </c>
      <c r="E507" s="5">
        <v>116.055683305114</v>
      </c>
      <c r="F507" s="4" t="s">
        <v>564</v>
      </c>
      <c r="G507" s="4" t="s">
        <v>565</v>
      </c>
      <c r="H507" s="6" t="s">
        <v>381</v>
      </c>
      <c r="I507" s="6">
        <v>50189.0</v>
      </c>
      <c r="J507" s="7" t="str">
        <f t="shared" si="5"/>
        <v>jafo43/50189</v>
      </c>
      <c r="K507" s="6" t="b">
        <v>0</v>
      </c>
      <c r="L507" s="9"/>
      <c r="M507" s="9"/>
    </row>
    <row r="508">
      <c r="A508" s="3" t="s">
        <v>801</v>
      </c>
      <c r="B508" s="4">
        <v>31.0</v>
      </c>
      <c r="C508" s="4">
        <v>10.0</v>
      </c>
      <c r="D508" s="5">
        <v>-32.0094444595903</v>
      </c>
      <c r="E508" s="5">
        <v>116.055852161409</v>
      </c>
      <c r="F508" s="4" t="s">
        <v>564</v>
      </c>
      <c r="G508" s="4" t="s">
        <v>565</v>
      </c>
      <c r="H508" s="6" t="s">
        <v>34</v>
      </c>
      <c r="I508" s="6">
        <v>1656.0</v>
      </c>
      <c r="J508" s="7" t="str">
        <f t="shared" si="5"/>
        <v>TD42/1656</v>
      </c>
      <c r="K508" s="6" t="b">
        <v>1</v>
      </c>
      <c r="L508" s="9"/>
      <c r="M508" s="9"/>
    </row>
    <row r="509">
      <c r="A509" s="3" t="s">
        <v>802</v>
      </c>
      <c r="B509" s="4">
        <v>31.0</v>
      </c>
      <c r="C509" s="4">
        <v>11.0</v>
      </c>
      <c r="D509" s="5">
        <v>-32.0094319325447</v>
      </c>
      <c r="E509" s="5">
        <v>116.05602101768</v>
      </c>
      <c r="F509" s="4" t="s">
        <v>564</v>
      </c>
      <c r="G509" s="4" t="s">
        <v>565</v>
      </c>
      <c r="H509" s="6" t="s">
        <v>803</v>
      </c>
      <c r="I509" s="6"/>
      <c r="J509" s="7" t="str">
        <f t="shared" si="5"/>
        <v>Mahimir</v>
      </c>
      <c r="K509" s="6" t="b">
        <v>0</v>
      </c>
      <c r="L509" s="37" t="s">
        <v>804</v>
      </c>
      <c r="M509" s="9"/>
    </row>
    <row r="510">
      <c r="A510" s="3" t="s">
        <v>805</v>
      </c>
      <c r="B510" s="4">
        <v>31.0</v>
      </c>
      <c r="C510" s="4">
        <v>12.0</v>
      </c>
      <c r="D510" s="5">
        <v>-32.0094194054992</v>
      </c>
      <c r="E510" s="5">
        <v>116.056189873929</v>
      </c>
      <c r="F510" s="4" t="s">
        <v>564</v>
      </c>
      <c r="G510" s="4" t="s">
        <v>565</v>
      </c>
      <c r="H510" s="6" t="s">
        <v>38</v>
      </c>
      <c r="I510" s="3">
        <v>1745.0</v>
      </c>
      <c r="J510" s="7" t="str">
        <f t="shared" si="5"/>
        <v>Bewrightback/1745</v>
      </c>
      <c r="K510" s="6" t="b">
        <v>1</v>
      </c>
      <c r="L510" s="9"/>
      <c r="M510" s="9"/>
    </row>
    <row r="511">
      <c r="A511" s="3" t="s">
        <v>806</v>
      </c>
      <c r="B511" s="4">
        <v>31.0</v>
      </c>
      <c r="C511" s="4">
        <v>13.0</v>
      </c>
      <c r="D511" s="5">
        <v>-32.0094068784536</v>
      </c>
      <c r="E511" s="5">
        <v>116.056358730154</v>
      </c>
      <c r="F511" s="4" t="s">
        <v>619</v>
      </c>
      <c r="G511" s="4" t="s">
        <v>620</v>
      </c>
      <c r="H511" s="6" t="s">
        <v>807</v>
      </c>
      <c r="I511" s="12">
        <v>7073.0</v>
      </c>
      <c r="J511" s="7" t="str">
        <f t="shared" si="5"/>
        <v>Charlottedavina /7073</v>
      </c>
      <c r="K511" s="6" t="b">
        <v>1</v>
      </c>
      <c r="L511" s="9"/>
      <c r="M511" s="9"/>
    </row>
    <row r="512">
      <c r="A512" s="3" t="s">
        <v>808</v>
      </c>
      <c r="B512" s="4">
        <v>31.0</v>
      </c>
      <c r="C512" s="4">
        <v>14.0</v>
      </c>
      <c r="D512" s="5">
        <v>-32.0093943514081</v>
      </c>
      <c r="E512" s="5">
        <v>116.056527586357</v>
      </c>
      <c r="F512" s="4" t="s">
        <v>676</v>
      </c>
      <c r="G512" s="4" t="s">
        <v>677</v>
      </c>
      <c r="H512" s="6" t="s">
        <v>26</v>
      </c>
      <c r="I512" s="6">
        <v>2486.0</v>
      </c>
      <c r="J512" s="7" t="str">
        <f t="shared" si="5"/>
        <v>Carts70/2486</v>
      </c>
      <c r="K512" s="6" t="b">
        <v>1</v>
      </c>
      <c r="L512" s="9"/>
      <c r="M512" s="9"/>
    </row>
    <row r="513">
      <c r="A513" s="3" t="s">
        <v>809</v>
      </c>
      <c r="B513" s="4">
        <v>31.0</v>
      </c>
      <c r="C513" s="4">
        <v>24.0</v>
      </c>
      <c r="D513" s="5">
        <v>-32.0092690809524</v>
      </c>
      <c r="E513" s="5">
        <v>116.058216147112</v>
      </c>
      <c r="F513" s="4" t="s">
        <v>770</v>
      </c>
      <c r="G513" s="4" t="s">
        <v>771</v>
      </c>
      <c r="H513" s="6" t="s">
        <v>80</v>
      </c>
      <c r="I513" s="6">
        <v>1744.0</v>
      </c>
      <c r="J513" s="7" t="str">
        <f t="shared" si="5"/>
        <v>brattoo/1744</v>
      </c>
      <c r="K513" s="6" t="b">
        <v>1</v>
      </c>
      <c r="L513" s="9"/>
      <c r="M513" s="9"/>
    </row>
    <row r="514">
      <c r="A514" s="3" t="s">
        <v>810</v>
      </c>
      <c r="B514" s="4">
        <v>31.0</v>
      </c>
      <c r="C514" s="4">
        <v>25.0</v>
      </c>
      <c r="D514" s="5">
        <v>-32.0092565539069</v>
      </c>
      <c r="E514" s="5">
        <v>116.058385003061</v>
      </c>
      <c r="F514" s="4" t="s">
        <v>789</v>
      </c>
      <c r="G514" s="4" t="s">
        <v>790</v>
      </c>
      <c r="H514" s="6" t="s">
        <v>811</v>
      </c>
      <c r="I514" s="6">
        <v>7734.0</v>
      </c>
      <c r="J514" s="7" t="str">
        <f t="shared" si="5"/>
        <v>23speds/7734</v>
      </c>
      <c r="K514" s="6" t="b">
        <v>1</v>
      </c>
      <c r="L514" s="9"/>
      <c r="M514" s="9"/>
    </row>
    <row r="515">
      <c r="A515" s="3" t="s">
        <v>812</v>
      </c>
      <c r="B515" s="4">
        <v>31.0</v>
      </c>
      <c r="C515" s="4">
        <v>26.0</v>
      </c>
      <c r="D515" s="5">
        <v>-32.0092440268613</v>
      </c>
      <c r="E515" s="5">
        <v>116.058553858987</v>
      </c>
      <c r="F515" s="4" t="s">
        <v>570</v>
      </c>
      <c r="G515" s="4" t="s">
        <v>571</v>
      </c>
      <c r="H515" s="6" t="s">
        <v>807</v>
      </c>
      <c r="I515" s="12">
        <v>7074.0</v>
      </c>
      <c r="J515" s="7" t="str">
        <f t="shared" si="5"/>
        <v>Charlottedavina /7074</v>
      </c>
      <c r="K515" s="6" t="b">
        <v>1</v>
      </c>
      <c r="L515" s="6"/>
      <c r="M515" s="9"/>
    </row>
    <row r="516">
      <c r="A516" s="3" t="s">
        <v>813</v>
      </c>
      <c r="B516" s="4">
        <v>31.0</v>
      </c>
      <c r="C516" s="4">
        <v>27.0</v>
      </c>
      <c r="D516" s="5">
        <v>-32.0092314998157</v>
      </c>
      <c r="E516" s="5">
        <v>116.058722714889</v>
      </c>
      <c r="F516" s="4" t="s">
        <v>573</v>
      </c>
      <c r="G516" s="4" t="s">
        <v>574</v>
      </c>
      <c r="H516" s="6" t="s">
        <v>34</v>
      </c>
      <c r="I516" s="6">
        <v>1687.0</v>
      </c>
      <c r="J516" s="7" t="str">
        <f t="shared" si="5"/>
        <v>TD42/1687</v>
      </c>
      <c r="K516" s="6" t="b">
        <v>1</v>
      </c>
      <c r="L516" s="9"/>
      <c r="M516" s="9"/>
    </row>
    <row r="517">
      <c r="A517" s="3" t="s">
        <v>814</v>
      </c>
      <c r="B517" s="4">
        <v>31.0</v>
      </c>
      <c r="C517" s="4">
        <v>28.0</v>
      </c>
      <c r="D517" s="5">
        <v>-32.0092189727702</v>
      </c>
      <c r="E517" s="5">
        <v>116.058891570768</v>
      </c>
      <c r="F517" s="4" t="s">
        <v>573</v>
      </c>
      <c r="G517" s="4" t="s">
        <v>574</v>
      </c>
      <c r="H517" s="6" t="s">
        <v>80</v>
      </c>
      <c r="I517" s="6">
        <v>1740.0</v>
      </c>
      <c r="J517" s="7" t="str">
        <f t="shared" si="5"/>
        <v>brattoo/1740</v>
      </c>
      <c r="K517" s="6" t="b">
        <v>1</v>
      </c>
      <c r="L517" s="9"/>
      <c r="M517" s="9"/>
    </row>
    <row r="518">
      <c r="A518" s="3" t="s">
        <v>815</v>
      </c>
      <c r="B518" s="4">
        <v>31.0</v>
      </c>
      <c r="C518" s="4">
        <v>29.0</v>
      </c>
      <c r="D518" s="5">
        <v>-32.0092064457246</v>
      </c>
      <c r="E518" s="5">
        <v>116.059060426625</v>
      </c>
      <c r="F518" s="4" t="s">
        <v>573</v>
      </c>
      <c r="G518" s="4" t="s">
        <v>574</v>
      </c>
      <c r="H518" s="6" t="s">
        <v>38</v>
      </c>
      <c r="I518" s="3">
        <v>1752.0</v>
      </c>
      <c r="J518" s="7" t="str">
        <f t="shared" si="5"/>
        <v>Bewrightback/1752</v>
      </c>
      <c r="K518" s="6" t="b">
        <v>1</v>
      </c>
      <c r="L518" s="9"/>
      <c r="M518" s="9"/>
    </row>
    <row r="519">
      <c r="A519" s="3" t="s">
        <v>816</v>
      </c>
      <c r="B519" s="4">
        <v>32.0</v>
      </c>
      <c r="C519" s="4">
        <v>8.0</v>
      </c>
      <c r="D519" s="5">
        <v>-32.0096126971882</v>
      </c>
      <c r="E519" s="5">
        <v>116.055529226885</v>
      </c>
      <c r="F519" s="4" t="s">
        <v>422</v>
      </c>
      <c r="G519" s="4" t="s">
        <v>423</v>
      </c>
      <c r="H519" s="6" t="s">
        <v>640</v>
      </c>
      <c r="I519" s="6">
        <v>20002.0</v>
      </c>
      <c r="J519" s="9"/>
      <c r="K519" s="6" t="b">
        <v>1</v>
      </c>
      <c r="L519" s="38" t="s">
        <v>817</v>
      </c>
      <c r="M519" s="9"/>
    </row>
    <row r="520">
      <c r="A520" s="3" t="s">
        <v>818</v>
      </c>
      <c r="B520" s="4">
        <v>32.0</v>
      </c>
      <c r="C520" s="4">
        <v>9.0</v>
      </c>
      <c r="D520" s="5">
        <v>-32.0096001701427</v>
      </c>
      <c r="E520" s="5">
        <v>116.055698083467</v>
      </c>
      <c r="F520" s="4" t="s">
        <v>564</v>
      </c>
      <c r="G520" s="4" t="s">
        <v>565</v>
      </c>
      <c r="H520" s="6" t="s">
        <v>807</v>
      </c>
      <c r="I520" s="12">
        <v>7076.0</v>
      </c>
      <c r="J520" s="7" t="str">
        <f t="shared" ref="J520:J538" si="6">IF(AND($H520&lt;&gt;"",$I520&lt;&gt;""),HYPERLINK("https://www.munzee.com/m/"&amp;$H520&amp;"/"&amp;$I520&amp;"/map/?lat="&amp;$D520&amp;"&amp;lon="&amp;$E520&amp;"&amp;type="&amp;$F520&amp;"&amp;name="&amp;SUBSTITUTE($A520,"#","%23"),$H520&amp;"/"&amp;$I520),IF($H520&lt;&gt;"",HYPERLINK("https://www.munzee.com/m/"&amp;$H520&amp;"/",$H520),""))</f>
        <v>Charlottedavina /7076</v>
      </c>
      <c r="K520" s="6" t="b">
        <v>1</v>
      </c>
      <c r="L520" s="37" t="s">
        <v>819</v>
      </c>
      <c r="M520" s="9"/>
    </row>
    <row r="521">
      <c r="A521" s="3" t="s">
        <v>820</v>
      </c>
      <c r="B521" s="4">
        <v>32.0</v>
      </c>
      <c r="C521" s="4">
        <v>10.0</v>
      </c>
      <c r="D521" s="5">
        <v>-32.0095876430971</v>
      </c>
      <c r="E521" s="5">
        <v>116.055866940025</v>
      </c>
      <c r="F521" s="4" t="s">
        <v>564</v>
      </c>
      <c r="G521" s="4" t="s">
        <v>565</v>
      </c>
      <c r="H521" s="6" t="s">
        <v>41</v>
      </c>
      <c r="I521" s="6">
        <v>4176.0</v>
      </c>
      <c r="J521" s="7" t="str">
        <f t="shared" si="6"/>
        <v>Nomadicjp/4176</v>
      </c>
      <c r="K521" s="6" t="b">
        <v>1</v>
      </c>
      <c r="L521" s="9"/>
      <c r="M521" s="9"/>
    </row>
    <row r="522">
      <c r="A522" s="3" t="s">
        <v>821</v>
      </c>
      <c r="B522" s="4">
        <v>32.0</v>
      </c>
      <c r="C522" s="4">
        <v>11.0</v>
      </c>
      <c r="D522" s="5">
        <v>-32.0095751160515</v>
      </c>
      <c r="E522" s="5">
        <v>116.056035796561</v>
      </c>
      <c r="F522" s="4" t="s">
        <v>564</v>
      </c>
      <c r="G522" s="4" t="s">
        <v>565</v>
      </c>
      <c r="H522" s="6" t="s">
        <v>16</v>
      </c>
      <c r="I522" s="27">
        <v>795.0</v>
      </c>
      <c r="J522" s="7" t="str">
        <f t="shared" si="6"/>
        <v>jenks70/795</v>
      </c>
      <c r="K522" s="6" t="b">
        <v>1</v>
      </c>
      <c r="L522" s="25" t="s">
        <v>822</v>
      </c>
      <c r="M522" s="9"/>
    </row>
    <row r="523">
      <c r="A523" s="3" t="s">
        <v>823</v>
      </c>
      <c r="B523" s="4">
        <v>32.0</v>
      </c>
      <c r="C523" s="4">
        <v>12.0</v>
      </c>
      <c r="D523" s="5">
        <v>-32.009562589006</v>
      </c>
      <c r="E523" s="5">
        <v>116.056204653073</v>
      </c>
      <c r="F523" s="4" t="s">
        <v>422</v>
      </c>
      <c r="G523" s="4" t="s">
        <v>423</v>
      </c>
      <c r="H523" s="6" t="s">
        <v>351</v>
      </c>
      <c r="I523" s="6">
        <v>1835.0</v>
      </c>
      <c r="J523" s="7" t="str">
        <f t="shared" si="6"/>
        <v>Julesbeus/1835</v>
      </c>
      <c r="K523" s="6" t="b">
        <v>1</v>
      </c>
      <c r="L523" s="9"/>
      <c r="M523" s="9"/>
    </row>
    <row r="524">
      <c r="A524" s="3" t="s">
        <v>824</v>
      </c>
      <c r="B524" s="4">
        <v>32.0</v>
      </c>
      <c r="C524" s="4">
        <v>26.0</v>
      </c>
      <c r="D524" s="5">
        <v>-32.0093872103681</v>
      </c>
      <c r="E524" s="5">
        <v>116.058568641823</v>
      </c>
      <c r="F524" s="4" t="s">
        <v>58</v>
      </c>
      <c r="G524" s="4" t="s">
        <v>59</v>
      </c>
      <c r="H524" s="6" t="s">
        <v>825</v>
      </c>
      <c r="I524" s="6">
        <v>399.0</v>
      </c>
      <c r="J524" s="7" t="str">
        <f t="shared" si="6"/>
        <v>Dicataldo/399</v>
      </c>
      <c r="K524" s="6" t="b">
        <v>1</v>
      </c>
      <c r="L524" s="13" t="s">
        <v>826</v>
      </c>
      <c r="M524" s="9"/>
    </row>
    <row r="525">
      <c r="A525" s="3" t="s">
        <v>827</v>
      </c>
      <c r="B525" s="4">
        <v>32.0</v>
      </c>
      <c r="C525" s="4">
        <v>27.0</v>
      </c>
      <c r="D525" s="5">
        <v>-32.0093746833225</v>
      </c>
      <c r="E525" s="5">
        <v>116.05873749799</v>
      </c>
      <c r="F525" s="4" t="s">
        <v>573</v>
      </c>
      <c r="G525" s="4" t="s">
        <v>574</v>
      </c>
      <c r="H525" s="6" t="s">
        <v>26</v>
      </c>
      <c r="I525" s="6">
        <v>1880.0</v>
      </c>
      <c r="J525" s="7" t="str">
        <f t="shared" si="6"/>
        <v>Carts70/1880</v>
      </c>
      <c r="K525" s="6" t="b">
        <v>1</v>
      </c>
      <c r="L525" s="9"/>
      <c r="M525" s="9"/>
    </row>
    <row r="526">
      <c r="A526" s="3" t="s">
        <v>828</v>
      </c>
      <c r="B526" s="4">
        <v>32.0</v>
      </c>
      <c r="C526" s="4">
        <v>28.0</v>
      </c>
      <c r="D526" s="5">
        <v>-32.009362156277</v>
      </c>
      <c r="E526" s="5">
        <v>116.058906354133</v>
      </c>
      <c r="F526" s="4" t="s">
        <v>573</v>
      </c>
      <c r="G526" s="4" t="s">
        <v>574</v>
      </c>
      <c r="H526" s="6" t="s">
        <v>829</v>
      </c>
      <c r="I526" s="6">
        <v>1430.0</v>
      </c>
      <c r="J526" s="7" t="str">
        <f t="shared" si="6"/>
        <v>GrimyMitts/1430</v>
      </c>
      <c r="K526" s="6" t="b">
        <v>1</v>
      </c>
      <c r="L526" s="9"/>
      <c r="M526" s="9"/>
    </row>
    <row r="527">
      <c r="A527" s="3" t="s">
        <v>830</v>
      </c>
      <c r="B527" s="4">
        <v>32.0</v>
      </c>
      <c r="C527" s="4">
        <v>29.0</v>
      </c>
      <c r="D527" s="5">
        <v>-32.0093496292314</v>
      </c>
      <c r="E527" s="5">
        <v>116.059075210253</v>
      </c>
      <c r="F527" s="4" t="s">
        <v>573</v>
      </c>
      <c r="G527" s="4" t="s">
        <v>574</v>
      </c>
      <c r="H527" s="6" t="s">
        <v>16</v>
      </c>
      <c r="I527" s="33">
        <v>799.0</v>
      </c>
      <c r="J527" s="7" t="str">
        <f t="shared" si="6"/>
        <v>jenks70/799</v>
      </c>
      <c r="K527" s="6" t="b">
        <v>1</v>
      </c>
      <c r="L527" s="9"/>
      <c r="M527" s="9"/>
    </row>
    <row r="528">
      <c r="A528" s="3" t="s">
        <v>831</v>
      </c>
      <c r="B528" s="4">
        <v>32.0</v>
      </c>
      <c r="C528" s="4">
        <v>30.0</v>
      </c>
      <c r="D528" s="5">
        <v>-32.0093371021858</v>
      </c>
      <c r="E528" s="5">
        <v>116.05924406635</v>
      </c>
      <c r="F528" s="4" t="s">
        <v>770</v>
      </c>
      <c r="G528" s="4" t="s">
        <v>771</v>
      </c>
      <c r="H528" s="6" t="s">
        <v>34</v>
      </c>
      <c r="I528" s="6">
        <v>1672.0</v>
      </c>
      <c r="J528" s="7" t="str">
        <f t="shared" si="6"/>
        <v>TD42/1672</v>
      </c>
      <c r="K528" s="6" t="b">
        <v>1</v>
      </c>
      <c r="L528" s="6"/>
      <c r="M528" s="9"/>
    </row>
    <row r="529">
      <c r="A529" s="3" t="s">
        <v>832</v>
      </c>
      <c r="B529" s="4">
        <v>33.0</v>
      </c>
      <c r="C529" s="4">
        <v>8.0</v>
      </c>
      <c r="D529" s="5">
        <v>-32.009755880695</v>
      </c>
      <c r="E529" s="5">
        <v>116.055544004997</v>
      </c>
      <c r="F529" s="4" t="s">
        <v>676</v>
      </c>
      <c r="G529" s="4" t="s">
        <v>677</v>
      </c>
      <c r="H529" s="6" t="s">
        <v>833</v>
      </c>
      <c r="I529" s="14">
        <v>14500.0</v>
      </c>
      <c r="J529" s="7" t="str">
        <f t="shared" si="6"/>
        <v>Obi-Cal/14500</v>
      </c>
      <c r="K529" s="6" t="b">
        <v>1</v>
      </c>
      <c r="L529" s="39"/>
      <c r="M529" s="9"/>
    </row>
    <row r="530">
      <c r="A530" s="3" t="s">
        <v>834</v>
      </c>
      <c r="B530" s="4">
        <v>33.0</v>
      </c>
      <c r="C530" s="4">
        <v>9.0</v>
      </c>
      <c r="D530" s="5">
        <v>-32.0097433536495</v>
      </c>
      <c r="E530" s="5">
        <v>116.055712861842</v>
      </c>
      <c r="F530" s="4" t="s">
        <v>564</v>
      </c>
      <c r="G530" s="4" t="s">
        <v>565</v>
      </c>
      <c r="H530" s="6" t="s">
        <v>22</v>
      </c>
      <c r="I530" s="6">
        <v>342.0</v>
      </c>
      <c r="J530" s="7" t="str">
        <f t="shared" si="6"/>
        <v>jetsetnana/342</v>
      </c>
      <c r="K530" s="6" t="b">
        <v>1</v>
      </c>
      <c r="L530" s="9"/>
      <c r="M530" s="9"/>
    </row>
    <row r="531">
      <c r="A531" s="3" t="s">
        <v>835</v>
      </c>
      <c r="B531" s="4">
        <v>33.0</v>
      </c>
      <c r="C531" s="4">
        <v>10.0</v>
      </c>
      <c r="D531" s="5">
        <v>-32.0097308266039</v>
      </c>
      <c r="E531" s="5">
        <v>116.055881718664</v>
      </c>
      <c r="F531" s="4" t="s">
        <v>789</v>
      </c>
      <c r="G531" s="4" t="s">
        <v>790</v>
      </c>
      <c r="H531" s="6" t="s">
        <v>26</v>
      </c>
      <c r="I531" s="6">
        <v>1782.0</v>
      </c>
      <c r="J531" s="7" t="str">
        <f t="shared" si="6"/>
        <v>Carts70/1782</v>
      </c>
      <c r="K531" s="6" t="b">
        <v>1</v>
      </c>
      <c r="L531" s="9"/>
      <c r="M531" s="9"/>
    </row>
    <row r="532">
      <c r="A532" s="3" t="s">
        <v>836</v>
      </c>
      <c r="B532" s="4">
        <v>33.0</v>
      </c>
      <c r="C532" s="4">
        <v>28.0</v>
      </c>
      <c r="D532" s="5">
        <v>-32.0095053397837</v>
      </c>
      <c r="E532" s="5">
        <v>116.05892113752</v>
      </c>
      <c r="F532" s="4" t="s">
        <v>770</v>
      </c>
      <c r="G532" s="4" t="s">
        <v>771</v>
      </c>
      <c r="H532" s="6" t="s">
        <v>837</v>
      </c>
      <c r="I532" s="6">
        <v>28386.0</v>
      </c>
      <c r="J532" s="7" t="str">
        <f t="shared" si="6"/>
        <v>hunniees/28386</v>
      </c>
      <c r="K532" s="6" t="b">
        <v>1</v>
      </c>
      <c r="L532" s="9"/>
      <c r="M532" s="9"/>
    </row>
    <row r="533">
      <c r="A533" s="3" t="s">
        <v>838</v>
      </c>
      <c r="B533" s="4">
        <v>33.0</v>
      </c>
      <c r="C533" s="4">
        <v>29.0</v>
      </c>
      <c r="D533" s="5">
        <v>-32.0094928127381</v>
      </c>
      <c r="E533" s="5">
        <v>116.059089993903</v>
      </c>
      <c r="F533" s="4" t="s">
        <v>573</v>
      </c>
      <c r="G533" s="4" t="s">
        <v>574</v>
      </c>
      <c r="H533" s="6" t="s">
        <v>351</v>
      </c>
      <c r="I533" s="3">
        <v>1595.0</v>
      </c>
      <c r="J533" s="7" t="str">
        <f t="shared" si="6"/>
        <v>Julesbeus/1595</v>
      </c>
      <c r="K533" s="6" t="b">
        <v>1</v>
      </c>
      <c r="L533" s="9"/>
      <c r="M533" s="9"/>
    </row>
    <row r="534">
      <c r="A534" s="3" t="s">
        <v>839</v>
      </c>
      <c r="B534" s="4">
        <v>33.0</v>
      </c>
      <c r="C534" s="4">
        <v>30.0</v>
      </c>
      <c r="D534" s="5">
        <v>-32.0094802856926</v>
      </c>
      <c r="E534" s="5">
        <v>116.059258850264</v>
      </c>
      <c r="F534" s="4" t="s">
        <v>770</v>
      </c>
      <c r="G534" s="4" t="s">
        <v>771</v>
      </c>
      <c r="H534" s="6" t="s">
        <v>840</v>
      </c>
      <c r="I534" s="6">
        <v>3775.0</v>
      </c>
      <c r="J534" s="7" t="str">
        <f t="shared" si="6"/>
        <v>Bisquick2/3775</v>
      </c>
      <c r="K534" s="6" t="b">
        <v>1</v>
      </c>
      <c r="L534" s="6" t="s">
        <v>841</v>
      </c>
      <c r="M534" s="9"/>
    </row>
    <row r="535">
      <c r="A535" s="3" t="s">
        <v>842</v>
      </c>
      <c r="B535" s="4">
        <v>34.0</v>
      </c>
      <c r="C535" s="4">
        <v>8.0</v>
      </c>
      <c r="D535" s="5">
        <v>-32.0098990642019</v>
      </c>
      <c r="E535" s="5">
        <v>116.055558783132</v>
      </c>
      <c r="F535" s="4" t="s">
        <v>676</v>
      </c>
      <c r="G535" s="4" t="s">
        <v>677</v>
      </c>
      <c r="H535" s="6" t="s">
        <v>16</v>
      </c>
      <c r="I535" s="33">
        <v>803.0</v>
      </c>
      <c r="J535" s="7" t="str">
        <f t="shared" si="6"/>
        <v>jenks70/803</v>
      </c>
      <c r="K535" s="6" t="b">
        <v>1</v>
      </c>
      <c r="L535" s="9"/>
      <c r="M535" s="9"/>
    </row>
    <row r="536">
      <c r="A536" s="3" t="s">
        <v>843</v>
      </c>
      <c r="B536" s="4">
        <v>34.0</v>
      </c>
      <c r="C536" s="4">
        <v>9.0</v>
      </c>
      <c r="D536" s="5">
        <v>-32.0098865371563</v>
      </c>
      <c r="E536" s="5">
        <v>116.055727640241</v>
      </c>
      <c r="F536" s="4" t="s">
        <v>422</v>
      </c>
      <c r="G536" s="4" t="s">
        <v>423</v>
      </c>
      <c r="H536" s="6" t="s">
        <v>34</v>
      </c>
      <c r="I536" s="6">
        <v>1665.0</v>
      </c>
      <c r="J536" s="7" t="str">
        <f t="shared" si="6"/>
        <v>TD42/1665</v>
      </c>
      <c r="K536" s="6" t="b">
        <v>1</v>
      </c>
      <c r="L536" s="9"/>
      <c r="M536" s="9"/>
    </row>
    <row r="537">
      <c r="A537" s="3" t="s">
        <v>844</v>
      </c>
      <c r="B537" s="4">
        <v>34.0</v>
      </c>
      <c r="C537" s="4">
        <v>29.0</v>
      </c>
      <c r="D537" s="5">
        <v>-32.0096359962449</v>
      </c>
      <c r="E537" s="5">
        <v>116.059104777579</v>
      </c>
      <c r="F537" s="4" t="s">
        <v>58</v>
      </c>
      <c r="G537" s="4" t="s">
        <v>59</v>
      </c>
      <c r="H537" s="6" t="s">
        <v>38</v>
      </c>
      <c r="I537" s="3">
        <v>1757.0</v>
      </c>
      <c r="J537" s="7" t="str">
        <f t="shared" si="6"/>
        <v>Bewrightback/1757</v>
      </c>
      <c r="K537" s="6" t="b">
        <v>1</v>
      </c>
      <c r="L537" s="9"/>
      <c r="M537" s="9"/>
    </row>
    <row r="538">
      <c r="A538" s="3" t="s">
        <v>845</v>
      </c>
      <c r="B538" s="4">
        <v>34.0</v>
      </c>
      <c r="C538" s="4">
        <v>30.0</v>
      </c>
      <c r="D538" s="5">
        <v>-32.0096234691994</v>
      </c>
      <c r="E538" s="5">
        <v>116.059273634204</v>
      </c>
      <c r="F538" s="4" t="s">
        <v>770</v>
      </c>
      <c r="G538" s="4" t="s">
        <v>771</v>
      </c>
      <c r="H538" s="6" t="s">
        <v>26</v>
      </c>
      <c r="I538" s="6">
        <v>1788.0</v>
      </c>
      <c r="J538" s="7" t="str">
        <f t="shared" si="6"/>
        <v>Carts70/1788</v>
      </c>
      <c r="K538" s="6" t="b">
        <v>1</v>
      </c>
      <c r="L538" s="6"/>
      <c r="M538" s="9"/>
    </row>
  </sheetData>
  <customSheetViews>
    <customSheetView guid="{3A47AD01-D0F8-46A3-B8B4-A2E3F83C11DD}" filter="1" showAutoFilter="1">
      <autoFilter ref="$A$1:$M$538">
        <filterColumn colId="7">
          <filters>
            <filter val="nomadicjp"/>
            <filter val="johnsjen"/>
            <filter val="Carts70"/>
            <filter val="Syrtene"/>
            <filter val="ol0n0lo"/>
            <filter val="23speds"/>
            <filter val="Amadoreugen"/>
            <filter val="Nicdchic"/>
            <filter val="lanyasummer"/>
            <filter val="Jenks70"/>
            <filter val="Obi-Cal"/>
            <filter val="Caribus"/>
            <filter val="TURTLE"/>
            <filter val="1SheMarine"/>
            <filter val="mortonfox"/>
            <filter val="nyisutter"/>
            <filter val="Teamrebiel"/>
            <filter val="Traverto"/>
            <filter val="Td42"/>
            <filter val="CambridgeHannons"/>
            <filter val="drerw637"/>
            <filter val="Joroma80"/>
            <filter val="GrimyMitts"/>
            <filter val="Dicataldo"/>
            <filter val="anderkar"/>
            <filter val="geckofreund"/>
            <filter val="Mahimir"/>
            <filter val="Bisquick2"/>
            <filter val="nyboss"/>
            <filter val="barefootguru"/>
            <filter val="ashthegeogenius"/>
            <filter val="5Star"/>
            <filter val="Mcelmo"/>
            <filter val="mobility"/>
            <filter val="Troutsky"/>
            <filter val="shewhofishes"/>
            <filter val="Tansta8"/>
            <filter val="ujio"/>
            <filter val="munzeeprof"/>
            <filter val="BambinaCattiva"/>
            <filter val="Helbren"/>
            <filter val="nicdchic"/>
            <filter val="Jenks"/>
            <filter val="TubaDude"/>
            <filter val="nbtzyy2"/>
            <filter val="DrentseHooglander"/>
            <filter val="shaynemarks"/>
            <filter val="sdgal"/>
            <filter val="sickman"/>
            <filter val="MunzeeJim19"/>
            <filter val="carts70"/>
            <filter val="debolicious"/>
            <filter val="BonnieB1"/>
            <filter val="hunniees"/>
            <filter val="PoniaN"/>
            <filter val="JemmaJ1983"/>
            <filter val="jldh"/>
            <filter val="Munzeeprof"/>
            <filter val="kingofkingz"/>
            <filter val="rita85gto"/>
            <filter val="bumble"/>
            <filter val="jetsetnana"/>
            <filter val="lison55"/>
            <filter val="Bitux"/>
            <filter val="Westies"/>
            <filter val="Noisette"/>
            <filter val="mding4gold"/>
            <filter val="eaagledadandxena"/>
            <filter val="PelicanRouge"/>
            <filter val="stineB"/>
            <filter val="Nomadicjp"/>
            <filter val="NoahCache"/>
            <filter val="GTHO"/>
            <filter val="GeoHubi"/>
            <filter val="Kingofkingz"/>
            <filter val="Bewrightback"/>
            <filter val="Hmmm"/>
            <filter val="NYBOSS"/>
            <filter val="WantingSnow"/>
            <filter val="CzPeet"/>
            <filter val="julesbeus"/>
            <filter val="Bigfoot78"/>
            <filter val="CanUCacheThis"/>
            <filter val="Cinnamons"/>
            <filter val="StridentUK"/>
            <filter val="jenks70"/>
            <filter val="mcelmo"/>
            <filter val="TheJenks7"/>
            <filter val="Charlottedavina"/>
            <filter val="Tylotylo18"/>
            <filter val="Justforfun33"/>
            <filter val="Suomieven"/>
            <filter val="TD42"/>
            <filter val="brattoo"/>
            <filter val="humbird7"/>
            <filter val="jafo43"/>
            <filter val="Tatzaa"/>
            <filter val="NietErVoor"/>
            <filter val="Debolicious"/>
            <filter val="Wellsy21"/>
            <filter val="webeon2it"/>
            <filter val="Aussiewombat"/>
            <filter val="Paigey1"/>
            <filter val="Julesbeus"/>
            <filter val="Sparkle81"/>
            <filter val="lehmis"/>
            <filter val="CrazyLadyLisa"/>
            <filter val="Lehmich"/>
            <filter val="monrose"/>
            <filter val="FindersGirl"/>
            <filter val="MeanderingMonkeys"/>
            <filter val="babyw"/>
            <filter val="Tabata2"/>
            <filter val="CoalCracker7"/>
            <filter val="FRH"/>
            <filter val="prmarks1391"/>
          </filters>
        </filterColumn>
        <filterColumn colId="10">
          <filters>
            <filter val="FALSE"/>
          </filters>
        </filterColumn>
      </autoFilter>
    </customSheetView>
  </customSheetViews>
  <conditionalFormatting sqref="H224">
    <cfRule type="expression" dxfId="0" priority="1">
      <formula>IF(AND(OR($H224="",$I224=""),$K224=TRUE),TRUE,FALSE)</formula>
    </cfRule>
  </conditionalFormatting>
  <conditionalFormatting sqref="H224">
    <cfRule type="expression" dxfId="1" priority="2">
      <formula>IF(AND($H224&lt;&gt;"",$I224&lt;&gt;"",$K224=TRUE),TRUE,FALSE)</formula>
    </cfRule>
  </conditionalFormatting>
  <conditionalFormatting sqref="H224">
    <cfRule type="expression" dxfId="2" priority="3">
      <formula>IF(AND($H224&lt;&gt;"",$I224&lt;&gt;"",$K224=FALSE),TRUE,FALSE)</formula>
    </cfRule>
  </conditionalFormatting>
  <conditionalFormatting sqref="H224">
    <cfRule type="expression" dxfId="3" priority="4">
      <formula>IF(AND($H224&lt;&gt;"",$I224="",$K224=FALSE),TRUE,FALSE)</formula>
    </cfRule>
  </conditionalFormatting>
  <conditionalFormatting sqref="A2:G538 H2:H223 I2:I538 H226:H538">
    <cfRule type="expression" dxfId="0" priority="5">
      <formula>IF(AND(OR($H2="",$I2=""),$K2=TRUE),TRUE,FALSE)</formula>
    </cfRule>
  </conditionalFormatting>
  <conditionalFormatting sqref="A2:G538 H2:H223 I2:K538 H226:H538 L529">
    <cfRule type="expression" dxfId="1" priority="6">
      <formula>IF(AND($H2&lt;&gt;"",$I2&lt;&gt;"",$K2=TRUE),TRUE,FALSE)</formula>
    </cfRule>
  </conditionalFormatting>
  <conditionalFormatting sqref="A2:G538">
    <cfRule type="expression" dxfId="4" priority="7">
      <formula>IF($G2="POI",TRUE,FALSE)</formula>
    </cfRule>
  </conditionalFormatting>
  <conditionalFormatting sqref="A2:F538">
    <cfRule type="expression" dxfId="5" priority="8">
      <formula>IF($G2="timberwolf",TRUE,FALSE)</formula>
    </cfRule>
  </conditionalFormatting>
  <conditionalFormatting sqref="A2:F538">
    <cfRule type="expression" dxfId="6" priority="9">
      <formula>IF($G2="silver",TRUE,FALSE)</formula>
    </cfRule>
  </conditionalFormatting>
  <conditionalFormatting sqref="A2:F538">
    <cfRule type="expression" dxfId="7" priority="10">
      <formula>IF($G2="gray",TRUE,FALSE)</formula>
    </cfRule>
  </conditionalFormatting>
  <conditionalFormatting sqref="A2:F538">
    <cfRule type="expression" dxfId="8" priority="11">
      <formula>IF($G2="black",TRUE,FALSE)</formula>
    </cfRule>
  </conditionalFormatting>
  <conditionalFormatting sqref="A2:F538">
    <cfRule type="expression" dxfId="9" priority="12">
      <formula>IF($G2="orchid",TRUE,FALSE)</formula>
    </cfRule>
  </conditionalFormatting>
  <conditionalFormatting sqref="A2:F538">
    <cfRule type="expression" dxfId="10" priority="13">
      <formula>IF($G2="wisteria",TRUE,FALSE)</formula>
    </cfRule>
  </conditionalFormatting>
  <conditionalFormatting sqref="A2:F538">
    <cfRule type="expression" dxfId="11" priority="14">
      <formula>IF($G2="purple mountains majesty",TRUE,FALSE)</formula>
    </cfRule>
  </conditionalFormatting>
  <conditionalFormatting sqref="A2:F538">
    <cfRule type="expression" dxfId="12" priority="15">
      <formula>IF($G2="violet",TRUE,FALSE)</formula>
    </cfRule>
  </conditionalFormatting>
  <conditionalFormatting sqref="A2:F538">
    <cfRule type="expression" dxfId="13" priority="16">
      <formula>IF($G2="plum",TRUE,FALSE)</formula>
    </cfRule>
  </conditionalFormatting>
  <conditionalFormatting sqref="A2:F538">
    <cfRule type="expression" dxfId="14" priority="17">
      <formula>IF($G2="blue violet",TRUE,FALSE)</formula>
    </cfRule>
  </conditionalFormatting>
  <conditionalFormatting sqref="A2:F538">
    <cfRule type="expression" dxfId="15" priority="18">
      <formula>IF($G2="indigo",TRUE,FALSE)</formula>
    </cfRule>
  </conditionalFormatting>
  <conditionalFormatting sqref="A2:F538">
    <cfRule type="expression" dxfId="16" priority="19">
      <formula>IF($G2="blue",TRUE,FALSE)</formula>
    </cfRule>
  </conditionalFormatting>
  <conditionalFormatting sqref="A2:F538">
    <cfRule type="expression" dxfId="17" priority="20">
      <formula>IF($G2="cadet blue",TRUE,FALSE)</formula>
    </cfRule>
  </conditionalFormatting>
  <conditionalFormatting sqref="A2:F538">
    <cfRule type="expression" dxfId="18" priority="21">
      <formula>IF($G2="periwinkle",TRUE,FALSE)</formula>
    </cfRule>
  </conditionalFormatting>
  <conditionalFormatting sqref="A2:F538">
    <cfRule type="expression" dxfId="19" priority="22">
      <formula>IF($G2="cornflower",TRUE,FALSE)</formula>
    </cfRule>
  </conditionalFormatting>
  <conditionalFormatting sqref="A2:F538">
    <cfRule type="expression" dxfId="20" priority="23">
      <formula>IF($G2="blue green",TRUE,FALSE)</formula>
    </cfRule>
  </conditionalFormatting>
  <conditionalFormatting sqref="A2:F538">
    <cfRule type="expression" dxfId="21" priority="24">
      <formula>IF($G2="pacific blue",TRUE,FALSE)</formula>
    </cfRule>
  </conditionalFormatting>
  <conditionalFormatting sqref="A2:F538">
    <cfRule type="expression" dxfId="22" priority="25">
      <formula>IF($G2="cerulean",TRUE,FALSE)</formula>
    </cfRule>
  </conditionalFormatting>
  <conditionalFormatting sqref="A2:F538">
    <cfRule type="expression" dxfId="23" priority="26">
      <formula>IF($G2="robin egg blue",TRUE,FALSE)</formula>
    </cfRule>
  </conditionalFormatting>
  <conditionalFormatting sqref="A2:F538">
    <cfRule type="expression" dxfId="24" priority="27">
      <formula>IF($G2="turquoise blue",TRUE,FALSE)</formula>
    </cfRule>
  </conditionalFormatting>
  <conditionalFormatting sqref="A2:F538">
    <cfRule type="expression" dxfId="25" priority="28">
      <formula>IF($G2="sea green",TRUE,FALSE)</formula>
    </cfRule>
  </conditionalFormatting>
  <conditionalFormatting sqref="A2:F538">
    <cfRule type="expression" dxfId="26" priority="29">
      <formula>IF($G2="granny smith apple",TRUE,FALSE)</formula>
    </cfRule>
  </conditionalFormatting>
  <conditionalFormatting sqref="A2:F538">
    <cfRule type="expression" dxfId="27" priority="30">
      <formula>IF($G2="green",TRUE,FALSE)</formula>
    </cfRule>
  </conditionalFormatting>
  <conditionalFormatting sqref="A2:F538">
    <cfRule type="expression" dxfId="27" priority="31">
      <formula>IF($G2="green",TRUE,FALSE)</formula>
    </cfRule>
  </conditionalFormatting>
  <conditionalFormatting sqref="A2:F538">
    <cfRule type="expression" dxfId="28" priority="32">
      <formula>IF($G2="forest green",TRUE,FALSE)</formula>
    </cfRule>
  </conditionalFormatting>
  <conditionalFormatting sqref="A2:F538">
    <cfRule type="expression" dxfId="29" priority="33">
      <formula>IF($G2="asparagus",TRUE,FALSE)</formula>
    </cfRule>
  </conditionalFormatting>
  <conditionalFormatting sqref="A2:F538">
    <cfRule type="expression" dxfId="30" priority="34">
      <formula>IF($G2="olive green",TRUE,FALSE)</formula>
    </cfRule>
  </conditionalFormatting>
  <conditionalFormatting sqref="A2:F538">
    <cfRule type="expression" dxfId="31" priority="35">
      <formula>IF($G2="yellow green",TRUE,FALSE)</formula>
    </cfRule>
  </conditionalFormatting>
  <conditionalFormatting sqref="A2:F538">
    <cfRule type="expression" dxfId="32" priority="36">
      <formula>IF($G2="green yellow",TRUE,FALSE)</formula>
    </cfRule>
  </conditionalFormatting>
  <conditionalFormatting sqref="A2:F538">
    <cfRule type="expression" dxfId="33" priority="37">
      <formula>IF($G2="spring green",TRUE,FALSE)</formula>
    </cfRule>
  </conditionalFormatting>
  <conditionalFormatting sqref="A2:F538">
    <cfRule type="expression" dxfId="34" priority="38">
      <formula>IF($G2="gold",TRUE,FALSE)</formula>
    </cfRule>
  </conditionalFormatting>
  <conditionalFormatting sqref="A2:F538">
    <cfRule type="expression" dxfId="35" priority="39">
      <formula>IF($G2="yellow",TRUE,FALSE)</formula>
    </cfRule>
  </conditionalFormatting>
  <conditionalFormatting sqref="A2:F538">
    <cfRule type="expression" dxfId="36" priority="40">
      <formula>IF($G2="goldenrod",TRUE,FALSE)</formula>
    </cfRule>
  </conditionalFormatting>
  <conditionalFormatting sqref="A2:F538">
    <cfRule type="expression" dxfId="37" priority="41">
      <formula>IF($G2="dandelion",TRUE,FALSE)</formula>
    </cfRule>
  </conditionalFormatting>
  <conditionalFormatting sqref="A2:F538">
    <cfRule type="expression" dxfId="38" priority="42">
      <formula>IF($G2="burnt orange",TRUE,FALSE)</formula>
    </cfRule>
  </conditionalFormatting>
  <conditionalFormatting sqref="A2:F538">
    <cfRule type="expression" dxfId="39" priority="43">
      <formula>IF($G2="orange",TRUE,FALSE)</formula>
    </cfRule>
  </conditionalFormatting>
  <conditionalFormatting sqref="A2:F538">
    <cfRule type="expression" dxfId="40" priority="44">
      <formula>IF($G2="melon",TRUE,FALSE)</formula>
    </cfRule>
  </conditionalFormatting>
  <conditionalFormatting sqref="A2:F538">
    <cfRule type="expression" dxfId="41" priority="45">
      <formula>IF($G2="pink",TRUE,FALSE)</formula>
    </cfRule>
  </conditionalFormatting>
  <conditionalFormatting sqref="A2:F538">
    <cfRule type="expression" dxfId="42" priority="46">
      <formula>IF($G2="carnation pink",TRUE,FALSE)</formula>
    </cfRule>
  </conditionalFormatting>
  <conditionalFormatting sqref="A2:F538">
    <cfRule type="expression" dxfId="43" priority="47">
      <formula>IF($G2="mauvelous",TRUE,FALSE)</formula>
    </cfRule>
  </conditionalFormatting>
  <conditionalFormatting sqref="A2:F538">
    <cfRule type="expression" dxfId="44" priority="48">
      <formula>IF($G2="salmon",TRUE,FALSE)</formula>
    </cfRule>
  </conditionalFormatting>
  <conditionalFormatting sqref="A2:F538">
    <cfRule type="expression" dxfId="45" priority="49">
      <formula>IF($G2="tickle me pink",TRUE,FALSE)</formula>
    </cfRule>
  </conditionalFormatting>
  <conditionalFormatting sqref="A2:F538">
    <cfRule type="expression" dxfId="46" priority="50">
      <formula>IF($G2="magenta",TRUE,FALSE)</formula>
    </cfRule>
  </conditionalFormatting>
  <conditionalFormatting sqref="A2:F538">
    <cfRule type="expression" dxfId="47" priority="51">
      <formula>IF($G2="wild strawberry",TRUE,FALSE)</formula>
    </cfRule>
  </conditionalFormatting>
  <conditionalFormatting sqref="A2:F538">
    <cfRule type="expression" dxfId="48" priority="52">
      <formula>IF($G2="violet red",TRUE,FALSE)</formula>
    </cfRule>
  </conditionalFormatting>
  <conditionalFormatting sqref="A2:F538">
    <cfRule type="expression" dxfId="49" priority="53">
      <formula>IF($G2="red violet",TRUE,FALSE)</formula>
    </cfRule>
  </conditionalFormatting>
  <conditionalFormatting sqref="A2:F538">
    <cfRule type="expression" dxfId="50" priority="54">
      <formula>IF($G2="apricot",TRUE,FALSE)</formula>
    </cfRule>
  </conditionalFormatting>
  <conditionalFormatting sqref="A2:F538">
    <cfRule type="expression" dxfId="51" priority="55">
      <formula>IF($G2="peach",TRUE,FALSE)</formula>
    </cfRule>
  </conditionalFormatting>
  <conditionalFormatting sqref="A2:F538">
    <cfRule type="expression" dxfId="52" priority="56">
      <formula>IF($G2="macaroni and cheese",TRUE,FALSE)</formula>
    </cfRule>
  </conditionalFormatting>
  <conditionalFormatting sqref="A2:F538">
    <cfRule type="expression" dxfId="53" priority="57">
      <formula>IF($G2="tan",TRUE,FALSE)</formula>
    </cfRule>
  </conditionalFormatting>
  <conditionalFormatting sqref="A2:F538">
    <cfRule type="expression" dxfId="54" priority="58">
      <formula>IF($G2="burnt sienna",TRUE,FALSE)</formula>
    </cfRule>
  </conditionalFormatting>
  <conditionalFormatting sqref="A2:F538">
    <cfRule type="expression" dxfId="55" priority="59">
      <formula>IF($G2="bittersweet",TRUE,FALSE)</formula>
    </cfRule>
  </conditionalFormatting>
  <conditionalFormatting sqref="A2:F538">
    <cfRule type="expression" dxfId="56" priority="60">
      <formula>IF($G2="red orange",TRUE,FALSE)</formula>
    </cfRule>
  </conditionalFormatting>
  <conditionalFormatting sqref="A2:F538">
    <cfRule type="expression" dxfId="57" priority="61">
      <formula>IF($G2="scarlet",TRUE,FALSE)</formula>
    </cfRule>
  </conditionalFormatting>
  <conditionalFormatting sqref="A2:F538">
    <cfRule type="expression" dxfId="58" priority="62">
      <formula>IF($G2="red",TRUE,FALSE)</formula>
    </cfRule>
  </conditionalFormatting>
  <conditionalFormatting sqref="A2:F538">
    <cfRule type="expression" dxfId="59" priority="63">
      <formula>IF($G2="brick red",TRUE,FALSE)</formula>
    </cfRule>
  </conditionalFormatting>
  <conditionalFormatting sqref="A2:F538">
    <cfRule type="expression" dxfId="60" priority="64">
      <formula>IF($G2="mahogany",TRUE,FALSE)</formula>
    </cfRule>
  </conditionalFormatting>
  <conditionalFormatting sqref="A2:F538">
    <cfRule type="expression" dxfId="61" priority="65">
      <formula>IF($G2="chestnut",TRUE,FALSE)</formula>
    </cfRule>
  </conditionalFormatting>
  <conditionalFormatting sqref="A2:F538">
    <cfRule type="expression" dxfId="62" priority="66">
      <formula>IF($G2="tumbleweed",TRUE,FALSE)</formula>
    </cfRule>
  </conditionalFormatting>
  <conditionalFormatting sqref="A2:F538">
    <cfRule type="expression" dxfId="63" priority="67">
      <formula>IF($G2="raw sienna",TRUE,FALSE)</formula>
    </cfRule>
  </conditionalFormatting>
  <conditionalFormatting sqref="A2:F538">
    <cfRule type="expression" dxfId="64" priority="68">
      <formula>IF($G2="brown",TRUE,FALSE)</formula>
    </cfRule>
  </conditionalFormatting>
  <conditionalFormatting sqref="A2:F538">
    <cfRule type="expression" dxfId="65" priority="69">
      <formula>IF($G2="carrot",TRUE,FALSE)</formula>
    </cfRule>
  </conditionalFormatting>
  <conditionalFormatting sqref="A2:F538">
    <cfRule type="expression" dxfId="66" priority="70">
      <formula>IF($G2="peas",TRUE,FALSE)</formula>
    </cfRule>
  </conditionalFormatting>
  <conditionalFormatting sqref="A2:F538">
    <cfRule type="expression" dxfId="67" priority="71">
      <formula>IF($G2="championshiphorse",TRUE,FALSE)</formula>
    </cfRule>
  </conditionalFormatting>
  <conditionalFormatting sqref="A2:F538">
    <cfRule type="expression" dxfId="68" priority="72">
      <formula>IF($G2="eggs",TRUE,FALSE)</formula>
    </cfRule>
  </conditionalFormatting>
  <conditionalFormatting sqref="A2:F538">
    <cfRule type="expression" dxfId="69" priority="73">
      <formula>IF($G2="family",TRUE,FALSE)</formula>
    </cfRule>
  </conditionalFormatting>
  <conditionalFormatting sqref="A2:F538">
    <cfRule type="expression" dxfId="70" priority="74">
      <formula>IF($G2="field",TRUE,FALSE)</formula>
    </cfRule>
  </conditionalFormatting>
  <conditionalFormatting sqref="H2:H223 I2:J538 L2:L538 H226:H538">
    <cfRule type="expression" dxfId="2" priority="75">
      <formula>IF(AND($H2&lt;&gt;"",$I2&lt;&gt;"",$K2=FALSE),TRUE,FALSE)</formula>
    </cfRule>
  </conditionalFormatting>
  <conditionalFormatting sqref="H2:H223 I2:J538 L2:L538 H226:H538">
    <cfRule type="expression" dxfId="3" priority="76">
      <formula>IF(AND($H2&lt;&gt;"",$I2="",$K2=FALSE),TRUE,FALSE)</formula>
    </cfRule>
  </conditionalFormatting>
  <hyperlinks>
    <hyperlink r:id="rId1" ref="I55"/>
    <hyperlink r:id="rId2" ref="L63"/>
    <hyperlink r:id="rId3" ref="L105"/>
    <hyperlink r:id="rId4" ref="L133"/>
    <hyperlink r:id="rId5" ref="L137"/>
    <hyperlink r:id="rId6" ref="L140"/>
    <hyperlink r:id="rId7" ref="L141"/>
    <hyperlink r:id="rId8" ref="L143"/>
    <hyperlink r:id="rId9" ref="L144"/>
    <hyperlink r:id="rId10" ref="L146"/>
    <hyperlink r:id="rId11" ref="L147"/>
    <hyperlink r:id="rId12" ref="L149"/>
    <hyperlink r:id="rId13" ref="L150"/>
    <hyperlink r:id="rId14" ref="L152"/>
    <hyperlink r:id="rId15" ref="L153"/>
    <hyperlink r:id="rId16" ref="L156"/>
    <hyperlink r:id="rId17" ref="L161"/>
    <hyperlink r:id="rId18" ref="L164"/>
    <hyperlink r:id="rId19" ref="L167"/>
    <hyperlink r:id="rId20" ref="L170"/>
    <hyperlink r:id="rId21" ref="L173"/>
    <hyperlink r:id="rId22" ref="L183"/>
    <hyperlink r:id="rId23" ref="L188"/>
    <hyperlink r:id="rId24" ref="L198"/>
    <hyperlink r:id="rId25" ref="L199"/>
    <hyperlink r:id="rId26" ref="L206"/>
    <hyperlink r:id="rId27" ref="L207"/>
    <hyperlink r:id="rId28" ref="L208"/>
    <hyperlink r:id="rId29" ref="L215"/>
    <hyperlink r:id="rId30" ref="L221"/>
    <hyperlink r:id="rId31" ref="L224"/>
    <hyperlink r:id="rId32" ref="L225"/>
    <hyperlink r:id="rId33" ref="L226"/>
    <hyperlink r:id="rId34" ref="L235"/>
    <hyperlink r:id="rId35" ref="L250"/>
    <hyperlink r:id="rId36" ref="L261"/>
    <hyperlink r:id="rId37" ref="L262"/>
    <hyperlink r:id="rId38" ref="L265"/>
    <hyperlink r:id="rId39" ref="L268"/>
    <hyperlink r:id="rId40" ref="L270"/>
    <hyperlink r:id="rId41" ref="L271"/>
    <hyperlink r:id="rId42" ref="L273"/>
    <hyperlink r:id="rId43" ref="L274"/>
    <hyperlink r:id="rId44" ref="L276"/>
    <hyperlink r:id="rId45" ref="L277"/>
    <hyperlink r:id="rId46" ref="L279"/>
    <hyperlink r:id="rId47" ref="L280"/>
    <hyperlink r:id="rId48" ref="L286"/>
    <hyperlink r:id="rId49" ref="L287"/>
    <hyperlink r:id="rId50" ref="L290"/>
    <hyperlink r:id="rId51" ref="L329"/>
    <hyperlink r:id="rId52" ref="L332"/>
    <hyperlink r:id="rId53" ref="L334"/>
    <hyperlink r:id="rId54" ref="L345"/>
    <hyperlink r:id="rId55" ref="L420"/>
    <hyperlink r:id="rId56" ref="L444"/>
    <hyperlink r:id="rId57" ref="I471"/>
    <hyperlink r:id="rId58" ref="L482"/>
    <hyperlink r:id="rId59" ref="L509"/>
    <hyperlink r:id="rId60" ref="I511"/>
    <hyperlink r:id="rId61" ref="I515"/>
    <hyperlink r:id="rId62" ref="I520"/>
    <hyperlink r:id="rId63" ref="L520"/>
    <hyperlink r:id="rId64" ref="L522"/>
    <hyperlink r:id="rId65" ref="L524"/>
  </hyperlinks>
  <drawing r:id="rId6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3" width="15.75"/>
    <col customWidth="1" min="4" max="4" width="18.88"/>
    <col customWidth="1" min="5" max="8" width="15.75"/>
  </cols>
  <sheetData>
    <row r="1" hidden="1">
      <c r="A1" s="3" t="s">
        <v>846</v>
      </c>
      <c r="B1" s="40" t="s">
        <v>847</v>
      </c>
      <c r="D1" s="41">
        <v>25.0</v>
      </c>
      <c r="F1" s="8"/>
      <c r="G1" s="8"/>
      <c r="H1" s="8"/>
    </row>
    <row r="2" hidden="1">
      <c r="A2" s="3" t="s">
        <v>846</v>
      </c>
      <c r="B2" s="40" t="s">
        <v>848</v>
      </c>
      <c r="D2" s="42" t="s">
        <v>849</v>
      </c>
      <c r="F2" s="8"/>
      <c r="G2" s="8"/>
      <c r="H2" s="8"/>
    </row>
    <row r="3" hidden="1">
      <c r="A3" s="3" t="s">
        <v>846</v>
      </c>
      <c r="B3" s="40" t="s">
        <v>850</v>
      </c>
      <c r="D3" s="42" t="s">
        <v>851</v>
      </c>
      <c r="F3" s="8"/>
      <c r="G3" s="8"/>
      <c r="H3" s="8"/>
    </row>
    <row r="4">
      <c r="A4" s="43" t="s">
        <v>852</v>
      </c>
    </row>
    <row r="6">
      <c r="A6" s="44" t="str">
        <f>HYPERLINK($D$2,"Coordination Chat")</f>
        <v>Coordination Chat</v>
      </c>
      <c r="B6" s="44" t="str">
        <f>HYPERLINK($D$3,"Map Link")</f>
        <v>Map Link</v>
      </c>
      <c r="C6" s="8"/>
      <c r="D6" s="45" t="s">
        <v>853</v>
      </c>
      <c r="E6" s="46">
        <f>SUM($E$8:$E108)</f>
        <v>537</v>
      </c>
      <c r="F6" s="46">
        <f>SUM($F$8:$F108)</f>
        <v>468</v>
      </c>
      <c r="G6" s="46">
        <f>SUM($G$8:$G108)</f>
        <v>69</v>
      </c>
      <c r="H6" s="47">
        <f>IFERROR(F6/E6,"")</f>
        <v>0.8715083799</v>
      </c>
    </row>
    <row r="7">
      <c r="A7" s="3" t="s">
        <v>854</v>
      </c>
      <c r="D7" s="48" t="s">
        <v>855</v>
      </c>
      <c r="E7" s="49" t="s">
        <v>856</v>
      </c>
      <c r="F7" s="49" t="s">
        <v>12</v>
      </c>
      <c r="G7" s="49" t="s">
        <v>857</v>
      </c>
      <c r="H7" s="49" t="s">
        <v>858</v>
      </c>
    </row>
    <row r="8">
      <c r="D8" s="8" t="str">
        <f>IFERROR(__xludf.DUMMYFUNCTION("UNIQUE('Youre a Star'!$G2:G108)"),"scarlet")</f>
        <v>scarlet</v>
      </c>
      <c r="E8" s="8">
        <f>IF($D8="","",COUNTIF('Youre a Star'!$G$2:$G108, $D8))</f>
        <v>36</v>
      </c>
      <c r="F8" s="8">
        <f t="shared" ref="F8:F108" si="1">IF($D8="","",E8-G8)</f>
        <v>36</v>
      </c>
      <c r="G8" s="8">
        <f>IF($D8="","",COUNTIFS('Youre a Star'!$H$2:$H108,"",'Youre a Star'!$G$2:$G108, $D8))</f>
        <v>0</v>
      </c>
      <c r="H8" s="50">
        <f t="shared" ref="H8:H108" si="2">IF($D8="","",F8/E8)</f>
        <v>1</v>
      </c>
    </row>
    <row r="9">
      <c r="D9" s="8" t="str">
        <f>IFERROR(__xludf.DUMMYFUNCTION("""COMPUTED_VALUE"""),"melon")</f>
        <v>melon</v>
      </c>
      <c r="E9" s="8">
        <f>IF($D9="","",COUNTIF('Youre a Star'!$G$2:$G108, $D9))</f>
        <v>4</v>
      </c>
      <c r="F9" s="8">
        <f t="shared" si="1"/>
        <v>4</v>
      </c>
      <c r="G9" s="8">
        <f>IF($D9="","",COUNTIFS('Youre a Star'!$H$2:$H108,"",'Youre a Star'!$G$2:$G108, $D9))</f>
        <v>0</v>
      </c>
      <c r="H9" s="50">
        <f t="shared" si="2"/>
        <v>1</v>
      </c>
    </row>
    <row r="10">
      <c r="A10" s="3" t="s">
        <v>859</v>
      </c>
      <c r="D10" s="8" t="str">
        <f>IFERROR(__xludf.DUMMYFUNCTION("""COMPUTED_VALUE"""),"salmon")</f>
        <v>salmon</v>
      </c>
      <c r="E10" s="8">
        <f>IF($D10="","",COUNTIF('Youre a Star'!$G$2:$G108, $D10))</f>
        <v>2</v>
      </c>
      <c r="F10" s="8">
        <f t="shared" si="1"/>
        <v>2</v>
      </c>
      <c r="G10" s="8">
        <f>IF($D10="","",COUNTIFS('Youre a Star'!$H$2:$H108,"",'Youre a Star'!$G$2:$G108, $D10))</f>
        <v>0</v>
      </c>
      <c r="H10" s="50">
        <f t="shared" si="2"/>
        <v>1</v>
      </c>
    </row>
    <row r="11">
      <c r="D11" s="8" t="str">
        <f>IFERROR(__xludf.DUMMYFUNCTION("""COMPUTED_VALUE"""),"red")</f>
        <v>red</v>
      </c>
      <c r="E11" s="8">
        <f>IF($D11="","",COUNTIF('Youre a Star'!$G$2:$G108, $D11))</f>
        <v>35</v>
      </c>
      <c r="F11" s="8">
        <f t="shared" si="1"/>
        <v>35</v>
      </c>
      <c r="G11" s="8">
        <f>IF($D11="","",COUNTIFS('Youre a Star'!$H$2:$H108,"",'Youre a Star'!$G$2:$G108, $D11))</f>
        <v>0</v>
      </c>
      <c r="H11" s="50">
        <f t="shared" si="2"/>
        <v>1</v>
      </c>
    </row>
    <row r="12">
      <c r="D12" s="8" t="str">
        <f>IFERROR(__xludf.DUMMYFUNCTION("""COMPUTED_VALUE"""),"bittersweet")</f>
        <v>bittersweet</v>
      </c>
      <c r="E12" s="8">
        <f>IF($D12="","",COUNTIF('Youre a Star'!$G$2:$G108, $D12))</f>
        <v>2</v>
      </c>
      <c r="F12" s="8">
        <f t="shared" si="1"/>
        <v>2</v>
      </c>
      <c r="G12" s="8">
        <f>IF($D12="","",COUNTIFS('Youre a Star'!$H$2:$H108,"",'Youre a Star'!$G$2:$G108, $D12))</f>
        <v>0</v>
      </c>
      <c r="H12" s="50">
        <f t="shared" si="2"/>
        <v>1</v>
      </c>
    </row>
    <row r="13">
      <c r="D13" s="8" t="str">
        <f>IFERROR(__xludf.DUMMYFUNCTION("""COMPUTED_VALUE"""),"timberwolf")</f>
        <v>timberwolf</v>
      </c>
      <c r="E13" s="8">
        <f>IF($D13="","",COUNTIF('Youre a Star'!$G$2:$G108, $D13))</f>
        <v>6</v>
      </c>
      <c r="F13" s="8">
        <f t="shared" si="1"/>
        <v>6</v>
      </c>
      <c r="G13" s="8">
        <f>IF($D13="","",COUNTIFS('Youre a Star'!$H$2:$H108,"",'Youre a Star'!$G$2:$G108, $D13))</f>
        <v>0</v>
      </c>
      <c r="H13" s="50">
        <f t="shared" si="2"/>
        <v>1</v>
      </c>
    </row>
    <row r="14">
      <c r="D14" s="8" t="str">
        <f>IFERROR(__xludf.DUMMYFUNCTION("""COMPUTED_VALUE"""),"spring green")</f>
        <v>spring green</v>
      </c>
      <c r="E14" s="8">
        <f>IF($D14="","",COUNTIF('Youre a Star'!$G$2:$G108, $D14))</f>
        <v>8</v>
      </c>
      <c r="F14" s="8">
        <f t="shared" si="1"/>
        <v>8</v>
      </c>
      <c r="G14" s="8">
        <f>IF($D14="","",COUNTIFS('Youre a Star'!$H$2:$H108,"",'Youre a Star'!$G$2:$G108, $D14))</f>
        <v>0</v>
      </c>
      <c r="H14" s="50">
        <f t="shared" si="2"/>
        <v>1</v>
      </c>
    </row>
    <row r="15">
      <c r="D15" s="8" t="str">
        <f>IFERROR(__xludf.DUMMYFUNCTION("""COMPUTED_VALUE"""),"red orange")</f>
        <v>red orange</v>
      </c>
      <c r="E15" s="8">
        <f>IF($D15="","",COUNTIF('Youre a Star'!$G$2:$G108, $D15))</f>
        <v>11</v>
      </c>
      <c r="F15" s="8">
        <f t="shared" si="1"/>
        <v>11</v>
      </c>
      <c r="G15" s="8">
        <f>IF($D15="","",COUNTIFS('Youre a Star'!$H$2:$H108,"",'Youre a Star'!$G$2:$G108, $D15))</f>
        <v>0</v>
      </c>
      <c r="H15" s="50">
        <f t="shared" si="2"/>
        <v>1</v>
      </c>
    </row>
    <row r="16">
      <c r="D16" s="8" t="str">
        <f>IFERROR(__xludf.DUMMYFUNCTION("""COMPUTED_VALUE"""),"carnation pink")</f>
        <v>carnation pink</v>
      </c>
      <c r="E16" s="8">
        <f>IF($D16="","",COUNTIF('Youre a Star'!$G$2:$G108, $D16))</f>
        <v>2</v>
      </c>
      <c r="F16" s="8">
        <f t="shared" si="1"/>
        <v>2</v>
      </c>
      <c r="G16" s="8">
        <f>IF($D16="","",COUNTIFS('Youre a Star'!$H$2:$H108,"",'Youre a Star'!$G$2:$G108, $D16))</f>
        <v>0</v>
      </c>
      <c r="H16" s="50">
        <f t="shared" si="2"/>
        <v>1</v>
      </c>
    </row>
    <row r="17">
      <c r="D17" s="8" t="str">
        <f>IFERROR(__xludf.DUMMYFUNCTION("""COMPUTED_VALUE"""),"tan")</f>
        <v>tan</v>
      </c>
      <c r="E17" s="8">
        <f>IF($D17="","",COUNTIF('Youre a Star'!$G$2:$G108, $D17))</f>
        <v>1</v>
      </c>
      <c r="F17" s="8">
        <f t="shared" si="1"/>
        <v>1</v>
      </c>
      <c r="G17" s="8">
        <f>IF($D17="","",COUNTIFS('Youre a Star'!$H$2:$H108,"",'Youre a Star'!$G$2:$G108, $D17))</f>
        <v>0</v>
      </c>
      <c r="H17" s="50">
        <f t="shared" si="2"/>
        <v>1</v>
      </c>
    </row>
    <row r="18">
      <c r="D18" s="8" t="str">
        <f>IFERROR(__xludf.DUMMYFUNCTION("""COMPUTED_VALUE"""),"violet red")</f>
        <v>violet red</v>
      </c>
      <c r="E18" s="8">
        <f>IF($D18="","",COUNTIF('Youre a Star'!$G$2:$G108, $D18))</f>
        <v>1</v>
      </c>
      <c r="F18" s="8">
        <f t="shared" si="1"/>
        <v>1</v>
      </c>
      <c r="G18" s="8">
        <f>IF($D18="","",COUNTIFS('Youre a Star'!$H$2:$H108,"",'Youre a Star'!$G$2:$G108, $D18))</f>
        <v>0</v>
      </c>
      <c r="H18" s="50">
        <f t="shared" si="2"/>
        <v>1</v>
      </c>
    </row>
    <row r="19">
      <c r="D19" s="8" t="str">
        <f>IFERROR(__xludf.DUMMYFUNCTION("""COMPUTED_VALUE"""),"burnt orange")</f>
        <v>burnt orange</v>
      </c>
      <c r="E19" s="8">
        <f>IF($D19="","",COUNTIF('Youre a Star'!$G$2:$G108, $D19))</f>
        <v>10</v>
      </c>
      <c r="F19" s="8">
        <f t="shared" si="1"/>
        <v>10</v>
      </c>
      <c r="G19" s="8">
        <f>IF($D19="","",COUNTIFS('Youre a Star'!$H$2:$H108,"",'Youre a Star'!$G$2:$G108, $D19))</f>
        <v>0</v>
      </c>
      <c r="H19" s="50">
        <f t="shared" si="2"/>
        <v>1</v>
      </c>
    </row>
    <row r="20">
      <c r="D20" s="8" t="str">
        <f>IFERROR(__xludf.DUMMYFUNCTION("""COMPUTED_VALUE"""),"pink")</f>
        <v>pink</v>
      </c>
      <c r="E20" s="8">
        <f>IF($D20="","",COUNTIF('Youre a Star'!$G$2:$G108, $D20))</f>
        <v>3</v>
      </c>
      <c r="F20" s="8">
        <f t="shared" si="1"/>
        <v>3</v>
      </c>
      <c r="G20" s="8">
        <f>IF($D20="","",COUNTIFS('Youre a Star'!$H$2:$H108,"",'Youre a Star'!$G$2:$G108, $D20))</f>
        <v>0</v>
      </c>
      <c r="H20" s="50">
        <f t="shared" si="2"/>
        <v>1</v>
      </c>
    </row>
    <row r="21">
      <c r="D21" s="8" t="str">
        <f>IFERROR(__xludf.DUMMYFUNCTION("""COMPUTED_VALUE"""),"orchid")</f>
        <v>orchid</v>
      </c>
      <c r="E21" s="8">
        <f>IF($D21="","",COUNTIF('Youre a Star'!$G$2:$G108, $D21))</f>
        <v>3</v>
      </c>
      <c r="F21" s="8">
        <f t="shared" si="1"/>
        <v>3</v>
      </c>
      <c r="G21" s="8">
        <f>IF($D21="","",COUNTIFS('Youre a Star'!$H$2:$H108,"",'Youre a Star'!$G$2:$G108, $D21))</f>
        <v>0</v>
      </c>
      <c r="H21" s="50">
        <f t="shared" si="2"/>
        <v>1</v>
      </c>
    </row>
    <row r="22">
      <c r="D22" s="8" t="str">
        <f>IFERROR(__xludf.DUMMYFUNCTION("""COMPUTED_VALUE"""),"tickle me pink")</f>
        <v>tickle me pink</v>
      </c>
      <c r="E22" s="8">
        <f>IF($D22="","",COUNTIF('Youre a Star'!$G$2:$G108, $D22))</f>
        <v>1</v>
      </c>
      <c r="F22" s="8">
        <f t="shared" si="1"/>
        <v>1</v>
      </c>
      <c r="G22" s="8">
        <f>IF($D22="","",COUNTIFS('Youre a Star'!$H$2:$H108,"",'Youre a Star'!$G$2:$G108, $D22))</f>
        <v>0</v>
      </c>
      <c r="H22" s="50">
        <f t="shared" si="2"/>
        <v>1</v>
      </c>
    </row>
    <row r="23">
      <c r="D23" s="8" t="str">
        <f>IFERROR(__xludf.DUMMYFUNCTION("""COMPUTED_VALUE"""),"orange")</f>
        <v>orange</v>
      </c>
      <c r="E23" s="8">
        <f>IF($D23="","",COUNTIF('Youre a Star'!$G$2:$G108, $D23))</f>
        <v>15</v>
      </c>
      <c r="F23" s="8">
        <f t="shared" si="1"/>
        <v>15</v>
      </c>
      <c r="G23" s="8">
        <f>IF($D23="","",COUNTIFS('Youre a Star'!$H$2:$H108,"",'Youre a Star'!$G$2:$G108, $D23))</f>
        <v>0</v>
      </c>
      <c r="H23" s="50">
        <f t="shared" si="2"/>
        <v>1</v>
      </c>
    </row>
    <row r="24">
      <c r="D24" s="8" t="str">
        <f>IFERROR(__xludf.DUMMYFUNCTION("""COMPUTED_VALUE"""),"green yellow")</f>
        <v>green yellow</v>
      </c>
      <c r="E24" s="8">
        <f>IF($D24="","",COUNTIF('Youre a Star'!$G$2:$G108, $D24))</f>
        <v>6</v>
      </c>
      <c r="F24" s="8">
        <f t="shared" si="1"/>
        <v>6</v>
      </c>
      <c r="G24" s="8">
        <f>IF($D24="","",COUNTIFS('Youre a Star'!$H$2:$H108,"",'Youre a Star'!$G$2:$G108, $D24))</f>
        <v>0</v>
      </c>
      <c r="H24" s="50">
        <f t="shared" si="2"/>
        <v>1</v>
      </c>
    </row>
    <row r="25">
      <c r="D25" s="8" t="str">
        <f>IFERROR(__xludf.DUMMYFUNCTION("""COMPUTED_VALUE"""),"wild strawberry")</f>
        <v>wild strawberry</v>
      </c>
      <c r="E25" s="8">
        <f>IF($D25="","",COUNTIF('Youre a Star'!$G$2:$G108, $D25))</f>
        <v>51</v>
      </c>
      <c r="F25" s="8">
        <f t="shared" si="1"/>
        <v>51</v>
      </c>
      <c r="G25" s="8">
        <f>IF($D25="","",COUNTIFS('Youre a Star'!$H$2:$H108,"",'Youre a Star'!$G$2:$G108, $D25))</f>
        <v>0</v>
      </c>
      <c r="H25" s="50">
        <f t="shared" si="2"/>
        <v>1</v>
      </c>
    </row>
    <row r="26">
      <c r="D26" s="8" t="str">
        <f>IFERROR(__xludf.DUMMYFUNCTION("""COMPUTED_VALUE"""),"dandelion")</f>
        <v>dandelion</v>
      </c>
      <c r="E26" s="8">
        <f>IF($D26="","",COUNTIF('Youre a Star'!$G$2:$G108, $D26))</f>
        <v>38</v>
      </c>
      <c r="F26" s="8">
        <f t="shared" si="1"/>
        <v>38</v>
      </c>
      <c r="G26" s="8">
        <f>IF($D26="","",COUNTIFS('Youre a Star'!$H$2:$H108,"",'Youre a Star'!$G$2:$G108, $D26))</f>
        <v>0</v>
      </c>
      <c r="H26" s="50">
        <f t="shared" si="2"/>
        <v>1</v>
      </c>
    </row>
    <row r="27">
      <c r="A27" s="51"/>
      <c r="B27" s="51"/>
      <c r="C27" s="51"/>
      <c r="D27" s="8" t="str">
        <f>IFERROR(__xludf.DUMMYFUNCTION("""COMPUTED_VALUE"""),"wisteria")</f>
        <v>wisteria</v>
      </c>
      <c r="E27" s="8">
        <f>IF($D27="","",COUNTIF('Youre a Star'!$G$2:$G108, $D27))</f>
        <v>4</v>
      </c>
      <c r="F27" s="8">
        <f t="shared" si="1"/>
        <v>4</v>
      </c>
      <c r="G27" s="8">
        <f>IF($D27="","",COUNTIFS('Youre a Star'!$H$2:$H108,"",'Youre a Star'!$G$2:$G108, $D27))</f>
        <v>0</v>
      </c>
      <c r="H27" s="50">
        <f t="shared" si="2"/>
        <v>1</v>
      </c>
    </row>
    <row r="28">
      <c r="A28" s="52" t="str">
        <f>IFERROR(__xludf.DUMMYFUNCTION("(""Top ""&amp;IF(COUNTUNIQUE('Youre a Star'!$H$2:$H108)=1,"" Placer:"",IF(COUNTUNIQUE('Youre a Star'!$H$2:$H108)&lt;$D$1,"""",$D$1&amp;"" of "")&amp;COUNTUNIQUE('Youre a Star'!$H$2:$H108)&amp;"" Placers:""))"),"Top 25 of 119 Placers:")</f>
        <v>Top 25 of 119 Placers:</v>
      </c>
      <c r="B28" s="51"/>
      <c r="C28" s="53"/>
      <c r="D28" s="8" t="str">
        <f>IFERROR(__xludf.DUMMYFUNCTION("""COMPUTED_VALUE"""),"red violet")</f>
        <v>red violet</v>
      </c>
      <c r="E28" s="8">
        <f>IF($D28="","",COUNTIF('Youre a Star'!$G$2:$G108, $D28))</f>
        <v>23</v>
      </c>
      <c r="F28" s="8">
        <f t="shared" si="1"/>
        <v>23</v>
      </c>
      <c r="G28" s="8">
        <f>IF($D28="","",COUNTIFS('Youre a Star'!$H$2:$H108,"",'Youre a Star'!$G$2:$G108, $D28))</f>
        <v>0</v>
      </c>
      <c r="H28" s="50">
        <f t="shared" si="2"/>
        <v>1</v>
      </c>
    </row>
    <row r="29">
      <c r="A29" s="54" t="str">
        <f>IFERROR(__xludf.DUMMYFUNCTION("QUERY('Youre a Star'!$H$2:$I108, ""select H, count(H), count(I) where H != '' group by H order by count(I) desc, count(H) desc, H limit ""&amp;$D$1&amp;"" label H 'Username', count(H) 'Promised', count(I) 'Placed'"", 0)"),"Username")</f>
        <v>Username</v>
      </c>
      <c r="B29" s="55" t="str">
        <f>IFERROR(__xludf.DUMMYFUNCTION("""COMPUTED_VALUE"""),"Promised")</f>
        <v>Promised</v>
      </c>
      <c r="C29" s="56" t="str">
        <f>IFERROR(__xludf.DUMMYFUNCTION("""COMPUTED_VALUE"""),"Placed")</f>
        <v>Placed</v>
      </c>
      <c r="D29" s="8" t="str">
        <f>IFERROR(__xludf.DUMMYFUNCTION("""COMPUTED_VALUE"""),"yellow green")</f>
        <v>yellow green</v>
      </c>
      <c r="E29" s="8">
        <f>IF($D29="","",COUNTIF('Youre a Star'!$G$2:$G108, $D29))</f>
        <v>24</v>
      </c>
      <c r="F29" s="8">
        <f t="shared" si="1"/>
        <v>23</v>
      </c>
      <c r="G29" s="8">
        <f>IF($D29="","",COUNTIFS('Youre a Star'!$H$2:$H108,"",'Youre a Star'!$G$2:$G108, $D29))</f>
        <v>1</v>
      </c>
      <c r="H29" s="50">
        <f t="shared" si="2"/>
        <v>0.9583333333</v>
      </c>
    </row>
    <row r="30">
      <c r="A30" s="57" t="str">
        <f>IFERROR(__xludf.DUMMYFUNCTION("""COMPUTED_VALUE"""),"Debolicious")</f>
        <v>Debolicious</v>
      </c>
      <c r="B30" s="58">
        <f>IFERROR(__xludf.DUMMYFUNCTION("""COMPUTED_VALUE"""),44.0)</f>
        <v>44</v>
      </c>
      <c r="C30" s="59">
        <f>IFERROR(__xludf.DUMMYFUNCTION("""COMPUTED_VALUE"""),38.0)</f>
        <v>38</v>
      </c>
      <c r="D30" s="8" t="str">
        <f>IFERROR(__xludf.DUMMYFUNCTION("""COMPUTED_VALUE"""),"periwinkle")</f>
        <v>periwinkle</v>
      </c>
      <c r="E30" s="8">
        <f>IF($D30="","",COUNTIF('Youre a Star'!$G$2:$G108, $D30))</f>
        <v>4</v>
      </c>
      <c r="F30" s="8">
        <f t="shared" si="1"/>
        <v>4</v>
      </c>
      <c r="G30" s="8">
        <f>IF($D30="","",COUNTIFS('Youre a Star'!$H$2:$H108,"",'Youre a Star'!$G$2:$G108, $D30))</f>
        <v>0</v>
      </c>
      <c r="H30" s="50">
        <f t="shared" si="2"/>
        <v>1</v>
      </c>
    </row>
    <row r="31">
      <c r="A31" s="60" t="str">
        <f>IFERROR(__xludf.DUMMYFUNCTION("""COMPUTED_VALUE"""),"Carts70")</f>
        <v>Carts70</v>
      </c>
      <c r="B31" s="61">
        <f>IFERROR(__xludf.DUMMYFUNCTION("""COMPUTED_VALUE"""),37.0)</f>
        <v>37</v>
      </c>
      <c r="C31" s="62">
        <f>IFERROR(__xludf.DUMMYFUNCTION("""COMPUTED_VALUE"""),37.0)</f>
        <v>37</v>
      </c>
      <c r="D31" s="8" t="str">
        <f>IFERROR(__xludf.DUMMYFUNCTION("""COMPUTED_VALUE"""),"violet")</f>
        <v>violet</v>
      </c>
      <c r="E31" s="8">
        <f>IF($D31="","",COUNTIF('Youre a Star'!$G$2:$G108, $D31))</f>
        <v>1</v>
      </c>
      <c r="F31" s="8">
        <f t="shared" si="1"/>
        <v>1</v>
      </c>
      <c r="G31" s="8">
        <f>IF($D31="","",COUNTIFS('Youre a Star'!$H$2:$H108,"",'Youre a Star'!$G$2:$G108, $D31))</f>
        <v>0</v>
      </c>
      <c r="H31" s="50">
        <f t="shared" si="2"/>
        <v>1</v>
      </c>
    </row>
    <row r="32">
      <c r="A32" s="63" t="str">
        <f>IFERROR(__xludf.DUMMYFUNCTION("""COMPUTED_VALUE"""),"TD42")</f>
        <v>TD42</v>
      </c>
      <c r="B32" s="64">
        <f>IFERROR(__xludf.DUMMYFUNCTION("""COMPUTED_VALUE"""),31.0)</f>
        <v>31</v>
      </c>
      <c r="C32" s="65">
        <f>IFERROR(__xludf.DUMMYFUNCTION("""COMPUTED_VALUE"""),31.0)</f>
        <v>31</v>
      </c>
      <c r="D32" s="8" t="str">
        <f>IFERROR(__xludf.DUMMYFUNCTION("""COMPUTED_VALUE"""),"purple mountains majesty")</f>
        <v>purple mountains majesty</v>
      </c>
      <c r="E32" s="8">
        <f>IF($D32="","",COUNTIF('Youre a Star'!$G$2:$G108, $D32))</f>
        <v>1</v>
      </c>
      <c r="F32" s="8">
        <f t="shared" si="1"/>
        <v>1</v>
      </c>
      <c r="G32" s="8">
        <f>IF($D32="","",COUNTIFS('Youre a Star'!$H$2:$H108,"",'Youre a Star'!$G$2:$G108, $D32))</f>
        <v>0</v>
      </c>
      <c r="H32" s="50">
        <f t="shared" si="2"/>
        <v>1</v>
      </c>
    </row>
    <row r="33">
      <c r="A33" s="66" t="str">
        <f>IFERROR(__xludf.DUMMYFUNCTION("""COMPUTED_VALUE"""),"Nomadicjp")</f>
        <v>Nomadicjp</v>
      </c>
      <c r="B33" s="67">
        <f>IFERROR(__xludf.DUMMYFUNCTION("""COMPUTED_VALUE"""),31.0)</f>
        <v>31</v>
      </c>
      <c r="C33" s="68">
        <f>IFERROR(__xludf.DUMMYFUNCTION("""COMPUTED_VALUE"""),30.0)</f>
        <v>30</v>
      </c>
      <c r="D33" s="8" t="str">
        <f>IFERROR(__xludf.DUMMYFUNCTION("""COMPUTED_VALUE"""),"blue violet")</f>
        <v>blue violet</v>
      </c>
      <c r="E33" s="8">
        <f>IF($D33="","",COUNTIF('Youre a Star'!$G$2:$G108, $D33))</f>
        <v>19</v>
      </c>
      <c r="F33" s="8">
        <f t="shared" si="1"/>
        <v>18</v>
      </c>
      <c r="G33" s="8">
        <f>IF($D33="","",COUNTIFS('Youre a Star'!$H$2:$H108,"",'Youre a Star'!$G$2:$G108, $D33))</f>
        <v>1</v>
      </c>
      <c r="H33" s="50">
        <f t="shared" si="2"/>
        <v>0.9473684211</v>
      </c>
    </row>
    <row r="34">
      <c r="A34" s="69" t="str">
        <f>IFERROR(__xludf.DUMMYFUNCTION("""COMPUTED_VALUE"""),"Bewrightback")</f>
        <v>Bewrightback</v>
      </c>
      <c r="B34" s="70">
        <f>IFERROR(__xludf.DUMMYFUNCTION("""COMPUTED_VALUE"""),25.0)</f>
        <v>25</v>
      </c>
      <c r="C34" s="71">
        <f>IFERROR(__xludf.DUMMYFUNCTION("""COMPUTED_VALUE"""),25.0)</f>
        <v>25</v>
      </c>
      <c r="D34" s="8" t="str">
        <f>IFERROR(__xludf.DUMMYFUNCTION("""COMPUTED_VALUE"""),"asparagus")</f>
        <v>asparagus</v>
      </c>
      <c r="E34" s="8">
        <f>IF($D34="","",COUNTIF('Youre a Star'!$G$2:$G108, $D34))</f>
        <v>14</v>
      </c>
      <c r="F34" s="8">
        <f t="shared" si="1"/>
        <v>11</v>
      </c>
      <c r="G34" s="8">
        <f>IF($D34="","",COUNTIFS('Youre a Star'!$H$2:$H108,"",'Youre a Star'!$G$2:$G108, $D34))</f>
        <v>3</v>
      </c>
      <c r="H34" s="50">
        <f t="shared" si="2"/>
        <v>0.7857142857</v>
      </c>
    </row>
    <row r="35">
      <c r="A35" s="72" t="str">
        <f>IFERROR(__xludf.DUMMYFUNCTION("""COMPUTED_VALUE"""),"brattoo")</f>
        <v>brattoo</v>
      </c>
      <c r="B35" s="73">
        <f>IFERROR(__xludf.DUMMYFUNCTION("""COMPUTED_VALUE"""),18.0)</f>
        <v>18</v>
      </c>
      <c r="C35" s="74">
        <f>IFERROR(__xludf.DUMMYFUNCTION("""COMPUTED_VALUE"""),18.0)</f>
        <v>18</v>
      </c>
      <c r="D35" s="8" t="str">
        <f>IFERROR(__xludf.DUMMYFUNCTION("""COMPUTED_VALUE"""),"olive green")</f>
        <v>olive green</v>
      </c>
      <c r="E35" s="8">
        <f>IF($D35="","",COUNTIF('Youre a Star'!$G$2:$G108, $D35))</f>
        <v>3</v>
      </c>
      <c r="F35" s="8">
        <f t="shared" si="1"/>
        <v>3</v>
      </c>
      <c r="G35" s="8">
        <f>IF($D35="","",COUNTIFS('Youre a Star'!$H$2:$H108,"",'Youre a Star'!$G$2:$G108, $D35))</f>
        <v>0</v>
      </c>
      <c r="H35" s="50">
        <f t="shared" si="2"/>
        <v>1</v>
      </c>
    </row>
    <row r="36">
      <c r="A36" s="72" t="str">
        <f>IFERROR(__xludf.DUMMYFUNCTION("""COMPUTED_VALUE"""),"jenks70")</f>
        <v>jenks70</v>
      </c>
      <c r="B36" s="73">
        <f>IFERROR(__xludf.DUMMYFUNCTION("""COMPUTED_VALUE"""),17.0)</f>
        <v>17</v>
      </c>
      <c r="C36" s="74">
        <f>IFERROR(__xludf.DUMMYFUNCTION("""COMPUTED_VALUE"""),17.0)</f>
        <v>17</v>
      </c>
      <c r="D36" s="8" t="str">
        <f>IFERROR(__xludf.DUMMYFUNCTION("""COMPUTED_VALUE"""),"blue")</f>
        <v>blue</v>
      </c>
      <c r="E36" s="8">
        <f>IF($D36="","",COUNTIF('Youre a Star'!$G$2:$G108, $D36))</f>
        <v>71</v>
      </c>
      <c r="F36" s="8">
        <f t="shared" si="1"/>
        <v>49</v>
      </c>
      <c r="G36" s="8">
        <f>IF($D36="","",COUNTIFS('Youre a Star'!$H$2:$H108,"",'Youre a Star'!$G$2:$G108, $D36))</f>
        <v>22</v>
      </c>
      <c r="H36" s="50">
        <f t="shared" si="2"/>
        <v>0.6901408451</v>
      </c>
    </row>
    <row r="37">
      <c r="A37" s="72" t="str">
        <f>IFERROR(__xludf.DUMMYFUNCTION("""COMPUTED_VALUE"""),"Julesbeus")</f>
        <v>Julesbeus</v>
      </c>
      <c r="B37" s="73">
        <f>IFERROR(__xludf.DUMMYFUNCTION("""COMPUTED_VALUE"""),20.0)</f>
        <v>20</v>
      </c>
      <c r="C37" s="74">
        <f>IFERROR(__xludf.DUMMYFUNCTION("""COMPUTED_VALUE"""),16.0)</f>
        <v>16</v>
      </c>
      <c r="D37" s="8" t="str">
        <f>IFERROR(__xludf.DUMMYFUNCTION("""COMPUTED_VALUE"""),"robin egg blue")</f>
        <v>robin egg blue</v>
      </c>
      <c r="E37" s="8">
        <f>IF($D37="","",COUNTIF('Youre a Star'!$G$2:$G108, $D37))</f>
        <v>41</v>
      </c>
      <c r="F37" s="8">
        <f t="shared" si="1"/>
        <v>26</v>
      </c>
      <c r="G37" s="8">
        <f>IF($D37="","",COUNTIFS('Youre a Star'!$H$2:$H108,"",'Youre a Star'!$G$2:$G108, $D37))</f>
        <v>15</v>
      </c>
      <c r="H37" s="50">
        <f t="shared" si="2"/>
        <v>0.6341463415</v>
      </c>
    </row>
    <row r="38">
      <c r="A38" s="72" t="str">
        <f>IFERROR(__xludf.DUMMYFUNCTION("""COMPUTED_VALUE"""),"Hmmm")</f>
        <v>Hmmm</v>
      </c>
      <c r="B38" s="73">
        <f>IFERROR(__xludf.DUMMYFUNCTION("""COMPUTED_VALUE"""),16.0)</f>
        <v>16</v>
      </c>
      <c r="C38" s="74">
        <f>IFERROR(__xludf.DUMMYFUNCTION("""COMPUTED_VALUE"""),16.0)</f>
        <v>16</v>
      </c>
      <c r="D38" s="8" t="str">
        <f>IFERROR(__xludf.DUMMYFUNCTION("""COMPUTED_VALUE"""),"green")</f>
        <v>green</v>
      </c>
      <c r="E38" s="8">
        <f>IF($D38="","",COUNTIF('Youre a Star'!$G$2:$G108, $D38))</f>
        <v>62</v>
      </c>
      <c r="F38" s="8">
        <f t="shared" si="1"/>
        <v>39</v>
      </c>
      <c r="G38" s="8">
        <f>IF($D38="","",COUNTIFS('Youre a Star'!$H$2:$H108,"",'Youre a Star'!$G$2:$G108, $D38))</f>
        <v>23</v>
      </c>
      <c r="H38" s="50">
        <f t="shared" si="2"/>
        <v>0.6290322581</v>
      </c>
    </row>
    <row r="39">
      <c r="A39" s="63" t="str">
        <f>IFERROR(__xludf.DUMMYFUNCTION("""COMPUTED_VALUE"""),"jetsetnana")</f>
        <v>jetsetnana</v>
      </c>
      <c r="B39" s="64">
        <f>IFERROR(__xludf.DUMMYFUNCTION("""COMPUTED_VALUE"""),15.0)</f>
        <v>15</v>
      </c>
      <c r="C39" s="65">
        <f>IFERROR(__xludf.DUMMYFUNCTION("""COMPUTED_VALUE"""),15.0)</f>
        <v>15</v>
      </c>
      <c r="D39" s="8" t="str">
        <f>IFERROR(__xludf.DUMMYFUNCTION("""COMPUTED_VALUE"""),"granny smith apple")</f>
        <v>granny smith apple</v>
      </c>
      <c r="E39" s="8">
        <f>IF($D39="","",COUNTIF('Youre a Star'!$G$2:$G108, $D39))</f>
        <v>4</v>
      </c>
      <c r="F39" s="8">
        <f t="shared" si="1"/>
        <v>3</v>
      </c>
      <c r="G39" s="8">
        <f>IF($D39="","",COUNTIFS('Youre a Star'!$H$2:$H108,"",'Youre a Star'!$G$2:$G108, $D39))</f>
        <v>1</v>
      </c>
      <c r="H39" s="50">
        <f t="shared" si="2"/>
        <v>0.75</v>
      </c>
    </row>
    <row r="40">
      <c r="A40" s="72" t="str">
        <f>IFERROR(__xludf.DUMMYFUNCTION("""COMPUTED_VALUE"""),"Jenks70")</f>
        <v>Jenks70</v>
      </c>
      <c r="B40" s="73">
        <f>IFERROR(__xludf.DUMMYFUNCTION("""COMPUTED_VALUE"""),17.0)</f>
        <v>17</v>
      </c>
      <c r="C40" s="74">
        <f>IFERROR(__xludf.DUMMYFUNCTION("""COMPUTED_VALUE"""),13.0)</f>
        <v>13</v>
      </c>
      <c r="D40" s="8" t="str">
        <f>IFERROR(__xludf.DUMMYFUNCTION("""COMPUTED_VALUE"""),"cerulean")</f>
        <v>cerulean</v>
      </c>
      <c r="E40" s="8">
        <f>IF($D40="","",COUNTIF('Youre a Star'!$G$2:$G108, $D40))</f>
        <v>13</v>
      </c>
      <c r="F40" s="8">
        <f t="shared" si="1"/>
        <v>11</v>
      </c>
      <c r="G40" s="8">
        <f>IF($D40="","",COUNTIFS('Youre a Star'!$H$2:$H108,"",'Youre a Star'!$G$2:$G108, $D40))</f>
        <v>2</v>
      </c>
      <c r="H40" s="50">
        <f t="shared" si="2"/>
        <v>0.8461538462</v>
      </c>
    </row>
    <row r="41">
      <c r="A41" s="72" t="str">
        <f>IFERROR(__xludf.DUMMYFUNCTION("""COMPUTED_VALUE"""),"julesbeus")</f>
        <v>julesbeus</v>
      </c>
      <c r="B41" s="73">
        <f>IFERROR(__xludf.DUMMYFUNCTION("""COMPUTED_VALUE"""),8.0)</f>
        <v>8</v>
      </c>
      <c r="C41" s="74">
        <f>IFERROR(__xludf.DUMMYFUNCTION("""COMPUTED_VALUE"""),8.0)</f>
        <v>8</v>
      </c>
      <c r="D41" s="8" t="str">
        <f>IFERROR(__xludf.DUMMYFUNCTION("""COMPUTED_VALUE"""),"cornflower")</f>
        <v>cornflower</v>
      </c>
      <c r="E41" s="8">
        <f>IF($D41="","",COUNTIF('Youre a Star'!$G$2:$G108, $D41))</f>
        <v>6</v>
      </c>
      <c r="F41" s="8">
        <f t="shared" si="1"/>
        <v>5</v>
      </c>
      <c r="G41" s="8">
        <f>IF($D41="","",COUNTIFS('Youre a Star'!$H$2:$H108,"",'Youre a Star'!$G$2:$G108, $D41))</f>
        <v>1</v>
      </c>
      <c r="H41" s="50">
        <f t="shared" si="2"/>
        <v>0.8333333333</v>
      </c>
    </row>
    <row r="42">
      <c r="A42" s="72" t="str">
        <f>IFERROR(__xludf.DUMMYFUNCTION("""COMPUTED_VALUE"""),"DrentseHooglander")</f>
        <v>DrentseHooglander</v>
      </c>
      <c r="B42" s="73">
        <f>IFERROR(__xludf.DUMMYFUNCTION("""COMPUTED_VALUE"""),7.0)</f>
        <v>7</v>
      </c>
      <c r="C42" s="74">
        <f>IFERROR(__xludf.DUMMYFUNCTION("""COMPUTED_VALUE"""),7.0)</f>
        <v>7</v>
      </c>
      <c r="D42" s="8" t="str">
        <f>IFERROR(__xludf.DUMMYFUNCTION("""COMPUTED_VALUE"""),"indigo")</f>
        <v>indigo</v>
      </c>
      <c r="E42" s="8">
        <f>IF($D42="","",COUNTIF('Youre a Star'!$G$2:$G108, $D42))</f>
        <v>2</v>
      </c>
      <c r="F42" s="8">
        <f t="shared" si="1"/>
        <v>2</v>
      </c>
      <c r="G42" s="8">
        <f>IF($D42="","",COUNTIFS('Youre a Star'!$H$2:$H108,"",'Youre a Star'!$G$2:$G108, $D42))</f>
        <v>0</v>
      </c>
      <c r="H42" s="50">
        <f t="shared" si="2"/>
        <v>1</v>
      </c>
    </row>
    <row r="43">
      <c r="A43" s="72" t="str">
        <f>IFERROR(__xludf.DUMMYFUNCTION("""COMPUTED_VALUE"""),"prmarks1391")</f>
        <v>prmarks1391</v>
      </c>
      <c r="B43" s="73">
        <f>IFERROR(__xludf.DUMMYFUNCTION("""COMPUTED_VALUE"""),7.0)</f>
        <v>7</v>
      </c>
      <c r="C43" s="74">
        <f>IFERROR(__xludf.DUMMYFUNCTION("""COMPUTED_VALUE"""),7.0)</f>
        <v>7</v>
      </c>
      <c r="D43" s="8" t="str">
        <f>IFERROR(__xludf.DUMMYFUNCTION("""COMPUTED_VALUE"""),"sea green")</f>
        <v>sea green</v>
      </c>
      <c r="E43" s="8">
        <f>IF($D43="","",COUNTIF('Youre a Star'!$G$2:$G108, $D43))</f>
        <v>7</v>
      </c>
      <c r="F43" s="8">
        <f t="shared" si="1"/>
        <v>7</v>
      </c>
      <c r="G43" s="8">
        <f>IF($D43="","",COUNTIFS('Youre a Star'!$H$2:$H108,"",'Youre a Star'!$G$2:$G108, $D43))</f>
        <v>0</v>
      </c>
      <c r="H43" s="50">
        <f t="shared" si="2"/>
        <v>1</v>
      </c>
    </row>
    <row r="44">
      <c r="A44" s="63" t="str">
        <f>IFERROR(__xludf.DUMMYFUNCTION("""COMPUTED_VALUE"""),"johnsjen")</f>
        <v>johnsjen</v>
      </c>
      <c r="B44" s="64">
        <f>IFERROR(__xludf.DUMMYFUNCTION("""COMPUTED_VALUE"""),6.0)</f>
        <v>6</v>
      </c>
      <c r="C44" s="65">
        <f>IFERROR(__xludf.DUMMYFUNCTION("""COMPUTED_VALUE"""),6.0)</f>
        <v>6</v>
      </c>
      <c r="D44" s="8" t="str">
        <f>IFERROR(__xludf.DUMMYFUNCTION("""COMPUTED_VALUE"""),"turquoise blue")</f>
        <v>turquoise blue</v>
      </c>
      <c r="E44" s="8">
        <f>IF($D44="","",COUNTIF('Youre a Star'!$G$2:$G108, $D44))</f>
        <v>3</v>
      </c>
      <c r="F44" s="8">
        <f t="shared" si="1"/>
        <v>3</v>
      </c>
      <c r="G44" s="8">
        <f>IF($D44="","",COUNTIFS('Youre a Star'!$H$2:$H108,"",'Youre a Star'!$G$2:$G108, $D44))</f>
        <v>0</v>
      </c>
      <c r="H44" s="50">
        <f t="shared" si="2"/>
        <v>1</v>
      </c>
    </row>
    <row r="45">
      <c r="A45" s="72" t="str">
        <f>IFERROR(__xludf.DUMMYFUNCTION("""COMPUTED_VALUE"""),"munzeeprof")</f>
        <v>munzeeprof</v>
      </c>
      <c r="B45" s="73">
        <f>IFERROR(__xludf.DUMMYFUNCTION("""COMPUTED_VALUE"""),6.0)</f>
        <v>6</v>
      </c>
      <c r="C45" s="74">
        <f>IFERROR(__xludf.DUMMYFUNCTION("""COMPUTED_VALUE"""),6.0)</f>
        <v>6</v>
      </c>
      <c r="D45" s="8"/>
      <c r="E45" s="8" t="str">
        <f>IF($D45="","",COUNTIF('Youre a Star'!$G$2:$G108, $D45))</f>
        <v/>
      </c>
      <c r="F45" s="8" t="str">
        <f t="shared" si="1"/>
        <v/>
      </c>
      <c r="G45" s="8" t="str">
        <f>IF($D45="","",COUNTIFS('Youre a Star'!$H$2:$H108,"",'Youre a Star'!$G$2:$G108, $D45))</f>
        <v/>
      </c>
      <c r="H45" s="50" t="str">
        <f t="shared" si="2"/>
        <v/>
      </c>
    </row>
    <row r="46">
      <c r="A46" s="72" t="str">
        <f>IFERROR(__xludf.DUMMYFUNCTION("""COMPUTED_VALUE"""),"humbird7")</f>
        <v>humbird7</v>
      </c>
      <c r="B46" s="73">
        <f>IFERROR(__xludf.DUMMYFUNCTION("""COMPUTED_VALUE"""),5.0)</f>
        <v>5</v>
      </c>
      <c r="C46" s="74">
        <f>IFERROR(__xludf.DUMMYFUNCTION("""COMPUTED_VALUE"""),5.0)</f>
        <v>5</v>
      </c>
      <c r="D46" s="8"/>
      <c r="E46" s="8" t="str">
        <f>IF($D46="","",COUNTIF('Youre a Star'!$G$2:$G108, $D46))</f>
        <v/>
      </c>
      <c r="F46" s="8" t="str">
        <f t="shared" si="1"/>
        <v/>
      </c>
      <c r="G46" s="8" t="str">
        <f>IF($D46="","",COUNTIFS('Youre a Star'!$H$2:$H108,"",'Youre a Star'!$G$2:$G108, $D46))</f>
        <v/>
      </c>
      <c r="H46" s="50" t="str">
        <f t="shared" si="2"/>
        <v/>
      </c>
    </row>
    <row r="47">
      <c r="A47" s="72" t="str">
        <f>IFERROR(__xludf.DUMMYFUNCTION("""COMPUTED_VALUE"""),"jldh")</f>
        <v>jldh</v>
      </c>
      <c r="B47" s="73">
        <f>IFERROR(__xludf.DUMMYFUNCTION("""COMPUTED_VALUE"""),5.0)</f>
        <v>5</v>
      </c>
      <c r="C47" s="74">
        <f>IFERROR(__xludf.DUMMYFUNCTION("""COMPUTED_VALUE"""),5.0)</f>
        <v>5</v>
      </c>
      <c r="D47" s="8"/>
      <c r="E47" s="8" t="str">
        <f>IF($D47="","",COUNTIF('Youre a Star'!$G$2:$G108, $D47))</f>
        <v/>
      </c>
      <c r="F47" s="8" t="str">
        <f t="shared" si="1"/>
        <v/>
      </c>
      <c r="G47" s="8" t="str">
        <f>IF($D47="","",COUNTIFS('Youre a Star'!$H$2:$H108,"",'Youre a Star'!$G$2:$G108, $D47))</f>
        <v/>
      </c>
      <c r="H47" s="50" t="str">
        <f t="shared" si="2"/>
        <v/>
      </c>
    </row>
    <row r="48">
      <c r="A48" s="63" t="str">
        <f>IFERROR(__xludf.DUMMYFUNCTION("""COMPUTED_VALUE"""),"Nicdchic")</f>
        <v>Nicdchic</v>
      </c>
      <c r="B48" s="64">
        <f>IFERROR(__xludf.DUMMYFUNCTION("""COMPUTED_VALUE"""),5.0)</f>
        <v>5</v>
      </c>
      <c r="C48" s="65">
        <f>IFERROR(__xludf.DUMMYFUNCTION("""COMPUTED_VALUE"""),5.0)</f>
        <v>5</v>
      </c>
      <c r="D48" s="8"/>
      <c r="E48" s="8" t="str">
        <f>IF($D48="","",COUNTIF('Youre a Star'!$G$2:$G108, $D48))</f>
        <v/>
      </c>
      <c r="F48" s="8" t="str">
        <f t="shared" si="1"/>
        <v/>
      </c>
      <c r="G48" s="8" t="str">
        <f>IF($D48="","",COUNTIFS('Youre a Star'!$H$2:$H108,"",'Youre a Star'!$G$2:$G108, $D48))</f>
        <v/>
      </c>
      <c r="H48" s="50" t="str">
        <f t="shared" si="2"/>
        <v/>
      </c>
    </row>
    <row r="49">
      <c r="A49" s="72" t="str">
        <f>IFERROR(__xludf.DUMMYFUNCTION("""COMPUTED_VALUE"""),"ashthegeogenius")</f>
        <v>ashthegeogenius</v>
      </c>
      <c r="B49" s="73">
        <f>IFERROR(__xludf.DUMMYFUNCTION("""COMPUTED_VALUE"""),4.0)</f>
        <v>4</v>
      </c>
      <c r="C49" s="74">
        <f>IFERROR(__xludf.DUMMYFUNCTION("""COMPUTED_VALUE"""),4.0)</f>
        <v>4</v>
      </c>
      <c r="D49" s="8"/>
      <c r="E49" s="8" t="str">
        <f>IF($D49="","",COUNTIF('Youre a Star'!$G$2:$G108, $D49))</f>
        <v/>
      </c>
      <c r="F49" s="8" t="str">
        <f t="shared" si="1"/>
        <v/>
      </c>
      <c r="G49" s="8" t="str">
        <f>IF($D49="","",COUNTIFS('Youre a Star'!$H$2:$H108,"",'Youre a Star'!$G$2:$G108, $D49))</f>
        <v/>
      </c>
      <c r="H49" s="50" t="str">
        <f t="shared" si="2"/>
        <v/>
      </c>
    </row>
    <row r="50">
      <c r="A50" s="72" t="str">
        <f>IFERROR(__xludf.DUMMYFUNCTION("""COMPUTED_VALUE"""),"BambinaCattiva")</f>
        <v>BambinaCattiva</v>
      </c>
      <c r="B50" s="73">
        <f>IFERROR(__xludf.DUMMYFUNCTION("""COMPUTED_VALUE"""),4.0)</f>
        <v>4</v>
      </c>
      <c r="C50" s="74">
        <f>IFERROR(__xludf.DUMMYFUNCTION("""COMPUTED_VALUE"""),4.0)</f>
        <v>4</v>
      </c>
      <c r="D50" s="8"/>
      <c r="E50" s="8" t="str">
        <f>IF($D50="","",COUNTIF('Youre a Star'!$G$2:$G108, $D50))</f>
        <v/>
      </c>
      <c r="F50" s="8" t="str">
        <f t="shared" si="1"/>
        <v/>
      </c>
      <c r="G50" s="8" t="str">
        <f>IF($D50="","",COUNTIFS('Youre a Star'!$H$2:$H108,"",'Youre a Star'!$G$2:$G108, $D50))</f>
        <v/>
      </c>
      <c r="H50" s="50" t="str">
        <f t="shared" si="2"/>
        <v/>
      </c>
    </row>
    <row r="51">
      <c r="A51" s="72" t="str">
        <f>IFERROR(__xludf.DUMMYFUNCTION("""COMPUTED_VALUE"""),"bumble")</f>
        <v>bumble</v>
      </c>
      <c r="B51" s="73">
        <f>IFERROR(__xludf.DUMMYFUNCTION("""COMPUTED_VALUE"""),4.0)</f>
        <v>4</v>
      </c>
      <c r="C51" s="74">
        <f>IFERROR(__xludf.DUMMYFUNCTION("""COMPUTED_VALUE"""),4.0)</f>
        <v>4</v>
      </c>
      <c r="D51" s="8"/>
      <c r="E51" s="8" t="str">
        <f>IF($D51="","",COUNTIF('Youre a Star'!$G$2:$G108, $D51))</f>
        <v/>
      </c>
      <c r="F51" s="8" t="str">
        <f t="shared" si="1"/>
        <v/>
      </c>
      <c r="G51" s="8" t="str">
        <f>IF($D51="","",COUNTIFS('Youre a Star'!$H$2:$H108,"",'Youre a Star'!$G$2:$G108, $D51))</f>
        <v/>
      </c>
      <c r="H51" s="50" t="str">
        <f t="shared" si="2"/>
        <v/>
      </c>
    </row>
    <row r="52">
      <c r="A52" s="72" t="str">
        <f>IFERROR(__xludf.DUMMYFUNCTION("""COMPUTED_VALUE"""),"jafo43")</f>
        <v>jafo43</v>
      </c>
      <c r="B52" s="73">
        <f>IFERROR(__xludf.DUMMYFUNCTION("""COMPUTED_VALUE"""),4.0)</f>
        <v>4</v>
      </c>
      <c r="C52" s="74">
        <f>IFERROR(__xludf.DUMMYFUNCTION("""COMPUTED_VALUE"""),4.0)</f>
        <v>4</v>
      </c>
      <c r="D52" s="8"/>
      <c r="E52" s="8" t="str">
        <f>IF($D52="","",COUNTIF('Youre a Star'!$G$2:$G108, $D52))</f>
        <v/>
      </c>
      <c r="F52" s="8" t="str">
        <f t="shared" si="1"/>
        <v/>
      </c>
      <c r="G52" s="8" t="str">
        <f>IF($D52="","",COUNTIFS('Youre a Star'!$H$2:$H108,"",'Youre a Star'!$G$2:$G108, $D52))</f>
        <v/>
      </c>
      <c r="H52" s="50" t="str">
        <f t="shared" si="2"/>
        <v/>
      </c>
    </row>
    <row r="53">
      <c r="A53" s="63" t="str">
        <f>IFERROR(__xludf.DUMMYFUNCTION("""COMPUTED_VALUE"""),"anderkar")</f>
        <v>anderkar</v>
      </c>
      <c r="B53" s="64">
        <f>IFERROR(__xludf.DUMMYFUNCTION("""COMPUTED_VALUE"""),3.0)</f>
        <v>3</v>
      </c>
      <c r="C53" s="65">
        <f>IFERROR(__xludf.DUMMYFUNCTION("""COMPUTED_VALUE"""),3.0)</f>
        <v>3</v>
      </c>
      <c r="D53" s="8"/>
      <c r="E53" s="8" t="str">
        <f>IF($D53="","",COUNTIF('Youre a Star'!$G$2:$G108, $D53))</f>
        <v/>
      </c>
      <c r="F53" s="8" t="str">
        <f t="shared" si="1"/>
        <v/>
      </c>
      <c r="G53" s="8" t="str">
        <f>IF($D53="","",COUNTIFS('Youre a Star'!$H$2:$H108,"",'Youre a Star'!$G$2:$G108, $D53))</f>
        <v/>
      </c>
      <c r="H53" s="50" t="str">
        <f t="shared" si="2"/>
        <v/>
      </c>
    </row>
    <row r="54">
      <c r="A54" s="72" t="str">
        <f>IFERROR(__xludf.DUMMYFUNCTION("""COMPUTED_VALUE"""),"Bigfoot78")</f>
        <v>Bigfoot78</v>
      </c>
      <c r="B54" s="73">
        <f>IFERROR(__xludf.DUMMYFUNCTION("""COMPUTED_VALUE"""),3.0)</f>
        <v>3</v>
      </c>
      <c r="C54" s="74">
        <f>IFERROR(__xludf.DUMMYFUNCTION("""COMPUTED_VALUE"""),3.0)</f>
        <v>3</v>
      </c>
      <c r="D54" s="8"/>
      <c r="E54" s="8" t="str">
        <f>IF($D54="","",COUNTIF('Youre a Star'!$G$2:$G108, $D54))</f>
        <v/>
      </c>
      <c r="F54" s="8" t="str">
        <f t="shared" si="1"/>
        <v/>
      </c>
      <c r="G54" s="8" t="str">
        <f>IF($D54="","",COUNTIFS('Youre a Star'!$H$2:$H108,"",'Youre a Star'!$G$2:$G108, $D54))</f>
        <v/>
      </c>
      <c r="H54" s="50" t="str">
        <f t="shared" si="2"/>
        <v/>
      </c>
    </row>
    <row r="55">
      <c r="A55" s="72"/>
      <c r="B55" s="73"/>
      <c r="C55" s="74"/>
      <c r="D55" s="8"/>
      <c r="E55" s="8" t="str">
        <f>IF($D55="","",COUNTIF('Youre a Star'!$G$2:$G108, $D55))</f>
        <v/>
      </c>
      <c r="F55" s="8" t="str">
        <f t="shared" si="1"/>
        <v/>
      </c>
      <c r="G55" s="8" t="str">
        <f>IF($D55="","",COUNTIFS('Youre a Star'!$H$2:$H108,"",'Youre a Star'!$G$2:$G108, $D55))</f>
        <v/>
      </c>
      <c r="H55" s="50" t="str">
        <f t="shared" si="2"/>
        <v/>
      </c>
    </row>
    <row r="56">
      <c r="A56" s="72"/>
      <c r="B56" s="73"/>
      <c r="C56" s="74"/>
      <c r="D56" s="8"/>
      <c r="E56" s="8" t="str">
        <f>IF($D56="","",COUNTIF('Youre a Star'!$G$2:$G108, $D56))</f>
        <v/>
      </c>
      <c r="F56" s="8" t="str">
        <f t="shared" si="1"/>
        <v/>
      </c>
      <c r="G56" s="8" t="str">
        <f>IF($D56="","",COUNTIFS('Youre a Star'!$H$2:$H108,"",'Youre a Star'!$G$2:$G108, $D56))</f>
        <v/>
      </c>
      <c r="H56" s="50" t="str">
        <f t="shared" si="2"/>
        <v/>
      </c>
    </row>
    <row r="57">
      <c r="A57" s="72"/>
      <c r="B57" s="73"/>
      <c r="C57" s="74"/>
      <c r="D57" s="8"/>
      <c r="E57" s="8" t="str">
        <f>IF($D57="","",COUNTIF('Youre a Star'!$G$2:$G108, $D57))</f>
        <v/>
      </c>
      <c r="F57" s="8" t="str">
        <f t="shared" si="1"/>
        <v/>
      </c>
      <c r="G57" s="8" t="str">
        <f>IF($D57="","",COUNTIFS('Youre a Star'!$H$2:$H108,"",'Youre a Star'!$G$2:$G108, $D57))</f>
        <v/>
      </c>
      <c r="H57" s="50" t="str">
        <f t="shared" si="2"/>
        <v/>
      </c>
    </row>
    <row r="58">
      <c r="A58" s="63"/>
      <c r="B58" s="64"/>
      <c r="C58" s="65"/>
      <c r="D58" s="8"/>
      <c r="E58" s="8" t="str">
        <f>IF($D58="","",COUNTIF('Youre a Star'!$G$2:$G108, $D58))</f>
        <v/>
      </c>
      <c r="F58" s="8" t="str">
        <f t="shared" si="1"/>
        <v/>
      </c>
      <c r="G58" s="8" t="str">
        <f>IF($D58="","",COUNTIFS('Youre a Star'!$H$2:$H108,"",'Youre a Star'!$G$2:$G108, $D58))</f>
        <v/>
      </c>
      <c r="H58" s="50" t="str">
        <f t="shared" si="2"/>
        <v/>
      </c>
    </row>
    <row r="59">
      <c r="A59" s="72"/>
      <c r="B59" s="73"/>
      <c r="C59" s="74"/>
      <c r="D59" s="8"/>
      <c r="E59" s="8" t="str">
        <f>IF($D59="","",COUNTIF('Youre a Star'!$G$2:$G108, $D59))</f>
        <v/>
      </c>
      <c r="F59" s="8" t="str">
        <f t="shared" si="1"/>
        <v/>
      </c>
      <c r="G59" s="8" t="str">
        <f>IF($D59="","",COUNTIFS('Youre a Star'!$H$2:$H108,"",'Youre a Star'!$G$2:$G108, $D59))</f>
        <v/>
      </c>
      <c r="H59" s="50" t="str">
        <f t="shared" si="2"/>
        <v/>
      </c>
    </row>
    <row r="60">
      <c r="A60" s="72"/>
      <c r="B60" s="73"/>
      <c r="C60" s="74"/>
      <c r="D60" s="8"/>
      <c r="E60" s="8" t="str">
        <f>IF($D60="","",COUNTIF('Youre a Star'!$G$2:$G108, $D60))</f>
        <v/>
      </c>
      <c r="F60" s="8" t="str">
        <f t="shared" si="1"/>
        <v/>
      </c>
      <c r="G60" s="8" t="str">
        <f>IF($D60="","",COUNTIFS('Youre a Star'!$H$2:$H108,"",'Youre a Star'!$G$2:$G108, $D60))</f>
        <v/>
      </c>
      <c r="H60" s="50" t="str">
        <f t="shared" si="2"/>
        <v/>
      </c>
    </row>
    <row r="61">
      <c r="A61" s="72"/>
      <c r="B61" s="73"/>
      <c r="C61" s="74"/>
      <c r="D61" s="8"/>
      <c r="E61" s="8" t="str">
        <f>IF($D61="","",COUNTIF('Youre a Star'!$G$2:$G108, $D61))</f>
        <v/>
      </c>
      <c r="F61" s="8" t="str">
        <f t="shared" si="1"/>
        <v/>
      </c>
      <c r="G61" s="8" t="str">
        <f>IF($D61="","",COUNTIFS('Youre a Star'!$H$2:$H108,"",'Youre a Star'!$G$2:$G108, $D61))</f>
        <v/>
      </c>
      <c r="H61" s="50" t="str">
        <f t="shared" si="2"/>
        <v/>
      </c>
    </row>
    <row r="62">
      <c r="A62" s="72"/>
      <c r="B62" s="73"/>
      <c r="C62" s="74"/>
      <c r="D62" s="8"/>
      <c r="E62" s="8" t="str">
        <f>IF($D62="","",COUNTIF('Youre a Star'!$G$2:$G108, $D62))</f>
        <v/>
      </c>
      <c r="F62" s="8" t="str">
        <f t="shared" si="1"/>
        <v/>
      </c>
      <c r="G62" s="8" t="str">
        <f>IF($D62="","",COUNTIFS('Youre a Star'!$H$2:$H108,"",'Youre a Star'!$G$2:$G108, $D62))</f>
        <v/>
      </c>
      <c r="H62" s="50" t="str">
        <f t="shared" si="2"/>
        <v/>
      </c>
    </row>
    <row r="63">
      <c r="A63" s="63"/>
      <c r="B63" s="64"/>
      <c r="C63" s="65"/>
      <c r="D63" s="8"/>
      <c r="E63" s="8" t="str">
        <f>IF($D63="","",COUNTIF('Youre a Star'!$G$2:$G108, $D63))</f>
        <v/>
      </c>
      <c r="F63" s="8" t="str">
        <f t="shared" si="1"/>
        <v/>
      </c>
      <c r="G63" s="8" t="str">
        <f>IF($D63="","",COUNTIFS('Youre a Star'!$H$2:$H108,"",'Youre a Star'!$G$2:$G108, $D63))</f>
        <v/>
      </c>
      <c r="H63" s="50" t="str">
        <f t="shared" si="2"/>
        <v/>
      </c>
    </row>
    <row r="64">
      <c r="A64" s="72"/>
      <c r="B64" s="73"/>
      <c r="C64" s="74"/>
      <c r="D64" s="8"/>
      <c r="E64" s="8" t="str">
        <f>IF($D64="","",COUNTIF('Youre a Star'!$G$2:$G108, $D64))</f>
        <v/>
      </c>
      <c r="F64" s="8" t="str">
        <f t="shared" si="1"/>
        <v/>
      </c>
      <c r="G64" s="8" t="str">
        <f>IF($D64="","",COUNTIFS('Youre a Star'!$H$2:$H108,"",'Youre a Star'!$G$2:$G108, $D64))</f>
        <v/>
      </c>
      <c r="H64" s="50" t="str">
        <f t="shared" si="2"/>
        <v/>
      </c>
    </row>
    <row r="65">
      <c r="A65" s="72"/>
      <c r="B65" s="73"/>
      <c r="C65" s="74"/>
      <c r="D65" s="8"/>
      <c r="E65" s="8" t="str">
        <f>IF($D65="","",COUNTIF('Youre a Star'!$G$2:$G108, $D65))</f>
        <v/>
      </c>
      <c r="F65" s="8" t="str">
        <f t="shared" si="1"/>
        <v/>
      </c>
      <c r="G65" s="8" t="str">
        <f>IF($D65="","",COUNTIFS('Youre a Star'!$H$2:$H108,"",'Youre a Star'!$G$2:$G108, $D65))</f>
        <v/>
      </c>
      <c r="H65" s="50" t="str">
        <f t="shared" si="2"/>
        <v/>
      </c>
    </row>
    <row r="66">
      <c r="A66" s="72"/>
      <c r="B66" s="73"/>
      <c r="C66" s="74"/>
      <c r="D66" s="8"/>
      <c r="E66" s="8" t="str">
        <f>IF($D66="","",COUNTIF('Youre a Star'!$G$2:$G108, $D66))</f>
        <v/>
      </c>
      <c r="F66" s="8" t="str">
        <f t="shared" si="1"/>
        <v/>
      </c>
      <c r="G66" s="8" t="str">
        <f>IF($D66="","",COUNTIFS('Youre a Star'!$H$2:$H108,"",'Youre a Star'!$G$2:$G108, $D66))</f>
        <v/>
      </c>
      <c r="H66" s="50" t="str">
        <f t="shared" si="2"/>
        <v/>
      </c>
    </row>
    <row r="67">
      <c r="A67" s="72"/>
      <c r="B67" s="73"/>
      <c r="C67" s="74"/>
      <c r="D67" s="8"/>
      <c r="E67" s="8" t="str">
        <f>IF($D67="","",COUNTIF('Youre a Star'!$G$2:$G108, $D67))</f>
        <v/>
      </c>
      <c r="F67" s="8" t="str">
        <f t="shared" si="1"/>
        <v/>
      </c>
      <c r="G67" s="8" t="str">
        <f>IF($D67="","",COUNTIFS('Youre a Star'!$H$2:$H108,"",'Youre a Star'!$G$2:$G108, $D67))</f>
        <v/>
      </c>
      <c r="H67" s="50" t="str">
        <f t="shared" si="2"/>
        <v/>
      </c>
    </row>
    <row r="68">
      <c r="A68" s="63"/>
      <c r="B68" s="64"/>
      <c r="C68" s="65"/>
      <c r="D68" s="8"/>
      <c r="E68" s="8" t="str">
        <f>IF($D68="","",COUNTIF('Youre a Star'!$G$2:$G108, $D68))</f>
        <v/>
      </c>
      <c r="F68" s="8" t="str">
        <f t="shared" si="1"/>
        <v/>
      </c>
      <c r="G68" s="8" t="str">
        <f>IF($D68="","",COUNTIFS('Youre a Star'!$H$2:$H108,"",'Youre a Star'!$G$2:$G108, $D68))</f>
        <v/>
      </c>
      <c r="H68" s="50" t="str">
        <f t="shared" si="2"/>
        <v/>
      </c>
    </row>
    <row r="69">
      <c r="A69" s="72"/>
      <c r="B69" s="73"/>
      <c r="C69" s="74"/>
      <c r="D69" s="8"/>
      <c r="E69" s="8" t="str">
        <f>IF($D69="","",COUNTIF('Youre a Star'!$G$2:$G108, $D69))</f>
        <v/>
      </c>
      <c r="F69" s="8" t="str">
        <f t="shared" si="1"/>
        <v/>
      </c>
      <c r="G69" s="8" t="str">
        <f>IF($D69="","",COUNTIFS('Youre a Star'!$H$2:$H108,"",'Youre a Star'!$G$2:$G108, $D69))</f>
        <v/>
      </c>
      <c r="H69" s="50" t="str">
        <f t="shared" si="2"/>
        <v/>
      </c>
    </row>
    <row r="70">
      <c r="A70" s="72"/>
      <c r="B70" s="73"/>
      <c r="C70" s="74"/>
      <c r="D70" s="8"/>
      <c r="E70" s="8" t="str">
        <f>IF($D70="","",COUNTIF('Youre a Star'!$G$2:$G108, $D70))</f>
        <v/>
      </c>
      <c r="F70" s="8" t="str">
        <f t="shared" si="1"/>
        <v/>
      </c>
      <c r="G70" s="8" t="str">
        <f>IF($D70="","",COUNTIFS('Youre a Star'!$H$2:$H108,"",'Youre a Star'!$G$2:$G108, $D70))</f>
        <v/>
      </c>
      <c r="H70" s="50" t="str">
        <f t="shared" si="2"/>
        <v/>
      </c>
    </row>
    <row r="71">
      <c r="A71" s="72"/>
      <c r="B71" s="73"/>
      <c r="C71" s="74"/>
      <c r="D71" s="8"/>
      <c r="E71" s="8" t="str">
        <f>IF($D71="","",COUNTIF('Youre a Star'!$G$2:$G108, $D71))</f>
        <v/>
      </c>
      <c r="F71" s="8" t="str">
        <f t="shared" si="1"/>
        <v/>
      </c>
      <c r="G71" s="8" t="str">
        <f>IF($D71="","",COUNTIFS('Youre a Star'!$H$2:$H108,"",'Youre a Star'!$G$2:$G108, $D71))</f>
        <v/>
      </c>
      <c r="H71" s="50" t="str">
        <f t="shared" si="2"/>
        <v/>
      </c>
    </row>
    <row r="72">
      <c r="A72" s="72"/>
      <c r="B72" s="73"/>
      <c r="C72" s="74"/>
      <c r="D72" s="8"/>
      <c r="E72" s="8" t="str">
        <f>IF($D72="","",COUNTIF('Youre a Star'!$G$2:$G108, $D72))</f>
        <v/>
      </c>
      <c r="F72" s="8" t="str">
        <f t="shared" si="1"/>
        <v/>
      </c>
      <c r="G72" s="8" t="str">
        <f>IF($D72="","",COUNTIFS('Youre a Star'!$H$2:$H108,"",'Youre a Star'!$G$2:$G108, $D72))</f>
        <v/>
      </c>
      <c r="H72" s="50" t="str">
        <f t="shared" si="2"/>
        <v/>
      </c>
    </row>
    <row r="73">
      <c r="A73" s="63"/>
      <c r="B73" s="64"/>
      <c r="C73" s="65"/>
      <c r="D73" s="8"/>
      <c r="E73" s="8" t="str">
        <f>IF($D73="","",COUNTIF('Youre a Star'!$G$2:$G108, $D73))</f>
        <v/>
      </c>
      <c r="F73" s="8" t="str">
        <f t="shared" si="1"/>
        <v/>
      </c>
      <c r="G73" s="8" t="str">
        <f>IF($D73="","",COUNTIFS('Youre a Star'!$H$2:$H108,"",'Youre a Star'!$G$2:$G108, $D73))</f>
        <v/>
      </c>
      <c r="H73" s="50" t="str">
        <f t="shared" si="2"/>
        <v/>
      </c>
    </row>
    <row r="74">
      <c r="A74" s="72"/>
      <c r="B74" s="73"/>
      <c r="C74" s="74"/>
      <c r="D74" s="8"/>
      <c r="E74" s="8" t="str">
        <f>IF($D74="","",COUNTIF('Youre a Star'!$G$2:$G108, $D74))</f>
        <v/>
      </c>
      <c r="F74" s="8" t="str">
        <f t="shared" si="1"/>
        <v/>
      </c>
      <c r="G74" s="8" t="str">
        <f>IF($D74="","",COUNTIFS('Youre a Star'!$H$2:$H108,"",'Youre a Star'!$G$2:$G108, $D74))</f>
        <v/>
      </c>
      <c r="H74" s="50" t="str">
        <f t="shared" si="2"/>
        <v/>
      </c>
    </row>
    <row r="75">
      <c r="A75" s="72"/>
      <c r="B75" s="73"/>
      <c r="C75" s="74"/>
      <c r="D75" s="8"/>
      <c r="E75" s="8" t="str">
        <f>IF($D75="","",COUNTIF('Youre a Star'!$G$2:$G108, $D75))</f>
        <v/>
      </c>
      <c r="F75" s="8" t="str">
        <f t="shared" si="1"/>
        <v/>
      </c>
      <c r="G75" s="8" t="str">
        <f>IF($D75="","",COUNTIFS('Youre a Star'!$H$2:$H108,"",'Youre a Star'!$G$2:$G108, $D75))</f>
        <v/>
      </c>
      <c r="H75" s="50" t="str">
        <f t="shared" si="2"/>
        <v/>
      </c>
    </row>
    <row r="76">
      <c r="A76" s="72"/>
      <c r="B76" s="73"/>
      <c r="C76" s="74"/>
      <c r="D76" s="8"/>
      <c r="E76" s="8" t="str">
        <f>IF($D76="","",COUNTIF('Youre a Star'!$G$2:$G108, $D76))</f>
        <v/>
      </c>
      <c r="F76" s="8" t="str">
        <f t="shared" si="1"/>
        <v/>
      </c>
      <c r="G76" s="8" t="str">
        <f>IF($D76="","",COUNTIFS('Youre a Star'!$H$2:$H108,"",'Youre a Star'!$G$2:$G108, $D76))</f>
        <v/>
      </c>
      <c r="H76" s="50" t="str">
        <f t="shared" si="2"/>
        <v/>
      </c>
    </row>
    <row r="77">
      <c r="A77" s="72"/>
      <c r="B77" s="73"/>
      <c r="C77" s="74"/>
      <c r="D77" s="8"/>
      <c r="E77" s="8" t="str">
        <f>IF($D77="","",COUNTIF('Youre a Star'!$G$2:$G108, $D77))</f>
        <v/>
      </c>
      <c r="F77" s="8" t="str">
        <f t="shared" si="1"/>
        <v/>
      </c>
      <c r="G77" s="8" t="str">
        <f>IF($D77="","",COUNTIFS('Youre a Star'!$H$2:$H108,"",'Youre a Star'!$G$2:$G108, $D77))</f>
        <v/>
      </c>
      <c r="H77" s="50" t="str">
        <f t="shared" si="2"/>
        <v/>
      </c>
    </row>
    <row r="78">
      <c r="A78" s="63"/>
      <c r="B78" s="64"/>
      <c r="C78" s="65"/>
      <c r="D78" s="8"/>
      <c r="E78" s="8" t="str">
        <f>IF($D78="","",COUNTIF('Youre a Star'!$G$2:$G108, $D78))</f>
        <v/>
      </c>
      <c r="F78" s="8" t="str">
        <f t="shared" si="1"/>
        <v/>
      </c>
      <c r="G78" s="8" t="str">
        <f>IF($D78="","",COUNTIFS('Youre a Star'!$H$2:$H108,"",'Youre a Star'!$G$2:$G108, $D78))</f>
        <v/>
      </c>
      <c r="H78" s="50" t="str">
        <f t="shared" si="2"/>
        <v/>
      </c>
    </row>
    <row r="79">
      <c r="A79" s="72"/>
      <c r="B79" s="73"/>
      <c r="C79" s="74"/>
      <c r="D79" s="8"/>
      <c r="E79" s="8" t="str">
        <f>IF($D79="","",COUNTIF('Youre a Star'!$G$2:$G108, $D79))</f>
        <v/>
      </c>
      <c r="F79" s="8" t="str">
        <f t="shared" si="1"/>
        <v/>
      </c>
      <c r="G79" s="8" t="str">
        <f>IF($D79="","",COUNTIFS('Youre a Star'!$H$2:$H108,"",'Youre a Star'!$G$2:$G108, $D79))</f>
        <v/>
      </c>
      <c r="H79" s="50" t="str">
        <f t="shared" si="2"/>
        <v/>
      </c>
    </row>
    <row r="80">
      <c r="A80" s="72"/>
      <c r="B80" s="73"/>
      <c r="C80" s="74"/>
      <c r="D80" s="8"/>
      <c r="E80" s="8" t="str">
        <f>IF($D80="","",COUNTIF('Youre a Star'!$G$2:$G108, $D80))</f>
        <v/>
      </c>
      <c r="F80" s="8" t="str">
        <f t="shared" si="1"/>
        <v/>
      </c>
      <c r="G80" s="8" t="str">
        <f>IF($D80="","",COUNTIFS('Youre a Star'!$H$2:$H108,"",'Youre a Star'!$G$2:$G108, $D80))</f>
        <v/>
      </c>
      <c r="H80" s="50" t="str">
        <f t="shared" si="2"/>
        <v/>
      </c>
    </row>
    <row r="81">
      <c r="A81" s="72"/>
      <c r="B81" s="73"/>
      <c r="C81" s="74"/>
      <c r="D81" s="8"/>
      <c r="E81" s="8" t="str">
        <f>IF($D81="","",COUNTIF('Youre a Star'!$G$2:$G108, $D81))</f>
        <v/>
      </c>
      <c r="F81" s="8" t="str">
        <f t="shared" si="1"/>
        <v/>
      </c>
      <c r="G81" s="8" t="str">
        <f>IF($D81="","",COUNTIFS('Youre a Star'!$H$2:$H108,"",'Youre a Star'!$G$2:$G108, $D81))</f>
        <v/>
      </c>
      <c r="H81" s="50" t="str">
        <f t="shared" si="2"/>
        <v/>
      </c>
    </row>
    <row r="82">
      <c r="A82" s="72"/>
      <c r="B82" s="73"/>
      <c r="C82" s="74"/>
      <c r="D82" s="8"/>
      <c r="E82" s="8" t="str">
        <f>IF($D82="","",COUNTIF('Youre a Star'!$G$2:$G108, $D82))</f>
        <v/>
      </c>
      <c r="F82" s="8" t="str">
        <f t="shared" si="1"/>
        <v/>
      </c>
      <c r="G82" s="8" t="str">
        <f>IF($D82="","",COUNTIFS('Youre a Star'!$H$2:$H108,"",'Youre a Star'!$G$2:$G108, $D82))</f>
        <v/>
      </c>
      <c r="H82" s="50" t="str">
        <f t="shared" si="2"/>
        <v/>
      </c>
    </row>
    <row r="83">
      <c r="A83" s="63"/>
      <c r="B83" s="64"/>
      <c r="C83" s="65"/>
      <c r="D83" s="8"/>
      <c r="E83" s="8" t="str">
        <f>IF($D83="","",COUNTIF('Youre a Star'!$G$2:$G108, $D83))</f>
        <v/>
      </c>
      <c r="F83" s="8" t="str">
        <f t="shared" si="1"/>
        <v/>
      </c>
      <c r="G83" s="8" t="str">
        <f>IF($D83="","",COUNTIFS('Youre a Star'!$H$2:$H108,"",'Youre a Star'!$G$2:$G108, $D83))</f>
        <v/>
      </c>
      <c r="H83" s="50" t="str">
        <f t="shared" si="2"/>
        <v/>
      </c>
    </row>
    <row r="84">
      <c r="A84" s="72"/>
      <c r="B84" s="73"/>
      <c r="C84" s="74"/>
      <c r="D84" s="8"/>
      <c r="E84" s="8" t="str">
        <f>IF($D84="","",COUNTIF('Youre a Star'!$G$2:$G108, $D84))</f>
        <v/>
      </c>
      <c r="F84" s="8" t="str">
        <f t="shared" si="1"/>
        <v/>
      </c>
      <c r="G84" s="8" t="str">
        <f>IF($D84="","",COUNTIFS('Youre a Star'!$H$2:$H108,"",'Youre a Star'!$G$2:$G108, $D84))</f>
        <v/>
      </c>
      <c r="H84" s="50" t="str">
        <f t="shared" si="2"/>
        <v/>
      </c>
    </row>
    <row r="85">
      <c r="A85" s="72"/>
      <c r="B85" s="73"/>
      <c r="C85" s="74"/>
      <c r="D85" s="8"/>
      <c r="E85" s="8" t="str">
        <f>IF($D85="","",COUNTIF('Youre a Star'!$G$2:$G108, $D85))</f>
        <v/>
      </c>
      <c r="F85" s="8" t="str">
        <f t="shared" si="1"/>
        <v/>
      </c>
      <c r="G85" s="8" t="str">
        <f>IF($D85="","",COUNTIFS('Youre a Star'!$H$2:$H108,"",'Youre a Star'!$G$2:$G108, $D85))</f>
        <v/>
      </c>
      <c r="H85" s="50" t="str">
        <f t="shared" si="2"/>
        <v/>
      </c>
    </row>
    <row r="86">
      <c r="A86" s="72"/>
      <c r="B86" s="73"/>
      <c r="C86" s="74"/>
      <c r="D86" s="8"/>
      <c r="E86" s="8" t="str">
        <f>IF($D86="","",COUNTIF('Youre a Star'!$G$2:$G108, $D86))</f>
        <v/>
      </c>
      <c r="F86" s="8" t="str">
        <f t="shared" si="1"/>
        <v/>
      </c>
      <c r="G86" s="8" t="str">
        <f>IF($D86="","",COUNTIFS('Youre a Star'!$H$2:$H108,"",'Youre a Star'!$G$2:$G108, $D86))</f>
        <v/>
      </c>
      <c r="H86" s="50" t="str">
        <f t="shared" si="2"/>
        <v/>
      </c>
    </row>
    <row r="87">
      <c r="A87" s="72"/>
      <c r="B87" s="73"/>
      <c r="C87" s="74"/>
      <c r="D87" s="8"/>
      <c r="E87" s="8" t="str">
        <f>IF($D87="","",COUNTIF('Youre a Star'!$G$2:$G108, $D87))</f>
        <v/>
      </c>
      <c r="F87" s="8" t="str">
        <f t="shared" si="1"/>
        <v/>
      </c>
      <c r="G87" s="8" t="str">
        <f>IF($D87="","",COUNTIFS('Youre a Star'!$H$2:$H108,"",'Youre a Star'!$G$2:$G108, $D87))</f>
        <v/>
      </c>
      <c r="H87" s="50" t="str">
        <f t="shared" si="2"/>
        <v/>
      </c>
    </row>
    <row r="88">
      <c r="A88" s="63"/>
      <c r="B88" s="64"/>
      <c r="C88" s="65"/>
      <c r="D88" s="8"/>
      <c r="E88" s="8" t="str">
        <f>IF($D88="","",COUNTIF('Youre a Star'!$G$2:$G108, $D88))</f>
        <v/>
      </c>
      <c r="F88" s="8" t="str">
        <f t="shared" si="1"/>
        <v/>
      </c>
      <c r="G88" s="8" t="str">
        <f>IF($D88="","",COUNTIFS('Youre a Star'!$H$2:$H108,"",'Youre a Star'!$G$2:$G108, $D88))</f>
        <v/>
      </c>
      <c r="H88" s="50" t="str">
        <f t="shared" si="2"/>
        <v/>
      </c>
    </row>
    <row r="89">
      <c r="A89" s="72"/>
      <c r="B89" s="73"/>
      <c r="C89" s="74"/>
      <c r="D89" s="8"/>
      <c r="E89" s="8" t="str">
        <f>IF($D89="","",COUNTIF('Youre a Star'!$G$2:$G108, $D89))</f>
        <v/>
      </c>
      <c r="F89" s="8" t="str">
        <f t="shared" si="1"/>
        <v/>
      </c>
      <c r="G89" s="8" t="str">
        <f>IF($D89="","",COUNTIFS('Youre a Star'!$H$2:$H108,"",'Youre a Star'!$G$2:$G108, $D89))</f>
        <v/>
      </c>
      <c r="H89" s="50" t="str">
        <f t="shared" si="2"/>
        <v/>
      </c>
    </row>
    <row r="90">
      <c r="A90" s="72"/>
      <c r="B90" s="73"/>
      <c r="C90" s="74"/>
      <c r="D90" s="8"/>
      <c r="E90" s="8" t="str">
        <f>IF($D90="","",COUNTIF('Youre a Star'!$G$2:$G108, $D90))</f>
        <v/>
      </c>
      <c r="F90" s="8" t="str">
        <f t="shared" si="1"/>
        <v/>
      </c>
      <c r="G90" s="8" t="str">
        <f>IF($D90="","",COUNTIFS('Youre a Star'!$H$2:$H108,"",'Youre a Star'!$G$2:$G108, $D90))</f>
        <v/>
      </c>
      <c r="H90" s="50" t="str">
        <f t="shared" si="2"/>
        <v/>
      </c>
    </row>
    <row r="91">
      <c r="A91" s="72"/>
      <c r="B91" s="73"/>
      <c r="C91" s="74"/>
      <c r="D91" s="8"/>
      <c r="E91" s="8" t="str">
        <f>IF($D91="","",COUNTIF('Youre a Star'!$G$2:$G108, $D91))</f>
        <v/>
      </c>
      <c r="F91" s="8" t="str">
        <f t="shared" si="1"/>
        <v/>
      </c>
      <c r="G91" s="8" t="str">
        <f>IF($D91="","",COUNTIFS('Youre a Star'!$H$2:$H108,"",'Youre a Star'!$G$2:$G108, $D91))</f>
        <v/>
      </c>
      <c r="H91" s="50" t="str">
        <f t="shared" si="2"/>
        <v/>
      </c>
    </row>
    <row r="92">
      <c r="A92" s="72"/>
      <c r="B92" s="73"/>
      <c r="C92" s="74"/>
      <c r="D92" s="8"/>
      <c r="E92" s="8" t="str">
        <f>IF($D92="","",COUNTIF('Youre a Star'!$G$2:$G108, $D92))</f>
        <v/>
      </c>
      <c r="F92" s="8" t="str">
        <f t="shared" si="1"/>
        <v/>
      </c>
      <c r="G92" s="8" t="str">
        <f>IF($D92="","",COUNTIFS('Youre a Star'!$H$2:$H108,"",'Youre a Star'!$G$2:$G108, $D92))</f>
        <v/>
      </c>
      <c r="H92" s="50" t="str">
        <f t="shared" si="2"/>
        <v/>
      </c>
    </row>
    <row r="93">
      <c r="A93" s="63"/>
      <c r="B93" s="64"/>
      <c r="C93" s="65"/>
      <c r="D93" s="8"/>
      <c r="E93" s="8" t="str">
        <f>IF($D93="","",COUNTIF('Youre a Star'!$G$2:$G108, $D93))</f>
        <v/>
      </c>
      <c r="F93" s="8" t="str">
        <f t="shared" si="1"/>
        <v/>
      </c>
      <c r="G93" s="8" t="str">
        <f>IF($D93="","",COUNTIFS('Youre a Star'!$H$2:$H108,"",'Youre a Star'!$G$2:$G108, $D93))</f>
        <v/>
      </c>
      <c r="H93" s="50" t="str">
        <f t="shared" si="2"/>
        <v/>
      </c>
    </row>
    <row r="94">
      <c r="A94" s="72"/>
      <c r="B94" s="73"/>
      <c r="C94" s="74"/>
      <c r="D94" s="8"/>
      <c r="E94" s="8" t="str">
        <f>IF($D94="","",COUNTIF('Youre a Star'!$G$2:$G108, $D94))</f>
        <v/>
      </c>
      <c r="F94" s="8" t="str">
        <f t="shared" si="1"/>
        <v/>
      </c>
      <c r="G94" s="8" t="str">
        <f>IF($D94="","",COUNTIFS('Youre a Star'!$H$2:$H108,"",'Youre a Star'!$G$2:$G108, $D94))</f>
        <v/>
      </c>
      <c r="H94" s="50" t="str">
        <f t="shared" si="2"/>
        <v/>
      </c>
    </row>
    <row r="95">
      <c r="A95" s="72"/>
      <c r="B95" s="73"/>
      <c r="C95" s="74"/>
      <c r="D95" s="8"/>
      <c r="E95" s="8" t="str">
        <f>IF($D95="","",COUNTIF('Youre a Star'!$G$2:$G108, $D95))</f>
        <v/>
      </c>
      <c r="F95" s="8" t="str">
        <f t="shared" si="1"/>
        <v/>
      </c>
      <c r="G95" s="8" t="str">
        <f>IF($D95="","",COUNTIFS('Youre a Star'!$H$2:$H108,"",'Youre a Star'!$G$2:$G108, $D95))</f>
        <v/>
      </c>
      <c r="H95" s="50" t="str">
        <f t="shared" si="2"/>
        <v/>
      </c>
    </row>
    <row r="96">
      <c r="A96" s="72"/>
      <c r="B96" s="73"/>
      <c r="C96" s="74"/>
      <c r="D96" s="8"/>
      <c r="E96" s="8" t="str">
        <f>IF($D96="","",COUNTIF('Youre a Star'!$G$2:$G108, $D96))</f>
        <v/>
      </c>
      <c r="F96" s="8" t="str">
        <f t="shared" si="1"/>
        <v/>
      </c>
      <c r="G96" s="8" t="str">
        <f>IF($D96="","",COUNTIFS('Youre a Star'!$H$2:$H108,"",'Youre a Star'!$G$2:$G108, $D96))</f>
        <v/>
      </c>
      <c r="H96" s="50" t="str">
        <f t="shared" si="2"/>
        <v/>
      </c>
    </row>
    <row r="97">
      <c r="A97" s="72"/>
      <c r="B97" s="73"/>
      <c r="C97" s="74"/>
      <c r="D97" s="8"/>
      <c r="E97" s="8" t="str">
        <f>IF($D97="","",COUNTIF('Youre a Star'!$G$2:$G108, $D97))</f>
        <v/>
      </c>
      <c r="F97" s="8" t="str">
        <f t="shared" si="1"/>
        <v/>
      </c>
      <c r="G97" s="8" t="str">
        <f>IF($D97="","",COUNTIFS('Youre a Star'!$H$2:$H108,"",'Youre a Star'!$G$2:$G108, $D97))</f>
        <v/>
      </c>
      <c r="H97" s="50" t="str">
        <f t="shared" si="2"/>
        <v/>
      </c>
    </row>
    <row r="98">
      <c r="A98" s="63"/>
      <c r="B98" s="64"/>
      <c r="C98" s="65"/>
      <c r="D98" s="8"/>
      <c r="E98" s="8" t="str">
        <f>IF($D98="","",COUNTIF('Youre a Star'!$G$2:$G108, $D98))</f>
        <v/>
      </c>
      <c r="F98" s="8" t="str">
        <f t="shared" si="1"/>
        <v/>
      </c>
      <c r="G98" s="8" t="str">
        <f>IF($D98="","",COUNTIFS('Youre a Star'!$H$2:$H108,"",'Youre a Star'!$G$2:$G108, $D98))</f>
        <v/>
      </c>
      <c r="H98" s="50" t="str">
        <f t="shared" si="2"/>
        <v/>
      </c>
    </row>
    <row r="99">
      <c r="A99" s="72"/>
      <c r="B99" s="73"/>
      <c r="C99" s="74"/>
      <c r="D99" s="8"/>
      <c r="E99" s="8" t="str">
        <f>IF($D99="","",COUNTIF('Youre a Star'!$G$2:$G108, $D99))</f>
        <v/>
      </c>
      <c r="F99" s="8" t="str">
        <f t="shared" si="1"/>
        <v/>
      </c>
      <c r="G99" s="8" t="str">
        <f>IF($D99="","",COUNTIFS('Youre a Star'!$H$2:$H108,"",'Youre a Star'!$G$2:$G108, $D99))</f>
        <v/>
      </c>
      <c r="H99" s="50" t="str">
        <f t="shared" si="2"/>
        <v/>
      </c>
    </row>
    <row r="100">
      <c r="A100" s="72"/>
      <c r="B100" s="73"/>
      <c r="C100" s="74"/>
      <c r="D100" s="8"/>
      <c r="E100" s="8" t="str">
        <f>IF($D100="","",COUNTIF('Youre a Star'!$G$2:$G108, $D100))</f>
        <v/>
      </c>
      <c r="F100" s="8" t="str">
        <f t="shared" si="1"/>
        <v/>
      </c>
      <c r="G100" s="8" t="str">
        <f>IF($D100="","",COUNTIFS('Youre a Star'!$H$2:$H108,"",'Youre a Star'!$G$2:$G108, $D100))</f>
        <v/>
      </c>
      <c r="H100" s="50" t="str">
        <f t="shared" si="2"/>
        <v/>
      </c>
    </row>
    <row r="101">
      <c r="A101" s="72"/>
      <c r="B101" s="73"/>
      <c r="C101" s="74"/>
      <c r="D101" s="8"/>
      <c r="E101" s="8" t="str">
        <f>IF($D101="","",COUNTIF('Youre a Star'!$G$2:$G108, $D101))</f>
        <v/>
      </c>
      <c r="F101" s="8" t="str">
        <f t="shared" si="1"/>
        <v/>
      </c>
      <c r="G101" s="8" t="str">
        <f>IF($D101="","",COUNTIFS('Youre a Star'!$H$2:$H108,"",'Youre a Star'!$G$2:$G108, $D101))</f>
        <v/>
      </c>
      <c r="H101" s="50" t="str">
        <f t="shared" si="2"/>
        <v/>
      </c>
    </row>
    <row r="102">
      <c r="A102" s="72"/>
      <c r="B102" s="73"/>
      <c r="C102" s="74"/>
      <c r="D102" s="8"/>
      <c r="E102" s="8" t="str">
        <f>IF($D102="","",COUNTIF('Youre a Star'!$G$2:$G108, $D102))</f>
        <v/>
      </c>
      <c r="F102" s="8" t="str">
        <f t="shared" si="1"/>
        <v/>
      </c>
      <c r="G102" s="8" t="str">
        <f>IF($D102="","",COUNTIFS('Youre a Star'!$H$2:$H108,"",'Youre a Star'!$G$2:$G108, $D102))</f>
        <v/>
      </c>
      <c r="H102" s="50" t="str">
        <f t="shared" si="2"/>
        <v/>
      </c>
    </row>
    <row r="103">
      <c r="A103" s="63"/>
      <c r="B103" s="64"/>
      <c r="C103" s="65"/>
      <c r="D103" s="8"/>
      <c r="E103" s="8" t="str">
        <f>IF($D103="","",COUNTIF('Youre a Star'!$G$2:$G108, $D103))</f>
        <v/>
      </c>
      <c r="F103" s="8" t="str">
        <f t="shared" si="1"/>
        <v/>
      </c>
      <c r="G103" s="8" t="str">
        <f>IF($D103="","",COUNTIFS('Youre a Star'!$H$2:$H108,"",'Youre a Star'!$G$2:$G108, $D103))</f>
        <v/>
      </c>
      <c r="H103" s="50" t="str">
        <f t="shared" si="2"/>
        <v/>
      </c>
    </row>
    <row r="104">
      <c r="A104" s="72"/>
      <c r="B104" s="73"/>
      <c r="C104" s="74"/>
      <c r="D104" s="8"/>
      <c r="E104" s="8" t="str">
        <f>IF($D104="","",COUNTIF('Youre a Star'!$G$2:$G108, $D104))</f>
        <v/>
      </c>
      <c r="F104" s="8" t="str">
        <f t="shared" si="1"/>
        <v/>
      </c>
      <c r="G104" s="8" t="str">
        <f>IF($D104="","",COUNTIFS('Youre a Star'!$H$2:$H108,"",'Youre a Star'!$G$2:$G108, $D104))</f>
        <v/>
      </c>
      <c r="H104" s="50" t="str">
        <f t="shared" si="2"/>
        <v/>
      </c>
    </row>
    <row r="105">
      <c r="A105" s="72"/>
      <c r="B105" s="73"/>
      <c r="C105" s="74"/>
      <c r="D105" s="8"/>
      <c r="E105" s="8" t="str">
        <f>IF($D105="","",COUNTIF('Youre a Star'!$G$2:$G108, $D105))</f>
        <v/>
      </c>
      <c r="F105" s="8" t="str">
        <f t="shared" si="1"/>
        <v/>
      </c>
      <c r="G105" s="8" t="str">
        <f>IF($D105="","",COUNTIFS('Youre a Star'!$H$2:$H108,"",'Youre a Star'!$G$2:$G108, $D105))</f>
        <v/>
      </c>
      <c r="H105" s="50" t="str">
        <f t="shared" si="2"/>
        <v/>
      </c>
    </row>
    <row r="106">
      <c r="A106" s="72"/>
      <c r="B106" s="73"/>
      <c r="C106" s="74"/>
      <c r="D106" s="8"/>
      <c r="E106" s="8" t="str">
        <f>IF($D106="","",COUNTIF('Youre a Star'!$G$2:$G108, $D106))</f>
        <v/>
      </c>
      <c r="F106" s="8" t="str">
        <f t="shared" si="1"/>
        <v/>
      </c>
      <c r="G106" s="8" t="str">
        <f>IF($D106="","",COUNTIFS('Youre a Star'!$H$2:$H108,"",'Youre a Star'!$G$2:$G108, $D106))</f>
        <v/>
      </c>
      <c r="H106" s="50" t="str">
        <f t="shared" si="2"/>
        <v/>
      </c>
    </row>
    <row r="107">
      <c r="A107" s="72"/>
      <c r="B107" s="73"/>
      <c r="C107" s="74"/>
      <c r="D107" s="8"/>
      <c r="E107" s="8" t="str">
        <f>IF($D107="","",COUNTIF('Youre a Star'!$G$2:$G108, $D107))</f>
        <v/>
      </c>
      <c r="F107" s="8" t="str">
        <f t="shared" si="1"/>
        <v/>
      </c>
      <c r="G107" s="8" t="str">
        <f>IF($D107="","",COUNTIFS('Youre a Star'!$H$2:$H108,"",'Youre a Star'!$G$2:$G108, $D107))</f>
        <v/>
      </c>
      <c r="H107" s="50" t="str">
        <f t="shared" si="2"/>
        <v/>
      </c>
    </row>
    <row r="108">
      <c r="A108" s="63"/>
      <c r="B108" s="64"/>
      <c r="C108" s="65"/>
      <c r="D108" s="8"/>
      <c r="E108" s="8" t="str">
        <f>IF($D108="","",COUNTIF('Youre a Star'!$G$2:$G108, $D108))</f>
        <v/>
      </c>
      <c r="F108" s="8" t="str">
        <f t="shared" si="1"/>
        <v/>
      </c>
      <c r="G108" s="8" t="str">
        <f>IF($D108="","",COUNTIFS('Youre a Star'!$H$2:$H108,"",'Youre a Star'!$G$2:$G108, $D108))</f>
        <v/>
      </c>
      <c r="H108" s="50" t="str">
        <f t="shared" si="2"/>
        <v/>
      </c>
    </row>
  </sheetData>
  <mergeCells count="10">
    <mergeCell ref="A7:C9"/>
    <mergeCell ref="A10:C27"/>
    <mergeCell ref="A28:C28"/>
    <mergeCell ref="B1:C1"/>
    <mergeCell ref="D1:E1"/>
    <mergeCell ref="B2:C2"/>
    <mergeCell ref="D2:E2"/>
    <mergeCell ref="B3:C3"/>
    <mergeCell ref="D3:E3"/>
    <mergeCell ref="A4:H5"/>
  </mergeCells>
  <conditionalFormatting sqref="D8:G108">
    <cfRule type="expression" dxfId="4" priority="1">
      <formula>IF($D8="POI",TRUE,FALSE)</formula>
    </cfRule>
  </conditionalFormatting>
  <conditionalFormatting sqref="D8:G108">
    <cfRule type="expression" dxfId="5" priority="2">
      <formula>IF($D8="timberwolf",TRUE,FALSE)</formula>
    </cfRule>
  </conditionalFormatting>
  <conditionalFormatting sqref="D8:G108">
    <cfRule type="expression" dxfId="6" priority="3">
      <formula>IF($D8="silver",TRUE,FALSE)</formula>
    </cfRule>
  </conditionalFormatting>
  <conditionalFormatting sqref="D8:G108">
    <cfRule type="expression" dxfId="7" priority="4">
      <formula>IF($D8="gray",TRUE,FALSE)</formula>
    </cfRule>
  </conditionalFormatting>
  <conditionalFormatting sqref="D8:G108">
    <cfRule type="expression" dxfId="8" priority="5">
      <formula>IF($D8="black",TRUE,FALSE)</formula>
    </cfRule>
  </conditionalFormatting>
  <conditionalFormatting sqref="D8:G108">
    <cfRule type="expression" dxfId="9" priority="6">
      <formula>IF($D8="orchid",TRUE,FALSE)</formula>
    </cfRule>
  </conditionalFormatting>
  <conditionalFormatting sqref="D8:G108">
    <cfRule type="expression" dxfId="10" priority="7">
      <formula>IF($D8="wisteria",TRUE,FALSE)</formula>
    </cfRule>
  </conditionalFormatting>
  <conditionalFormatting sqref="D8:G108">
    <cfRule type="expression" dxfId="11" priority="8">
      <formula>IF($D8="purple mountains majesty",TRUE,FALSE)</formula>
    </cfRule>
  </conditionalFormatting>
  <conditionalFormatting sqref="D8:G108">
    <cfRule type="expression" dxfId="12" priority="9">
      <formula>IF($D8="violet",TRUE,FALSE)</formula>
    </cfRule>
  </conditionalFormatting>
  <conditionalFormatting sqref="D8:G108">
    <cfRule type="expression" dxfId="13" priority="10">
      <formula>IF($D8="plum",TRUE,FALSE)</formula>
    </cfRule>
  </conditionalFormatting>
  <conditionalFormatting sqref="D8:G108">
    <cfRule type="expression" dxfId="14" priority="11">
      <formula>IF($D8="violet",TRUE,FALSE)</formula>
    </cfRule>
  </conditionalFormatting>
  <conditionalFormatting sqref="D8:G108">
    <cfRule type="expression" dxfId="15" priority="12">
      <formula>IF($D8="indigo",TRUE,FALSE)</formula>
    </cfRule>
  </conditionalFormatting>
  <conditionalFormatting sqref="D8:G108">
    <cfRule type="expression" dxfId="16" priority="13">
      <formula>IF($D8="blue",TRUE,FALSE)</formula>
    </cfRule>
  </conditionalFormatting>
  <conditionalFormatting sqref="D8:G108">
    <cfRule type="expression" dxfId="17" priority="14">
      <formula>IF($D8="cadet blue",TRUE,FALSE)</formula>
    </cfRule>
  </conditionalFormatting>
  <conditionalFormatting sqref="D8:G108">
    <cfRule type="expression" dxfId="18" priority="15">
      <formula>IF($D8="periwinkle",TRUE,FALSE)</formula>
    </cfRule>
  </conditionalFormatting>
  <conditionalFormatting sqref="D8:G108">
    <cfRule type="expression" dxfId="19" priority="16">
      <formula>IF($D8="cornflower",TRUE,FALSE)</formula>
    </cfRule>
  </conditionalFormatting>
  <conditionalFormatting sqref="D8:G108">
    <cfRule type="expression" dxfId="20" priority="17">
      <formula>IF($D8="blue green",TRUE,FALSE)</formula>
    </cfRule>
  </conditionalFormatting>
  <conditionalFormatting sqref="D8:G108">
    <cfRule type="expression" dxfId="21" priority="18">
      <formula>IF($D8="pacific blue",TRUE,FALSE)</formula>
    </cfRule>
  </conditionalFormatting>
  <conditionalFormatting sqref="D8:G108">
    <cfRule type="expression" dxfId="22" priority="19">
      <formula>IF($D8="cerulean",TRUE,FALSE)</formula>
    </cfRule>
  </conditionalFormatting>
  <conditionalFormatting sqref="D8:G108">
    <cfRule type="expression" dxfId="23" priority="20">
      <formula>IF($D8="robin egg blue",TRUE,FALSE)</formula>
    </cfRule>
  </conditionalFormatting>
  <conditionalFormatting sqref="D8:G108">
    <cfRule type="expression" dxfId="24" priority="21">
      <formula>IF($D8="turquoise blue",TRUE,FALSE)</formula>
    </cfRule>
  </conditionalFormatting>
  <conditionalFormatting sqref="D8:G108">
    <cfRule type="expression" dxfId="25" priority="22">
      <formula>IF($D8="sea green",TRUE,FALSE)</formula>
    </cfRule>
  </conditionalFormatting>
  <conditionalFormatting sqref="D8:G108">
    <cfRule type="expression" dxfId="26" priority="23">
      <formula>IF($D8="granny smith apple",TRUE,FALSE)</formula>
    </cfRule>
  </conditionalFormatting>
  <conditionalFormatting sqref="D8:G108">
    <cfRule type="expression" dxfId="27" priority="24">
      <formula>IF($D8="green",TRUE,FALSE)</formula>
    </cfRule>
  </conditionalFormatting>
  <conditionalFormatting sqref="D8:G108">
    <cfRule type="expression" dxfId="27" priority="25">
      <formula>IF($D8="green",TRUE,FALSE)</formula>
    </cfRule>
  </conditionalFormatting>
  <conditionalFormatting sqref="D8:G108">
    <cfRule type="expression" dxfId="28" priority="26">
      <formula>IF($D8="forest green",TRUE,FALSE)</formula>
    </cfRule>
  </conditionalFormatting>
  <conditionalFormatting sqref="D8:G108">
    <cfRule type="expression" dxfId="29" priority="27">
      <formula>IF($D8="asparagus",TRUE,FALSE)</formula>
    </cfRule>
  </conditionalFormatting>
  <conditionalFormatting sqref="D8:G108">
    <cfRule type="expression" dxfId="30" priority="28">
      <formula>IF($D8="olive green",TRUE,FALSE)</formula>
    </cfRule>
  </conditionalFormatting>
  <conditionalFormatting sqref="D8:G108">
    <cfRule type="expression" dxfId="31" priority="29">
      <formula>IF($D8="yellow green",TRUE,FALSE)</formula>
    </cfRule>
  </conditionalFormatting>
  <conditionalFormatting sqref="D8:G108">
    <cfRule type="expression" dxfId="32" priority="30">
      <formula>IF($D8="green yellow",TRUE,FALSE)</formula>
    </cfRule>
  </conditionalFormatting>
  <conditionalFormatting sqref="D8:G108">
    <cfRule type="expression" dxfId="33" priority="31">
      <formula>IF($D8="spring green",TRUE,FALSE)</formula>
    </cfRule>
  </conditionalFormatting>
  <conditionalFormatting sqref="D8:G108">
    <cfRule type="expression" dxfId="34" priority="32">
      <formula>IF($D8="gold",TRUE,FALSE)</formula>
    </cfRule>
  </conditionalFormatting>
  <conditionalFormatting sqref="D8:G108">
    <cfRule type="expression" dxfId="35" priority="33">
      <formula>IF($D8="yellow",TRUE,FALSE)</formula>
    </cfRule>
  </conditionalFormatting>
  <conditionalFormatting sqref="D8:G108">
    <cfRule type="expression" dxfId="36" priority="34">
      <formula>IF($D8="goldenrod",TRUE,FALSE)</formula>
    </cfRule>
  </conditionalFormatting>
  <conditionalFormatting sqref="D8:G108">
    <cfRule type="expression" dxfId="37" priority="35">
      <formula>IF($D8="dandelion",TRUE,FALSE)</formula>
    </cfRule>
  </conditionalFormatting>
  <conditionalFormatting sqref="D8:G108">
    <cfRule type="expression" dxfId="38" priority="36">
      <formula>IF($D8="burnt orange",TRUE,FALSE)</formula>
    </cfRule>
  </conditionalFormatting>
  <conditionalFormatting sqref="D8:G108">
    <cfRule type="expression" dxfId="39" priority="37">
      <formula>IF($D8="orange",TRUE,FALSE)</formula>
    </cfRule>
  </conditionalFormatting>
  <conditionalFormatting sqref="D8:G108">
    <cfRule type="expression" dxfId="40" priority="38">
      <formula>IF($D8="melon",TRUE,FALSE)</formula>
    </cfRule>
  </conditionalFormatting>
  <conditionalFormatting sqref="D8:G108">
    <cfRule type="expression" dxfId="41" priority="39">
      <formula>IF($D8="pink",TRUE,FALSE)</formula>
    </cfRule>
  </conditionalFormatting>
  <conditionalFormatting sqref="D8:G108">
    <cfRule type="expression" dxfId="42" priority="40">
      <formula>IF($D8="carnation pink",TRUE,FALSE)</formula>
    </cfRule>
  </conditionalFormatting>
  <conditionalFormatting sqref="D8:G108">
    <cfRule type="expression" dxfId="43" priority="41">
      <formula>IF($D8="mauvelous",TRUE,FALSE)</formula>
    </cfRule>
  </conditionalFormatting>
  <conditionalFormatting sqref="D8:G108">
    <cfRule type="expression" dxfId="44" priority="42">
      <formula>IF($D8="salmon",TRUE,FALSE)</formula>
    </cfRule>
  </conditionalFormatting>
  <conditionalFormatting sqref="D8:G108">
    <cfRule type="expression" dxfId="45" priority="43">
      <formula>IF($D8="tickle me pink",TRUE,FALSE)</formula>
    </cfRule>
  </conditionalFormatting>
  <conditionalFormatting sqref="D8:G108">
    <cfRule type="expression" dxfId="45" priority="44">
      <formula>IF($D8="tickle me pink",TRUE,FALSE)</formula>
    </cfRule>
  </conditionalFormatting>
  <conditionalFormatting sqref="D8:G108">
    <cfRule type="expression" dxfId="46" priority="45">
      <formula>IF($D8="magenta",TRUE,FALSE)</formula>
    </cfRule>
  </conditionalFormatting>
  <conditionalFormatting sqref="D8:G108">
    <cfRule type="expression" dxfId="47" priority="46">
      <formula>IF($D8="wild strawberry",TRUE,FALSE)</formula>
    </cfRule>
  </conditionalFormatting>
  <conditionalFormatting sqref="D8:G108">
    <cfRule type="expression" dxfId="48" priority="47">
      <formula>IF($D8="violet red",TRUE,FALSE)</formula>
    </cfRule>
  </conditionalFormatting>
  <conditionalFormatting sqref="D8:G108">
    <cfRule type="expression" dxfId="49" priority="48">
      <formula>IF($D8="red violet",TRUE,FALSE)</formula>
    </cfRule>
  </conditionalFormatting>
  <conditionalFormatting sqref="D8:G108">
    <cfRule type="expression" dxfId="50" priority="49">
      <formula>IF($D8="apricot",TRUE,FALSE)</formula>
    </cfRule>
  </conditionalFormatting>
  <conditionalFormatting sqref="D8:G108">
    <cfRule type="expression" dxfId="51" priority="50">
      <formula>IF($D8="peach",TRUE,FALSE)</formula>
    </cfRule>
  </conditionalFormatting>
  <conditionalFormatting sqref="D8:G108">
    <cfRule type="expression" dxfId="52" priority="51">
      <formula>IF($D8="macaroni and cheese",TRUE,FALSE)</formula>
    </cfRule>
  </conditionalFormatting>
  <conditionalFormatting sqref="D8:G108">
    <cfRule type="expression" dxfId="53" priority="52">
      <formula>IF($D8="tan",TRUE,FALSE)</formula>
    </cfRule>
  </conditionalFormatting>
  <conditionalFormatting sqref="D8:G108">
    <cfRule type="expression" dxfId="54" priority="53">
      <formula>IF($D8="burnt sienna",TRUE,FALSE)</formula>
    </cfRule>
  </conditionalFormatting>
  <conditionalFormatting sqref="D8:G108">
    <cfRule type="expression" dxfId="55" priority="54">
      <formula>IF($D8="bittersweet",TRUE,FALSE)</formula>
    </cfRule>
  </conditionalFormatting>
  <conditionalFormatting sqref="D8:G108">
    <cfRule type="expression" dxfId="56" priority="55">
      <formula>IF($D8="red orange",TRUE,FALSE)</formula>
    </cfRule>
  </conditionalFormatting>
  <conditionalFormatting sqref="D8:G108">
    <cfRule type="expression" dxfId="57" priority="56">
      <formula>IF($D8="scarlet",TRUE,FALSE)</formula>
    </cfRule>
  </conditionalFormatting>
  <conditionalFormatting sqref="D8:G108">
    <cfRule type="expression" dxfId="58" priority="57">
      <formula>IF($D8="red",TRUE,FALSE)</formula>
    </cfRule>
  </conditionalFormatting>
  <conditionalFormatting sqref="D8:G108">
    <cfRule type="expression" dxfId="59" priority="58">
      <formula>IF($D8="brick red",TRUE,FALSE)</formula>
    </cfRule>
  </conditionalFormatting>
  <conditionalFormatting sqref="D8:G108">
    <cfRule type="expression" dxfId="60" priority="59">
      <formula>IF($D8="mahogany",TRUE,FALSE)</formula>
    </cfRule>
  </conditionalFormatting>
  <conditionalFormatting sqref="D8:G108">
    <cfRule type="expression" dxfId="61" priority="60">
      <formula>IF($D8="chestnut",TRUE,FALSE)</formula>
    </cfRule>
  </conditionalFormatting>
  <conditionalFormatting sqref="D8:G108">
    <cfRule type="expression" dxfId="62" priority="61">
      <formula>IF($D8="tumbleweed",TRUE,FALSE)</formula>
    </cfRule>
  </conditionalFormatting>
  <conditionalFormatting sqref="D8:G108">
    <cfRule type="expression" dxfId="63" priority="62">
      <formula>IF($D8="raw sienna",TRUE,FALSE)</formula>
    </cfRule>
  </conditionalFormatting>
  <conditionalFormatting sqref="D8:G108">
    <cfRule type="expression" dxfId="64" priority="63">
      <formula>IF($D8="brown",TRUE,FALSE)</formula>
    </cfRule>
  </conditionalFormatting>
  <conditionalFormatting sqref="D8:G108">
    <cfRule type="expression" dxfId="65" priority="64">
      <formula>IF($D8="carrot",TRUE,FALSE)</formula>
    </cfRule>
  </conditionalFormatting>
  <conditionalFormatting sqref="D8:G108">
    <cfRule type="expression" dxfId="66" priority="65">
      <formula>IF($D8="peas",TRUE,FALSE)</formula>
    </cfRule>
  </conditionalFormatting>
  <conditionalFormatting sqref="D8:G108">
    <cfRule type="expression" dxfId="67" priority="66">
      <formula>IF($D8="championshiphorse",TRUE,FALSE)</formula>
    </cfRule>
  </conditionalFormatting>
  <conditionalFormatting sqref="D8:G108">
    <cfRule type="expression" dxfId="68" priority="67">
      <formula>IF($D8="eggs",TRUE,FALSE)</formula>
    </cfRule>
  </conditionalFormatting>
  <conditionalFormatting sqref="D8:G108">
    <cfRule type="expression" dxfId="69" priority="68">
      <formula>IF($D8="family",TRUE,FALSE)</formula>
    </cfRule>
  </conditionalFormatting>
  <conditionalFormatting sqref="D8:G108">
    <cfRule type="expression" dxfId="70" priority="69">
      <formula>IF($D8="field",TRUE,FALSE)</formula>
    </cfRule>
  </conditionalFormatting>
  <conditionalFormatting sqref="H8:H108">
    <cfRule type="cellIs" dxfId="71" priority="70" operator="greaterThanOrEqual">
      <formula>0.8</formula>
    </cfRule>
  </conditionalFormatting>
  <conditionalFormatting sqref="H8:H108">
    <cfRule type="cellIs" dxfId="72" priority="71" operator="greaterThanOrEqual">
      <formula>0.6</formula>
    </cfRule>
  </conditionalFormatting>
  <conditionalFormatting sqref="H8:H108">
    <cfRule type="cellIs" dxfId="73" priority="72" operator="greaterThanOrEqual">
      <formula>0.4</formula>
    </cfRule>
  </conditionalFormatting>
  <conditionalFormatting sqref="H8:H108">
    <cfRule type="cellIs" dxfId="74" priority="73" operator="greaterThanOrEqual">
      <formula>0.2</formula>
    </cfRule>
  </conditionalFormatting>
  <conditionalFormatting sqref="H8:H108">
    <cfRule type="cellIs" dxfId="75" priority="74" operator="lessThan">
      <formula>0.2</formula>
    </cfRule>
  </conditionalFormatting>
  <dataValidations>
    <dataValidation type="custom" allowBlank="1" showDropDown="1" showErrorMessage="1" sqref="D2:D3">
      <formula1>IFERROR(ISURL(D2), true)</formula1>
    </dataValidation>
    <dataValidation type="decimal" operator="greaterThanOrEqual" allowBlank="1" showDropDown="1" showInputMessage="1" showErrorMessage="1" prompt="Enter a number greater than or equal to 5" sqref="D1">
      <formula1>5.0</formula1>
    </dataValidation>
  </dataValidations>
  <hyperlinks>
    <hyperlink r:id="rId1" ref="D2"/>
    <hyperlink r:id="rId2" ref="D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hidden="1" min="2" max="2" width="4.25"/>
    <col customWidth="1" hidden="1" min="3" max="3" width="6.75"/>
    <col customWidth="1" hidden="1" min="4" max="5" width="19.38"/>
    <col customWidth="1" min="6" max="6" width="17.13"/>
    <col hidden="1" min="7" max="9" width="12.63"/>
    <col customWidth="1" min="10" max="10" width="18.88"/>
    <col customWidth="1" min="11" max="11" width="50.13"/>
    <col customWidth="1" min="12" max="12" width="6.88"/>
  </cols>
  <sheetData>
    <row r="1">
      <c r="A1" s="75" t="s">
        <v>860</v>
      </c>
      <c r="B1" s="75" t="s">
        <v>1</v>
      </c>
      <c r="C1" s="75" t="s">
        <v>2</v>
      </c>
      <c r="D1" s="76" t="s">
        <v>3</v>
      </c>
      <c r="E1" s="76" t="s">
        <v>4</v>
      </c>
      <c r="F1" s="75" t="s">
        <v>5</v>
      </c>
      <c r="G1" s="75" t="s">
        <v>861</v>
      </c>
      <c r="H1" s="75" t="s">
        <v>7</v>
      </c>
      <c r="I1" s="75" t="s">
        <v>8</v>
      </c>
      <c r="J1" s="77" t="s">
        <v>9</v>
      </c>
      <c r="K1" s="75" t="s">
        <v>11</v>
      </c>
      <c r="L1" s="75" t="s">
        <v>862</v>
      </c>
    </row>
    <row r="2">
      <c r="A2" s="78" t="str">
        <f>IFERROR(__xludf.DUMMYFUNCTION("IFERROR(QUERY('Youre a Star'!$A2:M538,""SELECT A,B,C,D,E,F,G,H,I WHERE H != '' AND K != ""&amp;TRUE&amp;"" ORDER BY I DESC, A"",FALSE),""No deploys to verify at this time"")"),"You're a Star #506")</f>
        <v>You're a Star #506</v>
      </c>
      <c r="B2" s="78">
        <f>IFERROR(__xludf.DUMMYFUNCTION("""COMPUTED_VALUE"""),31.0)</f>
        <v>31</v>
      </c>
      <c r="C2" s="78">
        <f>IFERROR(__xludf.DUMMYFUNCTION("""COMPUTED_VALUE"""),9.0)</f>
        <v>9</v>
      </c>
      <c r="D2" s="78">
        <f>IFERROR(__xludf.DUMMYFUNCTION("""COMPUTED_VALUE"""),-32.0094569866359)</f>
        <v>-32.00945699</v>
      </c>
      <c r="E2" s="78">
        <f>IFERROR(__xludf.DUMMYFUNCTION("""COMPUTED_VALUE"""),116.055683305114)</f>
        <v>116.0556833</v>
      </c>
      <c r="F2" s="78" t="str">
        <f>IFERROR(__xludf.DUMMYFUNCTION("""COMPUTED_VALUE"""),"Virtual Blue")</f>
        <v>Virtual Blue</v>
      </c>
      <c r="G2" s="78" t="str">
        <f>IFERROR(__xludf.DUMMYFUNCTION("""COMPUTED_VALUE"""),"blue")</f>
        <v>blue</v>
      </c>
      <c r="H2" s="78" t="str">
        <f>IFERROR(__xludf.DUMMYFUNCTION("""COMPUTED_VALUE"""),"jafo43")</f>
        <v>jafo43</v>
      </c>
      <c r="I2" s="78">
        <f>IFERROR(__xludf.DUMMYFUNCTION("""COMPUTED_VALUE"""),50189.0)</f>
        <v>50189</v>
      </c>
      <c r="J2" s="79" t="str">
        <f t="shared" ref="J2:J26" si="1">IF(OR($A2="",$A2="No deploys to verify at this time"),"",HYPERLINK("https://www.munzee.com/m/"&amp;$H2&amp;"/"&amp;IF($I2="","undeploys/",$I2&amp;"/map/?lat="&amp;$D2&amp;"&amp;lon="&amp;$E2&amp;"&amp;type="&amp;$F2&amp;"&amp;name="&amp;SUBSTITUTE($A2,"#","%23")),$H2&amp;IF($I2="","","/"&amp;$I2)))</f>
        <v>jafo43/50189</v>
      </c>
      <c r="K2" s="78" t="str">
        <f>IF(OR($A2="",$A2="No deploys to verify at this time"),"",VLOOKUP($A2,'Youre a Star'!$A$2:$L538,12))</f>
        <v/>
      </c>
      <c r="L2" s="78" t="str">
        <f>IF(OR($A2="",$A2="No deploys to verify at this time"),"",VLOOKUP($A2,'Youre a Star'!$A$2:$M538,13))</f>
        <v/>
      </c>
    </row>
    <row r="3">
      <c r="A3" s="78" t="str">
        <f>IFERROR(__xludf.DUMMYFUNCTION("""COMPUTED_VALUE"""),"You're a Star #379")</f>
        <v>You're a Star #379</v>
      </c>
      <c r="B3" s="78">
        <f>IFERROR(__xludf.DUMMYFUNCTION("""COMPUTED_VALUE"""),23.0)</f>
        <v>23</v>
      </c>
      <c r="C3" s="78">
        <f>IFERROR(__xludf.DUMMYFUNCTION("""COMPUTED_VALUE"""),28.0)</f>
        <v>28</v>
      </c>
      <c r="D3" s="78">
        <f>IFERROR(__xludf.DUMMYFUNCTION("""COMPUTED_VALUE"""),-32.0080735047153)</f>
        <v>-32.0080735</v>
      </c>
      <c r="E3" s="78">
        <f>IFERROR(__xludf.DUMMYFUNCTION("""COMPUTED_VALUE"""),116.058773304687)</f>
        <v>116.0587733</v>
      </c>
      <c r="F3" s="78" t="str">
        <f>IFERROR(__xludf.DUMMYFUNCTION("""COMPUTED_VALUE"""),"Virtual Spring Green")</f>
        <v>Virtual Spring Green</v>
      </c>
      <c r="G3" s="78" t="str">
        <f>IFERROR(__xludf.DUMMYFUNCTION("""COMPUTED_VALUE"""),"spring green")</f>
        <v>spring green</v>
      </c>
      <c r="H3" s="78" t="str">
        <f>IFERROR(__xludf.DUMMYFUNCTION("""COMPUTED_VALUE"""),"Tatzaa")</f>
        <v>Tatzaa</v>
      </c>
      <c r="I3" s="78">
        <f>IFERROR(__xludf.DUMMYFUNCTION("""COMPUTED_VALUE"""),8595.0)</f>
        <v>8595</v>
      </c>
      <c r="J3" s="79" t="str">
        <f t="shared" si="1"/>
        <v>Tatzaa/8595</v>
      </c>
      <c r="K3" s="78" t="str">
        <f>IF(OR($A3="",$A3="No deploys to verify at this time"),"",VLOOKUP($A3,'Youre a Star'!$A$2:$L538,12))</f>
        <v/>
      </c>
      <c r="L3" s="78" t="str">
        <f>IF(OR($A3="",$A3="No deploys to verify at this time"),"",VLOOKUP($A3,'Youre a Star'!$A$2:$M538,13))</f>
        <v/>
      </c>
    </row>
    <row r="4">
      <c r="A4" s="78" t="str">
        <f>IFERROR(__xludf.DUMMYFUNCTION("""COMPUTED_VALUE"""),"You're a Star #401")</f>
        <v>You're a Star #401</v>
      </c>
      <c r="B4" s="78">
        <f>IFERROR(__xludf.DUMMYFUNCTION("""COMPUTED_VALUE"""),25.0)</f>
        <v>25</v>
      </c>
      <c r="C4" s="78">
        <f>IFERROR(__xludf.DUMMYFUNCTION("""COMPUTED_VALUE"""),12.0)</f>
        <v>12</v>
      </c>
      <c r="D4" s="78">
        <f>IFERROR(__xludf.DUMMYFUNCTION("""COMPUTED_VALUE"""),-32.008560304458)</f>
        <v>-32.0085603</v>
      </c>
      <c r="E4" s="78">
        <f>IFERROR(__xludf.DUMMYFUNCTION("""COMPUTED_VALUE"""),116.05610119955)</f>
        <v>116.0561012</v>
      </c>
      <c r="F4" s="78" t="str">
        <f>IFERROR(__xludf.DUMMYFUNCTION("""COMPUTED_VALUE"""),"Virtual Blue")</f>
        <v>Virtual Blue</v>
      </c>
      <c r="G4" s="78" t="str">
        <f>IFERROR(__xludf.DUMMYFUNCTION("""COMPUTED_VALUE"""),"blue")</f>
        <v>blue</v>
      </c>
      <c r="H4" s="78" t="str">
        <f>IFERROR(__xludf.DUMMYFUNCTION("""COMPUTED_VALUE"""),"Nomadicjp")</f>
        <v>Nomadicjp</v>
      </c>
      <c r="I4" s="78"/>
      <c r="J4" s="79" t="str">
        <f t="shared" si="1"/>
        <v>Nomadicjp</v>
      </c>
      <c r="K4" s="78" t="str">
        <f>IF(OR($A4="",$A4="No deploys to verify at this time"),"",VLOOKUP($A4,'Youre a Star'!$A$2:$L538,12))</f>
        <v/>
      </c>
      <c r="L4" s="78" t="str">
        <f>IF(OR($A4="",$A4="No deploys to verify at this time"),"",VLOOKUP($A4,'Youre a Star'!$A$2:$M538,13))</f>
        <v/>
      </c>
    </row>
    <row r="5">
      <c r="A5" s="78" t="str">
        <f>IFERROR(__xludf.DUMMYFUNCTION("""COMPUTED_VALUE"""),"You're a Star #430")</f>
        <v>You're a Star #430</v>
      </c>
      <c r="B5" s="78">
        <f>IFERROR(__xludf.DUMMYFUNCTION("""COMPUTED_VALUE"""),26.0)</f>
        <v>26</v>
      </c>
      <c r="C5" s="78">
        <f>IFERROR(__xludf.DUMMYFUNCTION("""COMPUTED_VALUE"""),22.0)</f>
        <v>22</v>
      </c>
      <c r="D5" s="78">
        <f>IFERROR(__xludf.DUMMYFUNCTION("""COMPUTED_VALUE"""),-32.0085782175092)</f>
        <v>-32.00857822</v>
      </c>
      <c r="E5" s="78">
        <f>IFERROR(__xludf.DUMMYFUNCTION("""COMPUTED_VALUE"""),116.057804526584)</f>
        <v>116.0578045</v>
      </c>
      <c r="F5" s="78" t="str">
        <f>IFERROR(__xludf.DUMMYFUNCTION("""COMPUTED_VALUE"""),"Virtual Robin Egg Blue")</f>
        <v>Virtual Robin Egg Blue</v>
      </c>
      <c r="G5" s="78" t="str">
        <f>IFERROR(__xludf.DUMMYFUNCTION("""COMPUTED_VALUE"""),"robin egg blue")</f>
        <v>robin egg blue</v>
      </c>
      <c r="H5" s="78" t="str">
        <f>IFERROR(__xludf.DUMMYFUNCTION("""COMPUTED_VALUE"""),"Jenks70")</f>
        <v>Jenks70</v>
      </c>
      <c r="I5" s="78"/>
      <c r="J5" s="79" t="str">
        <f t="shared" si="1"/>
        <v>Jenks70</v>
      </c>
      <c r="K5" s="78" t="str">
        <f>IF(OR($A5="",$A5="No deploys to verify at this time"),"",VLOOKUP($A5,'Youre a Star'!$A$2:$L538,12))</f>
        <v/>
      </c>
      <c r="L5" s="78" t="str">
        <f>IF(OR($A5="",$A5="No deploys to verify at this time"),"",VLOOKUP($A5,'Youre a Star'!$A$2:$M538,13))</f>
        <v/>
      </c>
    </row>
    <row r="6">
      <c r="A6" s="78" t="str">
        <f>IFERROR(__xludf.DUMMYFUNCTION("""COMPUTED_VALUE"""),"You're a Star #433")</f>
        <v>You're a Star #433</v>
      </c>
      <c r="B6" s="78">
        <f>IFERROR(__xludf.DUMMYFUNCTION("""COMPUTED_VALUE"""),26.0)</f>
        <v>26</v>
      </c>
      <c r="C6" s="78">
        <f>IFERROR(__xludf.DUMMYFUNCTION("""COMPUTED_VALUE"""),25.0)</f>
        <v>25</v>
      </c>
      <c r="D6" s="78">
        <f>IFERROR(__xludf.DUMMYFUNCTION("""COMPUTED_VALUE"""),-32.0085406363725)</f>
        <v>-32.00854064</v>
      </c>
      <c r="E6" s="78">
        <f>IFERROR(__xludf.DUMMYFUNCTION("""COMPUTED_VALUE"""),116.058311090543)</f>
        <v>116.0583111</v>
      </c>
      <c r="F6" s="78" t="str">
        <f>IFERROR(__xludf.DUMMYFUNCTION("""COMPUTED_VALUE"""),"Virtual Green")</f>
        <v>Virtual Green</v>
      </c>
      <c r="G6" s="78" t="str">
        <f>IFERROR(__xludf.DUMMYFUNCTION("""COMPUTED_VALUE"""),"green")</f>
        <v>green</v>
      </c>
      <c r="H6" s="78" t="str">
        <f>IFERROR(__xludf.DUMMYFUNCTION("""COMPUTED_VALUE"""),"Jenks70")</f>
        <v>Jenks70</v>
      </c>
      <c r="I6" s="78"/>
      <c r="J6" s="79" t="str">
        <f t="shared" si="1"/>
        <v>Jenks70</v>
      </c>
      <c r="K6" s="78" t="str">
        <f>IF(OR($A6="",$A6="No deploys to verify at this time"),"",VLOOKUP($A6,'Youre a Star'!$A$2:$L538,12))</f>
        <v/>
      </c>
      <c r="L6" s="78" t="str">
        <f>IF(OR($A6="",$A6="No deploys to verify at this time"),"",VLOOKUP($A6,'Youre a Star'!$A$2:$M538,13))</f>
        <v/>
      </c>
    </row>
    <row r="7">
      <c r="A7" s="78" t="str">
        <f>IFERROR(__xludf.DUMMYFUNCTION("""COMPUTED_VALUE"""),"You're a Star #436")</f>
        <v>You're a Star #436</v>
      </c>
      <c r="B7" s="78">
        <f>IFERROR(__xludf.DUMMYFUNCTION("""COMPUTED_VALUE"""),26.0)</f>
        <v>26</v>
      </c>
      <c r="C7" s="78">
        <f>IFERROR(__xludf.DUMMYFUNCTION("""COMPUTED_VALUE"""),28.0)</f>
        <v>28</v>
      </c>
      <c r="D7" s="78">
        <f>IFERROR(__xludf.DUMMYFUNCTION("""COMPUTED_VALUE"""),-32.0085030552358)</f>
        <v>-32.00850306</v>
      </c>
      <c r="E7" s="78">
        <f>IFERROR(__xludf.DUMMYFUNCTION("""COMPUTED_VALUE"""),116.058817654294)</f>
        <v>116.0588177</v>
      </c>
      <c r="F7" s="78" t="str">
        <f>IFERROR(__xludf.DUMMYFUNCTION("""COMPUTED_VALUE"""),"Virtual Green")</f>
        <v>Virtual Green</v>
      </c>
      <c r="G7" s="78" t="str">
        <f>IFERROR(__xludf.DUMMYFUNCTION("""COMPUTED_VALUE"""),"green")</f>
        <v>green</v>
      </c>
      <c r="H7" s="78" t="str">
        <f>IFERROR(__xludf.DUMMYFUNCTION("""COMPUTED_VALUE"""),"Jenks70")</f>
        <v>Jenks70</v>
      </c>
      <c r="I7" s="78"/>
      <c r="J7" s="79" t="str">
        <f t="shared" si="1"/>
        <v>Jenks70</v>
      </c>
      <c r="K7" s="78" t="str">
        <f>IF(OR($A7="",$A7="No deploys to verify at this time"),"",VLOOKUP($A7,'Youre a Star'!$A$2:$L538,12))</f>
        <v/>
      </c>
      <c r="L7" s="78" t="str">
        <f>IF(OR($A7="",$A7="No deploys to verify at this time"),"",VLOOKUP($A7,'Youre a Star'!$A$2:$M538,13))</f>
        <v/>
      </c>
    </row>
    <row r="8">
      <c r="A8" s="78" t="str">
        <f>IFERROR(__xludf.DUMMYFUNCTION("""COMPUTED_VALUE"""),"You're a Star #443")</f>
        <v>You're a Star #443</v>
      </c>
      <c r="B8" s="78">
        <f>IFERROR(__xludf.DUMMYFUNCTION("""COMPUTED_VALUE"""),27.0)</f>
        <v>27</v>
      </c>
      <c r="C8" s="78">
        <f>IFERROR(__xludf.DUMMYFUNCTION("""COMPUTED_VALUE"""),16.0)</f>
        <v>16</v>
      </c>
      <c r="D8" s="78">
        <f>IFERROR(__xludf.DUMMYFUNCTION("""COMPUTED_VALUE"""),-32.0087965632895)</f>
        <v>-32.00879656</v>
      </c>
      <c r="E8" s="78">
        <f>IFERROR(__xludf.DUMMYFUNCTION("""COMPUTED_VALUE"""),116.056806178128)</f>
        <v>116.0568062</v>
      </c>
      <c r="F8" s="78" t="str">
        <f>IFERROR(__xludf.DUMMYFUNCTION("""COMPUTED_VALUE"""),"Virtual Cerulean")</f>
        <v>Virtual Cerulean</v>
      </c>
      <c r="G8" s="78" t="str">
        <f>IFERROR(__xludf.DUMMYFUNCTION("""COMPUTED_VALUE"""),"cerulean")</f>
        <v>cerulean</v>
      </c>
      <c r="H8" s="78" t="str">
        <f>IFERROR(__xludf.DUMMYFUNCTION("""COMPUTED_VALUE"""),"Suomieven")</f>
        <v>Suomieven</v>
      </c>
      <c r="I8" s="78"/>
      <c r="J8" s="79" t="str">
        <f t="shared" si="1"/>
        <v>Suomieven</v>
      </c>
      <c r="K8" s="79" t="str">
        <f>IF(OR($A8="",$A8="No deploys to verify at this time"),"",VLOOKUP($A8,'Youre a Star'!$A$2:$L538,12))</f>
        <v>https://www.munzee.com/m/Suomieven/21856/</v>
      </c>
      <c r="L8" s="78" t="str">
        <f>IF(OR($A8="",$A8="No deploys to verify at this time"),"",VLOOKUP($A8,'Youre a Star'!$A$2:$M538,13))</f>
        <v/>
      </c>
    </row>
    <row r="9">
      <c r="A9" s="78" t="str">
        <f>IFERROR(__xludf.DUMMYFUNCTION("""COMPUTED_VALUE"""),"You're a Star #447")</f>
        <v>You're a Star #447</v>
      </c>
      <c r="B9" s="78">
        <f>IFERROR(__xludf.DUMMYFUNCTION("""COMPUTED_VALUE"""),27.0)</f>
        <v>27</v>
      </c>
      <c r="C9" s="78">
        <f>IFERROR(__xludf.DUMMYFUNCTION("""COMPUTED_VALUE"""),20.0)</f>
        <v>20</v>
      </c>
      <c r="D9" s="78">
        <f>IFERROR(__xludf.DUMMYFUNCTION("""COMPUTED_VALUE"""),-32.0087464551072)</f>
        <v>-32.00874646</v>
      </c>
      <c r="E9" s="78">
        <f>IFERROR(__xludf.DUMMYFUNCTION("""COMPUTED_VALUE"""),116.057481598302)</f>
        <v>116.0574816</v>
      </c>
      <c r="F9" s="78" t="str">
        <f>IFERROR(__xludf.DUMMYFUNCTION("""COMPUTED_VALUE"""),"Virtual Robin Egg Blue")</f>
        <v>Virtual Robin Egg Blue</v>
      </c>
      <c r="G9" s="78" t="str">
        <f>IFERROR(__xludf.DUMMYFUNCTION("""COMPUTED_VALUE"""),"robin egg blue")</f>
        <v>robin egg blue</v>
      </c>
      <c r="H9" s="78" t="str">
        <f>IFERROR(__xludf.DUMMYFUNCTION("""COMPUTED_VALUE"""),"Debolicious")</f>
        <v>Debolicious</v>
      </c>
      <c r="I9" s="78"/>
      <c r="J9" s="79" t="str">
        <f t="shared" si="1"/>
        <v>Debolicious</v>
      </c>
      <c r="K9" s="78" t="str">
        <f>IF(OR($A9="",$A9="No deploys to verify at this time"),"",VLOOKUP($A9,'Youre a Star'!$A$2:$L538,12))</f>
        <v/>
      </c>
      <c r="L9" s="78" t="str">
        <f>IF(OR($A9="",$A9="No deploys to verify at this time"),"",VLOOKUP($A9,'Youre a Star'!$A$2:$M538,13))</f>
        <v/>
      </c>
    </row>
    <row r="10">
      <c r="A10" s="78" t="str">
        <f>IFERROR(__xludf.DUMMYFUNCTION("""COMPUTED_VALUE"""),"You're a Star #448")</f>
        <v>You're a Star #448</v>
      </c>
      <c r="B10" s="78">
        <f>IFERROR(__xludf.DUMMYFUNCTION("""COMPUTED_VALUE"""),27.0)</f>
        <v>27</v>
      </c>
      <c r="C10" s="78">
        <f>IFERROR(__xludf.DUMMYFUNCTION("""COMPUTED_VALUE"""),21.0)</f>
        <v>21</v>
      </c>
      <c r="D10" s="78">
        <f>IFERROR(__xludf.DUMMYFUNCTION("""COMPUTED_VALUE"""),-32.0087339280617)</f>
        <v>-32.00873393</v>
      </c>
      <c r="E10" s="78">
        <f>IFERROR(__xludf.DUMMYFUNCTION("""COMPUTED_VALUE"""),116.057650453288)</f>
        <v>116.0576505</v>
      </c>
      <c r="F10" s="78" t="str">
        <f>IFERROR(__xludf.DUMMYFUNCTION("""COMPUTED_VALUE"""),"Virtual Robin Egg Blue")</f>
        <v>Virtual Robin Egg Blue</v>
      </c>
      <c r="G10" s="78" t="str">
        <f>IFERROR(__xludf.DUMMYFUNCTION("""COMPUTED_VALUE"""),"robin egg blue")</f>
        <v>robin egg blue</v>
      </c>
      <c r="H10" s="78" t="str">
        <f>IFERROR(__xludf.DUMMYFUNCTION("""COMPUTED_VALUE"""),"Julesbeus")</f>
        <v>Julesbeus</v>
      </c>
      <c r="I10" s="78"/>
      <c r="J10" s="79" t="str">
        <f t="shared" si="1"/>
        <v>Julesbeus</v>
      </c>
      <c r="K10" s="78" t="str">
        <f>IF(OR($A10="",$A10="No deploys to verify at this time"),"",VLOOKUP($A10,'Youre a Star'!$A$2:$L538,12))</f>
        <v/>
      </c>
      <c r="L10" s="78" t="str">
        <f>IF(OR($A10="",$A10="No deploys to verify at this time"),"",VLOOKUP($A10,'Youre a Star'!$A$2:$M538,13))</f>
        <v/>
      </c>
    </row>
    <row r="11">
      <c r="A11" s="78" t="str">
        <f>IFERROR(__xludf.DUMMYFUNCTION("""COMPUTED_VALUE"""),"You're a Star #450")</f>
        <v>You're a Star #450</v>
      </c>
      <c r="B11" s="78">
        <f>IFERROR(__xludf.DUMMYFUNCTION("""COMPUTED_VALUE"""),27.0)</f>
        <v>27</v>
      </c>
      <c r="C11" s="78">
        <f>IFERROR(__xludf.DUMMYFUNCTION("""COMPUTED_VALUE"""),23.0)</f>
        <v>23</v>
      </c>
      <c r="D11" s="78">
        <f>IFERROR(__xludf.DUMMYFUNCTION("""COMPUTED_VALUE"""),-32.0087088739706)</f>
        <v>-32.00870887</v>
      </c>
      <c r="E11" s="78">
        <f>IFERROR(__xludf.DUMMYFUNCTION("""COMPUTED_VALUE"""),116.05798816319)</f>
        <v>116.0579882</v>
      </c>
      <c r="F11" s="78" t="str">
        <f>IFERROR(__xludf.DUMMYFUNCTION("""COMPUTED_VALUE"""),"Virtual Robin Egg Blue")</f>
        <v>Virtual Robin Egg Blue</v>
      </c>
      <c r="G11" s="78" t="str">
        <f>IFERROR(__xludf.DUMMYFUNCTION("""COMPUTED_VALUE"""),"robin egg blue")</f>
        <v>robin egg blue</v>
      </c>
      <c r="H11" s="78" t="str">
        <f>IFERROR(__xludf.DUMMYFUNCTION("""COMPUTED_VALUE"""),"Debolicious")</f>
        <v>Debolicious</v>
      </c>
      <c r="I11" s="78"/>
      <c r="J11" s="79" t="str">
        <f t="shared" si="1"/>
        <v>Debolicious</v>
      </c>
      <c r="K11" s="78" t="str">
        <f>IF(OR($A11="",$A11="No deploys to verify at this time"),"",VLOOKUP($A11,'Youre a Star'!$A$2:$L538,12))</f>
        <v/>
      </c>
      <c r="L11" s="78" t="str">
        <f>IF(OR($A11="",$A11="No deploys to verify at this time"),"",VLOOKUP($A11,'Youre a Star'!$A$2:$M538,13))</f>
        <v/>
      </c>
    </row>
    <row r="12">
      <c r="A12" s="78" t="str">
        <f>IFERROR(__xludf.DUMMYFUNCTION("""COMPUTED_VALUE"""),"You're a Star #451")</f>
        <v>You're a Star #451</v>
      </c>
      <c r="B12" s="78">
        <f>IFERROR(__xludf.DUMMYFUNCTION("""COMPUTED_VALUE"""),27.0)</f>
        <v>27</v>
      </c>
      <c r="C12" s="78">
        <f>IFERROR(__xludf.DUMMYFUNCTION("""COMPUTED_VALUE"""),24.0)</f>
        <v>24</v>
      </c>
      <c r="D12" s="78">
        <f>IFERROR(__xludf.DUMMYFUNCTION("""COMPUTED_VALUE"""),-32.008696346925)</f>
        <v>-32.00869635</v>
      </c>
      <c r="E12" s="78">
        <f>IFERROR(__xludf.DUMMYFUNCTION("""COMPUTED_VALUE"""),116.058157018107)</f>
        <v>116.058157</v>
      </c>
      <c r="F12" s="78" t="str">
        <f>IFERROR(__xludf.DUMMYFUNCTION("""COMPUTED_VALUE"""),"Virtual Green")</f>
        <v>Virtual Green</v>
      </c>
      <c r="G12" s="78" t="str">
        <f>IFERROR(__xludf.DUMMYFUNCTION("""COMPUTED_VALUE"""),"green")</f>
        <v>green</v>
      </c>
      <c r="H12" s="78" t="str">
        <f>IFERROR(__xludf.DUMMYFUNCTION("""COMPUTED_VALUE"""),"Julesbeus")</f>
        <v>Julesbeus</v>
      </c>
      <c r="I12" s="78"/>
      <c r="J12" s="79" t="str">
        <f t="shared" si="1"/>
        <v>Julesbeus</v>
      </c>
      <c r="K12" s="78" t="str">
        <f>IF(OR($A12="",$A12="No deploys to verify at this time"),"",VLOOKUP($A12,'Youre a Star'!$A$2:$L538,12))</f>
        <v/>
      </c>
      <c r="L12" s="78" t="str">
        <f>IF(OR($A12="",$A12="No deploys to verify at this time"),"",VLOOKUP($A12,'Youre a Star'!$A$2:$M538,13))</f>
        <v/>
      </c>
    </row>
    <row r="13">
      <c r="A13" s="78" t="str">
        <f>IFERROR(__xludf.DUMMYFUNCTION("""COMPUTED_VALUE"""),"You're a Star #453")</f>
        <v>You're a Star #453</v>
      </c>
      <c r="B13" s="78">
        <f>IFERROR(__xludf.DUMMYFUNCTION("""COMPUTED_VALUE"""),27.0)</f>
        <v>27</v>
      </c>
      <c r="C13" s="78">
        <f>IFERROR(__xludf.DUMMYFUNCTION("""COMPUTED_VALUE"""),26.0)</f>
        <v>26</v>
      </c>
      <c r="D13" s="78">
        <f>IFERROR(__xludf.DUMMYFUNCTION("""COMPUTED_VALUE"""),-32.0086712928339)</f>
        <v>-32.00867129</v>
      </c>
      <c r="E13" s="78">
        <f>IFERROR(__xludf.DUMMYFUNCTION("""COMPUTED_VALUE"""),116.058494727871)</f>
        <v>116.0584947</v>
      </c>
      <c r="F13" s="78" t="str">
        <f>IFERROR(__xludf.DUMMYFUNCTION("""COMPUTED_VALUE"""),"Virtual Green")</f>
        <v>Virtual Green</v>
      </c>
      <c r="G13" s="78" t="str">
        <f>IFERROR(__xludf.DUMMYFUNCTION("""COMPUTED_VALUE"""),"green")</f>
        <v>green</v>
      </c>
      <c r="H13" s="78" t="str">
        <f>IFERROR(__xludf.DUMMYFUNCTION("""COMPUTED_VALUE"""),"Debolicious")</f>
        <v>Debolicious</v>
      </c>
      <c r="I13" s="78"/>
      <c r="J13" s="79" t="str">
        <f t="shared" si="1"/>
        <v>Debolicious</v>
      </c>
      <c r="K13" s="78" t="str">
        <f>IF(OR($A13="",$A13="No deploys to verify at this time"),"",VLOOKUP($A13,'Youre a Star'!$A$2:$L538,12))</f>
        <v/>
      </c>
      <c r="L13" s="78" t="str">
        <f>IF(OR($A13="",$A13="No deploys to verify at this time"),"",VLOOKUP($A13,'Youre a Star'!$A$2:$M538,13))</f>
        <v/>
      </c>
    </row>
    <row r="14">
      <c r="A14" s="78" t="str">
        <f>IFERROR(__xludf.DUMMYFUNCTION("""COMPUTED_VALUE"""),"You're a Star #478")</f>
        <v>You're a Star #478</v>
      </c>
      <c r="B14" s="78">
        <f>IFERROR(__xludf.DUMMYFUNCTION("""COMPUTED_VALUE"""),29.0)</f>
        <v>29</v>
      </c>
      <c r="C14" s="78">
        <f>IFERROR(__xludf.DUMMYFUNCTION("""COMPUTED_VALUE"""),13.0)</f>
        <v>13</v>
      </c>
      <c r="D14" s="78">
        <f>IFERROR(__xludf.DUMMYFUNCTION("""COMPUTED_VALUE"""),-32.0091205114399)</f>
        <v>-32.00912051</v>
      </c>
      <c r="E14" s="78">
        <f>IFERROR(__xludf.DUMMYFUNCTION("""COMPUTED_VALUE"""),116.056329171409)</f>
        <v>116.0563292</v>
      </c>
      <c r="F14" s="78" t="str">
        <f>IFERROR(__xludf.DUMMYFUNCTION("""COMPUTED_VALUE"""),"Virtual Blue")</f>
        <v>Virtual Blue</v>
      </c>
      <c r="G14" s="78" t="str">
        <f>IFERROR(__xludf.DUMMYFUNCTION("""COMPUTED_VALUE"""),"blue")</f>
        <v>blue</v>
      </c>
      <c r="H14" s="78" t="str">
        <f>IFERROR(__xludf.DUMMYFUNCTION("""COMPUTED_VALUE"""),"Jenks70")</f>
        <v>Jenks70</v>
      </c>
      <c r="I14" s="78"/>
      <c r="J14" s="79" t="str">
        <f t="shared" si="1"/>
        <v>Jenks70</v>
      </c>
      <c r="K14" s="78" t="str">
        <f>IF(OR($A14="",$A14="No deploys to verify at this time"),"",VLOOKUP($A14,'Youre a Star'!$A$2:$L538,12))</f>
        <v/>
      </c>
      <c r="L14" s="78" t="str">
        <f>IF(OR($A14="",$A14="No deploys to verify at this time"),"",VLOOKUP($A14,'Youre a Star'!$A$2:$M538,13))</f>
        <v/>
      </c>
    </row>
    <row r="15">
      <c r="A15" s="78" t="str">
        <f>IFERROR(__xludf.DUMMYFUNCTION("""COMPUTED_VALUE"""),"You're a Star #493")</f>
        <v>You're a Star #493</v>
      </c>
      <c r="B15" s="78">
        <f>IFERROR(__xludf.DUMMYFUNCTION("""COMPUTED_VALUE"""),30.0)</f>
        <v>30</v>
      </c>
      <c r="C15" s="78">
        <f>IFERROR(__xludf.DUMMYFUNCTION("""COMPUTED_VALUE"""),10.0)</f>
        <v>10</v>
      </c>
      <c r="D15" s="78">
        <f>IFERROR(__xludf.DUMMYFUNCTION("""COMPUTED_VALUE"""),-32.0093012760835)</f>
        <v>-32.00930128</v>
      </c>
      <c r="E15" s="78">
        <f>IFERROR(__xludf.DUMMYFUNCTION("""COMPUTED_VALUE"""),116.055837382816)</f>
        <v>116.0558374</v>
      </c>
      <c r="F15" s="78" t="str">
        <f>IFERROR(__xludf.DUMMYFUNCTION("""COMPUTED_VALUE"""),"Virtual Blue")</f>
        <v>Virtual Blue</v>
      </c>
      <c r="G15" s="78" t="str">
        <f>IFERROR(__xludf.DUMMYFUNCTION("""COMPUTED_VALUE"""),"blue")</f>
        <v>blue</v>
      </c>
      <c r="H15" s="78" t="str">
        <f>IFERROR(__xludf.DUMMYFUNCTION("""COMPUTED_VALUE"""),"Debolicious")</f>
        <v>Debolicious</v>
      </c>
      <c r="I15" s="78"/>
      <c r="J15" s="79" t="str">
        <f t="shared" si="1"/>
        <v>Debolicious</v>
      </c>
      <c r="K15" s="78" t="str">
        <f>IF(OR($A15="",$A15="No deploys to verify at this time"),"",VLOOKUP($A15,'Youre a Star'!$A$2:$L538,12))</f>
        <v/>
      </c>
      <c r="L15" s="78" t="str">
        <f>IF(OR($A15="",$A15="No deploys to verify at this time"),"",VLOOKUP($A15,'Youre a Star'!$A$2:$M538,13))</f>
        <v/>
      </c>
    </row>
    <row r="16">
      <c r="A16" s="78" t="str">
        <f>IFERROR(__xludf.DUMMYFUNCTION("""COMPUTED_VALUE"""),"You're a Star #494")</f>
        <v>You're a Star #494</v>
      </c>
      <c r="B16" s="78">
        <f>IFERROR(__xludf.DUMMYFUNCTION("""COMPUTED_VALUE"""),30.0)</f>
        <v>30</v>
      </c>
      <c r="C16" s="78">
        <f>IFERROR(__xludf.DUMMYFUNCTION("""COMPUTED_VALUE"""),11.0)</f>
        <v>11</v>
      </c>
      <c r="D16" s="78">
        <f>IFERROR(__xludf.DUMMYFUNCTION("""COMPUTED_VALUE"""),-32.009288749038)</f>
        <v>-32.00928875</v>
      </c>
      <c r="E16" s="78">
        <f>IFERROR(__xludf.DUMMYFUNCTION("""COMPUTED_VALUE"""),116.056006238824)</f>
        <v>116.0560062</v>
      </c>
      <c r="F16" s="78" t="str">
        <f>IFERROR(__xludf.DUMMYFUNCTION("""COMPUTED_VALUE"""),"Virtual Blue")</f>
        <v>Virtual Blue</v>
      </c>
      <c r="G16" s="78" t="str">
        <f>IFERROR(__xludf.DUMMYFUNCTION("""COMPUTED_VALUE"""),"blue")</f>
        <v>blue</v>
      </c>
      <c r="H16" s="78" t="str">
        <f>IFERROR(__xludf.DUMMYFUNCTION("""COMPUTED_VALUE"""),"Julesbeus")</f>
        <v>Julesbeus</v>
      </c>
      <c r="I16" s="78"/>
      <c r="J16" s="79" t="str">
        <f t="shared" si="1"/>
        <v>Julesbeus</v>
      </c>
      <c r="K16" s="78" t="str">
        <f>IF(OR($A16="",$A16="No deploys to verify at this time"),"",VLOOKUP($A16,'Youre a Star'!$A$2:$L538,12))</f>
        <v/>
      </c>
      <c r="L16" s="78" t="str">
        <f>IF(OR($A16="",$A16="No deploys to verify at this time"),"",VLOOKUP($A16,'Youre a Star'!$A$2:$M538,13))</f>
        <v/>
      </c>
    </row>
    <row r="17">
      <c r="A17" s="78" t="str">
        <f>IFERROR(__xludf.DUMMYFUNCTION("""COMPUTED_VALUE"""),"You're a Star #496")</f>
        <v>You're a Star #496</v>
      </c>
      <c r="B17" s="78">
        <f>IFERROR(__xludf.DUMMYFUNCTION("""COMPUTED_VALUE"""),30.0)</f>
        <v>30</v>
      </c>
      <c r="C17" s="78">
        <f>IFERROR(__xludf.DUMMYFUNCTION("""COMPUTED_VALUE"""),13.0)</f>
        <v>13</v>
      </c>
      <c r="D17" s="78">
        <f>IFERROR(__xludf.DUMMYFUNCTION("""COMPUTED_VALUE"""),-32.0092636949468)</f>
        <v>-32.00926369</v>
      </c>
      <c r="E17" s="78">
        <f>IFERROR(__xludf.DUMMYFUNCTION("""COMPUTED_VALUE"""),116.05634395077)</f>
        <v>116.056344</v>
      </c>
      <c r="F17" s="78" t="str">
        <f>IFERROR(__xludf.DUMMYFUNCTION("""COMPUTED_VALUE"""),"Virtual Blue")</f>
        <v>Virtual Blue</v>
      </c>
      <c r="G17" s="78" t="str">
        <f>IFERROR(__xludf.DUMMYFUNCTION("""COMPUTED_VALUE"""),"blue")</f>
        <v>blue</v>
      </c>
      <c r="H17" s="78" t="str">
        <f>IFERROR(__xludf.DUMMYFUNCTION("""COMPUTED_VALUE"""),"Debolicious")</f>
        <v>Debolicious</v>
      </c>
      <c r="I17" s="78"/>
      <c r="J17" s="79" t="str">
        <f t="shared" si="1"/>
        <v>Debolicious</v>
      </c>
      <c r="K17" s="78" t="str">
        <f>IF(OR($A17="",$A17="No deploys to verify at this time"),"",VLOOKUP($A17,'Youre a Star'!$A$2:$L538,12))</f>
        <v/>
      </c>
      <c r="L17" s="78" t="str">
        <f>IF(OR($A17="",$A17="No deploys to verify at this time"),"",VLOOKUP($A17,'Youre a Star'!$A$2:$M538,13))</f>
        <v/>
      </c>
    </row>
    <row r="18">
      <c r="A18" s="78" t="str">
        <f>IFERROR(__xludf.DUMMYFUNCTION("""COMPUTED_VALUE"""),"You're a Star #497")</f>
        <v>You're a Star #497</v>
      </c>
      <c r="B18" s="78">
        <f>IFERROR(__xludf.DUMMYFUNCTION("""COMPUTED_VALUE"""),30.0)</f>
        <v>30</v>
      </c>
      <c r="C18" s="78">
        <f>IFERROR(__xludf.DUMMYFUNCTION("""COMPUTED_VALUE"""),14.0)</f>
        <v>14</v>
      </c>
      <c r="D18" s="78">
        <f>IFERROR(__xludf.DUMMYFUNCTION("""COMPUTED_VALUE"""),-32.0092511679013)</f>
        <v>-32.00925117</v>
      </c>
      <c r="E18" s="78">
        <f>IFERROR(__xludf.DUMMYFUNCTION("""COMPUTED_VALUE"""),116.056512806709)</f>
        <v>116.0565128</v>
      </c>
      <c r="F18" s="78" t="str">
        <f>IFERROR(__xludf.DUMMYFUNCTION("""COMPUTED_VALUE"""),"Virtual Blue")</f>
        <v>Virtual Blue</v>
      </c>
      <c r="G18" s="78" t="str">
        <f>IFERROR(__xludf.DUMMYFUNCTION("""COMPUTED_VALUE"""),"blue")</f>
        <v>blue</v>
      </c>
      <c r="H18" s="78" t="str">
        <f>IFERROR(__xludf.DUMMYFUNCTION("""COMPUTED_VALUE"""),"Julesbeus")</f>
        <v>Julesbeus</v>
      </c>
      <c r="I18" s="78"/>
      <c r="J18" s="79" t="str">
        <f t="shared" si="1"/>
        <v>Julesbeus</v>
      </c>
      <c r="K18" s="78" t="str">
        <f>IF(OR($A18="",$A18="No deploys to verify at this time"),"",VLOOKUP($A18,'Youre a Star'!$A$2:$L538,12))</f>
        <v/>
      </c>
      <c r="L18" s="78" t="str">
        <f>IF(OR($A18="",$A18="No deploys to verify at this time"),"",VLOOKUP($A18,'Youre a Star'!$A$2:$M538,13))</f>
        <v/>
      </c>
    </row>
    <row r="19">
      <c r="A19" s="78" t="str">
        <f>IFERROR(__xludf.DUMMYFUNCTION("""COMPUTED_VALUE"""),"You're a Star #503")</f>
        <v>You're a Star #503</v>
      </c>
      <c r="B19" s="78">
        <f>IFERROR(__xludf.DUMMYFUNCTION("""COMPUTED_VALUE"""),30.0)</f>
        <v>30</v>
      </c>
      <c r="C19" s="78">
        <f>IFERROR(__xludf.DUMMYFUNCTION("""COMPUTED_VALUE"""),27.0)</f>
        <v>27</v>
      </c>
      <c r="D19" s="78">
        <f>IFERROR(__xludf.DUMMYFUNCTION("""COMPUTED_VALUE"""),-32.009088316309)</f>
        <v>-32.00908832</v>
      </c>
      <c r="E19" s="78">
        <f>IFERROR(__xludf.DUMMYFUNCTION("""COMPUTED_VALUE"""),116.058707931812)</f>
        <v>116.0587079</v>
      </c>
      <c r="F19" s="78" t="str">
        <f>IFERROR(__xludf.DUMMYFUNCTION("""COMPUTED_VALUE"""),"Virtual Green")</f>
        <v>Virtual Green</v>
      </c>
      <c r="G19" s="78" t="str">
        <f>IFERROR(__xludf.DUMMYFUNCTION("""COMPUTED_VALUE"""),"green")</f>
        <v>green</v>
      </c>
      <c r="H19" s="78" t="str">
        <f>IFERROR(__xludf.DUMMYFUNCTION("""COMPUTED_VALUE"""),"Debolicious")</f>
        <v>Debolicious</v>
      </c>
      <c r="I19" s="78"/>
      <c r="J19" s="79" t="str">
        <f t="shared" si="1"/>
        <v>Debolicious</v>
      </c>
      <c r="K19" s="78" t="str">
        <f>IF(OR($A19="",$A19="No deploys to verify at this time"),"",VLOOKUP($A19,'Youre a Star'!$A$2:$L538,12))</f>
        <v>Deb or jenks70</v>
      </c>
      <c r="L19" s="78" t="str">
        <f>IF(OR($A19="",$A19="No deploys to verify at this time"),"",VLOOKUP($A19,'Youre a Star'!$A$2:$M538,13))</f>
        <v/>
      </c>
    </row>
    <row r="20">
      <c r="A20" s="78" t="str">
        <f>IFERROR(__xludf.DUMMYFUNCTION("""COMPUTED_VALUE"""),"You're a Star #508")</f>
        <v>You're a Star #508</v>
      </c>
      <c r="B20" s="78">
        <f>IFERROR(__xludf.DUMMYFUNCTION("""COMPUTED_VALUE"""),31.0)</f>
        <v>31</v>
      </c>
      <c r="C20" s="78">
        <f>IFERROR(__xludf.DUMMYFUNCTION("""COMPUTED_VALUE"""),11.0)</f>
        <v>11</v>
      </c>
      <c r="D20" s="78">
        <f>IFERROR(__xludf.DUMMYFUNCTION("""COMPUTED_VALUE"""),-32.0094319325447)</f>
        <v>-32.00943193</v>
      </c>
      <c r="E20" s="78">
        <f>IFERROR(__xludf.DUMMYFUNCTION("""COMPUTED_VALUE"""),116.05602101768)</f>
        <v>116.056021</v>
      </c>
      <c r="F20" s="78" t="str">
        <f>IFERROR(__xludf.DUMMYFUNCTION("""COMPUTED_VALUE"""),"Virtual Blue")</f>
        <v>Virtual Blue</v>
      </c>
      <c r="G20" s="78" t="str">
        <f>IFERROR(__xludf.DUMMYFUNCTION("""COMPUTED_VALUE"""),"blue")</f>
        <v>blue</v>
      </c>
      <c r="H20" s="78" t="str">
        <f>IFERROR(__xludf.DUMMYFUNCTION("""COMPUTED_VALUE"""),"Mahimir")</f>
        <v>Mahimir</v>
      </c>
      <c r="I20" s="78"/>
      <c r="J20" s="79" t="str">
        <f t="shared" si="1"/>
        <v>Mahimir</v>
      </c>
      <c r="K20" s="79" t="str">
        <f>IF(OR($A20="",$A20="No deploys to verify at this time"),"",VLOOKUP($A20,'Youre a Star'!$A$2:$L538,12))</f>
        <v>https://www.munzee.com/m/Mahimir/7772/</v>
      </c>
      <c r="L20" s="78" t="str">
        <f>IF(OR($A20="",$A20="No deploys to verify at this time"),"",VLOOKUP($A20,'Youre a Star'!$A$2:$M538,13))</f>
        <v/>
      </c>
    </row>
    <row r="21">
      <c r="A21" s="78"/>
      <c r="B21" s="78"/>
      <c r="C21" s="78"/>
      <c r="D21" s="78"/>
      <c r="E21" s="78"/>
      <c r="F21" s="78"/>
      <c r="G21" s="78"/>
      <c r="H21" s="78"/>
      <c r="I21" s="78"/>
      <c r="J21" s="78" t="str">
        <f t="shared" si="1"/>
        <v/>
      </c>
      <c r="K21" s="78" t="str">
        <f>IF(OR($A21="",$A21="No deploys to verify at this time"),"",VLOOKUP($A21,'Youre a Star'!$A$2:$L538,12))</f>
        <v/>
      </c>
      <c r="L21" s="78" t="str">
        <f>IF(OR($A21="",$A21="No deploys to verify at this time"),"",VLOOKUP($A21,'Youre a Star'!$A$2:$M538,13))</f>
        <v/>
      </c>
    </row>
    <row r="22">
      <c r="A22" s="78"/>
      <c r="B22" s="78"/>
      <c r="C22" s="78"/>
      <c r="D22" s="78"/>
      <c r="E22" s="78"/>
      <c r="F22" s="78"/>
      <c r="G22" s="78"/>
      <c r="H22" s="78"/>
      <c r="I22" s="78"/>
      <c r="J22" s="78" t="str">
        <f t="shared" si="1"/>
        <v/>
      </c>
      <c r="K22" s="78" t="str">
        <f>IF(OR($A22="",$A22="No deploys to verify at this time"),"",VLOOKUP($A22,'Youre a Star'!$A$2:$L538,12))</f>
        <v/>
      </c>
      <c r="L22" s="78" t="str">
        <f>IF(OR($A22="",$A22="No deploys to verify at this time"),"",VLOOKUP($A22,'Youre a Star'!$A$2:$M538,13))</f>
        <v/>
      </c>
    </row>
    <row r="23">
      <c r="A23" s="78"/>
      <c r="B23" s="78"/>
      <c r="C23" s="78"/>
      <c r="D23" s="78"/>
      <c r="E23" s="78"/>
      <c r="F23" s="78"/>
      <c r="G23" s="78"/>
      <c r="H23" s="78"/>
      <c r="I23" s="78"/>
      <c r="J23" s="78" t="str">
        <f t="shared" si="1"/>
        <v/>
      </c>
      <c r="K23" s="78" t="str">
        <f>IF(OR($A23="",$A23="No deploys to verify at this time"),"",VLOOKUP($A23,'Youre a Star'!$A$2:$L538,12))</f>
        <v/>
      </c>
      <c r="L23" s="78" t="str">
        <f>IF(OR($A23="",$A23="No deploys to verify at this time"),"",VLOOKUP($A23,'Youre a Star'!$A$2:$M538,13))</f>
        <v/>
      </c>
    </row>
    <row r="24">
      <c r="A24" s="78"/>
      <c r="B24" s="78"/>
      <c r="C24" s="78"/>
      <c r="D24" s="78"/>
      <c r="E24" s="78"/>
      <c r="F24" s="78"/>
      <c r="G24" s="78"/>
      <c r="H24" s="78"/>
      <c r="I24" s="78"/>
      <c r="J24" s="78" t="str">
        <f t="shared" si="1"/>
        <v/>
      </c>
      <c r="K24" s="78" t="str">
        <f>IF(OR($A24="",$A24="No deploys to verify at this time"),"",VLOOKUP($A24,'Youre a Star'!$A$2:$L538,12))</f>
        <v/>
      </c>
      <c r="L24" s="78" t="str">
        <f>IF(OR($A24="",$A24="No deploys to verify at this time"),"",VLOOKUP($A24,'Youre a Star'!$A$2:$M538,13))</f>
        <v/>
      </c>
    </row>
    <row r="25">
      <c r="A25" s="78"/>
      <c r="B25" s="78"/>
      <c r="C25" s="78"/>
      <c r="D25" s="78"/>
      <c r="E25" s="78"/>
      <c r="F25" s="78"/>
      <c r="G25" s="78"/>
      <c r="H25" s="78"/>
      <c r="I25" s="78"/>
      <c r="J25" s="78" t="str">
        <f t="shared" si="1"/>
        <v/>
      </c>
      <c r="K25" s="78" t="str">
        <f>IF(OR($A25="",$A25="No deploys to verify at this time"),"",VLOOKUP($A25,'Youre a Star'!$A$2:$L538,12))</f>
        <v/>
      </c>
      <c r="L25" s="78" t="str">
        <f>IF(OR($A25="",$A25="No deploys to verify at this time"),"",VLOOKUP($A25,'Youre a Star'!$A$2:$M538,13))</f>
        <v/>
      </c>
    </row>
    <row r="26">
      <c r="A26" s="78"/>
      <c r="B26" s="78"/>
      <c r="C26" s="78"/>
      <c r="D26" s="78"/>
      <c r="E26" s="78"/>
      <c r="F26" s="78"/>
      <c r="G26" s="78"/>
      <c r="H26" s="78"/>
      <c r="I26" s="78"/>
      <c r="J26" s="78" t="str">
        <f t="shared" si="1"/>
        <v/>
      </c>
      <c r="K26" s="78" t="str">
        <f>IF(OR($A26="",$A26="No deploys to verify at this time"),"",VLOOKUP($A26,'Youre a Star'!$A$2:$L538,12))</f>
        <v/>
      </c>
      <c r="L26" s="78" t="str">
        <f>IF(OR($A26="",$A26="No deploys to verify at this time"),"",VLOOKUP($A26,'Youre a Star'!$A$2:$M538,13))</f>
        <v/>
      </c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</row>
  </sheetData>
  <conditionalFormatting sqref="A2:L538">
    <cfRule type="expression" dxfId="3" priority="1">
      <formula>IF(AND($A2&lt;&gt;"",$A2&lt;&gt;"No deploys to verify at this time",$I2=""),TRUE,FALSE)</formula>
    </cfRule>
  </conditionalFormatting>
  <conditionalFormatting sqref="A2:L538">
    <cfRule type="expression" dxfId="76" priority="2">
      <formula>IF(OR($A2="",$A2="No deploys to verify at this time"),FALSE,TRUE)</formula>
    </cfRule>
  </conditionalFormatting>
  <conditionalFormatting sqref="A2:L538">
    <cfRule type="expression" dxfId="71" priority="3">
      <formula>IF($A$2="No deploys to verify at this time",TRUE,FALSE)</formula>
    </cfRule>
  </conditionalFormatting>
  <drawing r:id="rId1"/>
</worksheet>
</file>