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ight" sheetId="1" r:id="rId3"/>
    <sheet state="visible" name="Flats" sheetId="2" r:id="rId4"/>
    <sheet state="hidden" name="%" sheetId="3" r:id="rId5"/>
    <sheet state="hidden" name="Prizes" sheetId="4" r:id="rId6"/>
  </sheets>
  <definedNames>
    <definedName name="Verified">Knight!$K$27:$K$1414</definedName>
    <definedName localSheetId="1" name="Username">Flats!$F$27:$F$1414</definedName>
    <definedName localSheetId="1" name="Verified">Flats!$K$27:$K$1414</definedName>
    <definedName name="Username">Knight!$F$27:$F$1414</definedName>
  </definedNames>
  <calcPr/>
</workbook>
</file>

<file path=xl/sharedStrings.xml><?xml version="1.0" encoding="utf-8"?>
<sst xmlns="http://schemas.openxmlformats.org/spreadsheetml/2006/main" count="5367" uniqueCount="1417">
  <si>
    <t>Zee Knight</t>
  </si>
  <si>
    <t>Color</t>
  </si>
  <si>
    <t>Available</t>
  </si>
  <si>
    <t>Total</t>
  </si>
  <si>
    <t>White</t>
  </si>
  <si>
    <t>Timberwolf</t>
  </si>
  <si>
    <t>Silver</t>
  </si>
  <si>
    <t>Gray</t>
  </si>
  <si>
    <t>Black</t>
  </si>
  <si>
    <t>Sea Green</t>
  </si>
  <si>
    <t>Granny Smith Apple</t>
  </si>
  <si>
    <t>Wisteria</t>
  </si>
  <si>
    <t>Purple Mountains Majesty</t>
  </si>
  <si>
    <t>Plum</t>
  </si>
  <si>
    <t>Munzee Map:</t>
  </si>
  <si>
    <t>https://www.munzee.com/map/9vgk3n3mg/15.0</t>
  </si>
  <si>
    <t>Deploy 1:</t>
  </si>
  <si>
    <t>Entry in deployer prize drawing if garden is full before Bash</t>
  </si>
  <si>
    <t>Deploy 5:</t>
  </si>
  <si>
    <t>Social</t>
  </si>
  <si>
    <t>Flats on separate tab.</t>
  </si>
  <si>
    <t>Deploy 10:</t>
  </si>
  <si>
    <t>Entry in Deploy 10 drawing &amp; Social</t>
  </si>
  <si>
    <t>Deploy 20:</t>
  </si>
  <si>
    <t>Entry in Deploy 20 drawing &amp; Social</t>
  </si>
  <si>
    <t>No Reservations Please.</t>
  </si>
  <si>
    <t>Row</t>
  </si>
  <si>
    <t>Col</t>
  </si>
  <si>
    <t>Latitude</t>
  </si>
  <si>
    <t>Longitude</t>
  </si>
  <si>
    <t>Username</t>
  </si>
  <si>
    <t>Link</t>
  </si>
  <si>
    <t>Comments</t>
  </si>
  <si>
    <t>Total Deploys</t>
  </si>
  <si>
    <t>Total Reserve</t>
  </si>
  <si>
    <t>Verified</t>
  </si>
  <si>
    <t>white</t>
  </si>
  <si>
    <t>red</t>
  </si>
  <si>
    <t>orange</t>
  </si>
  <si>
    <t>yellow</t>
  </si>
  <si>
    <t>green</t>
  </si>
  <si>
    <t>indigo</t>
  </si>
  <si>
    <t>blue</t>
  </si>
  <si>
    <t>violet</t>
  </si>
  <si>
    <t>WellstrandTribe</t>
  </si>
  <si>
    <t>https://www.munzee.com/m/WellstrandTribe/6887/</t>
  </si>
  <si>
    <t>leesap</t>
  </si>
  <si>
    <t>https://www.munzee.com/m/Leesap/1741/</t>
  </si>
  <si>
    <t>guido</t>
  </si>
  <si>
    <t>https://www.munzee.com/m/guido/2128/</t>
  </si>
  <si>
    <t>stevenkim</t>
  </si>
  <si>
    <t>https://www.munzee.com/m/stevenkim/4044</t>
  </si>
  <si>
    <t>sidcup</t>
  </si>
  <si>
    <t>https://www.munzee.com/m/Sidcup/1813/</t>
  </si>
  <si>
    <t>KLC</t>
  </si>
  <si>
    <t>https://www.munzee.com/m/KLC/1136/</t>
  </si>
  <si>
    <t>Peter1980</t>
  </si>
  <si>
    <t>https://www.munzee.com/m/Peter1980/3616/</t>
  </si>
  <si>
    <t>staceyz</t>
  </si>
  <si>
    <t>https://www.munzee.com/m/StaceyZ/4156/</t>
  </si>
  <si>
    <t>Amadoreugen</t>
  </si>
  <si>
    <t>https://www.munzee.com/m/amadoreugen/4029/</t>
  </si>
  <si>
    <t>Oldfruits</t>
  </si>
  <si>
    <t>https://www.munzee.com/m/OldFruits/4463/</t>
  </si>
  <si>
    <t>denali0407</t>
  </si>
  <si>
    <t>https://www.munzee.com/m/denali0407/11498/</t>
  </si>
  <si>
    <t>Naturelover</t>
  </si>
  <si>
    <t>https://www.munzee.com/m/naturelover/4216/</t>
  </si>
  <si>
    <t>Heathcote07</t>
  </si>
  <si>
    <t>https://www.munzee.com/m/heathcote07/2558/</t>
  </si>
  <si>
    <t>3newsomes</t>
  </si>
  <si>
    <t>https://www.munzee.com/m/3newsomes/6125/</t>
  </si>
  <si>
    <t>sickman</t>
  </si>
  <si>
    <t>https://www.munzee.com/m/sickman/4311/</t>
  </si>
  <si>
    <t>https://www.munzee.com/m/WellstrandTribe/6888/</t>
  </si>
  <si>
    <t>https://www.munzee.com/m/denali0407/11520/</t>
  </si>
  <si>
    <t>https://www.munzee.com/m/3newsomes/6124</t>
  </si>
  <si>
    <t xml:space="preserve">stevenkim </t>
  </si>
  <si>
    <t>https://www.munzee.com/m/stevenkim/4004</t>
  </si>
  <si>
    <t>mrsg9064</t>
  </si>
  <si>
    <t>https://www.munzee.com/m/mrsg9064/6364/</t>
  </si>
  <si>
    <t>habu</t>
  </si>
  <si>
    <t>https://www.munzee.com/m/habu/9172/</t>
  </si>
  <si>
    <t>ponu</t>
  </si>
  <si>
    <t>https://www.munzee.com/m/ponu/6029/</t>
  </si>
  <si>
    <t>Kyrandia</t>
  </si>
  <si>
    <t>https://www.munzee.com/m/Kyrandia/2584/</t>
  </si>
  <si>
    <t>valsey</t>
  </si>
  <si>
    <t>https://www.munzee.com/m/valsey/3447/</t>
  </si>
  <si>
    <t>Westies</t>
  </si>
  <si>
    <t>https://www.munzee.com/m/Westies/4676</t>
  </si>
  <si>
    <t>redshark78</t>
  </si>
  <si>
    <t>https://www.munzee.com/m/redshark78/2046/</t>
  </si>
  <si>
    <t>https://www.munzee.com/m/WellstrandTribe/6889</t>
  </si>
  <si>
    <t>https://www.munzee.com/m/Westies/4116</t>
  </si>
  <si>
    <t>https://www.munzee.com/m/sickman/4290</t>
  </si>
  <si>
    <t>Humphr1d</t>
  </si>
  <si>
    <t>https://www.munzee.com/m/Humphr1d/1957/</t>
  </si>
  <si>
    <t>driver582</t>
  </si>
  <si>
    <t>https://www.munzee.com/m/driver582/5213</t>
  </si>
  <si>
    <t>https://www.munzee.com/m/Sidcup/1812/</t>
  </si>
  <si>
    <t>PelicanRouge</t>
  </si>
  <si>
    <t>https://www.munzee.com/m/PelicanRouge/524/</t>
  </si>
  <si>
    <t>humbird7</t>
  </si>
  <si>
    <t>https://www.munzee.com/m/humbird7/14042/</t>
  </si>
  <si>
    <t>Allinfunners</t>
  </si>
  <si>
    <t>https://www.munzee.com/m/Allinfunners/2992/</t>
  </si>
  <si>
    <t xml:space="preserve">scoutref </t>
  </si>
  <si>
    <t>https://www.munzee.com/m/scoutref/2034/</t>
  </si>
  <si>
    <t>bumble</t>
  </si>
  <si>
    <t>https://www.munzee.com/m/Bumble/844</t>
  </si>
  <si>
    <t>MarleyFanCT</t>
  </si>
  <si>
    <t>https://www.munzee.com/m/marleyfanct/837/</t>
  </si>
  <si>
    <t>annabanana</t>
  </si>
  <si>
    <t>https://www.munzee.com/m/annabanana/9055/</t>
  </si>
  <si>
    <t>nicdchic</t>
  </si>
  <si>
    <t>https://www.munzee.com/m/nicdchic/1170/</t>
  </si>
  <si>
    <t>https://www.munzee.com/m/Leesap/1742/</t>
  </si>
  <si>
    <t>https://www.munzee.com/m/nicdchic/1161</t>
  </si>
  <si>
    <t>https://www.munzee.com/m/valsey/3312/</t>
  </si>
  <si>
    <t>https://www.munzee.com/m/marleyfanct/836/</t>
  </si>
  <si>
    <t>Norkie</t>
  </si>
  <si>
    <t>https://www.munzee.com/m/Norkie/3793/</t>
  </si>
  <si>
    <t>https://www.munzee.com/m/valsey/3391/</t>
  </si>
  <si>
    <t>aufbau</t>
  </si>
  <si>
    <t>https://www.munzee.com/m/aufbau/8061/</t>
  </si>
  <si>
    <t>https://www.munzee.com/m/guido/2131/</t>
  </si>
  <si>
    <t>rynee</t>
  </si>
  <si>
    <t>https://www.munzee.com/m/rynee/4873/</t>
  </si>
  <si>
    <t>OHail</t>
  </si>
  <si>
    <t>https://www.munzee.com/m/OHail/17054/</t>
  </si>
  <si>
    <t>https://www.munzee.com/m/WellstrandTribe/6890/</t>
  </si>
  <si>
    <t>Lylmik</t>
  </si>
  <si>
    <t>https://www.munzee.com/m/Lylmik/956/</t>
  </si>
  <si>
    <t>https://www.munzee.com/m/Norkie/3792/</t>
  </si>
  <si>
    <t>https://www.munzee.com/m/Sidcup/1811/</t>
  </si>
  <si>
    <t xml:space="preserve">Charlottedavina </t>
  </si>
  <si>
    <t>https://www.munzee.com/m/charlottedavina/1392/</t>
  </si>
  <si>
    <t>https://www.munzee.com/m/Allinfunners/2991/</t>
  </si>
  <si>
    <t>https://www.munzee.com/m/amadoreugen/4028</t>
  </si>
  <si>
    <t>https://www.munzee.com/m/WellstrandTribe/6882/</t>
  </si>
  <si>
    <t>mars00xj</t>
  </si>
  <si>
    <t>https://www.munzee.com/m/mars00xj/11520/</t>
  </si>
  <si>
    <t>jonseyboy52</t>
  </si>
  <si>
    <t>https://www.munzee.com/m/jonseyboy52/</t>
  </si>
  <si>
    <t>mandello</t>
  </si>
  <si>
    <t>https://www.munzee.com/m/mandello/5063/</t>
  </si>
  <si>
    <t>https://www.munzee.com/m/mars00xj/11521/</t>
  </si>
  <si>
    <t>https://www.munzee.com/m/Kyrandia/2585/</t>
  </si>
  <si>
    <t>brandikorte</t>
  </si>
  <si>
    <t>https://www.munzee.com/m/Brandikorte/4021</t>
  </si>
  <si>
    <t>https://www.munzee.com/m/mars00xj/11522/</t>
  </si>
  <si>
    <t>MetteS</t>
  </si>
  <si>
    <t>https://www.munzee.com/m/MetteS/5559/</t>
  </si>
  <si>
    <t>BoMS</t>
  </si>
  <si>
    <t>https://www.munzee.com/m/BoMS/6994/</t>
  </si>
  <si>
    <t>https://www.munzee.com/m/mars00xj/11523/</t>
  </si>
  <si>
    <t>FindersGirl</t>
  </si>
  <si>
    <t>https://www.munzee.com/m/FindersGirl/4014/</t>
  </si>
  <si>
    <t>https://www.munzee.com/m/stevenkim/4047</t>
  </si>
  <si>
    <t>https://www.munzee.com/m/WellstrandTribe/6883/</t>
  </si>
  <si>
    <t>https://www.munzee.com/m/mars00xj/11524/</t>
  </si>
  <si>
    <t>https://www.munzee.com/m/redshark78/2037</t>
  </si>
  <si>
    <t>https://www.munzee.com/m/aufbau/8060/</t>
  </si>
  <si>
    <t>https://www.munzee.com/m/Norkie/3750/</t>
  </si>
  <si>
    <t>PompeyAquila</t>
  </si>
  <si>
    <t>https://www.munzee.com/PompeyAquila</t>
  </si>
  <si>
    <t>https://www.munzee.com/m/amadoreugen/4027</t>
  </si>
  <si>
    <t>CaliberCable</t>
  </si>
  <si>
    <t>https://www.munzee.com/m/CaliberCable/2032/</t>
  </si>
  <si>
    <t>https://www.munzee.com/m/Sidcup/1810/</t>
  </si>
  <si>
    <t>Debolicious</t>
  </si>
  <si>
    <t>https://www.munzee.com/m/Debolicious/6490/admin/</t>
  </si>
  <si>
    <t>https://www.munzee.com/m/nicdchic/939/</t>
  </si>
  <si>
    <t>kimdot</t>
  </si>
  <si>
    <t>https://www.munzee.com/m/kimdot/9532/</t>
  </si>
  <si>
    <t>https://www.munzee.com/m/charlottedavina/1393/</t>
  </si>
  <si>
    <t>https://www.munzee.com/m/CaliberCable/2031/</t>
  </si>
  <si>
    <t>AmezorC</t>
  </si>
  <si>
    <t>https://www.munzee.com/m/AmezorC/8376/</t>
  </si>
  <si>
    <t>https://www.munzee.com/m/Leesap/1743/</t>
  </si>
  <si>
    <t>DarthXrisFaerieDee</t>
  </si>
  <si>
    <t>StaceyZ</t>
  </si>
  <si>
    <t>https://www.munzee.com/m/StaceyZ/4131</t>
  </si>
  <si>
    <t>silleb</t>
  </si>
  <si>
    <t>https://www.munzee.com/m/silleb/1979/</t>
  </si>
  <si>
    <t>https://www.munzee.com/m/Debolicious/6475/admin/</t>
  </si>
  <si>
    <t>Shrekmiester</t>
  </si>
  <si>
    <t>https://www.munzee.com/m/shrekmiester/4606/</t>
  </si>
  <si>
    <t>Newfruit</t>
  </si>
  <si>
    <t>https://www.munzee.com/m/Newfruit/4297</t>
  </si>
  <si>
    <t>Newbee</t>
  </si>
  <si>
    <t>https://www.munzee.com/m/newbee/4893</t>
  </si>
  <si>
    <t>Servo</t>
  </si>
  <si>
    <t>https://www.munzee.com/m/Servo/1969/</t>
  </si>
  <si>
    <t>rodrico101</t>
  </si>
  <si>
    <t>https://www.munzee.com/m/rodrico101/4292/</t>
  </si>
  <si>
    <t>https://www.munzee.com/m/aufbau/8068/</t>
  </si>
  <si>
    <t>https://www.munzee.com/m/stevenkim/3918</t>
  </si>
  <si>
    <t>rgforsythe</t>
  </si>
  <si>
    <t>https://www.munzee.com/m/rgforsythe/6840</t>
  </si>
  <si>
    <t>Majsan</t>
  </si>
  <si>
    <t>https://www.munzee.com/m/Majsan/3452/</t>
  </si>
  <si>
    <t>Centern</t>
  </si>
  <si>
    <t>https://www.munzee.com/m/WellstrandTribe/6884/</t>
  </si>
  <si>
    <t>ShadowChasers</t>
  </si>
  <si>
    <t>https://www.munzee.com/m/ShadowChasers/3460/</t>
  </si>
  <si>
    <t>birdhouse</t>
  </si>
  <si>
    <t>https://www.munzee.com/m/Birdhouse/2588/</t>
  </si>
  <si>
    <t>https://www.munzee.com/m/CaliberCable/2030/</t>
  </si>
  <si>
    <t>https://www.munzee.com/m/annabanana/9054/</t>
  </si>
  <si>
    <t>https://www.munzee.com/m/Birdhouse/2554/</t>
  </si>
  <si>
    <t>https://www.munzee.com/m/CaliberCable/2028/</t>
  </si>
  <si>
    <t>JABIE28</t>
  </si>
  <si>
    <t>https://www.munzee.com/m/JABIE28/3018/</t>
  </si>
  <si>
    <t>https://www.munzee.com/m/amadoreugen/4026</t>
  </si>
  <si>
    <t>https://www.munzee.com/m/mars00xj/11529/</t>
  </si>
  <si>
    <t>https://www.munzee.com/m/Debolicious/6491/admin/</t>
  </si>
  <si>
    <t>https://www.munzee.com/m/StaceyZ/4109/</t>
  </si>
  <si>
    <t>https://www.munzee.com/m/mars00xj/11530/</t>
  </si>
  <si>
    <t>networknerd</t>
  </si>
  <si>
    <t>https://www.munzee.com/m/networknerd/2381/</t>
  </si>
  <si>
    <t>https://www.munzee.com/m/Brandikorte/4025</t>
  </si>
  <si>
    <t>https://www.munzee.com/m/mars00xj/11531/</t>
  </si>
  <si>
    <t>https://www.munzee.com/m/mandello/5064/</t>
  </si>
  <si>
    <t>Dinklebergh</t>
  </si>
  <si>
    <t>https://www.munzee.com/m/Dinklebergh/633/</t>
  </si>
  <si>
    <t>#1</t>
  </si>
  <si>
    <t>https://www.munzee.com/m/mars00xj/11532/</t>
  </si>
  <si>
    <t>TheMachman</t>
  </si>
  <si>
    <t>https://www.munzee.com/m/TheMachman/18614/</t>
  </si>
  <si>
    <t xml:space="preserve">xwusel </t>
  </si>
  <si>
    <t>https://www.munzee.com/m/xwusel/1385</t>
  </si>
  <si>
    <t>https://www.munzee.com/m/mars00xj/11533/</t>
  </si>
  <si>
    <t>https://www.munzee.com/m/Servo/1704/</t>
  </si>
  <si>
    <t>Patterc</t>
  </si>
  <si>
    <t>https://www.munzee.com/m/Patterc/2109/</t>
  </si>
  <si>
    <t>moonster</t>
  </si>
  <si>
    <t>https://www.munzee.com/m/moonster/11856/</t>
  </si>
  <si>
    <t>Lehmis</t>
  </si>
  <si>
    <t>https://www.munzee.com/m/Lehmis/392/</t>
  </si>
  <si>
    <t>https://www.munzee.com/m/MetteS/5556/</t>
  </si>
  <si>
    <t>https://www.munzee.com/m/BoMS/6991/</t>
  </si>
  <si>
    <t>MeLa</t>
  </si>
  <si>
    <t>https://www.munzee.com/m/MeLa/3087/</t>
  </si>
  <si>
    <t>https://www.munzee.com/m/amadoreugen/4025</t>
  </si>
  <si>
    <t>https://www.munzee.com/m/CaliberCable/2027/</t>
  </si>
  <si>
    <t>https://www.munzee.com/m/MetteS/5555/</t>
  </si>
  <si>
    <t>https://www.munzee.com/m/BoMS/6990/</t>
  </si>
  <si>
    <t>https://www.munzee.com/m/CaliberCable/2025/</t>
  </si>
  <si>
    <t>q22q17</t>
  </si>
  <si>
    <t>https://www.munzee.com/m/q22q17/8418/</t>
  </si>
  <si>
    <t>https://www.munzee.com/m/Leesap/1744/</t>
  </si>
  <si>
    <t>https://www.munzee.com/m/CaliberCable/1977/</t>
  </si>
  <si>
    <t>https://www.munzee.com/m/MetteS/5553/</t>
  </si>
  <si>
    <t>https://www.munzee.com/m/BoMS/6989/</t>
  </si>
  <si>
    <t>https://www.munzee.com/m/amadoreugen/4024</t>
  </si>
  <si>
    <t>https://www.munzee.com/m/MetteS/5314/</t>
  </si>
  <si>
    <t>https://www.munzee.com/m/BoMS/6733/</t>
  </si>
  <si>
    <t>https://www.munzee.com/m/ShadowChasers/3432/</t>
  </si>
  <si>
    <t>https://www.munzee.com/m/MetteS/5310/</t>
  </si>
  <si>
    <t>https://www.munzee.com/m/BoMS/6732/</t>
  </si>
  <si>
    <t>Lukyshak</t>
  </si>
  <si>
    <t>https://www.munzee.com/m/Lukyshak/3531/</t>
  </si>
  <si>
    <t>https://www.munzee.com/m/rgforsythe/6831/</t>
  </si>
  <si>
    <t>https://www.munzee.com/m/Servo/1695/</t>
  </si>
  <si>
    <t>kwd</t>
  </si>
  <si>
    <t>https://www.munzee.com/m/kwd/5468/</t>
  </si>
  <si>
    <t>Habu</t>
  </si>
  <si>
    <t>https://www.munzee.com/m/habu/9181/</t>
  </si>
  <si>
    <t>Mrsg9064</t>
  </si>
  <si>
    <t>https://www.munzee.com/m/mrsg9064/6373/</t>
  </si>
  <si>
    <t>https://www.munzee.com/m/kwd/5469/</t>
  </si>
  <si>
    <t>https://www.munzee.com/m/habu/9200/</t>
  </si>
  <si>
    <t>https://www.munzee.com/m/mrsg9064/6396/</t>
  </si>
  <si>
    <t>https://www.munzee.com/m/kwd/5470</t>
  </si>
  <si>
    <t>https://www.munzee.com/m/habu/9152/</t>
  </si>
  <si>
    <t>https://www.munzee.com/m/mrsg9064/6343/</t>
  </si>
  <si>
    <t>https://www.munzee.com/m/kwd/5508/</t>
  </si>
  <si>
    <t>shingobee23</t>
  </si>
  <si>
    <t>https://www.munzee.com/m/shingobee23/3066/</t>
  </si>
  <si>
    <t>https://www.munzee.com/m/charlottedavina/1391/</t>
  </si>
  <si>
    <t>Jafo43</t>
  </si>
  <si>
    <t>https://www.munzee.com/m/Jafo43/15896</t>
  </si>
  <si>
    <t>https://www.munzee.com/m/kwd/5486/</t>
  </si>
  <si>
    <t>destolkjes4ever</t>
  </si>
  <si>
    <t>https://www.munzee.com/m/destolkjes4ever/1510/</t>
  </si>
  <si>
    <t>jafo43</t>
  </si>
  <si>
    <t>https://www.munzee.com/m/Jafo43/15895</t>
  </si>
  <si>
    <t>https://www.munzee.com/m/Patterc/2100/</t>
  </si>
  <si>
    <t>https://www.munzee.com/m/annabanana/9053/</t>
  </si>
  <si>
    <t>https://www.munzee.com/m/Jafo43/15894/</t>
  </si>
  <si>
    <t>https://www.munzee.com/m/MeLa/3081/</t>
  </si>
  <si>
    <t>greensfgiant</t>
  </si>
  <si>
    <t>https://www.munzee.com/m/greensfgiant/5616/</t>
  </si>
  <si>
    <t>https://www.munzee.com/m/amadoreugen/4023</t>
  </si>
  <si>
    <t>Ivivila</t>
  </si>
  <si>
    <t>https://www.munzee.com/m/Ivivila/879/</t>
  </si>
  <si>
    <t>https://www.munzee.com/m/greensfgiant/5594/</t>
  </si>
  <si>
    <t>GrizzSteve</t>
  </si>
  <si>
    <t>https://www.munzee.com/m/GrizzSteve/3048/</t>
  </si>
  <si>
    <t xml:space="preserve">Munzeeprof </t>
  </si>
  <si>
    <t>https://www.munzee.com/m/munzeeprof/7708/</t>
  </si>
  <si>
    <t>Buffalo113</t>
  </si>
  <si>
    <t>https://www.munzee.com/m/Buffalo113/2520/</t>
  </si>
  <si>
    <t>https://www.munzee.com/m/GrizzSteve/3049/</t>
  </si>
  <si>
    <t>Redman</t>
  </si>
  <si>
    <t>https://www.munzee.com/m/Redman/12572</t>
  </si>
  <si>
    <t>https://www.munzee.com/m/munzeeprof/7706/</t>
  </si>
  <si>
    <t>https://www.munzee.com/m/GrizzSteve/3050/</t>
  </si>
  <si>
    <t>https://www.munzee.com/m/Buffalo113/2523/</t>
  </si>
  <si>
    <t>J1Huisman</t>
  </si>
  <si>
    <t>https://www.munzee.com/m/J1Huisman/10025/</t>
  </si>
  <si>
    <t>https://www.munzee.com/m/Servo/1696/</t>
  </si>
  <si>
    <t>https://www.munzee.com/m/Jafo43/15893/</t>
  </si>
  <si>
    <t>https://www.munzee.com/m/rgforsythe/6830/</t>
  </si>
  <si>
    <t>https://www.munzee.com/m/habu/9151/</t>
  </si>
  <si>
    <t>https://www.munzee.com/m/mrsg9064/6342/</t>
  </si>
  <si>
    <t>https://www.munzee.com/m/Lukyshak/3554/</t>
  </si>
  <si>
    <t>jsvetlik</t>
  </si>
  <si>
    <t>https://www.munzee.com/m/jsvetlik/135/</t>
  </si>
  <si>
    <t>Viivic</t>
  </si>
  <si>
    <t>https://www.munzee.com/m/Viivic/1450/</t>
  </si>
  <si>
    <t>https://www.munzee.com/m/munzeeprof/7649/</t>
  </si>
  <si>
    <t>https://www.munzee.com/m/JABIE28/2957/</t>
  </si>
  <si>
    <t>https://www.munzee.com/m/amadoreugen/4069</t>
  </si>
  <si>
    <t>https://www.munzee.com/m/munzeeprof/7637/</t>
  </si>
  <si>
    <t>redman</t>
  </si>
  <si>
    <t>https://www.munzee.com/m/Redman/12566</t>
  </si>
  <si>
    <t xml:space="preserve">daysleeperdot </t>
  </si>
  <si>
    <t>https://www.munzee.com/m/daysleeperdot/8280/</t>
  </si>
  <si>
    <t>https://www.munzee.com/m/TheMachman/18612/</t>
  </si>
  <si>
    <t>https://www.munzee.com/m/munzeeprof/7636/</t>
  </si>
  <si>
    <t>big100hd</t>
  </si>
  <si>
    <t>https://www.munzee.com/m/Big100HD/6977/</t>
  </si>
  <si>
    <t>https://www.munzee.com/m/Buffalo113/2525/</t>
  </si>
  <si>
    <t>https://www.munzee.com/m/MetteS/5309/</t>
  </si>
  <si>
    <t>https://www.munzee.com/m/BoMS/6731/</t>
  </si>
  <si>
    <t>GrandpaArvada</t>
  </si>
  <si>
    <t>https://www.munzee.com/m/GrandpaArvada/10498/</t>
  </si>
  <si>
    <t>https://www.munzee.com/m/amadoreugen/4068/</t>
  </si>
  <si>
    <t>https://www.munzee.com/m/Lehmis/396/</t>
  </si>
  <si>
    <t>https://www.munzee.com/m/MetteS/5308/</t>
  </si>
  <si>
    <t>https://www.munzee.com/m/BoMS/6730/</t>
  </si>
  <si>
    <t>https://www.munzee.com/m/Ivivila/887/</t>
  </si>
  <si>
    <t>https://www.munzee.com/m/MetteS/5292/</t>
  </si>
  <si>
    <t>https://www.munzee.com/m/BoMS/6101/</t>
  </si>
  <si>
    <t>https://www.munzee.com/m/Patterc/2121/</t>
  </si>
  <si>
    <t>https://www.munzee.com/m/MetteS/5291/</t>
  </si>
  <si>
    <t>https://www.munzee.com/m/BoMS/5777/</t>
  </si>
  <si>
    <t xml:space="preserve">AllyMouse </t>
  </si>
  <si>
    <t>https://www.munzee.com/m/AllyMouse/1596/</t>
  </si>
  <si>
    <t>123xilef</t>
  </si>
  <si>
    <t>https://www.munzee.com/m/123xilef/4471/</t>
  </si>
  <si>
    <t>https://www.munzee.com/m/Patterc/2118/</t>
  </si>
  <si>
    <t>https://www.munzee.com/m/Servo/1702/</t>
  </si>
  <si>
    <t>MariaHTJ</t>
  </si>
  <si>
    <t>https://www.munzee.com/m/MariaHTJ/5840</t>
  </si>
  <si>
    <t>https://www.munzee.com/m/q22q17/8566/</t>
  </si>
  <si>
    <t>https://www.munzee.com/m/Ivivila/896/</t>
  </si>
  <si>
    <t>https://www.munzee.com/m/stevenkim/4046</t>
  </si>
  <si>
    <t>https://www.munzee.com/m/q22q17/8512/</t>
  </si>
  <si>
    <t>https://www.munzee.com/m/Patterc/2113/</t>
  </si>
  <si>
    <t>pritzen</t>
  </si>
  <si>
    <t>https://www.munzee.com/m/pritzen/10410/</t>
  </si>
  <si>
    <t>https://www.munzee.com/m/ShadowChasers/3448/</t>
  </si>
  <si>
    <t>https://www.munzee.com/m/habu/9199/</t>
  </si>
  <si>
    <t>https://www.munzee.com/m/mrsg9064/6397/</t>
  </si>
  <si>
    <t>https://www.munzee.com/m/pritzen/10421/</t>
  </si>
  <si>
    <t>georeyna</t>
  </si>
  <si>
    <t>https://www.munzee.com/m/georeyna/8737/</t>
  </si>
  <si>
    <t>https://www.munzee.com/m/amadoreugen/4067</t>
  </si>
  <si>
    <t>https://www.munzee.com/m/pritzen/10422/</t>
  </si>
  <si>
    <t>https://www.munzee.com/m/q22q17/8419/</t>
  </si>
  <si>
    <t>DaZie62</t>
  </si>
  <si>
    <t>https://www.munzee.com/m/dazie62/4704/</t>
  </si>
  <si>
    <t>https://www.munzee.com/m/pritzen/10423/</t>
  </si>
  <si>
    <t>BustersBlue</t>
  </si>
  <si>
    <t>https://www.munzee.com/m/Bustersblue/1584/</t>
  </si>
  <si>
    <t>Target13</t>
  </si>
  <si>
    <t>https://www.munzee.com/m/Target13/653/</t>
  </si>
  <si>
    <t>https://www.munzee.com/m/Leesap/1745/</t>
  </si>
  <si>
    <t>https://www.munzee.com/m/pritzen/10438/</t>
  </si>
  <si>
    <t>MariaBr</t>
  </si>
  <si>
    <t>https://www.munzee.com/m/MariaBr/3507/</t>
  </si>
  <si>
    <t>https://www.munzee.com/m/amadoreugen/4066</t>
  </si>
  <si>
    <t>https://www.munzee.com/m/Lehmis/399/</t>
  </si>
  <si>
    <t>lalaeu</t>
  </si>
  <si>
    <t>Nomadicjp</t>
  </si>
  <si>
    <t>https://www.munzee.com/m/nomadicjp/3537/</t>
  </si>
  <si>
    <t>https://www.munzee.com/m/Servo/1703/</t>
  </si>
  <si>
    <t>https://www.munzee.com/m/GrandpaArvada/10500/</t>
  </si>
  <si>
    <t>einkilorind</t>
  </si>
  <si>
    <t>https://www.munzee.com/m/einkilorind/2489/</t>
  </si>
  <si>
    <t>Big100hd</t>
  </si>
  <si>
    <t>https://www.munzee.com/m/Big100HD/7013/</t>
  </si>
  <si>
    <t>debmitc</t>
  </si>
  <si>
    <t>https://www.munzee.com/m/debmitc/4983/</t>
  </si>
  <si>
    <t>Rubik80</t>
  </si>
  <si>
    <t>https://www.munzee.com/m/Rubik80/8926/</t>
  </si>
  <si>
    <t>https://www.munzee.com/m/habu/9217/</t>
  </si>
  <si>
    <t>https://www.munzee.com/m/annabanana/9052/</t>
  </si>
  <si>
    <t xml:space="preserve">Arts5 </t>
  </si>
  <si>
    <t>https://www.munzee.com/m/arts5/17566/</t>
  </si>
  <si>
    <t>https://www.munzee.com/m/PompeyAquila/</t>
  </si>
  <si>
    <t>https://www.munzee.com/m/amadoreugen/4065</t>
  </si>
  <si>
    <t>https://www.munzee.com/m/Leesap/1748/</t>
  </si>
  <si>
    <t>frostbyte13</t>
  </si>
  <si>
    <t>https://www.munzee.com/m/Frostbyte13/330/</t>
  </si>
  <si>
    <t>littlemonsters77</t>
  </si>
  <si>
    <t>https://www.munzee.com/m/LittleMonsters77/385/</t>
  </si>
  <si>
    <t>https://www.munzee.com/m/Dinklebergh/637/</t>
  </si>
  <si>
    <t>#2</t>
  </si>
  <si>
    <t>JRdaBoss</t>
  </si>
  <si>
    <t>https://www.munzee.com/m/JRdaBoss/5838/</t>
  </si>
  <si>
    <t>https://www.munzee.com/m/Redman/12565</t>
  </si>
  <si>
    <t>MeanderingMonkeys</t>
  </si>
  <si>
    <t>https://www.munzee.com/m/MeanderingMonkeys/14901/</t>
  </si>
  <si>
    <t>https://www.munzee.com/m/georeyna/8521/</t>
  </si>
  <si>
    <t>https://www.munzee.com/m/mrsg9064/6405/</t>
  </si>
  <si>
    <t>https://www.munzee.com/m/MeanderingMonkeys/14902/</t>
  </si>
  <si>
    <t>https://www.munzee.com/m/georeyna/8614/</t>
  </si>
  <si>
    <t>https://www.munzee.com/m/Servo/1721/</t>
  </si>
  <si>
    <t>https://www.munzee.com/m/MeanderingMonkeys/14930/</t>
  </si>
  <si>
    <t>https://www.munzee.com/m/WellstrandTribe/6876</t>
  </si>
  <si>
    <t>https://www.munzee.com/m/rgforsythe/6368</t>
  </si>
  <si>
    <t>https://www.munzee.com/m/MeanderingMonkeys/14931/</t>
  </si>
  <si>
    <t>HB31</t>
  </si>
  <si>
    <t>https://www.munzee.com/m/HB31/4196/</t>
  </si>
  <si>
    <t>https://www.munzee.com/m/mrsg9064/6389/</t>
  </si>
  <si>
    <t>https://www.munzee.com/m/MeanderingMonkeys/14932/</t>
  </si>
  <si>
    <t>https://www.munzee.com/m/WellstrandTribe/6877</t>
  </si>
  <si>
    <t>https://www.munzee.com/m/Jafo43/15892</t>
  </si>
  <si>
    <t>https://www.munzee.com/m/MeanderingMonkeys/14935/</t>
  </si>
  <si>
    <t>https://www.munzee.com/m/WellstrandTribe/6878</t>
  </si>
  <si>
    <t>https://www.munzee.com/m/Jafo43/15891/</t>
  </si>
  <si>
    <t>https://www.munzee.com/m/MeanderingMonkeys/14936/</t>
  </si>
  <si>
    <t>https://www.munzee.com/m/WellstrandTribe/6872</t>
  </si>
  <si>
    <t>https://www.munzee.com/m/Jafo43/15890</t>
  </si>
  <si>
    <t>https://www.munzee.com/m/MeanderingMonkeys/14939/</t>
  </si>
  <si>
    <t>https://www.munzee.com/m/WellstrandTribe/6873</t>
  </si>
  <si>
    <t>https://www.munzee.com/m/Buffalo113/2526/</t>
  </si>
  <si>
    <t>https://www.munzee.com/m/MeanderingMonkeys/14940/</t>
  </si>
  <si>
    <t>https://www.munzee.com/m/WellstrandTribe/6874</t>
  </si>
  <si>
    <t>Justforfun33</t>
  </si>
  <si>
    <t>https://www.munzee.com/m/Justforfun33/13136/</t>
  </si>
  <si>
    <t>https://www.munzee.com/m/MeanderingMonkeys/14941/</t>
  </si>
  <si>
    <t>https://www.munzee.com/m/FindersGirl/3970/</t>
  </si>
  <si>
    <t>https://www.munzee.com/m/Buffalo113/2527/</t>
  </si>
  <si>
    <t>https://www.munzee.com/m/MeanderingMonkeys/14942/</t>
  </si>
  <si>
    <t>https://www.munzee.com/m/Patterc/2112</t>
  </si>
  <si>
    <t>https://www.munzee.com/m/Servo/1749/</t>
  </si>
  <si>
    <t>https://www.munzee.com/m/greensfgiant/5593/</t>
  </si>
  <si>
    <t>xptwo</t>
  </si>
  <si>
    <t>https://www.munzee.com/m/xptwo/14356/</t>
  </si>
  <si>
    <t>https://www.munzee.com/m/Jafo43/15889</t>
  </si>
  <si>
    <t>DogSoft</t>
  </si>
  <si>
    <t>https://www.munzee.com/m/DogSoft/160/</t>
  </si>
  <si>
    <t>https://www.munzee.com/m/xptwo/14358/</t>
  </si>
  <si>
    <t>sfwife</t>
  </si>
  <si>
    <t>https://www.munzee.com/m/sfwife/5817/</t>
  </si>
  <si>
    <t>https://www.munzee.com/m/greensfgiant/5592/</t>
  </si>
  <si>
    <t>https://www.munzee.com/m/xptwo/14357/</t>
  </si>
  <si>
    <t>delaner46</t>
  </si>
  <si>
    <t>https://www.munzee.com/m/delaner46/4557/</t>
  </si>
  <si>
    <t>https://www.munzee.com/m/DogSoft/162/</t>
  </si>
  <si>
    <t>https://www.munzee.com/m/xptwo/14489/</t>
  </si>
  <si>
    <t>https://www.munzee.com/m/sfwife/5786/</t>
  </si>
  <si>
    <t>https://www.munzee.com/m/greensfgiant/5591/</t>
  </si>
  <si>
    <t>https://www.munzee.com/m/xptwo/14483/</t>
  </si>
  <si>
    <t>https://www.munzee.com/m/sfwife/5783/</t>
  </si>
  <si>
    <t>https://www.munzee.com/m/greensfgiant/5590/</t>
  </si>
  <si>
    <t>https://www.munzee.com/m/xptwo/14482/</t>
  </si>
  <si>
    <t>https://www.munzee.com/m/sfwife/5785/</t>
  </si>
  <si>
    <t>https://www.munzee.com/m/greensfgiant/5577/</t>
  </si>
  <si>
    <t>https://www.munzee.com/m/xptwo/14481/</t>
  </si>
  <si>
    <t>https://www.munzee.com/m/sfwife/5784/</t>
  </si>
  <si>
    <t>https://www.munzee.com/m/Servo/1750/</t>
  </si>
  <si>
    <t>https://www.munzee.com/m/xptwo/14480/</t>
  </si>
  <si>
    <t>https://www.munzee.com/m/sfwife/5782/</t>
  </si>
  <si>
    <t>https://www.munzee.com/m/JABIE28/3025/</t>
  </si>
  <si>
    <t>https://www.munzee.com/m/xptwo/14472/</t>
  </si>
  <si>
    <t>https://www.munzee.com/m/sfwife/5776/</t>
  </si>
  <si>
    <t>https://www.munzee.com/m/greensfgiant/5575/</t>
  </si>
  <si>
    <t>https://www.munzee.com/m/xptwo/14471/</t>
  </si>
  <si>
    <t>https://www.munzee.com/m/sfwife/5773/</t>
  </si>
  <si>
    <t>wemissmo</t>
  </si>
  <si>
    <t>https://www.munzee.com/m/wemissmo/8673/</t>
  </si>
  <si>
    <t>https://www.munzee.com/m/xptwo/14470/</t>
  </si>
  <si>
    <t>https://www.munzee.com/m/DogSoft/184/</t>
  </si>
  <si>
    <t>https://www.munzee.com/m/valsey/3310/</t>
  </si>
  <si>
    <t>sockenpuppe789</t>
  </si>
  <si>
    <t>https://www.munzee.com/m/sockenpuppe789/758/</t>
  </si>
  <si>
    <t>https://www.munzee.com/m/Buffalo113/2532/</t>
  </si>
  <si>
    <t>https://www.munzee.com/m/daysleeperdot/8277/</t>
  </si>
  <si>
    <t>https://www.munzee.com/m/valsey/3311/</t>
  </si>
  <si>
    <t>https://www.munzee.com/m/Buffalo113/2543/</t>
  </si>
  <si>
    <t>steha70</t>
  </si>
  <si>
    <t>https://www.munzee.com/m/steha70/1504/</t>
  </si>
  <si>
    <t>https://www.munzee.com/m/Patterc/2099/</t>
  </si>
  <si>
    <t>https://www.munzee.com/m/Buffalo113/2553/</t>
  </si>
  <si>
    <t>https://www.munzee.com/m/amadoreugen/4064</t>
  </si>
  <si>
    <t>NYBOSS</t>
  </si>
  <si>
    <t>https://www.munzee.com/m/nyboss/5422/</t>
  </si>
  <si>
    <t>https://www.munzee.com/m/Buffalo113/2561/</t>
  </si>
  <si>
    <t>https://www.munzee.com/m/Big100HD/7008/</t>
  </si>
  <si>
    <t>https://www.munzee.com/m/Servo/1964/</t>
  </si>
  <si>
    <t>https://www.munzee.com/m/Buffalo113/2562/</t>
  </si>
  <si>
    <t>https://www.munzee.com/m/Patterc/2098/</t>
  </si>
  <si>
    <t>https://www.munzee.com/m/Rubik80/8914/</t>
  </si>
  <si>
    <t>https://www.munzee.com/m/GrandpaArvada/10546/</t>
  </si>
  <si>
    <t>Tabata2</t>
  </si>
  <si>
    <t>https://www.munzee.com/m/Tabata2/6696/</t>
  </si>
  <si>
    <t>https://www.munzee.com/m/habu/9253/</t>
  </si>
  <si>
    <t>https://www.munzee.com/m/mrsg9064/6443/</t>
  </si>
  <si>
    <t>https://www.munzee.com/m/Tabata2/6695</t>
  </si>
  <si>
    <t>https://www.munzee.com/m/Rubik80/8907</t>
  </si>
  <si>
    <t>grubsneerg</t>
  </si>
  <si>
    <t>https://www.munzee.com/m/grubsneerg/2266/</t>
  </si>
  <si>
    <t>https://www.munzee.com/m/Tabata2/6694/</t>
  </si>
  <si>
    <t>WiseOldWizard</t>
  </si>
  <si>
    <t>https://www.munzee.com/m/WiseOldWizard/3411/</t>
  </si>
  <si>
    <t>jal</t>
  </si>
  <si>
    <t>https://www.munzee.com/m/JAL/2905</t>
  </si>
  <si>
    <t>https://www.munzee.com/m/Tabata2/6693</t>
  </si>
  <si>
    <t>https://www.munzee.com/m/Rubik80/8906</t>
  </si>
  <si>
    <t>https://www.munzee.com/m/FindersGirl/4001/</t>
  </si>
  <si>
    <t>cambridgehannons</t>
  </si>
  <si>
    <t>https://www.munzee.com/m/CambridgeHannons/443/</t>
  </si>
  <si>
    <t>BonnieB1</t>
  </si>
  <si>
    <t>https://www.munzee.com/m/BonnieB1/3441/</t>
  </si>
  <si>
    <t>https://www.munzee.com/m/georeyna/8656/</t>
  </si>
  <si>
    <t>https://www.munzee.com/m/Redman/12546</t>
  </si>
  <si>
    <t>https://www.munzee.com/m/Servo/1751/</t>
  </si>
  <si>
    <t>https://www.munzee.com/m/Tabata2/6692/</t>
  </si>
  <si>
    <t>https://www.munzee.com/m/JAL/2903</t>
  </si>
  <si>
    <t>https://www.munzee.com/m/Sidcup/1809/</t>
  </si>
  <si>
    <t>https://www.munzee.com/m/Tabata2/6691</t>
  </si>
  <si>
    <t>https://www.munzee.com/m/Leesap/1794/</t>
  </si>
  <si>
    <t>https://www.munzee.com/m/JAL/2902</t>
  </si>
  <si>
    <t>https://www.munzee.com/m/Tabata2/6690</t>
  </si>
  <si>
    <t>https://www.munzee.com/m/Dinklebergh/636/</t>
  </si>
  <si>
    <t>90mile</t>
  </si>
  <si>
    <t>https://www.munzee.com/m/90mile/307/</t>
  </si>
  <si>
    <t>Valj519</t>
  </si>
  <si>
    <t>https://www.munzee.com/m/valj519/4285/</t>
  </si>
  <si>
    <t>https://www.munzee.com/m/driver582/5211</t>
  </si>
  <si>
    <t>ATeam4</t>
  </si>
  <si>
    <t>https://www.munzee.com/m/ATeam4/2346/</t>
  </si>
  <si>
    <t>gargoyle18</t>
  </si>
  <si>
    <t>https://www.munzee.com/m/gargoyle18/1795/</t>
  </si>
  <si>
    <t>https://www.munzee.com/m/annabanana/9051/</t>
  </si>
  <si>
    <t>dvdnjyc</t>
  </si>
  <si>
    <t>https://www.munzee.com/m/DVDNJYC/2897</t>
  </si>
  <si>
    <t>https://www.munzee.com/m/gargoyle18/1817/</t>
  </si>
  <si>
    <t>https://www.munzee.com/m/annabanana/9050/</t>
  </si>
  <si>
    <t>Acudaira</t>
  </si>
  <si>
    <t>https://www.munzee.com/m/Acudaira/105/</t>
  </si>
  <si>
    <t>https://www.munzee.com/m/gargoyle18/1834/</t>
  </si>
  <si>
    <t>https://www.munzee.com/m/annabanana/9049/</t>
  </si>
  <si>
    <t>https://www.munzee.com/m/Lehmis/377/</t>
  </si>
  <si>
    <t>https://www.munzee.com/m/gargoyle18/1839/</t>
  </si>
  <si>
    <t>https://www.munzee.com/m/annabanana/9039/</t>
  </si>
  <si>
    <t>zip61348</t>
  </si>
  <si>
    <t>https://www.munzee.com/m/zip61348/2299/</t>
  </si>
  <si>
    <t>https://www.munzee.com/m/gargoyle18/1851/</t>
  </si>
  <si>
    <t>https://www.munzee.com/m/annabanana/9038/</t>
  </si>
  <si>
    <t>https://www.munzee.com/m/Servo/1955/</t>
  </si>
  <si>
    <t>https://www.munzee.com/m/gargoyle18/1860/</t>
  </si>
  <si>
    <t>https://www.munzee.com/m/annabanana/9037/</t>
  </si>
  <si>
    <t>https://www.munzee.com/m/MeanderingMonkeys/14480/</t>
  </si>
  <si>
    <t>https://www.munzee.com/m/WellstrandTribe/6885</t>
  </si>
  <si>
    <t>https://www.munzee.com/m/Justforfun33/13229/</t>
  </si>
  <si>
    <t>https://www.munzee.com/m/MeanderingMonkeys/14481/</t>
  </si>
  <si>
    <t>https://www.munzee.com/m/WellstrandTribe/6886</t>
  </si>
  <si>
    <t>https://www.munzee.com/m/Justforfun33/13246/</t>
  </si>
  <si>
    <t>https://www.munzee.com/m/MeanderingMonkeys/14482/</t>
  </si>
  <si>
    <t>https://www.munzee.com/m/WellstrandTribe/6879</t>
  </si>
  <si>
    <t>https://www.munzee.com/m/Justforfun33/13230/</t>
  </si>
  <si>
    <t>https://www.munzee.com/m/MeanderingMonkeys/14483/</t>
  </si>
  <si>
    <t>https://www.munzee.com/m/WellstrandTribe/6880</t>
  </si>
  <si>
    <t>https://www.munzee.com/m/Lehmis/376/</t>
  </si>
  <si>
    <t>https://www.munzee.com/m/MeanderingMonkeys/14484/</t>
  </si>
  <si>
    <t>https://www.munzee.com/m/WellstrandTribe/6881</t>
  </si>
  <si>
    <t>https://www.munzee.com/m/stevenkim/4045</t>
  </si>
  <si>
    <t>https://www.munzee.com/m/Rubik80/8904</t>
  </si>
  <si>
    <t>https://www.munzee.com/m/MeanderingMonkeys/14485/</t>
  </si>
  <si>
    <t>https://www.munzee.com/m/WellstrandTribe/6871</t>
  </si>
  <si>
    <t>https://www.munzee.com/m/stevenkim/3849</t>
  </si>
  <si>
    <t>https://www.munzee.com/m/MeanderingMonkeys/14486/</t>
  </si>
  <si>
    <t>https://www.munzee.com/m/WellstrandTribe/6875</t>
  </si>
  <si>
    <t>https://www.munzee.com/m/stevenkim/3844</t>
  </si>
  <si>
    <t>https://www.munzee.com/m/MeanderingMonkeys/14487/</t>
  </si>
  <si>
    <t>MrsHB31</t>
  </si>
  <si>
    <t>https://www.munzee.com/m/MrsHB31/4443/</t>
  </si>
  <si>
    <t>https://www.munzee.com/m/Servo/1954/</t>
  </si>
  <si>
    <t>https://www.munzee.com/m/MeanderingMonkeys/14488/</t>
  </si>
  <si>
    <t>https://www.munzee.com/m/Justforfun33/13231/</t>
  </si>
  <si>
    <t>https://www.munzee.com/m/marleyfanct/835/</t>
  </si>
  <si>
    <t>https://www.munzee.com/m/MeanderingMonkeys/14489/</t>
  </si>
  <si>
    <t>https://www.munzee.com/m/charlottedavina/1390/</t>
  </si>
  <si>
    <t>https://www.munzee.com/m/Redman/12543</t>
  </si>
  <si>
    <t>https://www.munzee.com/m/MeanderingMonkeys/14490/</t>
  </si>
  <si>
    <t>https://www.munzee.com/m/MeLa/3082/</t>
  </si>
  <si>
    <t>https://www.munzee.com/m/rgforsythe/6826</t>
  </si>
  <si>
    <t>https://www.munzee.com/m/Big100HD/7002/</t>
  </si>
  <si>
    <t>mtbiker64</t>
  </si>
  <si>
    <t>https://www.munzee.com/m/mtbiker64/4695/</t>
  </si>
  <si>
    <t>https://www.munzee.com/m/Jafo43/15888/</t>
  </si>
  <si>
    <t>https://www.munzee.com/m/GrandpaArvada/10531/</t>
  </si>
  <si>
    <t>https://www.munzee.com/m/DVDNJYC/2895</t>
  </si>
  <si>
    <t>https://www.munzee.com/m/amadoreugen/4063</t>
  </si>
  <si>
    <t>https://www.munzee.com/m/GrandpaArvada/10530/</t>
  </si>
  <si>
    <t>https://www.munzee.com/m/Jafo43/15887</t>
  </si>
  <si>
    <t>https://www.munzee.com/m/habu/9216/</t>
  </si>
  <si>
    <t>https://www.munzee.com/m/mrsg9064/6442/</t>
  </si>
  <si>
    <t>https://www.munzee.com/m/DVDNJYC/2860</t>
  </si>
  <si>
    <t>https://www.munzee.com/m/GrandpaArvada/10499/</t>
  </si>
  <si>
    <t>https://www.munzee.com/m/q22q17/8420/</t>
  </si>
  <si>
    <t>https://www.munzee.com/m/Jafo43/15900</t>
  </si>
  <si>
    <t xml:space="preserve">papasmurfsr </t>
  </si>
  <si>
    <t>https://www.munzee.com/m/Big100HD/7009/</t>
  </si>
  <si>
    <t>https://www.munzee.com/m/Jafo43/15886/</t>
  </si>
  <si>
    <t>https://www.munzee.com/m/JAL/2852</t>
  </si>
  <si>
    <t>https://www.munzee.com/m/Servo/1938/</t>
  </si>
  <si>
    <t>TURTLE</t>
  </si>
  <si>
    <t>https://www.munzee.com/m/TURTLE/5832/</t>
  </si>
  <si>
    <t>https://www.munzee.com/m/GrandpaArvada/10453/</t>
  </si>
  <si>
    <t>https://www.munzee.com/m/q22q17/8421/</t>
  </si>
  <si>
    <t>geckofreund</t>
  </si>
  <si>
    <t>https://www.munzee.com/m/geckofreund/3080/</t>
  </si>
  <si>
    <t>NoahCache</t>
  </si>
  <si>
    <t>https://www.munzee.com/m/NoahCache/2337/</t>
  </si>
  <si>
    <t>Syrtene</t>
  </si>
  <si>
    <t>https://www.munzee.com/m/Syrtene/2375/</t>
  </si>
  <si>
    <t>https://www.munzee.com/m/geckofreund/3082/</t>
  </si>
  <si>
    <t>https://www.munzee.com/m/NoahCache/2345/</t>
  </si>
  <si>
    <t>https://www.munzee.com/m/Syrtene/2378/</t>
  </si>
  <si>
    <t>https://www.munzee.com/m/DVDNJYC/2845</t>
  </si>
  <si>
    <t>https://www.munzee.com/m/GrandpaArvada/10452/</t>
  </si>
  <si>
    <t>https://www.munzee.com/m/JAL/2578</t>
  </si>
  <si>
    <t>https://www.munzee.com/m/Lehmis/325/</t>
  </si>
  <si>
    <t>https://www.munzee.com/m/georeyna/8661/</t>
  </si>
  <si>
    <t>https://www.munzee.com/m/denali0407/11521/</t>
  </si>
  <si>
    <t>Bisquick2</t>
  </si>
  <si>
    <t>https://www.munzee.com/m/Bisquick2/2518/</t>
  </si>
  <si>
    <t>https://www.munzee.com/m/georeyna/8660/</t>
  </si>
  <si>
    <t>https://www.munzee.com/m/denali0407/11527/</t>
  </si>
  <si>
    <t>Bambusznad</t>
  </si>
  <si>
    <t>https://www.munzee.com/m/Bambusznad/4129/</t>
  </si>
  <si>
    <t>https://www.munzee.com/m/3newsomes/6064</t>
  </si>
  <si>
    <t>https://www.munzee.com/m/Tabata2/6726</t>
  </si>
  <si>
    <t>dt07751</t>
  </si>
  <si>
    <t>https://www.munzee.com/m/dt07751/25042/</t>
  </si>
  <si>
    <t>https://www.munzee.com/m/DVDNJYC/2396</t>
  </si>
  <si>
    <t>https://www.munzee.com/m/Tabata2/6725/</t>
  </si>
  <si>
    <t>hunniees</t>
  </si>
  <si>
    <t>https://www.munzee.com/m/hunniees/25242</t>
  </si>
  <si>
    <t>https://www.munzee.com/m/Servo/1782/</t>
  </si>
  <si>
    <t>SoccerGurl</t>
  </si>
  <si>
    <t>https://www.munzee.com/m/SoccerGurl/453/</t>
  </si>
  <si>
    <t>https://www.munzee.com/m/dt07751/25040/admin/</t>
  </si>
  <si>
    <t>https://www.munzee.com/m/hunniees/25174/</t>
  </si>
  <si>
    <t>https://www.munzee.com/m/ATeam4/2417/</t>
  </si>
  <si>
    <t>https://www.munzee.com/m/DVDNJYC/2254</t>
  </si>
  <si>
    <t>https://www.munzee.com/m/hunniees/2523</t>
  </si>
  <si>
    <t>GeoZ</t>
  </si>
  <si>
    <t>https://www.munzee.com/m/GeoZ/41/</t>
  </si>
  <si>
    <t>https://www.munzee.com/m/dt07751/25041/</t>
  </si>
  <si>
    <t>https://www.munzee.com/m/hunniees/25241</t>
  </si>
  <si>
    <t>https://www.munzee.com/m/Redman/12586</t>
  </si>
  <si>
    <t>https://www.munzee.com/m/dt07751/</t>
  </si>
  <si>
    <t>https://www.munzee.com/m/Leesap/1791/</t>
  </si>
  <si>
    <t>https://www.munzee.com/m/delaner46/4558</t>
  </si>
  <si>
    <t>https://www.munzee.com/m/DogSoft/185/</t>
  </si>
  <si>
    <t>https://www.munzee.com/m/hunniees/25239</t>
  </si>
  <si>
    <t>https://www.munzee.com/m/JAL/2266</t>
  </si>
  <si>
    <t>https://www.munzee.com/m/hunniees/25240</t>
  </si>
  <si>
    <t>lison55</t>
  </si>
  <si>
    <t>https://www.munzee.com/m/lison55/4306/</t>
  </si>
  <si>
    <t>cachaholic</t>
  </si>
  <si>
    <t>https://www.munzee.com/m/cachaholic/3414</t>
  </si>
  <si>
    <t>https://www.munzee.com/m/OHail/17113/</t>
  </si>
  <si>
    <t>https://www.munzee.com/m/BonnieB1/3470/</t>
  </si>
  <si>
    <t xml:space="preserve">Derlame </t>
  </si>
  <si>
    <t>https://www.munzee.com/m/Derlame/9673/</t>
  </si>
  <si>
    <t>https://www.munzee.com/m/OHail/17114/</t>
  </si>
  <si>
    <t>https://www.munzee.com/m/stevenkim/3845</t>
  </si>
  <si>
    <t>https://www.munzee.com/m/Servo/1781/</t>
  </si>
  <si>
    <t>hwbas04</t>
  </si>
  <si>
    <t xml:space="preserve"> https://www.munzee.com/m/hwbas04/694/</t>
  </si>
  <si>
    <t>https://www.munzee.com/m/OHail/17116/</t>
  </si>
  <si>
    <t>https://www.munzee.com/m/charlottedavina/1442/</t>
  </si>
  <si>
    <t>https://www.munzee.com/m/cachaholic/3382</t>
  </si>
  <si>
    <t>https://www.munzee.com/m/OHail/17117/</t>
  </si>
  <si>
    <t>https://www.munzee.com/m/Redman/12547</t>
  </si>
  <si>
    <t>https://www.munzee.com/m/amadoreugen/4062/</t>
  </si>
  <si>
    <t>https://www.munzee.com/m/OHail/17118/</t>
  </si>
  <si>
    <t>https://www.munzee.com/m/stevenkim/3843/</t>
  </si>
  <si>
    <t>https://www.munzee.com/m/cachaholic/3381</t>
  </si>
  <si>
    <t>https://www.munzee.com/m/OHail/17144/</t>
  </si>
  <si>
    <t>https://www.munzee.com/m/wemissmo/8674/</t>
  </si>
  <si>
    <t>https://www.munzee.com/m/cachaholic/3380</t>
  </si>
  <si>
    <t>https://www.munzee.com/m/OHail/17149/</t>
  </si>
  <si>
    <t>Sinijatatu</t>
  </si>
  <si>
    <t>https://www.munzee.com/m/SinijaTatu/2142/</t>
  </si>
  <si>
    <t>https://www.munzee.com/m/amadoreugen/4061</t>
  </si>
  <si>
    <t>https://www.munzee.com/m/OHail/17150/</t>
  </si>
  <si>
    <t>Eotwp</t>
  </si>
  <si>
    <t>https://www.munzee.com/m/eotwp/4989/</t>
  </si>
  <si>
    <t>Kali32891</t>
  </si>
  <si>
    <t>https://www.munzee.com/m/kali32891/1807/</t>
  </si>
  <si>
    <t xml:space="preserve">Lindah417 </t>
  </si>
  <si>
    <t>https://www.munzee.com/m/Lindah417/777/</t>
  </si>
  <si>
    <t>https://www.munzee.com/m/Dinklebergh/635/</t>
  </si>
  <si>
    <t>https://www.munzee.com/m/OHail/17151/</t>
  </si>
  <si>
    <t>https://www.munzee.com/m/Lehmis/326/</t>
  </si>
  <si>
    <t>https://www.munzee.com/m/Rubik80/8890</t>
  </si>
  <si>
    <t>https://www.munzee.com/m/OHail/17152/</t>
  </si>
  <si>
    <t>https://www.munzee.com/m/Ivivila/907/</t>
  </si>
  <si>
    <t>https://www.munzee.com/m/stevenkim/3842</t>
  </si>
  <si>
    <t>Traycee</t>
  </si>
  <si>
    <t>https://www.munzee.com/m/Traycee/7167/</t>
  </si>
  <si>
    <t>https://www.munzee.com/m/TURTLE/5831</t>
  </si>
  <si>
    <t>https://www.munzee.com/m/GrandpaArvada/10439/</t>
  </si>
  <si>
    <t>https://www.munzee.com/m/Big100HD/6999/</t>
  </si>
  <si>
    <t>https://www.munzee.com/m/Traycee/7204/</t>
  </si>
  <si>
    <t>https://www.munzee.com/m/GrandpaArvada/10436/</t>
  </si>
  <si>
    <t>trevosetreckers</t>
  </si>
  <si>
    <t>https://www.munzee.com/m/trevosetreckers/7730/</t>
  </si>
  <si>
    <t>candyfloss64</t>
  </si>
  <si>
    <t>https://www.munzee.com/m/candyfloss64/7643/</t>
  </si>
  <si>
    <t>CoffeeBender</t>
  </si>
  <si>
    <t>https://www.munzee.com/m/CoffeeBender/3089/</t>
  </si>
  <si>
    <t>Rapidlywild</t>
  </si>
  <si>
    <t>https://www.munzee.com/m/Rapidlywild/618/</t>
  </si>
  <si>
    <t>https://www.munzee.com/m/trevosetreckers/7734/</t>
  </si>
  <si>
    <t>https://www.munzee.com/m/candyfloss64/7654/</t>
  </si>
  <si>
    <t>https://www.munzee.com/m/sickman/4410</t>
  </si>
  <si>
    <t>bearmomscouter</t>
  </si>
  <si>
    <t>https://www.munzee.com/m/bearmomscouter/2842/</t>
  </si>
  <si>
    <t>valj519</t>
  </si>
  <si>
    <t>https://www.munzee.com/m/valj519/4313/</t>
  </si>
  <si>
    <t>https://www.munzee.com/m/Servo/1771/</t>
  </si>
  <si>
    <t>https://www.munzee.com/m/Big100HD/7011/</t>
  </si>
  <si>
    <t>https://www.munzee.com/m/sickman/4409</t>
  </si>
  <si>
    <t>https://www.munzee.com/m/valj519/4316/</t>
  </si>
  <si>
    <t>Raraku</t>
  </si>
  <si>
    <t>https://www.munzee.com/m/Raraku/2266/</t>
  </si>
  <si>
    <t>https://www.munzee.com/m/stevenkim/3841</t>
  </si>
  <si>
    <t>https://www.munzee.com/m/Westies/4773</t>
  </si>
  <si>
    <t>https://www.munzee.com/m/Rapidlywild/619/</t>
  </si>
  <si>
    <t>MsGiggler</t>
  </si>
  <si>
    <t>https://www.munzee.com/m/MsGiggler/6224/</t>
  </si>
  <si>
    <t>https://www.munzee.com/m/Westies/4772</t>
  </si>
  <si>
    <t>https://www.munzee.com/m/kimdot/9535/</t>
  </si>
  <si>
    <t>RedBear</t>
  </si>
  <si>
    <t>https://www.munzee.com/m/RedBear/3770</t>
  </si>
  <si>
    <t>https://www.munzee.com/m/MsGiggler/6172</t>
  </si>
  <si>
    <t>cdreamn</t>
  </si>
  <si>
    <t>https://www.munzee.com/m/cdreamn/1425/</t>
  </si>
  <si>
    <t>nitetimecacher</t>
  </si>
  <si>
    <t>https://www.munzee.com/m/nitetimecacher/1420/</t>
  </si>
  <si>
    <t>https://www.munzee.com/m/trevosetreckers/7737/</t>
  </si>
  <si>
    <t>https://www.munzee.com/m/candyfloss64/7655/</t>
  </si>
  <si>
    <t>lanyasummer</t>
  </si>
  <si>
    <t>https://www.munzee.com/m/Lanyasummer/3405/</t>
  </si>
  <si>
    <t>6wiggies</t>
  </si>
  <si>
    <t>https://www.munzee.com/m/6wiggies/133/</t>
  </si>
  <si>
    <t>https://www.munzee.com/m/einkilorind/2490/</t>
  </si>
  <si>
    <t>https://www.munzee.com/m/denali0407/11528/</t>
  </si>
  <si>
    <t>https://www.munzee.com/m/MsGiggler/6099/</t>
  </si>
  <si>
    <t>https://www.munzee.com/m/georeyna/8659/</t>
  </si>
  <si>
    <t>https://www.munzee.com/m/denali0407/11529/</t>
  </si>
  <si>
    <t>https://www.munzee.com/m/3newsomes/6063</t>
  </si>
  <si>
    <t>https://www.munzee.com/m/Bambusznad/4131/</t>
  </si>
  <si>
    <t>https://www.munzee.com/m/grubsneerg/2277/</t>
  </si>
  <si>
    <t>sagabi</t>
  </si>
  <si>
    <t>https://www.munzee.com/m/sagabi/8385/</t>
  </si>
  <si>
    <t>https://www.munzee.com/m/q22q17/8459/</t>
  </si>
  <si>
    <t>edwin21</t>
  </si>
  <si>
    <t>https://www.munzee.com/m/edwin21/807</t>
  </si>
  <si>
    <t>https://www.munzee.com/m/Westies/4760</t>
  </si>
  <si>
    <t>https://www.munzee.com/m/q22q17/8500/</t>
  </si>
  <si>
    <t>https://www.munzee.com/m/Kyrandia/2589/</t>
  </si>
  <si>
    <t>https://www.munzee.com/m/ATeam4/2347/</t>
  </si>
  <si>
    <t>Papasmurfsr</t>
  </si>
  <si>
    <t>https://www.munzee.com/m/Redman/12642</t>
  </si>
  <si>
    <t>https://www.munzee.com/m/edwin21/812</t>
  </si>
  <si>
    <t>G1enter</t>
  </si>
  <si>
    <t>https://www.munzee.com/m/G1enter/11213/</t>
  </si>
  <si>
    <t>https://www.munzee.com/m/Leesap/1792/</t>
  </si>
  <si>
    <t>https://www.munzee.com/m/edwin21/813/</t>
  </si>
  <si>
    <t>https://www.munzee.com/m/sickman/4397</t>
  </si>
  <si>
    <t>https://www.munzee.com/m/greensfgiant/5642/</t>
  </si>
  <si>
    <t>katinka3</t>
  </si>
  <si>
    <t>https://www.munzee.com/m/katinka3/5531/</t>
  </si>
  <si>
    <t>https://www.munzee.com/m/stevenkim/3838</t>
  </si>
  <si>
    <t>https://www.munzee.com/m/edwin21/815</t>
  </si>
  <si>
    <t>https://www.munzee.com/m/Servo/1769/</t>
  </si>
  <si>
    <t>https://www.munzee.com/m/sickman/4396/</t>
  </si>
  <si>
    <t>https://www.munzee.com/m/edwin21/825</t>
  </si>
  <si>
    <t>https://www.munzee.com/m/Westies/4759</t>
  </si>
  <si>
    <t>https://www.munzee.com/m/sickman/4395</t>
  </si>
  <si>
    <t>https://www.munzee.com/m/edwin21/826</t>
  </si>
  <si>
    <t>https://www.munzee.com/m/greensfgiant/5628/</t>
  </si>
  <si>
    <t>https://www.munzee.com/m/Westies/4758</t>
  </si>
  <si>
    <t>https://www.munzee.com/m/edwin21/830</t>
  </si>
  <si>
    <t>https://www.munzee.com/m/edwin21/861</t>
  </si>
  <si>
    <t>listom</t>
  </si>
  <si>
    <t>https://www.munzee.com/m/listom/13998/</t>
  </si>
  <si>
    <t>Neta</t>
  </si>
  <si>
    <t>https://www.munzee.com/m/Neta/3621/</t>
  </si>
  <si>
    <t>https://www.munzee.com/m/edwin21/862</t>
  </si>
  <si>
    <t>https://www.munzee.com/m/hunniees/25184</t>
  </si>
  <si>
    <t>https://www.munzee.com/m/edwin21/868</t>
  </si>
  <si>
    <t>https://www.munzee.com/m/hunniees/25159</t>
  </si>
  <si>
    <t>https://www.munzee.com/m/listom/13999/</t>
  </si>
  <si>
    <t>https://www.munzee.com/m/Patterc/2127/</t>
  </si>
  <si>
    <t>ddtsnorton</t>
  </si>
  <si>
    <t>https://www.munzee.com/m/ddtsnorton/9859</t>
  </si>
  <si>
    <t>https://www.munzee.com/m/listom/14000/</t>
  </si>
  <si>
    <t>BaDo</t>
  </si>
  <si>
    <t>https://www.munzee.com/m/BaDo/5348/</t>
  </si>
  <si>
    <t>https://www.munzee.com/m/ddtsnorton/9863</t>
  </si>
  <si>
    <t>https://www.munzee.com/m/listom/14001/</t>
  </si>
  <si>
    <t>https://www.munzee.com/m/Traycee/7293/</t>
  </si>
  <si>
    <t>papasmurfsr</t>
  </si>
  <si>
    <t xml:space="preserve">arts5 </t>
  </si>
  <si>
    <t>https://www.munzee.com/m/arts5/17599/</t>
  </si>
  <si>
    <t>https://www.munzee.com/m/listom/14002/</t>
  </si>
  <si>
    <t>https://www.munzee.com/m/ddtsnorton/9864</t>
  </si>
  <si>
    <t>https://www.munzee.com/m/Servo/1765/</t>
  </si>
  <si>
    <t>https://www.munzee.com/m/arts5/17587/</t>
  </si>
  <si>
    <t>https://www.munzee.com/m/ddtsnorton/9865</t>
  </si>
  <si>
    <t>dQuest</t>
  </si>
  <si>
    <t>https://www.munzee.com/m/dQuest/4443</t>
  </si>
  <si>
    <t>https://www.munzee.com/m/arts5/17579/</t>
  </si>
  <si>
    <t>https://www.munzee.com/m/Leesap/1797/</t>
  </si>
  <si>
    <t>https://www.munzee.com/m/ddtsnorton/9866</t>
  </si>
  <si>
    <t>https://www.munzee.com/m/Dinklebergh/641/</t>
  </si>
  <si>
    <t>https://www.munzee.com/m/arts5/17576/</t>
  </si>
  <si>
    <t>https://www.munzee.com/m/ddtsnorton/9874</t>
  </si>
  <si>
    <t>purplecourgette</t>
  </si>
  <si>
    <t>https://www.munzee.com/m/purplecourgette/576/</t>
  </si>
  <si>
    <t>https://www.munzee.com/m/arts5/17512/</t>
  </si>
  <si>
    <t>https://www.munzee.com/m/ddtsnorton/9875</t>
  </si>
  <si>
    <t>https://www.munzee.com/m/Rubik80/8886</t>
  </si>
  <si>
    <t>https://www.munzee.com/m/Lehmis/327/</t>
  </si>
  <si>
    <t>utilitymanjoe</t>
  </si>
  <si>
    <t>https://www.munzee.com/m/utilitymanjoe/6101/</t>
  </si>
  <si>
    <t>https://www.munzee.com/m/ddtsnorton/9876</t>
  </si>
  <si>
    <t>https://www.munzee.com/m/Redman/12641</t>
  </si>
  <si>
    <t>https://www.munzee.com/m/utilitymanjoe/6100/</t>
  </si>
  <si>
    <t>https://www.munzee.com/m/ddtsnorton/9881</t>
  </si>
  <si>
    <t>https://www.munzee.com/m/arts5/17416/</t>
  </si>
  <si>
    <t>https://www.munzee.com/m/utilitymanjoe/6099/</t>
  </si>
  <si>
    <t>https://www.munzee.com/m/ddtsnorton/9882</t>
  </si>
  <si>
    <t>https://www.munzee.com/m/arts5/16490/</t>
  </si>
  <si>
    <t>https://www.munzee.com/m/utilitymanjoe/6098/</t>
  </si>
  <si>
    <t>https://www.munzee.com/m/Patterc/2156/</t>
  </si>
  <si>
    <t>https://www.munzee.com/m/utilitymanjoe/6096/</t>
  </si>
  <si>
    <t>https://www.munzee.com/m/georeyna/8692/</t>
  </si>
  <si>
    <t>https://www.munzee.com/m/purplecourgette/550/</t>
  </si>
  <si>
    <t>https://www.munzee.com/m/G1enter/11216/</t>
  </si>
  <si>
    <t>https://www.munzee.com/m/Traycee/7205/</t>
  </si>
  <si>
    <t>https://www.munzee.com/m/Patterc/2155/</t>
  </si>
  <si>
    <t>https://www.munzee.com/m/GrandpaArvada/10555/</t>
  </si>
  <si>
    <t>https://www.munzee.com/m/Traycee/7292</t>
  </si>
  <si>
    <t>https://www.munzee.com/m/G1enter/11227/</t>
  </si>
  <si>
    <t>https://www.munzee.com/m/Westies/4795</t>
  </si>
  <si>
    <t>Bennycams</t>
  </si>
  <si>
    <t>https://www.munzee.com/m/Bennycams/700/</t>
  </si>
  <si>
    <t>https://www.munzee.com/m/GrandpaArvada/10431/</t>
  </si>
  <si>
    <t>https://www.munzee.com/m/Servo/1758/</t>
  </si>
  <si>
    <t>biggoalie31</t>
  </si>
  <si>
    <t>https://www.munzee.com/m/biggoalie31/1316/</t>
  </si>
  <si>
    <t>https://www.munzee.com/m/GrandpaArvada/10567/</t>
  </si>
  <si>
    <t>Fossillady</t>
  </si>
  <si>
    <t>https://www.munzee.com/m/Fossillady/2762</t>
  </si>
  <si>
    <t>https://www.munzee.com/m/GrizzSteve/3061/</t>
  </si>
  <si>
    <t>Nov64</t>
  </si>
  <si>
    <t>https://www.munzee.com/m/Nov64/11203/</t>
  </si>
  <si>
    <t>https://www.munzee.com/m/shingobee23/3007/</t>
  </si>
  <si>
    <t>DarkButPale</t>
  </si>
  <si>
    <t>https://www.munzee.com/m/DarkButPale/187/</t>
  </si>
  <si>
    <t>https://www.munzee.com/m/Big100HD/7017/</t>
  </si>
  <si>
    <t>https://www.munzee.com/m/rynee/4883/</t>
  </si>
  <si>
    <t>https://www.munzee.com/m/georeyna/8690/</t>
  </si>
  <si>
    <t>https://www.munzee.com/m/Nov64/11204/</t>
  </si>
  <si>
    <t>https://www.munzee.com/m/rynee/4887/</t>
  </si>
  <si>
    <t>https://www.munzee.com/m/GrandpaArvada/10566/</t>
  </si>
  <si>
    <t>https://www.munzee.com/m/Nov64/11205/</t>
  </si>
  <si>
    <t>https://www.munzee.com/m/GrizzSteve/3062/</t>
  </si>
  <si>
    <t>https://www.munzee.com/m/Patterc/2154/</t>
  </si>
  <si>
    <t>https://www.munzee.com/m/shingobee23/3010/</t>
  </si>
  <si>
    <t>https://www.munzee.com/m/rynee/4886/</t>
  </si>
  <si>
    <t>https://www.munzee.com/m/Nov64/11206/</t>
  </si>
  <si>
    <t>TheFatCats</t>
  </si>
  <si>
    <t>https://www.munzee.com/m/TheFatCats/2269/</t>
  </si>
  <si>
    <t>https://www.munzee.com/m/Dinklebergh/634/</t>
  </si>
  <si>
    <t>Rayman</t>
  </si>
  <si>
    <t>https://www.munzee.com/m/Rayman/2042/</t>
  </si>
  <si>
    <t>https://www.munzee.com/m/rynee/4885/</t>
  </si>
  <si>
    <t>https://www.munzee.com/m/stevenkim/4078</t>
  </si>
  <si>
    <t>https://www.munzee.com/m/georeyna/8736/</t>
  </si>
  <si>
    <t>https://www.munzee.com/m/stevenkim/4077</t>
  </si>
  <si>
    <t>https://www.munzee.com/m/lison55/4301/</t>
  </si>
  <si>
    <t>https://www.munzee.com/m/sickman/4432</t>
  </si>
  <si>
    <t>https://www.munzee.com/m/cachaholic/3378</t>
  </si>
  <si>
    <t>https://www.munzee.com/m/Neta/3620/</t>
  </si>
  <si>
    <t>https://www.munzee.com/m/cachaholic/3379</t>
  </si>
  <si>
    <t>https://www.munzee.com/m/rynee/4884/</t>
  </si>
  <si>
    <t>https://www.munzee.com/m/Lehmis/328/</t>
  </si>
  <si>
    <t>https://www.munzee.com/m/Westies/4794</t>
  </si>
  <si>
    <t>https://www.munzee.com/m/Redman/12623</t>
  </si>
  <si>
    <t>https://www.munzee.com/m/sickman/4433</t>
  </si>
  <si>
    <t>https://www.munzee.com/m/Westies/4786</t>
  </si>
  <si>
    <t>https://www.munzee.com/m/denali0407/11530/</t>
  </si>
  <si>
    <t>https://www.munzee.com/m/OHail/17350/</t>
  </si>
  <si>
    <t>https://www.munzee.com/m/georeyna/8658/</t>
  </si>
  <si>
    <t>https://www.munzee.com/m/denali0407/11531/</t>
  </si>
  <si>
    <t>https://www.munzee.com/m/3newsomes/6062</t>
  </si>
  <si>
    <t>https://www.munzee.com/m/OHail/17355/</t>
  </si>
  <si>
    <t>https://www.munzee.com/m/Lehmis/403/</t>
  </si>
  <si>
    <t>https://www.munzee.com/m/3newsomes/6061</t>
  </si>
  <si>
    <t>https://www.munzee.com/m/sickman/4429</t>
  </si>
  <si>
    <t>RoninsGal</t>
  </si>
  <si>
    <t>https://www.munzee.com/m/RoninsGal/741/</t>
  </si>
  <si>
    <t>https://www.munzee.com/m/OHail/17367/</t>
  </si>
  <si>
    <t>https://www.munzee.com/m/Big100HD/7010/</t>
  </si>
  <si>
    <t>https://www.munzee.com/m/OHail/17366/</t>
  </si>
  <si>
    <t>https://www.munzee.com/m/stevenkim/4071</t>
  </si>
  <si>
    <t>https://www.munzee.com/m/Lukyshak/3577/</t>
  </si>
  <si>
    <t>https://www.munzee.com/m/OHail/17361/</t>
  </si>
  <si>
    <t>https://www.munzee.com/m/Fossillady/2763/</t>
  </si>
  <si>
    <t>Qdog</t>
  </si>
  <si>
    <t>https://www.munzee.com/m/Qdog/4218/</t>
  </si>
  <si>
    <t>VLoopSouth</t>
  </si>
  <si>
    <t>https://www.munzee.com/m/VLoopSouth/289</t>
  </si>
  <si>
    <t>https://www.munzee.com/m/OHail/17373/</t>
  </si>
  <si>
    <t>https://www.munzee.com/m/georeyna/8735/</t>
  </si>
  <si>
    <t>RUJA</t>
  </si>
  <si>
    <t>https://www.munzee.com/m/RUJA/8753/</t>
  </si>
  <si>
    <t>https://www.munzee.com/m/OHail/17362/</t>
  </si>
  <si>
    <t>Zniffer</t>
  </si>
  <si>
    <t>https://www.munzee.com/m/Zniffer/6646/</t>
  </si>
  <si>
    <t>https://www.munzee.com/m/RoninsGal/744/</t>
  </si>
  <si>
    <t>Heinerup</t>
  </si>
  <si>
    <t>https://www.munzee.com/m/Heinerup/5363</t>
  </si>
  <si>
    <t>https://www.munzee.com/m/G1enter/11228/</t>
  </si>
  <si>
    <t>https://www.munzee.com/m/RoninsGal/748/</t>
  </si>
  <si>
    <t>https://www.munzee.com/m/CoffeeBender/3100/</t>
  </si>
  <si>
    <t>https://www.munzee.com/m/G1enter/11229/</t>
  </si>
  <si>
    <t>https://www.munzee.com/m/habu/9299/</t>
  </si>
  <si>
    <t>https://www.munzee.com/m/G1enter/11230/</t>
  </si>
  <si>
    <t>darrenjones</t>
  </si>
  <si>
    <t>https://www.munzee.com/m/darrenjones/3905</t>
  </si>
  <si>
    <t>Hogglespike</t>
  </si>
  <si>
    <t>https://www.munzee.com/m/Hogglespike/4107</t>
  </si>
  <si>
    <t>https://www.munzee.com/m/G1enter/11234/</t>
  </si>
  <si>
    <t>bazfum</t>
  </si>
  <si>
    <t>https://www.munzee.com/m/bazfum/6422/</t>
  </si>
  <si>
    <t>rita85gto</t>
  </si>
  <si>
    <t>https://www.munzee.com/m/rita85gto/2504/</t>
  </si>
  <si>
    <t>Tonliluvsnow</t>
  </si>
  <si>
    <t>https://www.munzee.com/m/Tonliluvsnow/2089</t>
  </si>
  <si>
    <t>JM</t>
  </si>
  <si>
    <t>https://www.munzee.com/m/jm/3121/</t>
  </si>
  <si>
    <t>Sikko</t>
  </si>
  <si>
    <t>https://www.munzee.com/m/Sikko/5499/</t>
  </si>
  <si>
    <t>thelanes</t>
  </si>
  <si>
    <t>TheRedSquirrel</t>
  </si>
  <si>
    <t>https://www.munzee.com/m/TheRedSquirrel/3984/</t>
  </si>
  <si>
    <t>coachV</t>
  </si>
  <si>
    <t>https://www.munzee.com/m/coachV/6284/</t>
  </si>
  <si>
    <t>meka</t>
  </si>
  <si>
    <t>https://www.munzee.com/m/meka/12156/</t>
  </si>
  <si>
    <t>Quietriots</t>
  </si>
  <si>
    <t>https://www.munzee.com/m/Quietriots/7886/</t>
  </si>
  <si>
    <t>https://www.munzee.com/m/Nov64/11212/</t>
  </si>
  <si>
    <t>barefootguru</t>
  </si>
  <si>
    <t>https://www.munzee.com/m/barefootguru/1859/</t>
  </si>
  <si>
    <t>monrose</t>
  </si>
  <si>
    <t>https://www.munzee.com/m/monrose/5492/</t>
  </si>
  <si>
    <t>granitente</t>
  </si>
  <si>
    <t>https://www.munzee.com/m/granitente/11950/</t>
  </si>
  <si>
    <t>https://www.munzee.com/m/jm/3129/</t>
  </si>
  <si>
    <t>https://www.munzee.com/m/Sikko/5507/</t>
  </si>
  <si>
    <t>https://www.munzee.com/m/dt07751/24966/</t>
  </si>
  <si>
    <t>Aniara</t>
  </si>
  <si>
    <t>https://www.munzee.com/m/Aniara/5337/</t>
  </si>
  <si>
    <t>https://www.munzee.com/m/purplecourgette/313/</t>
  </si>
  <si>
    <t>https://www.munzee.com/m/CoffeeBender/3102/</t>
  </si>
  <si>
    <t xml:space="preserve">geomatrix </t>
  </si>
  <si>
    <t>https://www.munzee.com/m/geomatrix/8651/</t>
  </si>
  <si>
    <t>https://www.munzee.com/m/hunniees/24021/</t>
  </si>
  <si>
    <t>https://www.munzee.com/m/dt07751/24965/</t>
  </si>
  <si>
    <t>https://www.munzee.com/m/geomatrix/8704/</t>
  </si>
  <si>
    <t>https://www.munzee.com/m/delaner46/4566</t>
  </si>
  <si>
    <t>https://www.munzee.com/m/dt07751/24964/</t>
  </si>
  <si>
    <t>https://www.munzee.com/m/hunniees/24020</t>
  </si>
  <si>
    <t>https://www.munzee.com/m/delaner46/4565</t>
  </si>
  <si>
    <t>https://www.munzee.com/m/dt07751/24963/</t>
  </si>
  <si>
    <t>https://www.munzee.com/m/hunniees/24018/</t>
  </si>
  <si>
    <t>https://www.munzee.com/m/delaner46/4564</t>
  </si>
  <si>
    <t>https://www.munzee.com/m/dt07751/24962/</t>
  </si>
  <si>
    <t>https://www.munzee.com/m/hunniees/24003</t>
  </si>
  <si>
    <t>https://www.munzee.com/m/delaner46/4563</t>
  </si>
  <si>
    <t>https://www.munzee.com/m/dt07751/24961/</t>
  </si>
  <si>
    <t>https://www.munzee.com/m/hunniees/24016/</t>
  </si>
  <si>
    <t>https://www.munzee.com/m/delaner46/4562</t>
  </si>
  <si>
    <t>https://www.munzee.com/m/dt07751/24960/</t>
  </si>
  <si>
    <t>https://www.munzee.com/m/hunniees/24019</t>
  </si>
  <si>
    <t>https://www.munzee.com/m/delaner46/4561</t>
  </si>
  <si>
    <t>https://www.munzee.com/m/dt07751/24959/</t>
  </si>
  <si>
    <t>https://www.munzee.com/m/hunniees/24010/</t>
  </si>
  <si>
    <t>https://www.munzee.com/m/delaner46/4560</t>
  </si>
  <si>
    <t>https://www.munzee.com/m/dt07751/24958/</t>
  </si>
  <si>
    <t>https://www.munzee.com/m/hunniees/23986/</t>
  </si>
  <si>
    <t>https://www.munzee.com/m/delaner46/4559</t>
  </si>
  <si>
    <t>https://www.munzee.com/m/jsvetlik/136/</t>
  </si>
  <si>
    <t>https://www.munzee.com/m/hunniees/24002/</t>
  </si>
  <si>
    <t>https://www.munzee.com/m/dt07751/24957/</t>
  </si>
  <si>
    <t>https://www.munzee.com/m/jsvetlik/161/</t>
  </si>
  <si>
    <t>https://www.munzee.com/m/hunniees/23985</t>
  </si>
  <si>
    <t>kiitokurre</t>
  </si>
  <si>
    <t>https://www.munzee.com/m/Kiitokurre/4798/</t>
  </si>
  <si>
    <t>https://www.munzee.com/m/dt07751/23943/</t>
  </si>
  <si>
    <t>https://www.munzee.com/m/jsvetlik/160/</t>
  </si>
  <si>
    <t>https://www.munzee.com/m/hunniees/24032/</t>
  </si>
  <si>
    <t>https://www.munzee.com/m/dt07751/23973/</t>
  </si>
  <si>
    <t>https://www.munzee.com/m/Redman/12585</t>
  </si>
  <si>
    <t>Cidinho</t>
  </si>
  <si>
    <t>https://www.munzee.com/m/Cidinho/1475/</t>
  </si>
  <si>
    <t>Steerzer</t>
  </si>
  <si>
    <t>https://www.munzee.com/m/Steerzer/6939/</t>
  </si>
  <si>
    <t>https://www.munzee.com/m/greensfgiant/5627/</t>
  </si>
  <si>
    <t>https://www.munzee.com/m/Steerzer/6938/</t>
  </si>
  <si>
    <t>https://www.munzee.com/m/Traycee/7296/</t>
  </si>
  <si>
    <t>https://www.munzee.com/m/greensfgiant/5572/</t>
  </si>
  <si>
    <t>https://www.munzee.com/m/coachV/6283/</t>
  </si>
  <si>
    <t>https://www.munzee.com/m/Steerzer/6923/</t>
  </si>
  <si>
    <t>https://www.munzee.com/m/greensfgiant/5541/</t>
  </si>
  <si>
    <t>https://www.munzee.com/m/granitente/11762/</t>
  </si>
  <si>
    <t>https://www.munzee.com/m/Steerzer/6900/</t>
  </si>
  <si>
    <t>https://www.munzee.com/m/greensfgiant/5551/</t>
  </si>
  <si>
    <t>https://www.munzee.com/m/granitente/11761/</t>
  </si>
  <si>
    <t>https://www.munzee.com/m/Steerzer/6899/</t>
  </si>
  <si>
    <t>https://www.munzee.com/m/sfwife/5845/</t>
  </si>
  <si>
    <t>https://www.munzee.com/m/Steerzer/6886/</t>
  </si>
  <si>
    <t>https://www.munzee.com/m/sfwife/5829/</t>
  </si>
  <si>
    <t>https://www.munzee.com/m/Steerzer/6883/</t>
  </si>
  <si>
    <t>https://www.munzee.com/m/sfwife/5828/</t>
  </si>
  <si>
    <t>https://www.munzee.com/m/Steerzer/6882/</t>
  </si>
  <si>
    <t>https://www.munzee.com/m/sfwife/5768/</t>
  </si>
  <si>
    <t>https://www.munzee.com/m/shingobee23/3011/</t>
  </si>
  <si>
    <t>https://www.munzee.com/m/Steerzer/6881/</t>
  </si>
  <si>
    <t>https://www.munzee.com/m/sfwife/5743/</t>
  </si>
  <si>
    <t>https://www.munzee.com/m/Steerzer/6877/</t>
  </si>
  <si>
    <t>https://www.munzee.com/m/sfwife/5737/</t>
  </si>
  <si>
    <t>https://www.munzee.com/m/StaceyZ/4468/</t>
  </si>
  <si>
    <t>TK7464</t>
  </si>
  <si>
    <t>https://www.munzee.com/m/TK7464/2401/</t>
  </si>
  <si>
    <t xml:space="preserve">PompeyAquila </t>
  </si>
  <si>
    <t>https://www.munzee.com/m/coachV/6282/</t>
  </si>
  <si>
    <t>Cachesaurous</t>
  </si>
  <si>
    <t>https://www.munzee.com/m/coachV/7212/</t>
  </si>
  <si>
    <t>geoibsons</t>
  </si>
  <si>
    <t>https://www.munzee.com/m/geoibsons/4370/</t>
  </si>
  <si>
    <t>rdv3rd</t>
  </si>
  <si>
    <t>https://www.munzee.com/m/rdv3rd/478/</t>
  </si>
  <si>
    <t>m8</t>
  </si>
  <si>
    <t>https://www.munzee.com/m/M8/129/</t>
  </si>
  <si>
    <t>basher</t>
  </si>
  <si>
    <t>https://www.munzee.com/m/Basher/113/</t>
  </si>
  <si>
    <t>Alzarius</t>
  </si>
  <si>
    <t>https://www.munzee.com/m/Alzarius/1998/</t>
  </si>
  <si>
    <t>Sivontim</t>
  </si>
  <si>
    <t>https://www.munzee.com/m/Sivontim/16052/</t>
  </si>
  <si>
    <t xml:space="preserve">Chivasloyal </t>
  </si>
  <si>
    <t>https://www.munzee.com/m/Chivasloyal/4539/</t>
  </si>
  <si>
    <t>https://www.munzee.com/m/denali0407/11533/</t>
  </si>
  <si>
    <t>https://www.munzee.com/m/3newsomes/6060</t>
  </si>
  <si>
    <t>https://www.munzee.com/m/MeanderingMonkeys/15016/</t>
  </si>
  <si>
    <t>https://www.munzee.com/m/denali0407/11532/</t>
  </si>
  <si>
    <t>https://www.munzee.com/m/georeyna/8657/</t>
  </si>
  <si>
    <t>https://www.munzee.com/m/MeanderingMonkeys/14943/</t>
  </si>
  <si>
    <t>https://www.munzee.com/m/3newsomes/6059</t>
  </si>
  <si>
    <t>https://www.munzee.com/m/MeanderingMonkeys/15013/</t>
  </si>
  <si>
    <t>https://www.munzee.com/m/Leesap/1800/</t>
  </si>
  <si>
    <t>https://www.munzee.com/m/MeanderingMonkeys/15014/</t>
  </si>
  <si>
    <t>https://www.munzee.com/m/Big100HD/7012/</t>
  </si>
  <si>
    <t>https://www.munzee.com/m/xptwo/14534/</t>
  </si>
  <si>
    <t>https://www.munzee.com/m/MeanderingMonkeys/14476/</t>
  </si>
  <si>
    <t>Belboz</t>
  </si>
  <si>
    <t>https://www.munzee.com/m/Belboz/13774/</t>
  </si>
  <si>
    <t>https://www.munzee.com/m/MeanderingMonkeys/14477/</t>
  </si>
  <si>
    <t>https://www.munzee.com/m/Belboz/13782</t>
  </si>
  <si>
    <t>https://www.munzee.com/m/MeanderingMonkeys/14478/</t>
  </si>
  <si>
    <t>https://www.munzee.com/m/Belboz/13783/</t>
  </si>
  <si>
    <t>https://www.munzee.com/m/MeanderingMonkeys/14479/</t>
  </si>
  <si>
    <t>https://www.munzee.com/m/Belboz/13784/</t>
  </si>
  <si>
    <t>https://www.munzee.com/m/MeanderingMonkeys/14491/</t>
  </si>
  <si>
    <t>https://www.munzee.com/m/Belboz/13787/</t>
  </si>
  <si>
    <t>https://www.munzee.com/m/MeanderingMonkeys/14492/</t>
  </si>
  <si>
    <t>https://www.munzee.com/m/Belboz/13788/</t>
  </si>
  <si>
    <t>https://www.munzee.com/m/MeanderingMonkeys/14493/</t>
  </si>
  <si>
    <t>https://www.munzee.com/m/Belboz/13789</t>
  </si>
  <si>
    <t>https://www.munzee.com/m/MeanderingMonkeys/14494/</t>
  </si>
  <si>
    <t>https://www.munzee.com/m/Belboz/13793/</t>
  </si>
  <si>
    <t>https://www.munzee.com/m/daysleeperdot/8281/</t>
  </si>
  <si>
    <t>https://www.munzee.com/m/MeanderingMonkeys/14495/</t>
  </si>
  <si>
    <t>https://www.munzee.com/m/Belboz/13794/</t>
  </si>
  <si>
    <t>Mattie</t>
  </si>
  <si>
    <t>https://www.munzee.com/m/Mattie/9266/</t>
  </si>
  <si>
    <t>https://www.munzee.com/m/MeanderingMonkeys/14496/</t>
  </si>
  <si>
    <t>https://www.munzee.com/m/Belboz/13795</t>
  </si>
  <si>
    <t>https://www.munzee.com/m/MeanderingMonkeys/14497/</t>
  </si>
  <si>
    <t>https://www.munzee.com/m/Belboz/13799/</t>
  </si>
  <si>
    <t>https://www.munzee.com/m/MeanderingMonkeys/14498/</t>
  </si>
  <si>
    <t>chickenrun</t>
  </si>
  <si>
    <t>https://www.munzee.com/m/ChickenRun/9219</t>
  </si>
  <si>
    <t>https://www.munzee.com/m/granitente/11626/</t>
  </si>
  <si>
    <t>https://www.munzee.com/m/Lukyshak/3564/</t>
  </si>
  <si>
    <t>https://www.munzee.com/m/granitente/10934/</t>
  </si>
  <si>
    <t>Equibobenan</t>
  </si>
  <si>
    <t>https://www.munzee.com/m/EquibobeNan/847/</t>
  </si>
  <si>
    <t>Ocelaris</t>
  </si>
  <si>
    <t>https://www.munzee.com/m/Ocelaris/362/</t>
  </si>
  <si>
    <t>https://www.munzee.com/m/Aniara/5251</t>
  </si>
  <si>
    <t>https://www.munzee.com/m/hunniees/25160/</t>
  </si>
  <si>
    <t>https://www.munzee.com/m/EquibobeNan/846/</t>
  </si>
  <si>
    <t>https://www.munzee.com/m/Ocelaris/363/</t>
  </si>
  <si>
    <t>https://www.munzee.com/m/coachV/7211/</t>
  </si>
  <si>
    <t>https://www.munzee.com/m/geoibsons/4369/</t>
  </si>
  <si>
    <t>https://www.munzee.com/m/rdv3rd/477/</t>
  </si>
  <si>
    <t>https://www.munzee.com/m/M8/128/</t>
  </si>
  <si>
    <t>https://www.munzee.com/m/Basher/112/</t>
  </si>
  <si>
    <t>traycee</t>
  </si>
  <si>
    <t>https://www.munzee.com/m/Traycee/7313/</t>
  </si>
  <si>
    <t>PoniaN</t>
  </si>
  <si>
    <t>https://www.munzee.com/m/PoniaN/6936/</t>
  </si>
  <si>
    <t>https://www.munzee.com/m/ChickenRun/9220</t>
  </si>
  <si>
    <t>https://www.munzee.com/m/Traycee/7314/</t>
  </si>
  <si>
    <t>https://www.munzee.com/m/daysleeperdot/8284/</t>
  </si>
  <si>
    <t>https://www.munzee.com/m/ChickenRun/9245/</t>
  </si>
  <si>
    <t>https://www.munzee.com/m/denali0407/11534/</t>
  </si>
  <si>
    <t>https://www.munzee.com/m/3newsomes/6058/</t>
  </si>
  <si>
    <t>lostsole68</t>
  </si>
  <si>
    <t>https://www.munzee.com/m/lostsole68/1185</t>
  </si>
  <si>
    <t>https://www.munzee.com/m/denali0407/11501/</t>
  </si>
  <si>
    <t>https://www.munzee.com/m/georeyna/8655/</t>
  </si>
  <si>
    <t>https://www.munzee.com/m/3newsomes/6057</t>
  </si>
  <si>
    <t>https://www.munzee.com/m/MeanderingMonkeys/15020/</t>
  </si>
  <si>
    <t>https://www.munzee.com/m/MeanderingMonkeys/15021/</t>
  </si>
  <si>
    <t>https://www.munzee.com/m/MeanderingMonkeys/15031/</t>
  </si>
  <si>
    <t>https://www.munzee.com/m/q22q17/8417/</t>
  </si>
  <si>
    <t>https://www.munzee.com/m/MeanderingMonkeys/15034/</t>
  </si>
  <si>
    <t>https://www.munzee.com/m/q22q17/8416/</t>
  </si>
  <si>
    <t>https://www.munzee.com/m/MeanderingMonkeys/15035/</t>
  </si>
  <si>
    <t>https://www.munzee.com/m/q22q17/8520/</t>
  </si>
  <si>
    <t>https://www.munzee.com/m/MeanderingMonkeys/15036/</t>
  </si>
  <si>
    <t>https://www.munzee.com/m/q22q17/8412/</t>
  </si>
  <si>
    <t>https://www.munzee.com/m/kimdot/9686/</t>
  </si>
  <si>
    <t>https://www.munzee.com/m/MeanderingMonkeys/15037/</t>
  </si>
  <si>
    <t>https://www.munzee.com/m/MeanderingMonkeys/15038/</t>
  </si>
  <si>
    <t>https://www.munzee.com/m/MeanderingMonkeys/14499/</t>
  </si>
  <si>
    <t>https://www.munzee.com/m/coachV/7210/</t>
  </si>
  <si>
    <t>https://www.munzee.com/m/geoibsons/4367/</t>
  </si>
  <si>
    <t>https://www.munzee.com/m/rdv3rd/476/</t>
  </si>
  <si>
    <t>https://www.munzee.com/m/M8/127/</t>
  </si>
  <si>
    <t>https://www.munzee.com/m/Basher/111/</t>
  </si>
  <si>
    <t>https://www.munzee.com/m/ATeam4/2366/</t>
  </si>
  <si>
    <t>https://www.munzee.com/m/coachV/7209/</t>
  </si>
  <si>
    <t>https://www.munzee.com/m/geoibsons/4368/</t>
  </si>
  <si>
    <t>https://www.munzee.com/m/rdv3rd/475/</t>
  </si>
  <si>
    <t>https://www.munzee.com/m/M8/126/</t>
  </si>
  <si>
    <t>https://www.munzee.com/m/Basher/110/</t>
  </si>
  <si>
    <t>Caribus</t>
  </si>
  <si>
    <t>https://www.munzee.com/m/caribus/222/</t>
  </si>
  <si>
    <t>https://www.munzee.com/m/Big100HD/7020/</t>
  </si>
  <si>
    <t>https://www.munzee.com/m/DarkButPale/175/</t>
  </si>
  <si>
    <t>hunnies</t>
  </si>
  <si>
    <t>https://www.munzee.com/m/hunniees/24232/</t>
  </si>
  <si>
    <t>https://www.munzee.com/m/ChickenRun/9235</t>
  </si>
  <si>
    <t>seashelliee</t>
  </si>
  <si>
    <t>https://www.munzee.com/m/seashelliee/347/</t>
  </si>
  <si>
    <t>https://www.munzee.com/m/arts5/16733/</t>
  </si>
  <si>
    <t>wally62</t>
  </si>
  <si>
    <t>https://www.munzee.com/m/wally62/3540/</t>
  </si>
  <si>
    <t>https://www.munzee.com/m/geomatrix/9112/</t>
  </si>
  <si>
    <t>Tuumake</t>
  </si>
  <si>
    <t>https://www.munzee.com/m/Tuumake/5748/</t>
  </si>
  <si>
    <t>https://www.munzee.com/m/ATeam4/2508/</t>
  </si>
  <si>
    <t>5Star</t>
  </si>
  <si>
    <t>https://www.munzee.com/m/5Star/4851/</t>
  </si>
  <si>
    <t>https://www.munzee.com/m/MeanderingMonkeys/14500/</t>
  </si>
  <si>
    <t>https://www.munzee.com/m/MeanderingMonkeys/14501/</t>
  </si>
  <si>
    <t>https://www.munzee.com/m/MeanderingMonkeys/14502/</t>
  </si>
  <si>
    <t>https://www.munzee.com/m/MeanderingMonkeys/14503/</t>
  </si>
  <si>
    <t>https://www.munzee.com/m/MeanderingMonkeys/14504/</t>
  </si>
  <si>
    <t>https://www.munzee.com/m/stevenkim/4070</t>
  </si>
  <si>
    <t>https://www.munzee.com/m/MeanderingMonkeys/14505/</t>
  </si>
  <si>
    <t>https://www.munzee.com/m/Big100HD/7031/</t>
  </si>
  <si>
    <t>jacksparrow</t>
  </si>
  <si>
    <t>https://www.munzee.com/m/JackSparrow/16410</t>
  </si>
  <si>
    <t>https://www.munzee.com/m/ChickenRun/9239/</t>
  </si>
  <si>
    <t>https://www.munzee.com/m/JackSparrow/16404</t>
  </si>
  <si>
    <t>https://www.munzee.com/m/ChickenRun/9237/</t>
  </si>
  <si>
    <t>https://www.munzee.com/m/JackSparrow/16394</t>
  </si>
  <si>
    <t>thorkel</t>
  </si>
  <si>
    <t>https://www.munzee.com/m/thorkel/5504/</t>
  </si>
  <si>
    <t>https://www.munzee.com/m/JackSparrow/16393</t>
  </si>
  <si>
    <t>misstee</t>
  </si>
  <si>
    <t>https://www.munzee.com/m/misstee/1495/</t>
  </si>
  <si>
    <t>https://www.munzee.com/m/JackSparrow/16382</t>
  </si>
  <si>
    <t>https://www.munzee.com/m/misstee/1493/</t>
  </si>
  <si>
    <t>https://www.munzee.com/m/JackSparrow/16381</t>
  </si>
  <si>
    <t>https://www.munzee.com/m/misstee/1494/</t>
  </si>
  <si>
    <t>https://www.munzee.com/m/OHail/17369/</t>
  </si>
  <si>
    <t>https://www.munzee.com/m/georeyna/8741/</t>
  </si>
  <si>
    <t>https://www.munzee.com/m/OHail/17371/</t>
  </si>
  <si>
    <t>https://www.munzee.com/m/geomatrix/9119/</t>
  </si>
  <si>
    <t>https://www.munzee.com/m/OHail/17370/</t>
  </si>
  <si>
    <t>https://www.munzee.com/m/OHail/17372/</t>
  </si>
  <si>
    <t>https://www.munzee.com/m/MeanderingMonkeys/14506/</t>
  </si>
  <si>
    <t>https://www.munzee.com/m/MeanderingMonkeys/14507/</t>
  </si>
  <si>
    <t>https://www.munzee.com/m/MeanderingMonkeys/14508/</t>
  </si>
  <si>
    <t>https://www.munzee.com/m/MeanderingMonkeys/14509/</t>
  </si>
  <si>
    <t>https://www.munzee.com/m/MeanderingMonkeys/14510/</t>
  </si>
  <si>
    <t>https://www.munzee.com/m/MeanderingMonkeys/14511/</t>
  </si>
  <si>
    <t>https://www.munzee.com/m/MeanderingMonkeys/14512/</t>
  </si>
  <si>
    <t>https://www.munzee.com/m/geomatrix/9148/</t>
  </si>
  <si>
    <t>https://www.munzee.com/m/stevenkim/4072/</t>
  </si>
  <si>
    <t>https://www.munzee.com/m/q22q17/8588/</t>
  </si>
  <si>
    <t>https://www.munzee.com/m/Dinklebergh/645/</t>
  </si>
  <si>
    <t>https://www.munzee.com/m/stevenkim/4073</t>
  </si>
  <si>
    <t>https://www.munzee.com/m/q22q17/8623/</t>
  </si>
  <si>
    <t>https://www.munzee.com/m/stevenkim/4076</t>
  </si>
  <si>
    <t>https://www.munzee.com/m/q22q17/8672/</t>
  </si>
  <si>
    <t>https://www.munzee.com/m/stevenkim/4066/a</t>
  </si>
  <si>
    <t>https://www.munzee.com/m/q22q17/8559/</t>
  </si>
  <si>
    <t>https://www.munzee.com/m/stevenkim/4064</t>
  </si>
  <si>
    <t>https://www.munzee.com/m/q22q17/8558/</t>
  </si>
  <si>
    <t>https://www.munzee.com/m/stevenkim/4065/</t>
  </si>
  <si>
    <t>https://www.munzee.com/m/q22q17/8529/</t>
  </si>
  <si>
    <t>https://www.munzee.com/m/Tuumake/5786/</t>
  </si>
  <si>
    <t>https://www.munzee.com/m/stevenkim/4067</t>
  </si>
  <si>
    <t>https://www.munzee.com/m/q22q17/8528/</t>
  </si>
  <si>
    <t>https://www.munzee.com/m/georeyna/8734/</t>
  </si>
  <si>
    <t>https://www.munzee.com/m/stevenkim/4063</t>
  </si>
  <si>
    <t>https://www.munzee.com/m/q22q17/8527/</t>
  </si>
  <si>
    <t>https://www.munzee.com/m/Dinklebergh/643/</t>
  </si>
  <si>
    <t>Zee Knight FLATS Layer</t>
  </si>
  <si>
    <t>Type</t>
  </si>
  <si>
    <t>Any Flat Type</t>
  </si>
  <si>
    <t>https://www.munzee.com/m/guido/1838/</t>
  </si>
  <si>
    <t>https://www.munzee.com/m/marleyfanct/656/</t>
  </si>
  <si>
    <t>EagleDadandXenia</t>
  </si>
  <si>
    <t>https://www.munzee.com/m/EagleDadandXenia/16135/</t>
  </si>
  <si>
    <t>https://www.munzee.com/m/charlottedavina/1377/</t>
  </si>
  <si>
    <t>https://www.munzee.com/m/Debolicious/6220/</t>
  </si>
  <si>
    <t>https://www.munzee.com/m/FindersGirl/4002/</t>
  </si>
  <si>
    <t>https://www.munzee.com/m/kwd/5497</t>
  </si>
  <si>
    <t>https://www.munzee.com/m/redshark78/2044/</t>
  </si>
  <si>
    <t>https://www.munzee.com/m/Kyrandia/2578/</t>
  </si>
  <si>
    <t>https://www.munzee.com/m/AmezorC/8644</t>
  </si>
  <si>
    <t>https://www.munzee.com/m/kwd/5431</t>
  </si>
  <si>
    <t>https://www.munzee.com/m/MeLa/2842/</t>
  </si>
  <si>
    <t>https://www.munzee.com/m/daysleeperdot/8181/</t>
  </si>
  <si>
    <t>RangerTJ</t>
  </si>
  <si>
    <t>https://www.munzee.com/m/RangerTJ/274</t>
  </si>
  <si>
    <t>https://www.munzee.com/m/kwd/5417</t>
  </si>
  <si>
    <t>https://www.munzee.com/m/MeLa/2995/</t>
  </si>
  <si>
    <t>https://www.munzee.com/m/Kyrandia/2583/</t>
  </si>
  <si>
    <t>https://www.munzee.com/m/habu/9229/</t>
  </si>
  <si>
    <t>https://www.munzee.com/m/mrsg9064/6417/</t>
  </si>
  <si>
    <t>https://www.munzee.com/m/kimdot/9808/</t>
  </si>
  <si>
    <t>ROB</t>
  </si>
  <si>
    <t>https://www.munzee.com/m/Big100HD/5787/</t>
  </si>
  <si>
    <t>50 ft rule</t>
  </si>
  <si>
    <t>https://www.munzee.com/m/valj519/4205/</t>
  </si>
  <si>
    <t>MATT</t>
  </si>
  <si>
    <t>Big100HD</t>
  </si>
  <si>
    <t>https://www.munzee.com/m/Big100HD/6697/</t>
  </si>
  <si>
    <t>9/27/19</t>
  </si>
  <si>
    <t>matt</t>
  </si>
  <si>
    <t>50 ft</t>
  </si>
  <si>
    <t>Hammock</t>
  </si>
  <si>
    <t>https://www.munzee.com/m/Big100HD/5884/</t>
  </si>
  <si>
    <t>https://www.munzee.com/m/guido/1951/</t>
  </si>
  <si>
    <t>https://www.munzee.com/m/pritzen/10348/</t>
  </si>
  <si>
    <t xml:space="preserve">mamaduck71 </t>
  </si>
  <si>
    <t>https://www.munzee.com/m/MamaDuck71/1324/</t>
  </si>
  <si>
    <t>kpcrystal07</t>
  </si>
  <si>
    <t>https://www.munzee.com/m/kpcrystal07/16783/</t>
  </si>
  <si>
    <t>https://www.munzee.com/m/pritzen/10420/</t>
  </si>
  <si>
    <t>https://www.munzee.com/m/granitente/3920/</t>
  </si>
  <si>
    <t>https://www.munzee.com/m/kpcrystal07/16221/</t>
  </si>
  <si>
    <t>https://www.munzee.com/m/lison55/4188</t>
  </si>
  <si>
    <t>https://www.munzee.com/m/EagleDadandXenia/16303/</t>
  </si>
  <si>
    <t>https://www.munzee.com/m/stevenkim/3934/</t>
  </si>
  <si>
    <t>https://www.munzee.com/m/valj519/4260/</t>
  </si>
  <si>
    <t>https://www.munzee.com/m/habu/9048/</t>
  </si>
  <si>
    <t>https://www.munzee.com/m/mrsg9064/6224/</t>
  </si>
  <si>
    <t>https://www.munzee.com/m/kwd/5415</t>
  </si>
  <si>
    <t>https://www.munzee.com/m/bearmomscouter/2335/</t>
  </si>
  <si>
    <t>MrsBandit</t>
  </si>
  <si>
    <t>https://www.munzee.com/m/MrsBandit/1333/</t>
  </si>
  <si>
    <t>https://www.munzee.com/m/kwd/5414</t>
  </si>
  <si>
    <t>Matt</t>
  </si>
  <si>
    <t>https://www.munzee.com/m/ChickenRun/9006/</t>
  </si>
  <si>
    <t>https://www.munzee.com/m/JackSparrow/16454/</t>
  </si>
  <si>
    <t>https://www.munzee.com/m/cachaholic/3339</t>
  </si>
  <si>
    <t>https://www.munzee.com/m/kwd/5503</t>
  </si>
  <si>
    <t>Arts5</t>
  </si>
  <si>
    <t>https://www.munzee.com/m/arts5/17572/</t>
  </si>
  <si>
    <t>https://www.munzee.com/m/JABIE28/3073/</t>
  </si>
  <si>
    <t>https://www.munzee.com/m/kwd/5422</t>
  </si>
  <si>
    <t>https://www.munzee.com/m/arts5/17568/</t>
  </si>
  <si>
    <t>https://www.munzee.com/m/Qdog/3961/</t>
  </si>
  <si>
    <t>https://www.munzee.com/m/kwd/5421/</t>
  </si>
  <si>
    <t>https://www.munzee.com/m/arts5/17580/</t>
  </si>
  <si>
    <t>https://www.munzee.com/m/lison55/4189/</t>
  </si>
  <si>
    <t>https://www.munzee.com/m/JABIE28/3052/</t>
  </si>
  <si>
    <t>https://www.munzee.com/m/grubsneerg/2225/</t>
  </si>
  <si>
    <t>https://www.munzee.com/m/Nov64/11032/</t>
  </si>
  <si>
    <t>https://www.munzee.com/m/Kyrandia/2610/</t>
  </si>
  <si>
    <t>https://www.munzee.com/m/xptwo/14546/</t>
  </si>
  <si>
    <t>https://www.munzee.com/m/daysleeperdot/8180/</t>
  </si>
  <si>
    <t>https://www.munzee.com/m/Nov64/11090/</t>
  </si>
  <si>
    <t>https://www.munzee.com/m/xptwo/14424/</t>
  </si>
  <si>
    <t>https://www.munzee.com/m/purplecourgette/499/</t>
  </si>
  <si>
    <t>https://www.munzee.com/m/Nov64/11188/</t>
  </si>
  <si>
    <t>https://www.munzee.com/m/bazfum/6438/</t>
  </si>
  <si>
    <t>https://www.munzee.com/m/Nov64/9328/</t>
  </si>
  <si>
    <t>https://www.munzee.com/m/redshark78/2039</t>
  </si>
  <si>
    <t>https://www.munzee.com/m/guido/1962/</t>
  </si>
  <si>
    <t>https://www.munzee.com/m/Bisquick2/2567/</t>
  </si>
  <si>
    <t>https://www.munzee.com/m/arts5/17374/</t>
  </si>
  <si>
    <t>https://www.munzee.com/m/EagleDadandXenia/16346/</t>
  </si>
  <si>
    <t>https://www.munzee.com/m/habu/9228/</t>
  </si>
  <si>
    <t>https://www.munzee.com/m/mrsg9064/6422/</t>
  </si>
  <si>
    <t>Flat DHS</t>
  </si>
  <si>
    <t>FlamingoFlurrier</t>
  </si>
  <si>
    <t>https://www.munzee.com/m/FlamingoFlurrier/7211/</t>
  </si>
  <si>
    <t>Flat Disc Golf Basket</t>
  </si>
  <si>
    <t>https://www.munzee.com/m/FlamingoFlurrier/11668/</t>
  </si>
  <si>
    <t>https://www.munzee.com/m/kwd/5420/</t>
  </si>
  <si>
    <t>https://www.munzee.com/m/arts5/17571/</t>
  </si>
  <si>
    <t>https://www.munzee.com/m/arts5/17592/</t>
  </si>
  <si>
    <t>https://www.munzee.com/m/Nov64/11039/</t>
  </si>
  <si>
    <t>https://www.munzee.com/m/bazfum/6385/</t>
  </si>
  <si>
    <t>https://www.munzee.com/m/purplecourgette/505/</t>
  </si>
  <si>
    <t>https://www.munzee.com/m/bazfum/6386/</t>
  </si>
  <si>
    <t>https://www.munzee.com/m/xptwo/14556/</t>
  </si>
  <si>
    <t>https://www.munzee.com/m/ChickenRun/9254/</t>
  </si>
  <si>
    <t>https://www.munzee.com/m/bazfum/6390/</t>
  </si>
  <si>
    <t>https://www.munzee.com/m/stevenkim/3926/</t>
  </si>
  <si>
    <t>https://www.munzee.com/m/guido/2097/</t>
  </si>
  <si>
    <t>https://www.munzee.com/m/Nov64/9326/</t>
  </si>
  <si>
    <t>https://www.munzee.com/m/Qdog/4080/</t>
  </si>
  <si>
    <t>https://www.munzee.com/m/xptwo/14308/</t>
  </si>
  <si>
    <t>Rob</t>
  </si>
  <si>
    <t>https://www.munzee.com/m/ChickenRun/9266/</t>
  </si>
  <si>
    <t>https://www.munzee.com/m/purplecourgette/585/</t>
  </si>
  <si>
    <t>https://www.munzee.com/m/daysleeperdot/8112/</t>
  </si>
  <si>
    <t>https://www.munzee.com/m/wemissmo/8774/</t>
  </si>
  <si>
    <t>https://www.munzee.com/m/MeanderingMonkeys/13579/</t>
  </si>
  <si>
    <t>50 ft Error</t>
  </si>
  <si>
    <t>Quick Deploy Blocking</t>
  </si>
  <si>
    <t>https://www.munzee.com/m/MeanderingMonkeys/13580/</t>
  </si>
  <si>
    <t>https://www.munzee.com/m/MeanderingMonkeys/13581/</t>
  </si>
  <si>
    <t>https://www.munzee.com/m/MeanderingMonkeys/13582/</t>
  </si>
  <si>
    <t>https://www.munzee.com/m/MeanderingMonkeys/13583/</t>
  </si>
  <si>
    <t>https://www.munzee.com/m/Traycee/6945/</t>
  </si>
  <si>
    <t>https://www.munzee.com/m/kwd/5419</t>
  </si>
  <si>
    <t>Lou</t>
  </si>
  <si>
    <t>https://www.munzee.com/m/ChickenRun/8949/</t>
  </si>
  <si>
    <t>https://www.munzee.com/m/Bisquick2/2532/</t>
  </si>
  <si>
    <t>https://www.munzee.com/m/MeanderingMonkeys/13384/</t>
  </si>
  <si>
    <t>https://www.munzee.com/m/MeanderingMonkeys/13587/</t>
  </si>
  <si>
    <t>https://www.munzee.com/m/Traycee/6946/</t>
  </si>
  <si>
    <t>https://www.munzee.com/m/einkilorind/2479/</t>
  </si>
  <si>
    <t>https://www.munzee.com/m/einkilorind/2478/</t>
  </si>
  <si>
    <t>https://www.munzee.com/m/Traycee/6975/</t>
  </si>
  <si>
    <t>https://www.munzee.com/m/Traycee/7077/</t>
  </si>
  <si>
    <t>https://www.munzee.com/m/lison55/4312</t>
  </si>
  <si>
    <t>https://www.munzee.com/m/MeanderingMonkeys/13584/</t>
  </si>
  <si>
    <t>https://www.munzee.com/m/MeanderingMonkeys/13585/</t>
  </si>
  <si>
    <t>https://www.munzee.com/m/MeanderingMonkeys/13590/</t>
  </si>
  <si>
    <t>https://www.munzee.com/m/MeanderingMonkeys/13713/</t>
  </si>
  <si>
    <t>https://www.munzee.com/m/MeanderingMonkeys/13898/</t>
  </si>
  <si>
    <t>https://www.munzee.com/m/TK7464/2104/</t>
  </si>
  <si>
    <t>https://www.munzee.com/m/MeanderingMonkeys/13899/</t>
  </si>
  <si>
    <t>https://www.munzee.com/m/MeanderingMonkeys/13900/</t>
  </si>
  <si>
    <t>https://www.munzee.com/m/MeanderingMonkeys/13901/</t>
  </si>
  <si>
    <t>https://www.munzee.com/m/MeanderingMonkeys/13902/</t>
  </si>
  <si>
    <t>https://www.munzee.com/m/MeanderingMonkeys/13903/</t>
  </si>
  <si>
    <t>https://www.munzee.com/m/georeyna/8691/</t>
  </si>
  <si>
    <t>https://www.munzee.com/m/daysleeperdot/8078/</t>
  </si>
  <si>
    <t>https://www.munzee.com/m/lostsole68/947/</t>
  </si>
  <si>
    <t>https://www.munzee.com/m/misstee/1546/</t>
  </si>
  <si>
    <t>https://www.munzee.com/m/JackSparrow/16360</t>
  </si>
  <si>
    <t xml:space="preserve"> </t>
  </si>
  <si>
    <t>https://www.munzee.com/m/ChickenRun/9253/</t>
  </si>
  <si>
    <t>Knight</t>
  </si>
  <si>
    <t>Prize Information</t>
  </si>
  <si>
    <t>*</t>
  </si>
  <si>
    <t>To be eligible for a prize your virtual must be deployed.</t>
  </si>
  <si>
    <t>(Reservations / undeployed virtuals are not eligible.)</t>
  </si>
  <si>
    <t>Each virtual deploy is an entry.</t>
  </si>
  <si>
    <t>(Virtuals only. Flats are not included.)</t>
  </si>
  <si>
    <t>Virtual garden owner excluded from prizes.</t>
  </si>
  <si>
    <t>Top Deployers</t>
  </si>
  <si>
    <t>Deployers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</si>
</sst>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46">
    <font>
      <sz val="10.0"/>
      <color rgb="FF000000"/>
      <name val="Arial"/>
    </font>
    <font>
      <b/>
      <sz val="16.0"/>
      <name val="Trebuchet MS"/>
    </font>
    <font>
      <b/>
    </font>
    <font>
      <color rgb="FF000000"/>
    </font>
    <font/>
    <font>
      <b/>
      <sz val="12.0"/>
      <name val="Trebuchet MS"/>
    </font>
    <font>
      <b/>
      <sz val="12.0"/>
      <color rgb="FFFFFFFF"/>
      <name val="Trebuchet MS"/>
    </font>
    <font>
      <b/>
      <sz val="12.0"/>
      <color rgb="FF000000"/>
      <name val="Trebuchet MS"/>
    </font>
    <font>
      <u/>
      <sz val="12.0"/>
      <color rgb="FF016930"/>
      <name val="Trebuchet MS"/>
    </font>
    <font>
      <sz val="12.0"/>
      <name val="Trebuchet MS"/>
    </font>
    <font>
      <sz val="12.0"/>
      <color rgb="FF000000"/>
      <name val="Trebuchet MS"/>
    </font>
    <font>
      <b/>
      <sz val="12.0"/>
      <color rgb="FF8E4585"/>
      <name val="Trebuchet MS"/>
    </font>
    <font>
      <b/>
      <sz val="10.0"/>
      <name val="Trebuchet MS"/>
    </font>
    <font>
      <b/>
      <sz val="11.0"/>
      <color rgb="FF000000"/>
      <name val="Arial"/>
    </font>
    <font>
      <b/>
      <sz val="11.0"/>
      <name val="Arial"/>
    </font>
    <font>
      <u/>
      <sz val="10.0"/>
      <color rgb="FF0000FF"/>
      <name val="Arial"/>
    </font>
    <font>
      <sz val="10.0"/>
    </font>
    <font>
      <b/>
      <sz val="11.0"/>
    </font>
    <font>
      <sz val="11.0"/>
      <color rgb="FF000000"/>
      <name val="Inconsolata"/>
    </font>
    <font>
      <sz val="11.0"/>
    </font>
    <font>
      <u/>
      <color rgb="FF0000FF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name val="Arial"/>
    </font>
    <font>
      <sz val="11.0"/>
      <name val="Trebuchet MS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name val="Arial"/>
    </font>
    <font>
      <sz val="10.0"/>
      <color rgb="FF000000"/>
    </font>
    <font>
      <u/>
      <sz val="10.0"/>
      <color rgb="FF0000FF"/>
      <name val="Arial"/>
    </font>
    <font>
      <u/>
      <sz val="11.0"/>
      <color rgb="FF000000"/>
      <name val="Arial"/>
    </font>
    <font>
      <u/>
      <color rgb="FF0000FF"/>
    </font>
    <font>
      <u/>
      <sz val="10.0"/>
      <color rgb="FF4A86E8"/>
      <name val="Arial"/>
    </font>
    <font>
      <u/>
      <color rgb="FF0000FF"/>
    </font>
    <font>
      <u/>
      <sz val="10.0"/>
      <color rgb="FF1155CC"/>
      <name val="Arial"/>
    </font>
    <font>
      <name val="Arial"/>
    </font>
    <font>
      <u/>
      <sz val="11.0"/>
      <color rgb="FF000000"/>
      <name val="Arial"/>
    </font>
    <font>
      <b/>
      <sz val="11.0"/>
      <name val="Bad Script"/>
    </font>
    <font>
      <b/>
      <sz val="11.0"/>
      <name val="Pacifico"/>
    </font>
    <font>
      <u/>
      <sz val="11.0"/>
      <color rgb="FF0000FF"/>
    </font>
    <font>
      <u/>
      <sz val="10.0"/>
      <color rgb="FF0000FF"/>
    </font>
    <font>
      <u/>
      <sz val="9.0"/>
      <color rgb="FF0000FF"/>
    </font>
    <font>
      <sz val="9.0"/>
    </font>
    <font>
      <i/>
    </font>
    <font>
      <sz val="16.0"/>
      <name val="Trebuchet MS"/>
    </font>
    <font>
      <name val="Trebuchet MS"/>
    </font>
  </fonts>
  <fills count="19">
    <fill>
      <patternFill patternType="none"/>
    </fill>
    <fill>
      <patternFill patternType="lightGray"/>
    </fill>
    <fill>
      <patternFill patternType="solid">
        <fgColor rgb="FFDBD7D2"/>
        <bgColor rgb="FFDBD7D2"/>
      </patternFill>
    </fill>
    <fill>
      <patternFill patternType="solid">
        <fgColor rgb="FFCDC5C2"/>
        <bgColor rgb="FFCDC5C2"/>
      </patternFill>
    </fill>
    <fill>
      <patternFill patternType="solid">
        <fgColor rgb="FF95918C"/>
        <bgColor rgb="FF95918C"/>
      </patternFill>
    </fill>
    <fill>
      <patternFill patternType="solid">
        <fgColor rgb="FF000000"/>
        <bgColor rgb="FF000000"/>
      </patternFill>
    </fill>
    <fill>
      <patternFill patternType="solid">
        <fgColor rgb="FF9FE2BF"/>
        <bgColor rgb="FF9FE2BF"/>
      </patternFill>
    </fill>
    <fill>
      <patternFill patternType="solid">
        <fgColor rgb="FFA8E4A0"/>
        <bgColor rgb="FFA8E4A0"/>
      </patternFill>
    </fill>
    <fill>
      <patternFill patternType="solid">
        <fgColor rgb="FFCDA4DE"/>
        <bgColor rgb="FFCDA4DE"/>
      </patternFill>
    </fill>
    <fill>
      <patternFill patternType="solid">
        <fgColor rgb="FF9D81BA"/>
        <bgColor rgb="FF9D81BA"/>
      </patternFill>
    </fill>
    <fill>
      <patternFill patternType="solid">
        <fgColor rgb="FF8E4585"/>
        <bgColor rgb="FF8E4585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0E0E3"/>
        <bgColor rgb="FFD0E0E3"/>
      </patternFill>
    </fill>
  </fills>
  <borders count="7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49" xfId="0" applyFont="1" applyNumberFormat="1"/>
    <xf borderId="1" fillId="0" fontId="5" numFmtId="0" xfId="0" applyAlignment="1" applyBorder="1" applyFont="1">
      <alignment horizontal="left" readingOrder="0"/>
    </xf>
    <xf borderId="1" fillId="0" fontId="4" numFmtId="0" xfId="0" applyBorder="1" applyFont="1"/>
    <xf borderId="1" fillId="0" fontId="5" numFmtId="0" xfId="0" applyAlignment="1" applyBorder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horizontal="right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right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horizontal="right"/>
    </xf>
    <xf borderId="0" fillId="5" fontId="6" numFmtId="0" xfId="0" applyAlignment="1" applyFill="1" applyFont="1">
      <alignment horizontal="left" readingOrder="0"/>
    </xf>
    <xf borderId="0" fillId="5" fontId="6" numFmtId="0" xfId="0" applyAlignment="1" applyFont="1">
      <alignment horizontal="right"/>
    </xf>
    <xf borderId="0" fillId="6" fontId="5" numFmtId="0" xfId="0" applyAlignment="1" applyFill="1" applyFont="1">
      <alignment horizontal="left" readingOrder="0"/>
    </xf>
    <xf borderId="0" fillId="6" fontId="5" numFmtId="0" xfId="0" applyAlignment="1" applyFont="1">
      <alignment horizontal="right"/>
    </xf>
    <xf borderId="0" fillId="7" fontId="5" numFmtId="0" xfId="0" applyAlignment="1" applyFill="1" applyFont="1">
      <alignment horizontal="left" readingOrder="0"/>
    </xf>
    <xf borderId="0" fillId="7" fontId="5" numFmtId="0" xfId="0" applyAlignment="1" applyFont="1">
      <alignment horizontal="right"/>
    </xf>
    <xf borderId="0" fillId="8" fontId="7" numFmtId="0" xfId="0" applyAlignment="1" applyFill="1" applyFont="1">
      <alignment readingOrder="0" shrinkToFit="0" vertical="bottom" wrapText="0"/>
    </xf>
    <xf borderId="0" fillId="8" fontId="5" numFmtId="0" xfId="0" applyAlignment="1" applyFont="1">
      <alignment horizontal="right"/>
    </xf>
    <xf borderId="0" fillId="0" fontId="7" numFmtId="0" xfId="0" applyAlignment="1" applyFont="1">
      <alignment readingOrder="0" shrinkToFit="0" vertical="bottom" wrapText="0"/>
    </xf>
    <xf borderId="0" fillId="9" fontId="7" numFmtId="0" xfId="0" applyAlignment="1" applyFill="1" applyFont="1">
      <alignment horizontal="right"/>
    </xf>
    <xf borderId="2" fillId="10" fontId="6" numFmtId="0" xfId="0" applyAlignment="1" applyBorder="1" applyFill="1" applyFont="1">
      <alignment horizontal="left" readingOrder="0"/>
    </xf>
    <xf borderId="2" fillId="0" fontId="4" numFmtId="0" xfId="0" applyBorder="1" applyFont="1"/>
    <xf borderId="2" fillId="10" fontId="6" numFmtId="0" xfId="0" applyAlignment="1" applyBorder="1" applyFont="1">
      <alignment horizontal="right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3" fillId="0" fontId="5" numFmtId="0" xfId="0" applyAlignment="1" applyBorder="1" applyFont="1">
      <alignment horizontal="left" readingOrder="0"/>
    </xf>
    <xf borderId="3" fillId="0" fontId="4" numFmtId="0" xfId="0" applyBorder="1" applyFont="1"/>
    <xf borderId="3" fillId="0" fontId="9" numFmtId="0" xfId="0" applyAlignment="1" applyBorder="1" applyFont="1">
      <alignment horizontal="left" readingOrder="0"/>
    </xf>
    <xf borderId="3" fillId="0" fontId="9" numFmtId="0" xfId="0" applyAlignment="1" applyBorder="1" applyFont="1">
      <alignment horizontal="right"/>
    </xf>
    <xf borderId="3" fillId="0" fontId="5" numFmtId="0" xfId="0" applyBorder="1" applyFont="1"/>
    <xf borderId="3" fillId="0" fontId="10" numFmtId="0" xfId="0" applyBorder="1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4" fillId="11" fontId="7" numFmtId="0" xfId="0" applyAlignment="1" applyBorder="1" applyFill="1" applyFont="1">
      <alignment readingOrder="0"/>
    </xf>
    <xf borderId="4" fillId="11" fontId="7" numFmtId="0" xfId="0" applyAlignment="1" applyBorder="1" applyFont="1">
      <alignment horizontal="left" readingOrder="0"/>
    </xf>
    <xf borderId="5" fillId="11" fontId="5" numFmtId="0" xfId="0" applyAlignment="1" applyBorder="1" applyFont="1">
      <alignment horizontal="left" readingOrder="0"/>
    </xf>
    <xf borderId="4" fillId="11" fontId="5" numFmtId="0" xfId="0" applyAlignment="1" applyBorder="1" applyFont="1">
      <alignment horizontal="left" readingOrder="0"/>
    </xf>
    <xf borderId="4" fillId="11" fontId="5" numFmtId="0" xfId="0" applyAlignment="1" applyBorder="1" applyFont="1">
      <alignment readingOrder="0"/>
    </xf>
    <xf borderId="4" fillId="11" fontId="5" numFmtId="49" xfId="0" applyAlignment="1" applyBorder="1" applyFont="1" applyNumberFormat="1">
      <alignment readingOrder="0"/>
    </xf>
    <xf borderId="4" fillId="11" fontId="12" numFmtId="0" xfId="0" applyAlignment="1" applyBorder="1" applyFont="1">
      <alignment horizontal="center" readingOrder="0"/>
    </xf>
    <xf borderId="4" fillId="12" fontId="5" numFmtId="0" xfId="0" applyBorder="1" applyFill="1" applyFont="1"/>
    <xf borderId="4" fillId="13" fontId="5" numFmtId="0" xfId="0" applyBorder="1" applyFill="1" applyFont="1"/>
    <xf borderId="4" fillId="14" fontId="5" numFmtId="0" xfId="0" applyBorder="1" applyFill="1" applyFont="1"/>
    <xf borderId="4" fillId="15" fontId="9" numFmtId="0" xfId="0" applyAlignment="1" applyBorder="1" applyFill="1" applyFont="1">
      <alignment readingOrder="0"/>
    </xf>
    <xf borderId="4" fillId="0" fontId="9" numFmtId="0" xfId="0" applyAlignment="1" applyBorder="1" applyFont="1">
      <alignment readingOrder="0"/>
    </xf>
    <xf borderId="0" fillId="0" fontId="5" numFmtId="0" xfId="0" applyFont="1"/>
    <xf borderId="0" fillId="0" fontId="13" numFmtId="0" xfId="0" applyAlignment="1" applyFont="1">
      <alignment horizontal="left" readingOrder="0" shrinkToFit="0" vertical="bottom" wrapText="0"/>
    </xf>
    <xf borderId="0" fillId="0" fontId="13" numFmtId="164" xfId="0" applyAlignment="1" applyFont="1" applyNumberFormat="1">
      <alignment horizontal="lef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6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16" fontId="16" numFmtId="49" xfId="0" applyFont="1" applyNumberFormat="1"/>
    <xf borderId="0" fillId="16" fontId="17" numFmtId="0" xfId="0" applyAlignment="1" applyFont="1">
      <alignment horizontal="center"/>
    </xf>
    <xf borderId="0" fillId="16" fontId="18" numFmtId="0" xfId="0" applyAlignment="1" applyFont="1">
      <alignment horizontal="center"/>
    </xf>
    <xf borderId="0" fillId="16" fontId="18" numFmtId="0" xfId="0" applyAlignment="1" applyFont="1">
      <alignment horizontal="center" readingOrder="0"/>
    </xf>
    <xf borderId="0" fillId="16" fontId="19" numFmtId="0" xfId="0" applyFont="1"/>
    <xf borderId="0" fillId="0" fontId="20" numFmtId="0" xfId="0" applyAlignment="1" applyFont="1">
      <alignment readingOrder="0"/>
    </xf>
    <xf borderId="0" fillId="16" fontId="16" numFmtId="49" xfId="0" applyAlignment="1" applyFont="1" applyNumberFormat="1">
      <alignment readingOrder="0"/>
    </xf>
    <xf borderId="0" fillId="16" fontId="5" numFmtId="0" xfId="0" applyFont="1"/>
    <xf borderId="0" fillId="0" fontId="21" numFmtId="0" xfId="0" applyAlignment="1" applyFont="1">
      <alignment horizontal="left" readingOrder="0" shrinkToFit="0" wrapText="0"/>
    </xf>
    <xf borderId="0" fillId="0" fontId="16" numFmtId="49" xfId="0" applyFont="1" applyNumberFormat="1"/>
    <xf borderId="0" fillId="0" fontId="16" numFmtId="49" xfId="0" applyAlignment="1" applyFont="1" applyNumberFormat="1">
      <alignment readingOrder="0"/>
    </xf>
    <xf borderId="0" fillId="16" fontId="19" numFmtId="0" xfId="0" applyAlignment="1" applyFont="1">
      <alignment readingOrder="0"/>
    </xf>
    <xf borderId="0" fillId="16" fontId="9" numFmtId="0" xfId="0" applyAlignment="1" applyFont="1">
      <alignment readingOrder="0"/>
    </xf>
    <xf borderId="0" fillId="16" fontId="22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16" fontId="23" numFmtId="0" xfId="0" applyAlignment="1" applyFont="1">
      <alignment horizontal="left" readingOrder="0"/>
    </xf>
    <xf borderId="0" fillId="16" fontId="24" numFmtId="0" xfId="0" applyAlignment="1" applyFont="1">
      <alignment readingOrder="0"/>
    </xf>
    <xf borderId="0" fillId="16" fontId="16" numFmtId="0" xfId="0" applyAlignment="1" applyFont="1">
      <alignment readingOrder="0"/>
    </xf>
    <xf borderId="0" fillId="16" fontId="19" numFmtId="49" xfId="0" applyAlignment="1" applyFont="1" applyNumberFormat="1">
      <alignment readingOrder="0"/>
    </xf>
    <xf borderId="0" fillId="16" fontId="25" numFmtId="0" xfId="0" applyAlignment="1" applyFont="1">
      <alignment horizontal="left" readingOrder="0"/>
    </xf>
    <xf borderId="0" fillId="17" fontId="14" numFmtId="0" xfId="0" applyAlignment="1" applyFill="1" applyFont="1">
      <alignment readingOrder="0"/>
    </xf>
    <xf borderId="0" fillId="17" fontId="26" numFmtId="0" xfId="0" applyAlignment="1" applyFont="1">
      <alignment horizontal="left" readingOrder="0"/>
    </xf>
    <xf borderId="0" fillId="17" fontId="16" numFmtId="49" xfId="0" applyAlignment="1" applyFont="1" applyNumberFormat="1">
      <alignment readingOrder="0"/>
    </xf>
    <xf borderId="0" fillId="16" fontId="27" numFmtId="0" xfId="0" applyAlignment="1" applyFont="1">
      <alignment readingOrder="0"/>
    </xf>
    <xf borderId="0" fillId="16" fontId="13" numFmtId="0" xfId="0" applyAlignment="1" applyFont="1">
      <alignment readingOrder="0"/>
    </xf>
    <xf borderId="0" fillId="16" fontId="28" numFmtId="49" xfId="0" applyAlignment="1" applyFont="1" applyNumberFormat="1">
      <alignment readingOrder="0"/>
    </xf>
    <xf borderId="0" fillId="18" fontId="29" numFmtId="0" xfId="0" applyAlignment="1" applyFill="1" applyFont="1">
      <alignment horizontal="left" readingOrder="0"/>
    </xf>
    <xf borderId="0" fillId="18" fontId="30" numFmtId="164" xfId="0" applyAlignment="1" applyFont="1" applyNumberFormat="1">
      <alignment horizontal="left" readingOrder="0" shrinkToFit="0" vertical="bottom" wrapText="0"/>
    </xf>
    <xf borderId="0" fillId="16" fontId="28" numFmtId="49" xfId="0" applyFont="1" applyNumberFormat="1"/>
    <xf borderId="0" fillId="18" fontId="13" numFmtId="164" xfId="0" applyAlignment="1" applyFont="1" applyNumberFormat="1">
      <alignment horizontal="left" readingOrder="0" shrinkToFit="0" vertical="bottom" wrapText="0"/>
    </xf>
    <xf borderId="0" fillId="17" fontId="31" numFmtId="0" xfId="0" applyAlignment="1" applyFont="1">
      <alignment readingOrder="0"/>
    </xf>
    <xf borderId="0" fillId="16" fontId="4" numFmtId="0" xfId="0" applyFont="1"/>
    <xf borderId="0" fillId="17" fontId="16" numFmtId="49" xfId="0" applyFont="1" applyNumberFormat="1"/>
    <xf borderId="0" fillId="16" fontId="32" numFmtId="0" xfId="0" applyAlignment="1" applyFont="1">
      <alignment horizontal="left" readingOrder="0"/>
    </xf>
    <xf borderId="0" fillId="0" fontId="23" numFmtId="0" xfId="0" applyAlignment="1" applyFont="1">
      <alignment horizontal="left"/>
    </xf>
    <xf borderId="0" fillId="0" fontId="3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4" numFmtId="0" xfId="0" applyAlignment="1" applyFont="1">
      <alignment horizontal="left" readingOrder="0"/>
    </xf>
    <xf borderId="0" fillId="0" fontId="14" numFmtId="0" xfId="0" applyFont="1"/>
    <xf borderId="0" fillId="0" fontId="35" numFmtId="0" xfId="0" applyAlignment="1" applyFont="1">
      <alignment vertical="bottom"/>
    </xf>
    <xf borderId="0" fillId="0" fontId="35" numFmtId="0" xfId="0" applyAlignment="1" applyFont="1">
      <alignment vertical="bottom"/>
    </xf>
    <xf borderId="0" fillId="18" fontId="14" numFmtId="0" xfId="0" applyAlignment="1" applyFont="1">
      <alignment readingOrder="0"/>
    </xf>
    <xf borderId="0" fillId="16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10" numFmtId="0" xfId="0" applyFont="1"/>
    <xf borderId="0" fillId="0" fontId="2" numFmtId="0" xfId="0" applyAlignment="1" applyFont="1">
      <alignment readingOrder="0"/>
    </xf>
    <xf borderId="0" fillId="16" fontId="17" numFmtId="0" xfId="0" applyAlignment="1" applyFont="1">
      <alignment readingOrder="0"/>
    </xf>
    <xf borderId="0" fillId="16" fontId="39" numFmtId="0" xfId="0" applyAlignment="1" applyFont="1">
      <alignment readingOrder="0"/>
    </xf>
    <xf borderId="0" fillId="16" fontId="40" numFmtId="0" xfId="0" applyAlignment="1" applyFont="1">
      <alignment readingOrder="0"/>
    </xf>
    <xf borderId="0" fillId="16" fontId="41" numFmtId="0" xfId="0" applyAlignment="1" applyFont="1">
      <alignment readingOrder="0"/>
    </xf>
    <xf borderId="0" fillId="16" fontId="42" numFmtId="0" xfId="0" applyAlignment="1" applyFont="1">
      <alignment readingOrder="0"/>
    </xf>
    <xf borderId="0" fillId="16" fontId="42" numFmtId="0" xfId="0" applyFont="1"/>
    <xf borderId="0" fillId="16" fontId="19" numFmtId="0" xfId="0" applyAlignment="1" applyFont="1">
      <alignment readingOrder="0"/>
    </xf>
    <xf borderId="0" fillId="0" fontId="17" numFmtId="0" xfId="0" applyFont="1"/>
    <xf borderId="0" fillId="0" fontId="43" numFmtId="10" xfId="0" applyFont="1" applyNumberFormat="1"/>
    <xf borderId="0" fillId="0" fontId="44" numFmtId="0" xfId="0" applyAlignment="1" applyFont="1">
      <alignment readingOrder="0"/>
    </xf>
    <xf borderId="0" fillId="0" fontId="45" numFmtId="0" xfId="0" applyFont="1"/>
    <xf borderId="0" fillId="0" fontId="5" numFmtId="0" xfId="0" applyAlignment="1" applyFont="1">
      <alignment readingOrder="0"/>
    </xf>
    <xf borderId="6" fillId="0" fontId="9" numFmtId="0" xfId="0" applyAlignment="1" applyBorder="1" applyFont="1">
      <alignment readingOrder="0" shrinkToFit="0" vertical="bottom" wrapText="0"/>
    </xf>
    <xf borderId="6" fillId="0" fontId="45" numFmtId="0" xfId="0" applyAlignment="1" applyBorder="1" applyFont="1">
      <alignment vertical="bottom"/>
    </xf>
    <xf borderId="0" fillId="0" fontId="45" numFmtId="0" xfId="0" applyAlignment="1" applyFont="1">
      <alignment vertical="bottom"/>
    </xf>
    <xf borderId="0" fillId="16" fontId="10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45" numFmtId="0" xfId="0" applyAlignment="1" applyFont="1">
      <alignment readingOrder="0"/>
    </xf>
    <xf borderId="0" fillId="16" fontId="18" numFmtId="0" xfId="0" applyFont="1"/>
  </cellXfs>
  <cellStyles count="1">
    <cellStyle xfId="0" name="Normal" builtinId="0"/>
  </cellStyles>
  <dxfs count="12"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A8E4A0"/>
          <bgColor rgb="FFA8E4A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9FE2BF"/>
          <bgColor rgb="FF9FE2BF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9D81BA"/>
          <bgColor rgb="FF9D81BA"/>
        </patternFill>
      </fill>
      <border/>
    </dxf>
    <dxf>
      <font/>
      <fill>
        <patternFill patternType="solid">
          <fgColor rgb="FFCDA4DE"/>
          <bgColor rgb="FFCDA4DE"/>
        </patternFill>
      </fill>
      <border/>
    </dxf>
    <dxf>
      <font/>
      <fill>
        <patternFill patternType="solid">
          <fgColor rgb="FFDBD7D2"/>
          <bgColor rgb="FFDBD7D2"/>
        </patternFill>
      </fill>
      <border/>
    </dxf>
    <dxf>
      <font>
        <color rgb="FFFFFFFF"/>
      </font>
      <fill>
        <patternFill patternType="solid">
          <fgColor rgb="FF8E4585"/>
          <bgColor rgb="FF8E4585"/>
        </patternFill>
      </fill>
      <border/>
    </dxf>
    <dxf>
      <font/>
      <fill>
        <patternFill patternType="solid">
          <fgColor rgb="FFCDC5C2"/>
          <bgColor rgb="FFCDC5C2"/>
        </patternFill>
      </fill>
      <border/>
    </dxf>
    <dxf>
      <font/>
      <fill>
        <patternFill patternType="solid">
          <fgColor rgb="FF95918C"/>
          <bgColor rgb="FF95918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0</xdr:row>
      <xdr:rowOff>0</xdr:rowOff>
    </xdr:from>
    <xdr:ext cx="4733925" cy="4114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unzee.com/m/JABIE28/2957/" TargetMode="External"/><Relationship Id="rId194" Type="http://schemas.openxmlformats.org/officeDocument/2006/relationships/hyperlink" Target="https://www.munzee.com/m/daysleeperdot/8280/" TargetMode="External"/><Relationship Id="rId193" Type="http://schemas.openxmlformats.org/officeDocument/2006/relationships/hyperlink" Target="https://www.munzee.com/m/Redman/12566" TargetMode="External"/><Relationship Id="rId192" Type="http://schemas.openxmlformats.org/officeDocument/2006/relationships/hyperlink" Target="https://www.munzee.com/m/munzeeprof/7637/" TargetMode="External"/><Relationship Id="rId191" Type="http://schemas.openxmlformats.org/officeDocument/2006/relationships/hyperlink" Target="https://www.munzee.com/m/amadoreugen/4069" TargetMode="External"/><Relationship Id="rId187" Type="http://schemas.openxmlformats.org/officeDocument/2006/relationships/hyperlink" Target="https://www.munzee.com/m/jsvetlik/135/" TargetMode="External"/><Relationship Id="rId186" Type="http://schemas.openxmlformats.org/officeDocument/2006/relationships/hyperlink" Target="https://www.munzee.com/m/Lukyshak/3554/" TargetMode="External"/><Relationship Id="rId185" Type="http://schemas.openxmlformats.org/officeDocument/2006/relationships/hyperlink" Target="https://www.munzee.com/m/mrsg9064/6342/" TargetMode="External"/><Relationship Id="rId184" Type="http://schemas.openxmlformats.org/officeDocument/2006/relationships/hyperlink" Target="https://www.munzee.com/m/habu/9151/" TargetMode="External"/><Relationship Id="rId189" Type="http://schemas.openxmlformats.org/officeDocument/2006/relationships/hyperlink" Target="https://www.munzee.com/m/munzeeprof/7649/" TargetMode="External"/><Relationship Id="rId188" Type="http://schemas.openxmlformats.org/officeDocument/2006/relationships/hyperlink" Target="https://www.munzee.com/m/Viivic/1450/" TargetMode="External"/><Relationship Id="rId183" Type="http://schemas.openxmlformats.org/officeDocument/2006/relationships/hyperlink" Target="https://www.munzee.com/m/rgforsythe/6830/" TargetMode="External"/><Relationship Id="rId182" Type="http://schemas.openxmlformats.org/officeDocument/2006/relationships/hyperlink" Target="https://www.munzee.com/m/Jafo43/15893/" TargetMode="External"/><Relationship Id="rId181" Type="http://schemas.openxmlformats.org/officeDocument/2006/relationships/hyperlink" Target="https://www.munzee.com/m/Servo/1696/" TargetMode="External"/><Relationship Id="rId180" Type="http://schemas.openxmlformats.org/officeDocument/2006/relationships/hyperlink" Target="https://www.munzee.com/m/J1Huisman/10025/" TargetMode="External"/><Relationship Id="rId176" Type="http://schemas.openxmlformats.org/officeDocument/2006/relationships/hyperlink" Target="https://www.munzee.com/m/Redman/12572" TargetMode="External"/><Relationship Id="rId175" Type="http://schemas.openxmlformats.org/officeDocument/2006/relationships/hyperlink" Target="https://www.munzee.com/m/GrizzSteve/3049/" TargetMode="External"/><Relationship Id="rId174" Type="http://schemas.openxmlformats.org/officeDocument/2006/relationships/hyperlink" Target="https://www.munzee.com/m/Buffalo113/2520/" TargetMode="External"/><Relationship Id="rId173" Type="http://schemas.openxmlformats.org/officeDocument/2006/relationships/hyperlink" Target="https://www.munzee.com/m/munzeeprof/7708/" TargetMode="External"/><Relationship Id="rId179" Type="http://schemas.openxmlformats.org/officeDocument/2006/relationships/hyperlink" Target="https://www.munzee.com/m/Buffalo113/2523/" TargetMode="External"/><Relationship Id="rId178" Type="http://schemas.openxmlformats.org/officeDocument/2006/relationships/hyperlink" Target="https://www.munzee.com/m/GrizzSteve/3050/" TargetMode="External"/><Relationship Id="rId177" Type="http://schemas.openxmlformats.org/officeDocument/2006/relationships/hyperlink" Target="https://www.munzee.com/m/munzeeprof/7706/" TargetMode="External"/><Relationship Id="rId198" Type="http://schemas.openxmlformats.org/officeDocument/2006/relationships/hyperlink" Target="https://www.munzee.com/m/Buffalo113/2525/" TargetMode="External"/><Relationship Id="rId197" Type="http://schemas.openxmlformats.org/officeDocument/2006/relationships/hyperlink" Target="https://www.munzee.com/m/Big100HD/6977/" TargetMode="External"/><Relationship Id="rId196" Type="http://schemas.openxmlformats.org/officeDocument/2006/relationships/hyperlink" Target="https://www.munzee.com/m/munzeeprof/7636/" TargetMode="External"/><Relationship Id="rId195" Type="http://schemas.openxmlformats.org/officeDocument/2006/relationships/hyperlink" Target="https://www.munzee.com/m/TheMachman/18612/" TargetMode="External"/><Relationship Id="rId199" Type="http://schemas.openxmlformats.org/officeDocument/2006/relationships/hyperlink" Target="https://www.munzee.com/m/MetteS/5309/" TargetMode="External"/><Relationship Id="rId150" Type="http://schemas.openxmlformats.org/officeDocument/2006/relationships/hyperlink" Target="https://www.munzee.com/m/mrsg9064/6373/" TargetMode="External"/><Relationship Id="rId392" Type="http://schemas.openxmlformats.org/officeDocument/2006/relationships/hyperlink" Target="https://www.munzee.com/m/WellstrandTribe/6886" TargetMode="External"/><Relationship Id="rId391" Type="http://schemas.openxmlformats.org/officeDocument/2006/relationships/hyperlink" Target="https://www.munzee.com/m/MeanderingMonkeys/14481/" TargetMode="External"/><Relationship Id="rId390" Type="http://schemas.openxmlformats.org/officeDocument/2006/relationships/hyperlink" Target="https://www.munzee.com/m/Justforfun33/13229/" TargetMode="External"/><Relationship Id="rId1" Type="http://schemas.openxmlformats.org/officeDocument/2006/relationships/hyperlink" Target="https://www.munzee.com/map/9vgk3n3mg/15.0" TargetMode="External"/><Relationship Id="rId2" Type="http://schemas.openxmlformats.org/officeDocument/2006/relationships/hyperlink" Target="https://www.munzee.com/m/WellstrandTribe/6887/" TargetMode="External"/><Relationship Id="rId3" Type="http://schemas.openxmlformats.org/officeDocument/2006/relationships/hyperlink" Target="https://www.munzee.com/m/Leesap/1741/" TargetMode="External"/><Relationship Id="rId149" Type="http://schemas.openxmlformats.org/officeDocument/2006/relationships/hyperlink" Target="https://www.munzee.com/m/habu/9181/" TargetMode="External"/><Relationship Id="rId4" Type="http://schemas.openxmlformats.org/officeDocument/2006/relationships/hyperlink" Target="https://www.munzee.com/m/guido/2128/" TargetMode="External"/><Relationship Id="rId148" Type="http://schemas.openxmlformats.org/officeDocument/2006/relationships/hyperlink" Target="https://www.munzee.com/m/kwd/5468/" TargetMode="External"/><Relationship Id="rId9" Type="http://schemas.openxmlformats.org/officeDocument/2006/relationships/hyperlink" Target="https://www.munzee.com/m/StaceyZ/4156/" TargetMode="External"/><Relationship Id="rId143" Type="http://schemas.openxmlformats.org/officeDocument/2006/relationships/hyperlink" Target="https://www.munzee.com/m/MetteS/5310/" TargetMode="External"/><Relationship Id="rId385" Type="http://schemas.openxmlformats.org/officeDocument/2006/relationships/hyperlink" Target="https://www.munzee.com/m/Servo/1955/" TargetMode="External"/><Relationship Id="rId142" Type="http://schemas.openxmlformats.org/officeDocument/2006/relationships/hyperlink" Target="https://www.munzee.com/m/ShadowChasers/3432/" TargetMode="External"/><Relationship Id="rId384" Type="http://schemas.openxmlformats.org/officeDocument/2006/relationships/hyperlink" Target="https://www.munzee.com/m/annabanana/9038/" TargetMode="External"/><Relationship Id="rId141" Type="http://schemas.openxmlformats.org/officeDocument/2006/relationships/hyperlink" Target="https://www.munzee.com/m/BoMS/6733/" TargetMode="External"/><Relationship Id="rId383" Type="http://schemas.openxmlformats.org/officeDocument/2006/relationships/hyperlink" Target="https://www.munzee.com/m/gargoyle18/1851/" TargetMode="External"/><Relationship Id="rId140" Type="http://schemas.openxmlformats.org/officeDocument/2006/relationships/hyperlink" Target="https://www.munzee.com/m/MetteS/5314/" TargetMode="External"/><Relationship Id="rId382" Type="http://schemas.openxmlformats.org/officeDocument/2006/relationships/hyperlink" Target="https://www.munzee.com/m/zip61348/2299/" TargetMode="External"/><Relationship Id="rId5" Type="http://schemas.openxmlformats.org/officeDocument/2006/relationships/hyperlink" Target="https://www.munzee.com/m/stevenkim/4044" TargetMode="External"/><Relationship Id="rId147" Type="http://schemas.openxmlformats.org/officeDocument/2006/relationships/hyperlink" Target="https://www.munzee.com/m/Servo/1695/" TargetMode="External"/><Relationship Id="rId389" Type="http://schemas.openxmlformats.org/officeDocument/2006/relationships/hyperlink" Target="https://www.munzee.com/m/WellstrandTribe/6885" TargetMode="External"/><Relationship Id="rId6" Type="http://schemas.openxmlformats.org/officeDocument/2006/relationships/hyperlink" Target="https://www.munzee.com/m/Sidcup/1813/" TargetMode="External"/><Relationship Id="rId146" Type="http://schemas.openxmlformats.org/officeDocument/2006/relationships/hyperlink" Target="https://www.munzee.com/m/rgforsythe/6831/" TargetMode="External"/><Relationship Id="rId388" Type="http://schemas.openxmlformats.org/officeDocument/2006/relationships/hyperlink" Target="https://www.munzee.com/m/MeanderingMonkeys/14480/" TargetMode="External"/><Relationship Id="rId7" Type="http://schemas.openxmlformats.org/officeDocument/2006/relationships/hyperlink" Target="https://www.munzee.com/m/KLC/1136/" TargetMode="External"/><Relationship Id="rId145" Type="http://schemas.openxmlformats.org/officeDocument/2006/relationships/hyperlink" Target="https://www.munzee.com/m/Lukyshak/3531/" TargetMode="External"/><Relationship Id="rId387" Type="http://schemas.openxmlformats.org/officeDocument/2006/relationships/hyperlink" Target="https://www.munzee.com/m/annabanana/9037/" TargetMode="External"/><Relationship Id="rId8" Type="http://schemas.openxmlformats.org/officeDocument/2006/relationships/hyperlink" Target="https://www.munzee.com/m/Peter1980/3616/" TargetMode="External"/><Relationship Id="rId144" Type="http://schemas.openxmlformats.org/officeDocument/2006/relationships/hyperlink" Target="https://www.munzee.com/m/BoMS/6732/" TargetMode="External"/><Relationship Id="rId386" Type="http://schemas.openxmlformats.org/officeDocument/2006/relationships/hyperlink" Target="https://www.munzee.com/m/gargoyle18/1860/" TargetMode="External"/><Relationship Id="rId381" Type="http://schemas.openxmlformats.org/officeDocument/2006/relationships/hyperlink" Target="https://www.munzee.com/m/annabanana/9039/" TargetMode="External"/><Relationship Id="rId380" Type="http://schemas.openxmlformats.org/officeDocument/2006/relationships/hyperlink" Target="https://www.munzee.com/m/gargoyle18/1839/" TargetMode="External"/><Relationship Id="rId139" Type="http://schemas.openxmlformats.org/officeDocument/2006/relationships/hyperlink" Target="https://www.munzee.com/m/amadoreugen/4024" TargetMode="External"/><Relationship Id="rId138" Type="http://schemas.openxmlformats.org/officeDocument/2006/relationships/hyperlink" Target="https://www.munzee.com/m/BoMS/6989/" TargetMode="External"/><Relationship Id="rId137" Type="http://schemas.openxmlformats.org/officeDocument/2006/relationships/hyperlink" Target="https://www.munzee.com/m/MetteS/5553/" TargetMode="External"/><Relationship Id="rId379" Type="http://schemas.openxmlformats.org/officeDocument/2006/relationships/hyperlink" Target="https://www.munzee.com/m/Lehmis/377/" TargetMode="External"/><Relationship Id="rId132" Type="http://schemas.openxmlformats.org/officeDocument/2006/relationships/hyperlink" Target="https://www.munzee.com/m/BoMS/6990/" TargetMode="External"/><Relationship Id="rId374" Type="http://schemas.openxmlformats.org/officeDocument/2006/relationships/hyperlink" Target="https://www.munzee.com/m/gargoyle18/1817/" TargetMode="External"/><Relationship Id="rId131" Type="http://schemas.openxmlformats.org/officeDocument/2006/relationships/hyperlink" Target="https://www.munzee.com/m/MetteS/5555/" TargetMode="External"/><Relationship Id="rId373" Type="http://schemas.openxmlformats.org/officeDocument/2006/relationships/hyperlink" Target="https://www.munzee.com/m/DVDNJYC/2897" TargetMode="External"/><Relationship Id="rId130" Type="http://schemas.openxmlformats.org/officeDocument/2006/relationships/hyperlink" Target="https://www.munzee.com/m/CaliberCable/2027/" TargetMode="External"/><Relationship Id="rId372" Type="http://schemas.openxmlformats.org/officeDocument/2006/relationships/hyperlink" Target="https://www.munzee.com/m/annabanana/9051/" TargetMode="External"/><Relationship Id="rId371" Type="http://schemas.openxmlformats.org/officeDocument/2006/relationships/hyperlink" Target="https://www.munzee.com/m/gargoyle18/1795/" TargetMode="External"/><Relationship Id="rId136" Type="http://schemas.openxmlformats.org/officeDocument/2006/relationships/hyperlink" Target="https://www.munzee.com/m/CaliberCable/1977/" TargetMode="External"/><Relationship Id="rId378" Type="http://schemas.openxmlformats.org/officeDocument/2006/relationships/hyperlink" Target="https://www.munzee.com/m/annabanana/9049/" TargetMode="External"/><Relationship Id="rId135" Type="http://schemas.openxmlformats.org/officeDocument/2006/relationships/hyperlink" Target="https://www.munzee.com/m/Leesap/1744/" TargetMode="External"/><Relationship Id="rId377" Type="http://schemas.openxmlformats.org/officeDocument/2006/relationships/hyperlink" Target="https://www.munzee.com/m/gargoyle18/1834/" TargetMode="External"/><Relationship Id="rId134" Type="http://schemas.openxmlformats.org/officeDocument/2006/relationships/hyperlink" Target="https://www.munzee.com/m/q22q17/8418/" TargetMode="External"/><Relationship Id="rId376" Type="http://schemas.openxmlformats.org/officeDocument/2006/relationships/hyperlink" Target="https://www.munzee.com/m/Acudaira/105/" TargetMode="External"/><Relationship Id="rId133" Type="http://schemas.openxmlformats.org/officeDocument/2006/relationships/hyperlink" Target="https://www.munzee.com/m/CaliberCable/2025/" TargetMode="External"/><Relationship Id="rId375" Type="http://schemas.openxmlformats.org/officeDocument/2006/relationships/hyperlink" Target="https://www.munzee.com/m/annabanana/9050/" TargetMode="External"/><Relationship Id="rId172" Type="http://schemas.openxmlformats.org/officeDocument/2006/relationships/hyperlink" Target="https://www.munzee.com/m/GrizzSteve/3048/" TargetMode="External"/><Relationship Id="rId171" Type="http://schemas.openxmlformats.org/officeDocument/2006/relationships/hyperlink" Target="https://www.munzee.com/m/greensfgiant/5594/" TargetMode="External"/><Relationship Id="rId170" Type="http://schemas.openxmlformats.org/officeDocument/2006/relationships/hyperlink" Target="https://www.munzee.com/m/Ivivila/879/" TargetMode="External"/><Relationship Id="rId165" Type="http://schemas.openxmlformats.org/officeDocument/2006/relationships/hyperlink" Target="https://www.munzee.com/m/annabanana/9053/" TargetMode="External"/><Relationship Id="rId164" Type="http://schemas.openxmlformats.org/officeDocument/2006/relationships/hyperlink" Target="https://www.munzee.com/m/Patterc/2100/" TargetMode="External"/><Relationship Id="rId163" Type="http://schemas.openxmlformats.org/officeDocument/2006/relationships/hyperlink" Target="https://www.munzee.com/m/Jafo43/15895" TargetMode="External"/><Relationship Id="rId162" Type="http://schemas.openxmlformats.org/officeDocument/2006/relationships/hyperlink" Target="https://www.munzee.com/m/destolkjes4ever/1510/" TargetMode="External"/><Relationship Id="rId169" Type="http://schemas.openxmlformats.org/officeDocument/2006/relationships/hyperlink" Target="https://www.munzee.com/m/amadoreugen/4023" TargetMode="External"/><Relationship Id="rId168" Type="http://schemas.openxmlformats.org/officeDocument/2006/relationships/hyperlink" Target="https://www.munzee.com/m/greensfgiant/5616/" TargetMode="External"/><Relationship Id="rId167" Type="http://schemas.openxmlformats.org/officeDocument/2006/relationships/hyperlink" Target="https://www.munzee.com/m/MeLa/3081/" TargetMode="External"/><Relationship Id="rId166" Type="http://schemas.openxmlformats.org/officeDocument/2006/relationships/hyperlink" Target="https://www.munzee.com/m/Jafo43/15894/" TargetMode="External"/><Relationship Id="rId161" Type="http://schemas.openxmlformats.org/officeDocument/2006/relationships/hyperlink" Target="https://www.munzee.com/m/kwd/5486/" TargetMode="External"/><Relationship Id="rId160" Type="http://schemas.openxmlformats.org/officeDocument/2006/relationships/hyperlink" Target="https://www.munzee.com/m/Jafo43/15896" TargetMode="External"/><Relationship Id="rId159" Type="http://schemas.openxmlformats.org/officeDocument/2006/relationships/hyperlink" Target="https://www.munzee.com/m/charlottedavina/1391/" TargetMode="External"/><Relationship Id="rId154" Type="http://schemas.openxmlformats.org/officeDocument/2006/relationships/hyperlink" Target="https://www.munzee.com/m/kwd/5470" TargetMode="External"/><Relationship Id="rId396" Type="http://schemas.openxmlformats.org/officeDocument/2006/relationships/hyperlink" Target="https://www.munzee.com/m/Justforfun33/13230/" TargetMode="External"/><Relationship Id="rId153" Type="http://schemas.openxmlformats.org/officeDocument/2006/relationships/hyperlink" Target="https://www.munzee.com/m/mrsg9064/6396/" TargetMode="External"/><Relationship Id="rId395" Type="http://schemas.openxmlformats.org/officeDocument/2006/relationships/hyperlink" Target="https://www.munzee.com/m/WellstrandTribe/6879" TargetMode="External"/><Relationship Id="rId152" Type="http://schemas.openxmlformats.org/officeDocument/2006/relationships/hyperlink" Target="https://www.munzee.com/m/habu/9200/" TargetMode="External"/><Relationship Id="rId394" Type="http://schemas.openxmlformats.org/officeDocument/2006/relationships/hyperlink" Target="https://www.munzee.com/m/MeanderingMonkeys/14482/" TargetMode="External"/><Relationship Id="rId151" Type="http://schemas.openxmlformats.org/officeDocument/2006/relationships/hyperlink" Target="https://www.munzee.com/m/kwd/5469/" TargetMode="External"/><Relationship Id="rId393" Type="http://schemas.openxmlformats.org/officeDocument/2006/relationships/hyperlink" Target="https://www.munzee.com/m/Justforfun33/13246/" TargetMode="External"/><Relationship Id="rId158" Type="http://schemas.openxmlformats.org/officeDocument/2006/relationships/hyperlink" Target="https://www.munzee.com/m/shingobee23/3066/" TargetMode="External"/><Relationship Id="rId157" Type="http://schemas.openxmlformats.org/officeDocument/2006/relationships/hyperlink" Target="https://www.munzee.com/m/kwd/5508/" TargetMode="External"/><Relationship Id="rId399" Type="http://schemas.openxmlformats.org/officeDocument/2006/relationships/hyperlink" Target="https://www.munzee.com/m/Lehmis/376/" TargetMode="External"/><Relationship Id="rId156" Type="http://schemas.openxmlformats.org/officeDocument/2006/relationships/hyperlink" Target="https://www.munzee.com/m/mrsg9064/6343/" TargetMode="External"/><Relationship Id="rId398" Type="http://schemas.openxmlformats.org/officeDocument/2006/relationships/hyperlink" Target="https://www.munzee.com/m/WellstrandTribe/6880" TargetMode="External"/><Relationship Id="rId155" Type="http://schemas.openxmlformats.org/officeDocument/2006/relationships/hyperlink" Target="https://www.munzee.com/m/habu/9152/" TargetMode="External"/><Relationship Id="rId397" Type="http://schemas.openxmlformats.org/officeDocument/2006/relationships/hyperlink" Target="https://www.munzee.com/m/MeanderingMonkeys/14483/" TargetMode="External"/><Relationship Id="rId808" Type="http://schemas.openxmlformats.org/officeDocument/2006/relationships/hyperlink" Target="https://www.munzee.com/m/M8/129/" TargetMode="External"/><Relationship Id="rId807" Type="http://schemas.openxmlformats.org/officeDocument/2006/relationships/hyperlink" Target="https://www.munzee.com/m/rdv3rd/478/" TargetMode="External"/><Relationship Id="rId806" Type="http://schemas.openxmlformats.org/officeDocument/2006/relationships/hyperlink" Target="https://www.munzee.com/m/geoibsons/4370/" TargetMode="External"/><Relationship Id="rId805" Type="http://schemas.openxmlformats.org/officeDocument/2006/relationships/hyperlink" Target="https://www.munzee.com/m/coachV/7212/" TargetMode="External"/><Relationship Id="rId809" Type="http://schemas.openxmlformats.org/officeDocument/2006/relationships/hyperlink" Target="https://www.munzee.com/m/Basher/113/" TargetMode="External"/><Relationship Id="rId800" Type="http://schemas.openxmlformats.org/officeDocument/2006/relationships/hyperlink" Target="https://www.munzee.com/m/sfwife/5737/" TargetMode="External"/><Relationship Id="rId804" Type="http://schemas.openxmlformats.org/officeDocument/2006/relationships/hyperlink" Target="https://www.munzee.com/m/coachV/6282/" TargetMode="External"/><Relationship Id="rId803" Type="http://schemas.openxmlformats.org/officeDocument/2006/relationships/hyperlink" Target="https://www.munzee.com/m/PompeyAquila/" TargetMode="External"/><Relationship Id="rId802" Type="http://schemas.openxmlformats.org/officeDocument/2006/relationships/hyperlink" Target="https://www.munzee.com/m/TK7464/2401/" TargetMode="External"/><Relationship Id="rId801" Type="http://schemas.openxmlformats.org/officeDocument/2006/relationships/hyperlink" Target="https://www.munzee.com/m/StaceyZ/4468/" TargetMode="External"/><Relationship Id="rId40" Type="http://schemas.openxmlformats.org/officeDocument/2006/relationships/hyperlink" Target="https://www.munzee.com/m/annabanana/9055/" TargetMode="External"/><Relationship Id="rId42" Type="http://schemas.openxmlformats.org/officeDocument/2006/relationships/hyperlink" Target="https://www.munzee.com/m/Leesap/1742/" TargetMode="External"/><Relationship Id="rId41" Type="http://schemas.openxmlformats.org/officeDocument/2006/relationships/hyperlink" Target="https://www.munzee.com/m/nicdchic/1170/" TargetMode="External"/><Relationship Id="rId44" Type="http://schemas.openxmlformats.org/officeDocument/2006/relationships/hyperlink" Target="https://www.munzee.com/m/valsey/3312/" TargetMode="External"/><Relationship Id="rId43" Type="http://schemas.openxmlformats.org/officeDocument/2006/relationships/hyperlink" Target="https://www.munzee.com/m/nicdchic/1161" TargetMode="External"/><Relationship Id="rId46" Type="http://schemas.openxmlformats.org/officeDocument/2006/relationships/hyperlink" Target="https://www.munzee.com/m/Norkie/3793/" TargetMode="External"/><Relationship Id="rId45" Type="http://schemas.openxmlformats.org/officeDocument/2006/relationships/hyperlink" Target="https://www.munzee.com/m/marleyfanct/836/" TargetMode="External"/><Relationship Id="rId509" Type="http://schemas.openxmlformats.org/officeDocument/2006/relationships/hyperlink" Target="https://www.munzee.com/m/OHail/17150/" TargetMode="External"/><Relationship Id="rId508" Type="http://schemas.openxmlformats.org/officeDocument/2006/relationships/hyperlink" Target="https://www.munzee.com/m/amadoreugen/4061" TargetMode="External"/><Relationship Id="rId503" Type="http://schemas.openxmlformats.org/officeDocument/2006/relationships/hyperlink" Target="https://www.munzee.com/m/OHail/17144/" TargetMode="External"/><Relationship Id="rId745" Type="http://schemas.openxmlformats.org/officeDocument/2006/relationships/hyperlink" Target="https://www.munzee.com/m/delaner46/4565" TargetMode="External"/><Relationship Id="rId502" Type="http://schemas.openxmlformats.org/officeDocument/2006/relationships/hyperlink" Target="https://www.munzee.com/m/cachaholic/3381" TargetMode="External"/><Relationship Id="rId744" Type="http://schemas.openxmlformats.org/officeDocument/2006/relationships/hyperlink" Target="https://www.munzee.com/m/hunniees/24020" TargetMode="External"/><Relationship Id="rId501" Type="http://schemas.openxmlformats.org/officeDocument/2006/relationships/hyperlink" Target="https://www.munzee.com/m/stevenkim/3843/" TargetMode="External"/><Relationship Id="rId743" Type="http://schemas.openxmlformats.org/officeDocument/2006/relationships/hyperlink" Target="https://www.munzee.com/m/dt07751/24964/" TargetMode="External"/><Relationship Id="rId500" Type="http://schemas.openxmlformats.org/officeDocument/2006/relationships/hyperlink" Target="https://www.munzee.com/m/OHail/17118/" TargetMode="External"/><Relationship Id="rId742" Type="http://schemas.openxmlformats.org/officeDocument/2006/relationships/hyperlink" Target="https://www.munzee.com/m/delaner46/4566" TargetMode="External"/><Relationship Id="rId507" Type="http://schemas.openxmlformats.org/officeDocument/2006/relationships/hyperlink" Target="https://www.munzee.com/m/SinijaTatu/2142/" TargetMode="External"/><Relationship Id="rId749" Type="http://schemas.openxmlformats.org/officeDocument/2006/relationships/hyperlink" Target="https://www.munzee.com/m/dt07751/24962/" TargetMode="External"/><Relationship Id="rId506" Type="http://schemas.openxmlformats.org/officeDocument/2006/relationships/hyperlink" Target="https://www.munzee.com/m/OHail/17149/" TargetMode="External"/><Relationship Id="rId748" Type="http://schemas.openxmlformats.org/officeDocument/2006/relationships/hyperlink" Target="https://www.munzee.com/m/delaner46/4564" TargetMode="External"/><Relationship Id="rId505" Type="http://schemas.openxmlformats.org/officeDocument/2006/relationships/hyperlink" Target="https://www.munzee.com/m/cachaholic/3380" TargetMode="External"/><Relationship Id="rId747" Type="http://schemas.openxmlformats.org/officeDocument/2006/relationships/hyperlink" Target="https://www.munzee.com/m/hunniees/24018/" TargetMode="External"/><Relationship Id="rId504" Type="http://schemas.openxmlformats.org/officeDocument/2006/relationships/hyperlink" Target="https://www.munzee.com/m/wemissmo/8674/" TargetMode="External"/><Relationship Id="rId746" Type="http://schemas.openxmlformats.org/officeDocument/2006/relationships/hyperlink" Target="https://www.munzee.com/m/dt07751/24963/" TargetMode="External"/><Relationship Id="rId48" Type="http://schemas.openxmlformats.org/officeDocument/2006/relationships/hyperlink" Target="https://www.munzee.com/m/aufbau/8061/" TargetMode="External"/><Relationship Id="rId47" Type="http://schemas.openxmlformats.org/officeDocument/2006/relationships/hyperlink" Target="https://www.munzee.com/m/valsey/3391/" TargetMode="External"/><Relationship Id="rId49" Type="http://schemas.openxmlformats.org/officeDocument/2006/relationships/hyperlink" Target="https://www.munzee.com/m/guido/2131/" TargetMode="External"/><Relationship Id="rId741" Type="http://schemas.openxmlformats.org/officeDocument/2006/relationships/hyperlink" Target="https://www.munzee.com/m/geomatrix/8704/" TargetMode="External"/><Relationship Id="rId740" Type="http://schemas.openxmlformats.org/officeDocument/2006/relationships/hyperlink" Target="https://www.munzee.com/m/dt07751/24965/" TargetMode="External"/><Relationship Id="rId31" Type="http://schemas.openxmlformats.org/officeDocument/2006/relationships/hyperlink" Target="https://www.munzee.com/m/Humphr1d/1957/" TargetMode="External"/><Relationship Id="rId30" Type="http://schemas.openxmlformats.org/officeDocument/2006/relationships/hyperlink" Target="https://www.munzee.com/m/sickman/4290" TargetMode="External"/><Relationship Id="rId33" Type="http://schemas.openxmlformats.org/officeDocument/2006/relationships/hyperlink" Target="https://www.munzee.com/m/Sidcup/1812/" TargetMode="External"/><Relationship Id="rId32" Type="http://schemas.openxmlformats.org/officeDocument/2006/relationships/hyperlink" Target="https://www.munzee.com/m/driver582/5213" TargetMode="External"/><Relationship Id="rId35" Type="http://schemas.openxmlformats.org/officeDocument/2006/relationships/hyperlink" Target="https://www.munzee.com/m/humbird7/14042/" TargetMode="External"/><Relationship Id="rId34" Type="http://schemas.openxmlformats.org/officeDocument/2006/relationships/hyperlink" Target="https://www.munzee.com/m/PelicanRouge/524/" TargetMode="External"/><Relationship Id="rId739" Type="http://schemas.openxmlformats.org/officeDocument/2006/relationships/hyperlink" Target="https://www.munzee.com/m/hunniees/24021/" TargetMode="External"/><Relationship Id="rId734" Type="http://schemas.openxmlformats.org/officeDocument/2006/relationships/hyperlink" Target="https://www.munzee.com/m/dt07751/24966/" TargetMode="External"/><Relationship Id="rId733" Type="http://schemas.openxmlformats.org/officeDocument/2006/relationships/hyperlink" Target="https://www.munzee.com/m/Sikko/5507/" TargetMode="External"/><Relationship Id="rId732" Type="http://schemas.openxmlformats.org/officeDocument/2006/relationships/hyperlink" Target="https://www.munzee.com/m/jm/3129/" TargetMode="External"/><Relationship Id="rId731" Type="http://schemas.openxmlformats.org/officeDocument/2006/relationships/hyperlink" Target="https://www.munzee.com/m/granitente/11950/" TargetMode="External"/><Relationship Id="rId738" Type="http://schemas.openxmlformats.org/officeDocument/2006/relationships/hyperlink" Target="https://www.munzee.com/m/geomatrix/8651/" TargetMode="External"/><Relationship Id="rId737" Type="http://schemas.openxmlformats.org/officeDocument/2006/relationships/hyperlink" Target="https://www.munzee.com/m/CoffeeBender/3102/" TargetMode="External"/><Relationship Id="rId736" Type="http://schemas.openxmlformats.org/officeDocument/2006/relationships/hyperlink" Target="https://www.munzee.com/m/purplecourgette/313/" TargetMode="External"/><Relationship Id="rId735" Type="http://schemas.openxmlformats.org/officeDocument/2006/relationships/hyperlink" Target="https://www.munzee.com/m/Aniara/5337/" TargetMode="External"/><Relationship Id="rId37" Type="http://schemas.openxmlformats.org/officeDocument/2006/relationships/hyperlink" Target="https://www.munzee.com/m/scoutref/2034/" TargetMode="External"/><Relationship Id="rId36" Type="http://schemas.openxmlformats.org/officeDocument/2006/relationships/hyperlink" Target="https://www.munzee.com/m/Allinfunners/2992/" TargetMode="External"/><Relationship Id="rId39" Type="http://schemas.openxmlformats.org/officeDocument/2006/relationships/hyperlink" Target="https://www.munzee.com/m/marleyfanct/837/" TargetMode="External"/><Relationship Id="rId38" Type="http://schemas.openxmlformats.org/officeDocument/2006/relationships/hyperlink" Target="https://www.munzee.com/m/Bumble/844" TargetMode="External"/><Relationship Id="rId730" Type="http://schemas.openxmlformats.org/officeDocument/2006/relationships/hyperlink" Target="https://www.munzee.com/m/monrose/5492/" TargetMode="External"/><Relationship Id="rId20" Type="http://schemas.openxmlformats.org/officeDocument/2006/relationships/hyperlink" Target="https://www.munzee.com/m/stevenkim/4004" TargetMode="External"/><Relationship Id="rId22" Type="http://schemas.openxmlformats.org/officeDocument/2006/relationships/hyperlink" Target="https://www.munzee.com/m/habu/9172/" TargetMode="External"/><Relationship Id="rId21" Type="http://schemas.openxmlformats.org/officeDocument/2006/relationships/hyperlink" Target="https://www.munzee.com/m/mrsg9064/6364/" TargetMode="External"/><Relationship Id="rId24" Type="http://schemas.openxmlformats.org/officeDocument/2006/relationships/hyperlink" Target="https://www.munzee.com/m/Kyrandia/2584/" TargetMode="External"/><Relationship Id="rId23" Type="http://schemas.openxmlformats.org/officeDocument/2006/relationships/hyperlink" Target="https://www.munzee.com/m/ponu/6029/" TargetMode="External"/><Relationship Id="rId525" Type="http://schemas.openxmlformats.org/officeDocument/2006/relationships/hyperlink" Target="https://www.munzee.com/m/GrandpaArvada/10436/" TargetMode="External"/><Relationship Id="rId767" Type="http://schemas.openxmlformats.org/officeDocument/2006/relationships/hyperlink" Target="https://www.munzee.com/m/jsvetlik/161/" TargetMode="External"/><Relationship Id="rId524" Type="http://schemas.openxmlformats.org/officeDocument/2006/relationships/hyperlink" Target="https://www.munzee.com/m/Traycee/7204/" TargetMode="External"/><Relationship Id="rId766" Type="http://schemas.openxmlformats.org/officeDocument/2006/relationships/hyperlink" Target="https://www.munzee.com/m/dt07751/24957/" TargetMode="External"/><Relationship Id="rId523" Type="http://schemas.openxmlformats.org/officeDocument/2006/relationships/hyperlink" Target="https://www.munzee.com/m/Big100HD/6999/" TargetMode="External"/><Relationship Id="rId765" Type="http://schemas.openxmlformats.org/officeDocument/2006/relationships/hyperlink" Target="https://www.munzee.com/m/hunniees/24002/" TargetMode="External"/><Relationship Id="rId522" Type="http://schemas.openxmlformats.org/officeDocument/2006/relationships/hyperlink" Target="https://www.munzee.com/m/GrandpaArvada/10439/" TargetMode="External"/><Relationship Id="rId764" Type="http://schemas.openxmlformats.org/officeDocument/2006/relationships/hyperlink" Target="https://www.munzee.com/m/jsvetlik/136/" TargetMode="External"/><Relationship Id="rId529" Type="http://schemas.openxmlformats.org/officeDocument/2006/relationships/hyperlink" Target="https://www.munzee.com/m/Rapidlywild/618/" TargetMode="External"/><Relationship Id="rId528" Type="http://schemas.openxmlformats.org/officeDocument/2006/relationships/hyperlink" Target="https://www.munzee.com/m/CoffeeBender/3089/" TargetMode="External"/><Relationship Id="rId527" Type="http://schemas.openxmlformats.org/officeDocument/2006/relationships/hyperlink" Target="https://www.munzee.com/m/candyfloss64/7643/" TargetMode="External"/><Relationship Id="rId769" Type="http://schemas.openxmlformats.org/officeDocument/2006/relationships/hyperlink" Target="https://www.munzee.com/m/Kiitokurre/4798/" TargetMode="External"/><Relationship Id="rId526" Type="http://schemas.openxmlformats.org/officeDocument/2006/relationships/hyperlink" Target="https://www.munzee.com/m/trevosetreckers/7730/" TargetMode="External"/><Relationship Id="rId768" Type="http://schemas.openxmlformats.org/officeDocument/2006/relationships/hyperlink" Target="https://www.munzee.com/m/hunniees/23985" TargetMode="External"/><Relationship Id="rId26" Type="http://schemas.openxmlformats.org/officeDocument/2006/relationships/hyperlink" Target="https://www.munzee.com/m/Westies/4676" TargetMode="External"/><Relationship Id="rId25" Type="http://schemas.openxmlformats.org/officeDocument/2006/relationships/hyperlink" Target="https://www.munzee.com/m/valsey/3447/" TargetMode="External"/><Relationship Id="rId28" Type="http://schemas.openxmlformats.org/officeDocument/2006/relationships/hyperlink" Target="https://www.munzee.com/m/WellstrandTribe/6889" TargetMode="External"/><Relationship Id="rId27" Type="http://schemas.openxmlformats.org/officeDocument/2006/relationships/hyperlink" Target="https://www.munzee.com/m/redshark78/2046/" TargetMode="External"/><Relationship Id="rId521" Type="http://schemas.openxmlformats.org/officeDocument/2006/relationships/hyperlink" Target="https://www.munzee.com/m/TURTLE/5831" TargetMode="External"/><Relationship Id="rId763" Type="http://schemas.openxmlformats.org/officeDocument/2006/relationships/hyperlink" Target="https://www.munzee.com/m/delaner46/4559" TargetMode="External"/><Relationship Id="rId29" Type="http://schemas.openxmlformats.org/officeDocument/2006/relationships/hyperlink" Target="https://www.munzee.com/m/Westies/4116" TargetMode="External"/><Relationship Id="rId520" Type="http://schemas.openxmlformats.org/officeDocument/2006/relationships/hyperlink" Target="https://www.munzee.com/m/Traycee/7167/" TargetMode="External"/><Relationship Id="rId762" Type="http://schemas.openxmlformats.org/officeDocument/2006/relationships/hyperlink" Target="https://www.munzee.com/m/hunniees/23986/" TargetMode="External"/><Relationship Id="rId761" Type="http://schemas.openxmlformats.org/officeDocument/2006/relationships/hyperlink" Target="https://www.munzee.com/m/dt07751/24958/" TargetMode="External"/><Relationship Id="rId760" Type="http://schemas.openxmlformats.org/officeDocument/2006/relationships/hyperlink" Target="https://www.munzee.com/m/delaner46/4560" TargetMode="External"/><Relationship Id="rId11" Type="http://schemas.openxmlformats.org/officeDocument/2006/relationships/hyperlink" Target="https://www.munzee.com/m/OldFruits/4463/" TargetMode="External"/><Relationship Id="rId10" Type="http://schemas.openxmlformats.org/officeDocument/2006/relationships/hyperlink" Target="https://www.munzee.com/m/amadoreugen/4029/" TargetMode="External"/><Relationship Id="rId13" Type="http://schemas.openxmlformats.org/officeDocument/2006/relationships/hyperlink" Target="https://www.munzee.com/m/naturelover/4216/" TargetMode="External"/><Relationship Id="rId12" Type="http://schemas.openxmlformats.org/officeDocument/2006/relationships/hyperlink" Target="https://www.munzee.com/m/denali0407/11498/" TargetMode="External"/><Relationship Id="rId519" Type="http://schemas.openxmlformats.org/officeDocument/2006/relationships/hyperlink" Target="https://www.munzee.com/m/stevenkim/3842" TargetMode="External"/><Relationship Id="rId514" Type="http://schemas.openxmlformats.org/officeDocument/2006/relationships/hyperlink" Target="https://www.munzee.com/m/OHail/17151/" TargetMode="External"/><Relationship Id="rId756" Type="http://schemas.openxmlformats.org/officeDocument/2006/relationships/hyperlink" Target="https://www.munzee.com/m/hunniees/24019" TargetMode="External"/><Relationship Id="rId513" Type="http://schemas.openxmlformats.org/officeDocument/2006/relationships/hyperlink" Target="https://www.munzee.com/m/Dinklebergh/635/" TargetMode="External"/><Relationship Id="rId755" Type="http://schemas.openxmlformats.org/officeDocument/2006/relationships/hyperlink" Target="https://www.munzee.com/m/dt07751/24960/" TargetMode="External"/><Relationship Id="rId512" Type="http://schemas.openxmlformats.org/officeDocument/2006/relationships/hyperlink" Target="https://www.munzee.com/m/Lindah417/777/" TargetMode="External"/><Relationship Id="rId754" Type="http://schemas.openxmlformats.org/officeDocument/2006/relationships/hyperlink" Target="https://www.munzee.com/m/delaner46/4562" TargetMode="External"/><Relationship Id="rId511" Type="http://schemas.openxmlformats.org/officeDocument/2006/relationships/hyperlink" Target="https://www.munzee.com/m/kali32891/1807/" TargetMode="External"/><Relationship Id="rId753" Type="http://schemas.openxmlformats.org/officeDocument/2006/relationships/hyperlink" Target="https://www.munzee.com/m/hunniees/24016/" TargetMode="External"/><Relationship Id="rId518" Type="http://schemas.openxmlformats.org/officeDocument/2006/relationships/hyperlink" Target="https://www.munzee.com/m/Ivivila/907/" TargetMode="External"/><Relationship Id="rId517" Type="http://schemas.openxmlformats.org/officeDocument/2006/relationships/hyperlink" Target="https://www.munzee.com/m/OHail/17152/" TargetMode="External"/><Relationship Id="rId759" Type="http://schemas.openxmlformats.org/officeDocument/2006/relationships/hyperlink" Target="https://www.munzee.com/m/hunniees/24010/" TargetMode="External"/><Relationship Id="rId516" Type="http://schemas.openxmlformats.org/officeDocument/2006/relationships/hyperlink" Target="https://www.munzee.com/m/Rubik80/8890" TargetMode="External"/><Relationship Id="rId758" Type="http://schemas.openxmlformats.org/officeDocument/2006/relationships/hyperlink" Target="https://www.munzee.com/m/dt07751/24959/" TargetMode="External"/><Relationship Id="rId515" Type="http://schemas.openxmlformats.org/officeDocument/2006/relationships/hyperlink" Target="https://www.munzee.com/m/Lehmis/326/" TargetMode="External"/><Relationship Id="rId757" Type="http://schemas.openxmlformats.org/officeDocument/2006/relationships/hyperlink" Target="https://www.munzee.com/m/delaner46/4561" TargetMode="External"/><Relationship Id="rId15" Type="http://schemas.openxmlformats.org/officeDocument/2006/relationships/hyperlink" Target="https://www.munzee.com/m/3newsomes/6125/" TargetMode="External"/><Relationship Id="rId14" Type="http://schemas.openxmlformats.org/officeDocument/2006/relationships/hyperlink" Target="https://www.munzee.com/m/heathcote07/2558/" TargetMode="External"/><Relationship Id="rId17" Type="http://schemas.openxmlformats.org/officeDocument/2006/relationships/hyperlink" Target="https://www.munzee.com/m/WellstrandTribe/6888/" TargetMode="External"/><Relationship Id="rId16" Type="http://schemas.openxmlformats.org/officeDocument/2006/relationships/hyperlink" Target="https://www.munzee.com/m/sickman/4311/" TargetMode="External"/><Relationship Id="rId19" Type="http://schemas.openxmlformats.org/officeDocument/2006/relationships/hyperlink" Target="https://www.munzee.com/m/3newsomes/6124" TargetMode="External"/><Relationship Id="rId510" Type="http://schemas.openxmlformats.org/officeDocument/2006/relationships/hyperlink" Target="https://www.munzee.com/m/eotwp/4989/" TargetMode="External"/><Relationship Id="rId752" Type="http://schemas.openxmlformats.org/officeDocument/2006/relationships/hyperlink" Target="https://www.munzee.com/m/dt07751/24961/" TargetMode="External"/><Relationship Id="rId18" Type="http://schemas.openxmlformats.org/officeDocument/2006/relationships/hyperlink" Target="https://www.munzee.com/m/denali0407/11520/" TargetMode="External"/><Relationship Id="rId751" Type="http://schemas.openxmlformats.org/officeDocument/2006/relationships/hyperlink" Target="https://www.munzee.com/m/delaner46/4563" TargetMode="External"/><Relationship Id="rId750" Type="http://schemas.openxmlformats.org/officeDocument/2006/relationships/hyperlink" Target="https://www.munzee.com/m/hunniees/24003" TargetMode="External"/><Relationship Id="rId84" Type="http://schemas.openxmlformats.org/officeDocument/2006/relationships/hyperlink" Target="https://www.munzee.com/m/charlottedavina/1393/" TargetMode="External"/><Relationship Id="rId83" Type="http://schemas.openxmlformats.org/officeDocument/2006/relationships/hyperlink" Target="https://www.munzee.com/m/kimdot/9532/" TargetMode="External"/><Relationship Id="rId86" Type="http://schemas.openxmlformats.org/officeDocument/2006/relationships/hyperlink" Target="https://www.munzee.com/m/AmezorC/8376/" TargetMode="External"/><Relationship Id="rId85" Type="http://schemas.openxmlformats.org/officeDocument/2006/relationships/hyperlink" Target="https://www.munzee.com/m/CaliberCable/2031/" TargetMode="External"/><Relationship Id="rId88" Type="http://schemas.openxmlformats.org/officeDocument/2006/relationships/hyperlink" Target="https://www.munzee.com/m/StaceyZ/4131" TargetMode="External"/><Relationship Id="rId87" Type="http://schemas.openxmlformats.org/officeDocument/2006/relationships/hyperlink" Target="https://www.munzee.com/m/Leesap/1743/" TargetMode="External"/><Relationship Id="rId89" Type="http://schemas.openxmlformats.org/officeDocument/2006/relationships/hyperlink" Target="https://www.munzee.com/m/silleb/1979/" TargetMode="External"/><Relationship Id="rId709" Type="http://schemas.openxmlformats.org/officeDocument/2006/relationships/hyperlink" Target="https://www.munzee.com/m/Heinerup/5363" TargetMode="External"/><Relationship Id="rId708" Type="http://schemas.openxmlformats.org/officeDocument/2006/relationships/hyperlink" Target="https://www.munzee.com/m/RoninsGal/744/" TargetMode="External"/><Relationship Id="rId707" Type="http://schemas.openxmlformats.org/officeDocument/2006/relationships/hyperlink" Target="https://www.munzee.com/m/Zniffer/6646/" TargetMode="External"/><Relationship Id="rId949" Type="http://schemas.openxmlformats.org/officeDocument/2006/relationships/hyperlink" Target="https://www.munzee.com/m/q22q17/8588/" TargetMode="External"/><Relationship Id="rId706" Type="http://schemas.openxmlformats.org/officeDocument/2006/relationships/hyperlink" Target="https://www.munzee.com/m/OHail/17362/" TargetMode="External"/><Relationship Id="rId948" Type="http://schemas.openxmlformats.org/officeDocument/2006/relationships/hyperlink" Target="https://www.munzee.com/m/stevenkim/4072/" TargetMode="External"/><Relationship Id="rId80" Type="http://schemas.openxmlformats.org/officeDocument/2006/relationships/hyperlink" Target="https://www.munzee.com/m/Sidcup/1810/" TargetMode="External"/><Relationship Id="rId82" Type="http://schemas.openxmlformats.org/officeDocument/2006/relationships/hyperlink" Target="https://www.munzee.com/m/nicdchic/939/" TargetMode="External"/><Relationship Id="rId81" Type="http://schemas.openxmlformats.org/officeDocument/2006/relationships/hyperlink" Target="https://www.munzee.com/m/Debolicious/6490/admin/" TargetMode="External"/><Relationship Id="rId701" Type="http://schemas.openxmlformats.org/officeDocument/2006/relationships/hyperlink" Target="https://www.munzee.com/m/Qdog/4218/" TargetMode="External"/><Relationship Id="rId943" Type="http://schemas.openxmlformats.org/officeDocument/2006/relationships/hyperlink" Target="https://www.munzee.com/m/MeanderingMonkeys/14509/" TargetMode="External"/><Relationship Id="rId700" Type="http://schemas.openxmlformats.org/officeDocument/2006/relationships/hyperlink" Target="https://www.munzee.com/m/Fossillady/2763/" TargetMode="External"/><Relationship Id="rId942" Type="http://schemas.openxmlformats.org/officeDocument/2006/relationships/hyperlink" Target="https://www.munzee.com/m/MeanderingMonkeys/14508/" TargetMode="External"/><Relationship Id="rId941" Type="http://schemas.openxmlformats.org/officeDocument/2006/relationships/hyperlink" Target="https://www.munzee.com/m/MeanderingMonkeys/14507/" TargetMode="External"/><Relationship Id="rId940" Type="http://schemas.openxmlformats.org/officeDocument/2006/relationships/hyperlink" Target="https://www.munzee.com/m/MeanderingMonkeys/14506/" TargetMode="External"/><Relationship Id="rId705" Type="http://schemas.openxmlformats.org/officeDocument/2006/relationships/hyperlink" Target="https://www.munzee.com/m/RUJA/8753/" TargetMode="External"/><Relationship Id="rId947" Type="http://schemas.openxmlformats.org/officeDocument/2006/relationships/hyperlink" Target="https://www.munzee.com/m/geomatrix/9148/" TargetMode="External"/><Relationship Id="rId704" Type="http://schemas.openxmlformats.org/officeDocument/2006/relationships/hyperlink" Target="https://www.munzee.com/m/georeyna/8735/" TargetMode="External"/><Relationship Id="rId946" Type="http://schemas.openxmlformats.org/officeDocument/2006/relationships/hyperlink" Target="https://www.munzee.com/m/MeanderingMonkeys/14512/" TargetMode="External"/><Relationship Id="rId703" Type="http://schemas.openxmlformats.org/officeDocument/2006/relationships/hyperlink" Target="https://www.munzee.com/m/OHail/17373/" TargetMode="External"/><Relationship Id="rId945" Type="http://schemas.openxmlformats.org/officeDocument/2006/relationships/hyperlink" Target="https://www.munzee.com/m/MeanderingMonkeys/14511/" TargetMode="External"/><Relationship Id="rId702" Type="http://schemas.openxmlformats.org/officeDocument/2006/relationships/hyperlink" Target="https://www.munzee.com/m/VLoopSouth/289" TargetMode="External"/><Relationship Id="rId944" Type="http://schemas.openxmlformats.org/officeDocument/2006/relationships/hyperlink" Target="https://www.munzee.com/m/MeanderingMonkeys/14510/" TargetMode="External"/><Relationship Id="rId73" Type="http://schemas.openxmlformats.org/officeDocument/2006/relationships/hyperlink" Target="https://www.munzee.com/m/mars00xj/11524/" TargetMode="External"/><Relationship Id="rId72" Type="http://schemas.openxmlformats.org/officeDocument/2006/relationships/hyperlink" Target="https://www.munzee.com/m/WellstrandTribe/6883/" TargetMode="External"/><Relationship Id="rId75" Type="http://schemas.openxmlformats.org/officeDocument/2006/relationships/hyperlink" Target="https://www.munzee.com/m/aufbau/8060/" TargetMode="External"/><Relationship Id="rId74" Type="http://schemas.openxmlformats.org/officeDocument/2006/relationships/hyperlink" Target="https://www.munzee.com/m/redshark78/2037" TargetMode="External"/><Relationship Id="rId77" Type="http://schemas.openxmlformats.org/officeDocument/2006/relationships/hyperlink" Target="https://www.munzee.com/PompeyAquila" TargetMode="External"/><Relationship Id="rId76" Type="http://schemas.openxmlformats.org/officeDocument/2006/relationships/hyperlink" Target="https://www.munzee.com/m/Norkie/3750/" TargetMode="External"/><Relationship Id="rId79" Type="http://schemas.openxmlformats.org/officeDocument/2006/relationships/hyperlink" Target="https://www.munzee.com/m/CaliberCable/2032/" TargetMode="External"/><Relationship Id="rId78" Type="http://schemas.openxmlformats.org/officeDocument/2006/relationships/hyperlink" Target="https://www.munzee.com/m/amadoreugen/4027" TargetMode="External"/><Relationship Id="rId939" Type="http://schemas.openxmlformats.org/officeDocument/2006/relationships/hyperlink" Target="https://www.munzee.com/m/OHail/17372/" TargetMode="External"/><Relationship Id="rId938" Type="http://schemas.openxmlformats.org/officeDocument/2006/relationships/hyperlink" Target="https://www.munzee.com/m/OHail/17370/" TargetMode="External"/><Relationship Id="rId937" Type="http://schemas.openxmlformats.org/officeDocument/2006/relationships/hyperlink" Target="https://www.munzee.com/m/geomatrix/9119/" TargetMode="External"/><Relationship Id="rId71" Type="http://schemas.openxmlformats.org/officeDocument/2006/relationships/hyperlink" Target="https://www.munzee.com/m/stevenkim/4047" TargetMode="External"/><Relationship Id="rId70" Type="http://schemas.openxmlformats.org/officeDocument/2006/relationships/hyperlink" Target="https://www.munzee.com/m/FindersGirl/4014/" TargetMode="External"/><Relationship Id="rId932" Type="http://schemas.openxmlformats.org/officeDocument/2006/relationships/hyperlink" Target="https://www.munzee.com/m/JackSparrow/16381" TargetMode="External"/><Relationship Id="rId931" Type="http://schemas.openxmlformats.org/officeDocument/2006/relationships/hyperlink" Target="https://www.munzee.com/m/misstee/1493/" TargetMode="External"/><Relationship Id="rId930" Type="http://schemas.openxmlformats.org/officeDocument/2006/relationships/hyperlink" Target="https://www.munzee.com/m/JackSparrow/16382" TargetMode="External"/><Relationship Id="rId936" Type="http://schemas.openxmlformats.org/officeDocument/2006/relationships/hyperlink" Target="https://www.munzee.com/m/OHail/17371/" TargetMode="External"/><Relationship Id="rId935" Type="http://schemas.openxmlformats.org/officeDocument/2006/relationships/hyperlink" Target="https://www.munzee.com/m/georeyna/8741/" TargetMode="External"/><Relationship Id="rId934" Type="http://schemas.openxmlformats.org/officeDocument/2006/relationships/hyperlink" Target="https://www.munzee.com/m/OHail/17369/" TargetMode="External"/><Relationship Id="rId933" Type="http://schemas.openxmlformats.org/officeDocument/2006/relationships/hyperlink" Target="https://www.munzee.com/m/misstee/1494/" TargetMode="External"/><Relationship Id="rId62" Type="http://schemas.openxmlformats.org/officeDocument/2006/relationships/hyperlink" Target="https://www.munzee.com/m/mandello/5063/" TargetMode="External"/><Relationship Id="rId61" Type="http://schemas.openxmlformats.org/officeDocument/2006/relationships/hyperlink" Target="https://www.munzee.com/m/jonseyboy52/" TargetMode="External"/><Relationship Id="rId64" Type="http://schemas.openxmlformats.org/officeDocument/2006/relationships/hyperlink" Target="https://www.munzee.com/m/Kyrandia/2585/" TargetMode="External"/><Relationship Id="rId63" Type="http://schemas.openxmlformats.org/officeDocument/2006/relationships/hyperlink" Target="https://www.munzee.com/m/mars00xj/11521/" TargetMode="External"/><Relationship Id="rId66" Type="http://schemas.openxmlformats.org/officeDocument/2006/relationships/hyperlink" Target="https://www.munzee.com/m/mars00xj/11522/" TargetMode="External"/><Relationship Id="rId65" Type="http://schemas.openxmlformats.org/officeDocument/2006/relationships/hyperlink" Target="https://www.munzee.com/m/Brandikorte/4021" TargetMode="External"/><Relationship Id="rId68" Type="http://schemas.openxmlformats.org/officeDocument/2006/relationships/hyperlink" Target="https://www.munzee.com/m/BoMS/6994/" TargetMode="External"/><Relationship Id="rId67" Type="http://schemas.openxmlformats.org/officeDocument/2006/relationships/hyperlink" Target="https://www.munzee.com/m/MetteS/5559/" TargetMode="External"/><Relationship Id="rId729" Type="http://schemas.openxmlformats.org/officeDocument/2006/relationships/hyperlink" Target="https://www.munzee.com/m/barefootguru/1859/" TargetMode="External"/><Relationship Id="rId728" Type="http://schemas.openxmlformats.org/officeDocument/2006/relationships/hyperlink" Target="https://www.munzee.com/m/Nov64/11212/" TargetMode="External"/><Relationship Id="rId60" Type="http://schemas.openxmlformats.org/officeDocument/2006/relationships/hyperlink" Target="https://www.munzee.com/m/mars00xj/11520/" TargetMode="External"/><Relationship Id="rId723" Type="http://schemas.openxmlformats.org/officeDocument/2006/relationships/hyperlink" Target="https://www.munzee.com/m/Sikko/5499/" TargetMode="External"/><Relationship Id="rId965" Type="http://schemas.openxmlformats.org/officeDocument/2006/relationships/hyperlink" Target="https://www.munzee.com/m/stevenkim/4063" TargetMode="External"/><Relationship Id="rId722" Type="http://schemas.openxmlformats.org/officeDocument/2006/relationships/hyperlink" Target="https://www.munzee.com/m/jm/3121/" TargetMode="External"/><Relationship Id="rId964" Type="http://schemas.openxmlformats.org/officeDocument/2006/relationships/hyperlink" Target="https://www.munzee.com/m/georeyna/8734/" TargetMode="External"/><Relationship Id="rId721" Type="http://schemas.openxmlformats.org/officeDocument/2006/relationships/hyperlink" Target="https://www.munzee.com/m/Tonliluvsnow/2089" TargetMode="External"/><Relationship Id="rId963" Type="http://schemas.openxmlformats.org/officeDocument/2006/relationships/hyperlink" Target="https://www.munzee.com/m/q22q17/8528/" TargetMode="External"/><Relationship Id="rId720" Type="http://schemas.openxmlformats.org/officeDocument/2006/relationships/hyperlink" Target="https://www.munzee.com/m/rita85gto/2504/" TargetMode="External"/><Relationship Id="rId962" Type="http://schemas.openxmlformats.org/officeDocument/2006/relationships/hyperlink" Target="https://www.munzee.com/m/stevenkim/4067" TargetMode="External"/><Relationship Id="rId727" Type="http://schemas.openxmlformats.org/officeDocument/2006/relationships/hyperlink" Target="https://www.munzee.com/m/Quietriots/7886/" TargetMode="External"/><Relationship Id="rId726" Type="http://schemas.openxmlformats.org/officeDocument/2006/relationships/hyperlink" Target="https://www.munzee.com/m/meka/12156/" TargetMode="External"/><Relationship Id="rId968" Type="http://schemas.openxmlformats.org/officeDocument/2006/relationships/drawing" Target="../drawings/drawing1.xml"/><Relationship Id="rId725" Type="http://schemas.openxmlformats.org/officeDocument/2006/relationships/hyperlink" Target="https://www.munzee.com/m/coachV/6284/" TargetMode="External"/><Relationship Id="rId967" Type="http://schemas.openxmlformats.org/officeDocument/2006/relationships/hyperlink" Target="https://www.munzee.com/m/Dinklebergh/643/" TargetMode="External"/><Relationship Id="rId724" Type="http://schemas.openxmlformats.org/officeDocument/2006/relationships/hyperlink" Target="https://www.munzee.com/m/TheRedSquirrel/3984/" TargetMode="External"/><Relationship Id="rId966" Type="http://schemas.openxmlformats.org/officeDocument/2006/relationships/hyperlink" Target="https://www.munzee.com/m/q22q17/8527/" TargetMode="External"/><Relationship Id="rId69" Type="http://schemas.openxmlformats.org/officeDocument/2006/relationships/hyperlink" Target="https://www.munzee.com/m/mars00xj/11523/" TargetMode="External"/><Relationship Id="rId961" Type="http://schemas.openxmlformats.org/officeDocument/2006/relationships/hyperlink" Target="https://www.munzee.com/m/Tuumake/5786/" TargetMode="External"/><Relationship Id="rId960" Type="http://schemas.openxmlformats.org/officeDocument/2006/relationships/hyperlink" Target="https://www.munzee.com/m/q22q17/8529/" TargetMode="External"/><Relationship Id="rId51" Type="http://schemas.openxmlformats.org/officeDocument/2006/relationships/hyperlink" Target="https://www.munzee.com/m/OHail/17054/" TargetMode="External"/><Relationship Id="rId50" Type="http://schemas.openxmlformats.org/officeDocument/2006/relationships/hyperlink" Target="https://www.munzee.com/m/rynee/4873/" TargetMode="External"/><Relationship Id="rId53" Type="http://schemas.openxmlformats.org/officeDocument/2006/relationships/hyperlink" Target="https://www.munzee.com/m/Lylmik/956/" TargetMode="External"/><Relationship Id="rId52" Type="http://schemas.openxmlformats.org/officeDocument/2006/relationships/hyperlink" Target="https://www.munzee.com/m/WellstrandTribe/6890/" TargetMode="External"/><Relationship Id="rId55" Type="http://schemas.openxmlformats.org/officeDocument/2006/relationships/hyperlink" Target="https://www.munzee.com/m/Sidcup/1811/" TargetMode="External"/><Relationship Id="rId54" Type="http://schemas.openxmlformats.org/officeDocument/2006/relationships/hyperlink" Target="https://www.munzee.com/m/Norkie/3792/" TargetMode="External"/><Relationship Id="rId57" Type="http://schemas.openxmlformats.org/officeDocument/2006/relationships/hyperlink" Target="https://www.munzee.com/m/Allinfunners/2991/" TargetMode="External"/><Relationship Id="rId56" Type="http://schemas.openxmlformats.org/officeDocument/2006/relationships/hyperlink" Target="https://www.munzee.com/m/charlottedavina/1392/" TargetMode="External"/><Relationship Id="rId719" Type="http://schemas.openxmlformats.org/officeDocument/2006/relationships/hyperlink" Target="https://www.munzee.com/m/bazfum/6422/" TargetMode="External"/><Relationship Id="rId718" Type="http://schemas.openxmlformats.org/officeDocument/2006/relationships/hyperlink" Target="https://www.munzee.com/m/G1enter/11234/" TargetMode="External"/><Relationship Id="rId717" Type="http://schemas.openxmlformats.org/officeDocument/2006/relationships/hyperlink" Target="https://www.munzee.com/m/Hogglespike/4107" TargetMode="External"/><Relationship Id="rId959" Type="http://schemas.openxmlformats.org/officeDocument/2006/relationships/hyperlink" Target="https://www.munzee.com/m/stevenkim/4065/" TargetMode="External"/><Relationship Id="rId712" Type="http://schemas.openxmlformats.org/officeDocument/2006/relationships/hyperlink" Target="https://www.munzee.com/m/CoffeeBender/3100/" TargetMode="External"/><Relationship Id="rId954" Type="http://schemas.openxmlformats.org/officeDocument/2006/relationships/hyperlink" Target="https://www.munzee.com/m/q22q17/8672/" TargetMode="External"/><Relationship Id="rId711" Type="http://schemas.openxmlformats.org/officeDocument/2006/relationships/hyperlink" Target="https://www.munzee.com/m/RoninsGal/748/" TargetMode="External"/><Relationship Id="rId953" Type="http://schemas.openxmlformats.org/officeDocument/2006/relationships/hyperlink" Target="https://www.munzee.com/m/stevenkim/4076" TargetMode="External"/><Relationship Id="rId710" Type="http://schemas.openxmlformats.org/officeDocument/2006/relationships/hyperlink" Target="https://www.munzee.com/m/G1enter/11228/" TargetMode="External"/><Relationship Id="rId952" Type="http://schemas.openxmlformats.org/officeDocument/2006/relationships/hyperlink" Target="https://www.munzee.com/m/q22q17/8623/" TargetMode="External"/><Relationship Id="rId951" Type="http://schemas.openxmlformats.org/officeDocument/2006/relationships/hyperlink" Target="https://www.munzee.com/m/stevenkim/4073" TargetMode="External"/><Relationship Id="rId716" Type="http://schemas.openxmlformats.org/officeDocument/2006/relationships/hyperlink" Target="https://www.munzee.com/m/darrenjones/3905" TargetMode="External"/><Relationship Id="rId958" Type="http://schemas.openxmlformats.org/officeDocument/2006/relationships/hyperlink" Target="https://www.munzee.com/m/q22q17/8558/" TargetMode="External"/><Relationship Id="rId715" Type="http://schemas.openxmlformats.org/officeDocument/2006/relationships/hyperlink" Target="https://www.munzee.com/m/G1enter/11230/" TargetMode="External"/><Relationship Id="rId957" Type="http://schemas.openxmlformats.org/officeDocument/2006/relationships/hyperlink" Target="https://www.munzee.com/m/stevenkim/4064" TargetMode="External"/><Relationship Id="rId714" Type="http://schemas.openxmlformats.org/officeDocument/2006/relationships/hyperlink" Target="https://www.munzee.com/m/habu/9299/" TargetMode="External"/><Relationship Id="rId956" Type="http://schemas.openxmlformats.org/officeDocument/2006/relationships/hyperlink" Target="https://www.munzee.com/m/q22q17/8559/" TargetMode="External"/><Relationship Id="rId713" Type="http://schemas.openxmlformats.org/officeDocument/2006/relationships/hyperlink" Target="https://www.munzee.com/m/G1enter/11229/" TargetMode="External"/><Relationship Id="rId955" Type="http://schemas.openxmlformats.org/officeDocument/2006/relationships/hyperlink" Target="https://www.munzee.com/m/stevenkim/4066/a" TargetMode="External"/><Relationship Id="rId59" Type="http://schemas.openxmlformats.org/officeDocument/2006/relationships/hyperlink" Target="https://www.munzee.com/m/WellstrandTribe/6882/" TargetMode="External"/><Relationship Id="rId58" Type="http://schemas.openxmlformats.org/officeDocument/2006/relationships/hyperlink" Target="https://www.munzee.com/m/amadoreugen/4028" TargetMode="External"/><Relationship Id="rId950" Type="http://schemas.openxmlformats.org/officeDocument/2006/relationships/hyperlink" Target="https://www.munzee.com/m/Dinklebergh/645/" TargetMode="External"/><Relationship Id="rId590" Type="http://schemas.openxmlformats.org/officeDocument/2006/relationships/hyperlink" Target="https://www.munzee.com/m/Neta/3621/" TargetMode="External"/><Relationship Id="rId107" Type="http://schemas.openxmlformats.org/officeDocument/2006/relationships/hyperlink" Target="https://www.munzee.com/m/JABIE28/3018/" TargetMode="External"/><Relationship Id="rId349" Type="http://schemas.openxmlformats.org/officeDocument/2006/relationships/hyperlink" Target="https://www.munzee.com/m/WiseOldWizard/3411/" TargetMode="External"/><Relationship Id="rId106" Type="http://schemas.openxmlformats.org/officeDocument/2006/relationships/hyperlink" Target="https://www.munzee.com/m/CaliberCable/2028/" TargetMode="External"/><Relationship Id="rId348" Type="http://schemas.openxmlformats.org/officeDocument/2006/relationships/hyperlink" Target="https://www.munzee.com/m/Tabata2/6694/" TargetMode="External"/><Relationship Id="rId105" Type="http://schemas.openxmlformats.org/officeDocument/2006/relationships/hyperlink" Target="https://www.munzee.com/m/Birdhouse/2554/" TargetMode="External"/><Relationship Id="rId347" Type="http://schemas.openxmlformats.org/officeDocument/2006/relationships/hyperlink" Target="https://www.munzee.com/m/grubsneerg/2266/" TargetMode="External"/><Relationship Id="rId589" Type="http://schemas.openxmlformats.org/officeDocument/2006/relationships/hyperlink" Target="https://www.munzee.com/m/listom/13998/" TargetMode="External"/><Relationship Id="rId104" Type="http://schemas.openxmlformats.org/officeDocument/2006/relationships/hyperlink" Target="https://www.munzee.com/m/annabanana/9054/" TargetMode="External"/><Relationship Id="rId346" Type="http://schemas.openxmlformats.org/officeDocument/2006/relationships/hyperlink" Target="https://www.munzee.com/m/Rubik80/8907" TargetMode="External"/><Relationship Id="rId588" Type="http://schemas.openxmlformats.org/officeDocument/2006/relationships/hyperlink" Target="https://www.munzee.com/m/edwin21/861" TargetMode="External"/><Relationship Id="rId109" Type="http://schemas.openxmlformats.org/officeDocument/2006/relationships/hyperlink" Target="https://www.munzee.com/m/mars00xj/11529/" TargetMode="External"/><Relationship Id="rId108" Type="http://schemas.openxmlformats.org/officeDocument/2006/relationships/hyperlink" Target="https://www.munzee.com/m/amadoreugen/4026" TargetMode="External"/><Relationship Id="rId341" Type="http://schemas.openxmlformats.org/officeDocument/2006/relationships/hyperlink" Target="https://www.munzee.com/m/GrandpaArvada/10546/" TargetMode="External"/><Relationship Id="rId583" Type="http://schemas.openxmlformats.org/officeDocument/2006/relationships/hyperlink" Target="https://www.munzee.com/m/sickman/4395" TargetMode="External"/><Relationship Id="rId340" Type="http://schemas.openxmlformats.org/officeDocument/2006/relationships/hyperlink" Target="https://www.munzee.com/m/Rubik80/8914/" TargetMode="External"/><Relationship Id="rId582" Type="http://schemas.openxmlformats.org/officeDocument/2006/relationships/hyperlink" Target="https://www.munzee.com/m/Westies/4759" TargetMode="External"/><Relationship Id="rId581" Type="http://schemas.openxmlformats.org/officeDocument/2006/relationships/hyperlink" Target="https://www.munzee.com/m/edwin21/825" TargetMode="External"/><Relationship Id="rId580" Type="http://schemas.openxmlformats.org/officeDocument/2006/relationships/hyperlink" Target="https://www.munzee.com/m/sickman/4396/" TargetMode="External"/><Relationship Id="rId103" Type="http://schemas.openxmlformats.org/officeDocument/2006/relationships/hyperlink" Target="https://www.munzee.com/m/CaliberCable/2030/" TargetMode="External"/><Relationship Id="rId345" Type="http://schemas.openxmlformats.org/officeDocument/2006/relationships/hyperlink" Target="https://www.munzee.com/m/Tabata2/6695" TargetMode="External"/><Relationship Id="rId587" Type="http://schemas.openxmlformats.org/officeDocument/2006/relationships/hyperlink" Target="https://www.munzee.com/m/edwin21/830" TargetMode="External"/><Relationship Id="rId102" Type="http://schemas.openxmlformats.org/officeDocument/2006/relationships/hyperlink" Target="https://www.munzee.com/m/Birdhouse/2588/" TargetMode="External"/><Relationship Id="rId344" Type="http://schemas.openxmlformats.org/officeDocument/2006/relationships/hyperlink" Target="https://www.munzee.com/m/mrsg9064/6443/" TargetMode="External"/><Relationship Id="rId586" Type="http://schemas.openxmlformats.org/officeDocument/2006/relationships/hyperlink" Target="https://www.munzee.com/m/Westies/4758" TargetMode="External"/><Relationship Id="rId101" Type="http://schemas.openxmlformats.org/officeDocument/2006/relationships/hyperlink" Target="https://www.munzee.com/m/ShadowChasers/3460/" TargetMode="External"/><Relationship Id="rId343" Type="http://schemas.openxmlformats.org/officeDocument/2006/relationships/hyperlink" Target="https://www.munzee.com/m/habu/9253/" TargetMode="External"/><Relationship Id="rId585" Type="http://schemas.openxmlformats.org/officeDocument/2006/relationships/hyperlink" Target="https://www.munzee.com/m/greensfgiant/5628/" TargetMode="External"/><Relationship Id="rId100" Type="http://schemas.openxmlformats.org/officeDocument/2006/relationships/hyperlink" Target="https://www.munzee.com/m/WellstrandTribe/6884/" TargetMode="External"/><Relationship Id="rId342" Type="http://schemas.openxmlformats.org/officeDocument/2006/relationships/hyperlink" Target="https://www.munzee.com/m/Tabata2/6696/" TargetMode="External"/><Relationship Id="rId584" Type="http://schemas.openxmlformats.org/officeDocument/2006/relationships/hyperlink" Target="https://www.munzee.com/m/edwin21/826" TargetMode="External"/><Relationship Id="rId338" Type="http://schemas.openxmlformats.org/officeDocument/2006/relationships/hyperlink" Target="https://www.munzee.com/m/Buffalo113/2562/" TargetMode="External"/><Relationship Id="rId337" Type="http://schemas.openxmlformats.org/officeDocument/2006/relationships/hyperlink" Target="https://www.munzee.com/m/Servo/1964/" TargetMode="External"/><Relationship Id="rId579" Type="http://schemas.openxmlformats.org/officeDocument/2006/relationships/hyperlink" Target="https://www.munzee.com/m/Servo/1769/" TargetMode="External"/><Relationship Id="rId336" Type="http://schemas.openxmlformats.org/officeDocument/2006/relationships/hyperlink" Target="https://www.munzee.com/m/Big100HD/7008/" TargetMode="External"/><Relationship Id="rId578" Type="http://schemas.openxmlformats.org/officeDocument/2006/relationships/hyperlink" Target="https://www.munzee.com/m/edwin21/815" TargetMode="External"/><Relationship Id="rId335" Type="http://schemas.openxmlformats.org/officeDocument/2006/relationships/hyperlink" Target="https://www.munzee.com/m/Buffalo113/2561/" TargetMode="External"/><Relationship Id="rId577" Type="http://schemas.openxmlformats.org/officeDocument/2006/relationships/hyperlink" Target="https://www.munzee.com/m/stevenkim/3838" TargetMode="External"/><Relationship Id="rId339" Type="http://schemas.openxmlformats.org/officeDocument/2006/relationships/hyperlink" Target="https://www.munzee.com/m/Patterc/2098/" TargetMode="External"/><Relationship Id="rId330" Type="http://schemas.openxmlformats.org/officeDocument/2006/relationships/hyperlink" Target="https://www.munzee.com/m/steha70/1504/" TargetMode="External"/><Relationship Id="rId572" Type="http://schemas.openxmlformats.org/officeDocument/2006/relationships/hyperlink" Target="https://www.munzee.com/m/Leesap/1792/" TargetMode="External"/><Relationship Id="rId571" Type="http://schemas.openxmlformats.org/officeDocument/2006/relationships/hyperlink" Target="https://www.munzee.com/m/G1enter/11213/" TargetMode="External"/><Relationship Id="rId570" Type="http://schemas.openxmlformats.org/officeDocument/2006/relationships/hyperlink" Target="https://www.munzee.com/m/edwin21/812" TargetMode="External"/><Relationship Id="rId334" Type="http://schemas.openxmlformats.org/officeDocument/2006/relationships/hyperlink" Target="https://www.munzee.com/m/nyboss/5422/" TargetMode="External"/><Relationship Id="rId576" Type="http://schemas.openxmlformats.org/officeDocument/2006/relationships/hyperlink" Target="https://www.munzee.com/m/katinka3/5531/" TargetMode="External"/><Relationship Id="rId333" Type="http://schemas.openxmlformats.org/officeDocument/2006/relationships/hyperlink" Target="https://www.munzee.com/m/amadoreugen/4064" TargetMode="External"/><Relationship Id="rId575" Type="http://schemas.openxmlformats.org/officeDocument/2006/relationships/hyperlink" Target="https://www.munzee.com/m/greensfgiant/5642/" TargetMode="External"/><Relationship Id="rId332" Type="http://schemas.openxmlformats.org/officeDocument/2006/relationships/hyperlink" Target="https://www.munzee.com/m/Buffalo113/2553/" TargetMode="External"/><Relationship Id="rId574" Type="http://schemas.openxmlformats.org/officeDocument/2006/relationships/hyperlink" Target="https://www.munzee.com/m/sickman/4397" TargetMode="External"/><Relationship Id="rId331" Type="http://schemas.openxmlformats.org/officeDocument/2006/relationships/hyperlink" Target="https://www.munzee.com/m/Patterc/2099/" TargetMode="External"/><Relationship Id="rId573" Type="http://schemas.openxmlformats.org/officeDocument/2006/relationships/hyperlink" Target="https://www.munzee.com/m/edwin21/813/" TargetMode="External"/><Relationship Id="rId370" Type="http://schemas.openxmlformats.org/officeDocument/2006/relationships/hyperlink" Target="https://www.munzee.com/m/ATeam4/2346/" TargetMode="External"/><Relationship Id="rId129" Type="http://schemas.openxmlformats.org/officeDocument/2006/relationships/hyperlink" Target="https://www.munzee.com/m/amadoreugen/4025" TargetMode="External"/><Relationship Id="rId128" Type="http://schemas.openxmlformats.org/officeDocument/2006/relationships/hyperlink" Target="https://www.munzee.com/m/MeLa/3087/" TargetMode="External"/><Relationship Id="rId127" Type="http://schemas.openxmlformats.org/officeDocument/2006/relationships/hyperlink" Target="https://www.munzee.com/m/BoMS/6991/" TargetMode="External"/><Relationship Id="rId369" Type="http://schemas.openxmlformats.org/officeDocument/2006/relationships/hyperlink" Target="https://www.munzee.com/m/driver582/5211" TargetMode="External"/><Relationship Id="rId126" Type="http://schemas.openxmlformats.org/officeDocument/2006/relationships/hyperlink" Target="https://www.munzee.com/m/MetteS/5556/" TargetMode="External"/><Relationship Id="rId368" Type="http://schemas.openxmlformats.org/officeDocument/2006/relationships/hyperlink" Target="https://www.munzee.com/m/valj519/4285/" TargetMode="External"/><Relationship Id="rId121" Type="http://schemas.openxmlformats.org/officeDocument/2006/relationships/hyperlink" Target="https://www.munzee.com/m/mars00xj/11533/" TargetMode="External"/><Relationship Id="rId363" Type="http://schemas.openxmlformats.org/officeDocument/2006/relationships/hyperlink" Target="https://www.munzee.com/m/Leesap/1794/" TargetMode="External"/><Relationship Id="rId120" Type="http://schemas.openxmlformats.org/officeDocument/2006/relationships/hyperlink" Target="https://www.munzee.com/m/xwusel/1385" TargetMode="External"/><Relationship Id="rId362" Type="http://schemas.openxmlformats.org/officeDocument/2006/relationships/hyperlink" Target="https://www.munzee.com/m/Tabata2/6691" TargetMode="External"/><Relationship Id="rId361" Type="http://schemas.openxmlformats.org/officeDocument/2006/relationships/hyperlink" Target="https://www.munzee.com/m/Sidcup/1809/" TargetMode="External"/><Relationship Id="rId360" Type="http://schemas.openxmlformats.org/officeDocument/2006/relationships/hyperlink" Target="https://www.munzee.com/m/JAL/2903" TargetMode="External"/><Relationship Id="rId125" Type="http://schemas.openxmlformats.org/officeDocument/2006/relationships/hyperlink" Target="https://www.munzee.com/m/Lehmis/392/" TargetMode="External"/><Relationship Id="rId367" Type="http://schemas.openxmlformats.org/officeDocument/2006/relationships/hyperlink" Target="https://www.munzee.com/m/90mile/307/" TargetMode="External"/><Relationship Id="rId124" Type="http://schemas.openxmlformats.org/officeDocument/2006/relationships/hyperlink" Target="https://www.munzee.com/m/moonster/11856/" TargetMode="External"/><Relationship Id="rId366" Type="http://schemas.openxmlformats.org/officeDocument/2006/relationships/hyperlink" Target="https://www.munzee.com/m/Dinklebergh/636/" TargetMode="External"/><Relationship Id="rId123" Type="http://schemas.openxmlformats.org/officeDocument/2006/relationships/hyperlink" Target="https://www.munzee.com/m/Patterc/2109/" TargetMode="External"/><Relationship Id="rId365" Type="http://schemas.openxmlformats.org/officeDocument/2006/relationships/hyperlink" Target="https://www.munzee.com/m/Tabata2/6690" TargetMode="External"/><Relationship Id="rId122" Type="http://schemas.openxmlformats.org/officeDocument/2006/relationships/hyperlink" Target="https://www.munzee.com/m/Servo/1704/" TargetMode="External"/><Relationship Id="rId364" Type="http://schemas.openxmlformats.org/officeDocument/2006/relationships/hyperlink" Target="https://www.munzee.com/m/JAL/2902" TargetMode="External"/><Relationship Id="rId95" Type="http://schemas.openxmlformats.org/officeDocument/2006/relationships/hyperlink" Target="https://www.munzee.com/m/rodrico101/4292/" TargetMode="External"/><Relationship Id="rId94" Type="http://schemas.openxmlformats.org/officeDocument/2006/relationships/hyperlink" Target="https://www.munzee.com/m/Servo/1969/" TargetMode="External"/><Relationship Id="rId97" Type="http://schemas.openxmlformats.org/officeDocument/2006/relationships/hyperlink" Target="https://www.munzee.com/m/stevenkim/3918" TargetMode="External"/><Relationship Id="rId96" Type="http://schemas.openxmlformats.org/officeDocument/2006/relationships/hyperlink" Target="https://www.munzee.com/m/aufbau/8068/" TargetMode="External"/><Relationship Id="rId99" Type="http://schemas.openxmlformats.org/officeDocument/2006/relationships/hyperlink" Target="https://www.munzee.com/m/Majsan/3452/" TargetMode="External"/><Relationship Id="rId98" Type="http://schemas.openxmlformats.org/officeDocument/2006/relationships/hyperlink" Target="https://www.munzee.com/m/rgforsythe/6840" TargetMode="External"/><Relationship Id="rId91" Type="http://schemas.openxmlformats.org/officeDocument/2006/relationships/hyperlink" Target="https://www.munzee.com/m/shrekmiester/4606/" TargetMode="External"/><Relationship Id="rId90" Type="http://schemas.openxmlformats.org/officeDocument/2006/relationships/hyperlink" Target="https://www.munzee.com/m/Debolicious/6475/admin/" TargetMode="External"/><Relationship Id="rId93" Type="http://schemas.openxmlformats.org/officeDocument/2006/relationships/hyperlink" Target="https://www.munzee.com/m/newbee/4893" TargetMode="External"/><Relationship Id="rId92" Type="http://schemas.openxmlformats.org/officeDocument/2006/relationships/hyperlink" Target="https://www.munzee.com/m/Newfruit/4297" TargetMode="External"/><Relationship Id="rId118" Type="http://schemas.openxmlformats.org/officeDocument/2006/relationships/hyperlink" Target="https://www.munzee.com/m/mars00xj/11532/" TargetMode="External"/><Relationship Id="rId117" Type="http://schemas.openxmlformats.org/officeDocument/2006/relationships/hyperlink" Target="https://www.munzee.com/m/Dinklebergh/633/" TargetMode="External"/><Relationship Id="rId359" Type="http://schemas.openxmlformats.org/officeDocument/2006/relationships/hyperlink" Target="https://www.munzee.com/m/Tabata2/6692/" TargetMode="External"/><Relationship Id="rId116" Type="http://schemas.openxmlformats.org/officeDocument/2006/relationships/hyperlink" Target="https://www.munzee.com/m/mandello/5064/" TargetMode="External"/><Relationship Id="rId358" Type="http://schemas.openxmlformats.org/officeDocument/2006/relationships/hyperlink" Target="https://www.munzee.com/m/Servo/1751/" TargetMode="External"/><Relationship Id="rId115" Type="http://schemas.openxmlformats.org/officeDocument/2006/relationships/hyperlink" Target="https://www.munzee.com/m/mars00xj/11531/" TargetMode="External"/><Relationship Id="rId357" Type="http://schemas.openxmlformats.org/officeDocument/2006/relationships/hyperlink" Target="https://www.munzee.com/m/Redman/12546" TargetMode="External"/><Relationship Id="rId599" Type="http://schemas.openxmlformats.org/officeDocument/2006/relationships/hyperlink" Target="https://www.munzee.com/m/ddtsnorton/9859" TargetMode="External"/><Relationship Id="rId119" Type="http://schemas.openxmlformats.org/officeDocument/2006/relationships/hyperlink" Target="https://www.munzee.com/m/TheMachman/18614/" TargetMode="External"/><Relationship Id="rId110" Type="http://schemas.openxmlformats.org/officeDocument/2006/relationships/hyperlink" Target="https://www.munzee.com/m/Debolicious/6491/admin/" TargetMode="External"/><Relationship Id="rId352" Type="http://schemas.openxmlformats.org/officeDocument/2006/relationships/hyperlink" Target="https://www.munzee.com/m/Rubik80/8906" TargetMode="External"/><Relationship Id="rId594" Type="http://schemas.openxmlformats.org/officeDocument/2006/relationships/hyperlink" Target="https://www.munzee.com/m/edwin21/868" TargetMode="External"/><Relationship Id="rId351" Type="http://schemas.openxmlformats.org/officeDocument/2006/relationships/hyperlink" Target="https://www.munzee.com/m/Tabata2/6693" TargetMode="External"/><Relationship Id="rId593" Type="http://schemas.openxmlformats.org/officeDocument/2006/relationships/hyperlink" Target="https://www.munzee.com/m/dt07751/" TargetMode="External"/><Relationship Id="rId350" Type="http://schemas.openxmlformats.org/officeDocument/2006/relationships/hyperlink" Target="https://www.munzee.com/m/JAL/2905" TargetMode="External"/><Relationship Id="rId592" Type="http://schemas.openxmlformats.org/officeDocument/2006/relationships/hyperlink" Target="https://www.munzee.com/m/hunniees/25184" TargetMode="External"/><Relationship Id="rId591" Type="http://schemas.openxmlformats.org/officeDocument/2006/relationships/hyperlink" Target="https://www.munzee.com/m/edwin21/862" TargetMode="External"/><Relationship Id="rId114" Type="http://schemas.openxmlformats.org/officeDocument/2006/relationships/hyperlink" Target="https://www.munzee.com/m/Brandikorte/4025" TargetMode="External"/><Relationship Id="rId356" Type="http://schemas.openxmlformats.org/officeDocument/2006/relationships/hyperlink" Target="https://www.munzee.com/m/georeyna/8656/" TargetMode="External"/><Relationship Id="rId598" Type="http://schemas.openxmlformats.org/officeDocument/2006/relationships/hyperlink" Target="https://www.munzee.com/m/Patterc/2127/" TargetMode="External"/><Relationship Id="rId113" Type="http://schemas.openxmlformats.org/officeDocument/2006/relationships/hyperlink" Target="https://www.munzee.com/m/networknerd/2381/" TargetMode="External"/><Relationship Id="rId355" Type="http://schemas.openxmlformats.org/officeDocument/2006/relationships/hyperlink" Target="https://www.munzee.com/m/BonnieB1/3441/" TargetMode="External"/><Relationship Id="rId597" Type="http://schemas.openxmlformats.org/officeDocument/2006/relationships/hyperlink" Target="https://www.munzee.com/m/listom/13999/" TargetMode="External"/><Relationship Id="rId112" Type="http://schemas.openxmlformats.org/officeDocument/2006/relationships/hyperlink" Target="https://www.munzee.com/m/mars00xj/11530/" TargetMode="External"/><Relationship Id="rId354" Type="http://schemas.openxmlformats.org/officeDocument/2006/relationships/hyperlink" Target="https://www.munzee.com/m/CambridgeHannons/443/" TargetMode="External"/><Relationship Id="rId596" Type="http://schemas.openxmlformats.org/officeDocument/2006/relationships/hyperlink" Target="https://www.munzee.com/m/dt07751/" TargetMode="External"/><Relationship Id="rId111" Type="http://schemas.openxmlformats.org/officeDocument/2006/relationships/hyperlink" Target="https://www.munzee.com/m/StaceyZ/4109/" TargetMode="External"/><Relationship Id="rId353" Type="http://schemas.openxmlformats.org/officeDocument/2006/relationships/hyperlink" Target="https://www.munzee.com/m/FindersGirl/4001/" TargetMode="External"/><Relationship Id="rId595" Type="http://schemas.openxmlformats.org/officeDocument/2006/relationships/hyperlink" Target="https://www.munzee.com/m/hunniees/25159" TargetMode="External"/><Relationship Id="rId305" Type="http://schemas.openxmlformats.org/officeDocument/2006/relationships/hyperlink" Target="https://www.munzee.com/m/sfwife/5783/" TargetMode="External"/><Relationship Id="rId547" Type="http://schemas.openxmlformats.org/officeDocument/2006/relationships/hyperlink" Target="https://www.munzee.com/m/MsGiggler/6172" TargetMode="External"/><Relationship Id="rId789" Type="http://schemas.openxmlformats.org/officeDocument/2006/relationships/hyperlink" Target="https://www.munzee.com/m/sfwife/5845/" TargetMode="External"/><Relationship Id="rId304" Type="http://schemas.openxmlformats.org/officeDocument/2006/relationships/hyperlink" Target="https://www.munzee.com/m/xptwo/14483/" TargetMode="External"/><Relationship Id="rId546" Type="http://schemas.openxmlformats.org/officeDocument/2006/relationships/hyperlink" Target="https://www.munzee.com/m/RedBear/3770" TargetMode="External"/><Relationship Id="rId788" Type="http://schemas.openxmlformats.org/officeDocument/2006/relationships/hyperlink" Target="https://www.munzee.com/m/Steerzer/6899/" TargetMode="External"/><Relationship Id="rId303" Type="http://schemas.openxmlformats.org/officeDocument/2006/relationships/hyperlink" Target="https://www.munzee.com/m/greensfgiant/5591/" TargetMode="External"/><Relationship Id="rId545" Type="http://schemas.openxmlformats.org/officeDocument/2006/relationships/hyperlink" Target="https://www.munzee.com/m/kimdot/9535/" TargetMode="External"/><Relationship Id="rId787" Type="http://schemas.openxmlformats.org/officeDocument/2006/relationships/hyperlink" Target="https://www.munzee.com/m/granitente/11761/" TargetMode="External"/><Relationship Id="rId302" Type="http://schemas.openxmlformats.org/officeDocument/2006/relationships/hyperlink" Target="https://www.munzee.com/m/sfwife/5786/" TargetMode="External"/><Relationship Id="rId544" Type="http://schemas.openxmlformats.org/officeDocument/2006/relationships/hyperlink" Target="https://www.munzee.com/m/Westies/4772" TargetMode="External"/><Relationship Id="rId786" Type="http://schemas.openxmlformats.org/officeDocument/2006/relationships/hyperlink" Target="https://www.munzee.com/m/greensfgiant/5551/" TargetMode="External"/><Relationship Id="rId309" Type="http://schemas.openxmlformats.org/officeDocument/2006/relationships/hyperlink" Target="https://www.munzee.com/m/greensfgiant/5577/" TargetMode="External"/><Relationship Id="rId308" Type="http://schemas.openxmlformats.org/officeDocument/2006/relationships/hyperlink" Target="https://www.munzee.com/m/sfwife/5785/" TargetMode="External"/><Relationship Id="rId307" Type="http://schemas.openxmlformats.org/officeDocument/2006/relationships/hyperlink" Target="https://www.munzee.com/m/xptwo/14482/" TargetMode="External"/><Relationship Id="rId549" Type="http://schemas.openxmlformats.org/officeDocument/2006/relationships/hyperlink" Target="https://www.munzee.com/m/nitetimecacher/1420/" TargetMode="External"/><Relationship Id="rId306" Type="http://schemas.openxmlformats.org/officeDocument/2006/relationships/hyperlink" Target="https://www.munzee.com/m/greensfgiant/5590/" TargetMode="External"/><Relationship Id="rId548" Type="http://schemas.openxmlformats.org/officeDocument/2006/relationships/hyperlink" Target="https://www.munzee.com/m/cdreamn/1425/" TargetMode="External"/><Relationship Id="rId781" Type="http://schemas.openxmlformats.org/officeDocument/2006/relationships/hyperlink" Target="https://www.munzee.com/m/coachV/6283/" TargetMode="External"/><Relationship Id="rId780" Type="http://schemas.openxmlformats.org/officeDocument/2006/relationships/hyperlink" Target="https://www.munzee.com/m/greensfgiant/5572/" TargetMode="External"/><Relationship Id="rId301" Type="http://schemas.openxmlformats.org/officeDocument/2006/relationships/hyperlink" Target="https://www.munzee.com/m/xptwo/14489/" TargetMode="External"/><Relationship Id="rId543" Type="http://schemas.openxmlformats.org/officeDocument/2006/relationships/hyperlink" Target="https://www.munzee.com/m/MsGiggler/6224/" TargetMode="External"/><Relationship Id="rId785" Type="http://schemas.openxmlformats.org/officeDocument/2006/relationships/hyperlink" Target="https://www.munzee.com/m/Steerzer/6900/" TargetMode="External"/><Relationship Id="rId300" Type="http://schemas.openxmlformats.org/officeDocument/2006/relationships/hyperlink" Target="https://www.munzee.com/m/DogSoft/162/" TargetMode="External"/><Relationship Id="rId542" Type="http://schemas.openxmlformats.org/officeDocument/2006/relationships/hyperlink" Target="https://www.munzee.com/m/Rapidlywild/619/" TargetMode="External"/><Relationship Id="rId784" Type="http://schemas.openxmlformats.org/officeDocument/2006/relationships/hyperlink" Target="https://www.munzee.com/m/granitente/11762/" TargetMode="External"/><Relationship Id="rId541" Type="http://schemas.openxmlformats.org/officeDocument/2006/relationships/hyperlink" Target="https://www.munzee.com/m/Westies/4773" TargetMode="External"/><Relationship Id="rId783" Type="http://schemas.openxmlformats.org/officeDocument/2006/relationships/hyperlink" Target="https://www.munzee.com/m/greensfgiant/5541/" TargetMode="External"/><Relationship Id="rId540" Type="http://schemas.openxmlformats.org/officeDocument/2006/relationships/hyperlink" Target="https://www.munzee.com/m/stevenkim/3841" TargetMode="External"/><Relationship Id="rId782" Type="http://schemas.openxmlformats.org/officeDocument/2006/relationships/hyperlink" Target="https://www.munzee.com/m/Steerzer/6923/" TargetMode="External"/><Relationship Id="rId536" Type="http://schemas.openxmlformats.org/officeDocument/2006/relationships/hyperlink" Target="https://www.munzee.com/m/Big100HD/7011/" TargetMode="External"/><Relationship Id="rId778" Type="http://schemas.openxmlformats.org/officeDocument/2006/relationships/hyperlink" Target="https://www.munzee.com/m/Steerzer/6938/" TargetMode="External"/><Relationship Id="rId535" Type="http://schemas.openxmlformats.org/officeDocument/2006/relationships/hyperlink" Target="https://www.munzee.com/m/Servo/1771/" TargetMode="External"/><Relationship Id="rId777" Type="http://schemas.openxmlformats.org/officeDocument/2006/relationships/hyperlink" Target="https://www.munzee.com/m/greensfgiant/5627/" TargetMode="External"/><Relationship Id="rId534" Type="http://schemas.openxmlformats.org/officeDocument/2006/relationships/hyperlink" Target="https://www.munzee.com/m/valj519/4313/" TargetMode="External"/><Relationship Id="rId776" Type="http://schemas.openxmlformats.org/officeDocument/2006/relationships/hyperlink" Target="https://www.munzee.com/m/Steerzer/6939/" TargetMode="External"/><Relationship Id="rId533" Type="http://schemas.openxmlformats.org/officeDocument/2006/relationships/hyperlink" Target="https://www.munzee.com/m/bearmomscouter/2842/" TargetMode="External"/><Relationship Id="rId775" Type="http://schemas.openxmlformats.org/officeDocument/2006/relationships/hyperlink" Target="https://www.munzee.com/m/Cidinho/1475/" TargetMode="External"/><Relationship Id="rId539" Type="http://schemas.openxmlformats.org/officeDocument/2006/relationships/hyperlink" Target="https://www.munzee.com/m/Raraku/2266/" TargetMode="External"/><Relationship Id="rId538" Type="http://schemas.openxmlformats.org/officeDocument/2006/relationships/hyperlink" Target="https://www.munzee.com/m/valj519/4316/" TargetMode="External"/><Relationship Id="rId537" Type="http://schemas.openxmlformats.org/officeDocument/2006/relationships/hyperlink" Target="https://www.munzee.com/m/sickman/4409" TargetMode="External"/><Relationship Id="rId779" Type="http://schemas.openxmlformats.org/officeDocument/2006/relationships/hyperlink" Target="https://www.munzee.com/m/Traycee/7296/" TargetMode="External"/><Relationship Id="rId770" Type="http://schemas.openxmlformats.org/officeDocument/2006/relationships/hyperlink" Target="https://www.munzee.com/m/dt07751/23943/" TargetMode="External"/><Relationship Id="rId532" Type="http://schemas.openxmlformats.org/officeDocument/2006/relationships/hyperlink" Target="https://www.munzee.com/m/sickman/4410" TargetMode="External"/><Relationship Id="rId774" Type="http://schemas.openxmlformats.org/officeDocument/2006/relationships/hyperlink" Target="https://www.munzee.com/m/Redman/12585" TargetMode="External"/><Relationship Id="rId531" Type="http://schemas.openxmlformats.org/officeDocument/2006/relationships/hyperlink" Target="https://www.munzee.com/m/candyfloss64/7654/" TargetMode="External"/><Relationship Id="rId773" Type="http://schemas.openxmlformats.org/officeDocument/2006/relationships/hyperlink" Target="https://www.munzee.com/m/dt07751/23973/" TargetMode="External"/><Relationship Id="rId530" Type="http://schemas.openxmlformats.org/officeDocument/2006/relationships/hyperlink" Target="https://www.munzee.com/m/trevosetreckers/7734/" TargetMode="External"/><Relationship Id="rId772" Type="http://schemas.openxmlformats.org/officeDocument/2006/relationships/hyperlink" Target="https://www.munzee.com/m/hunniees/24032/" TargetMode="External"/><Relationship Id="rId771" Type="http://schemas.openxmlformats.org/officeDocument/2006/relationships/hyperlink" Target="https://www.munzee.com/m/jsvetlik/160/" TargetMode="External"/><Relationship Id="rId327" Type="http://schemas.openxmlformats.org/officeDocument/2006/relationships/hyperlink" Target="https://www.munzee.com/m/daysleeperdot/8277/" TargetMode="External"/><Relationship Id="rId569" Type="http://schemas.openxmlformats.org/officeDocument/2006/relationships/hyperlink" Target="https://www.munzee.com/m/Redman/12642" TargetMode="External"/><Relationship Id="rId326" Type="http://schemas.openxmlformats.org/officeDocument/2006/relationships/hyperlink" Target="https://www.munzee.com/m/Buffalo113/2532/" TargetMode="External"/><Relationship Id="rId568" Type="http://schemas.openxmlformats.org/officeDocument/2006/relationships/hyperlink" Target="https://www.munzee.com/m/ATeam4/2347/" TargetMode="External"/><Relationship Id="rId325" Type="http://schemas.openxmlformats.org/officeDocument/2006/relationships/hyperlink" Target="https://www.munzee.com/m/sockenpuppe789/758/" TargetMode="External"/><Relationship Id="rId567" Type="http://schemas.openxmlformats.org/officeDocument/2006/relationships/hyperlink" Target="https://www.munzee.com/m/Kyrandia/2589/" TargetMode="External"/><Relationship Id="rId324" Type="http://schemas.openxmlformats.org/officeDocument/2006/relationships/hyperlink" Target="https://www.munzee.com/m/valsey/3310/" TargetMode="External"/><Relationship Id="rId566" Type="http://schemas.openxmlformats.org/officeDocument/2006/relationships/hyperlink" Target="https://www.munzee.com/m/q22q17/8500/" TargetMode="External"/><Relationship Id="rId329" Type="http://schemas.openxmlformats.org/officeDocument/2006/relationships/hyperlink" Target="https://www.munzee.com/m/Buffalo113/2543/" TargetMode="External"/><Relationship Id="rId328" Type="http://schemas.openxmlformats.org/officeDocument/2006/relationships/hyperlink" Target="https://www.munzee.com/m/valsey/3311/" TargetMode="External"/><Relationship Id="rId561" Type="http://schemas.openxmlformats.org/officeDocument/2006/relationships/hyperlink" Target="https://www.munzee.com/m/grubsneerg/2277/" TargetMode="External"/><Relationship Id="rId560" Type="http://schemas.openxmlformats.org/officeDocument/2006/relationships/hyperlink" Target="https://www.munzee.com/m/Bambusznad/4131/" TargetMode="External"/><Relationship Id="rId323" Type="http://schemas.openxmlformats.org/officeDocument/2006/relationships/hyperlink" Target="https://www.munzee.com/m/DogSoft/184/" TargetMode="External"/><Relationship Id="rId565" Type="http://schemas.openxmlformats.org/officeDocument/2006/relationships/hyperlink" Target="https://www.munzee.com/m/Westies/4760" TargetMode="External"/><Relationship Id="rId322" Type="http://schemas.openxmlformats.org/officeDocument/2006/relationships/hyperlink" Target="https://www.munzee.com/m/xptwo/14470/" TargetMode="External"/><Relationship Id="rId564" Type="http://schemas.openxmlformats.org/officeDocument/2006/relationships/hyperlink" Target="https://www.munzee.com/m/edwin21/807" TargetMode="External"/><Relationship Id="rId321" Type="http://schemas.openxmlformats.org/officeDocument/2006/relationships/hyperlink" Target="https://www.munzee.com/m/wemissmo/8673/" TargetMode="External"/><Relationship Id="rId563" Type="http://schemas.openxmlformats.org/officeDocument/2006/relationships/hyperlink" Target="https://www.munzee.com/m/q22q17/8459/" TargetMode="External"/><Relationship Id="rId320" Type="http://schemas.openxmlformats.org/officeDocument/2006/relationships/hyperlink" Target="https://www.munzee.com/m/sfwife/5773/" TargetMode="External"/><Relationship Id="rId562" Type="http://schemas.openxmlformats.org/officeDocument/2006/relationships/hyperlink" Target="https://www.munzee.com/m/sagabi/8385/" TargetMode="External"/><Relationship Id="rId316" Type="http://schemas.openxmlformats.org/officeDocument/2006/relationships/hyperlink" Target="https://www.munzee.com/m/xptwo/14472/" TargetMode="External"/><Relationship Id="rId558" Type="http://schemas.openxmlformats.org/officeDocument/2006/relationships/hyperlink" Target="https://www.munzee.com/m/denali0407/11529/" TargetMode="External"/><Relationship Id="rId315" Type="http://schemas.openxmlformats.org/officeDocument/2006/relationships/hyperlink" Target="https://www.munzee.com/m/JABIE28/3025/" TargetMode="External"/><Relationship Id="rId557" Type="http://schemas.openxmlformats.org/officeDocument/2006/relationships/hyperlink" Target="https://www.munzee.com/m/georeyna/8659/" TargetMode="External"/><Relationship Id="rId799" Type="http://schemas.openxmlformats.org/officeDocument/2006/relationships/hyperlink" Target="https://www.munzee.com/m/Steerzer/6877/" TargetMode="External"/><Relationship Id="rId314" Type="http://schemas.openxmlformats.org/officeDocument/2006/relationships/hyperlink" Target="https://www.munzee.com/m/sfwife/5782/" TargetMode="External"/><Relationship Id="rId556" Type="http://schemas.openxmlformats.org/officeDocument/2006/relationships/hyperlink" Target="https://www.munzee.com/m/MsGiggler/6099/" TargetMode="External"/><Relationship Id="rId798" Type="http://schemas.openxmlformats.org/officeDocument/2006/relationships/hyperlink" Target="https://www.munzee.com/m/sfwife/5743/" TargetMode="External"/><Relationship Id="rId313" Type="http://schemas.openxmlformats.org/officeDocument/2006/relationships/hyperlink" Target="https://www.munzee.com/m/xptwo/14480/" TargetMode="External"/><Relationship Id="rId555" Type="http://schemas.openxmlformats.org/officeDocument/2006/relationships/hyperlink" Target="https://www.munzee.com/m/denali0407/11528/" TargetMode="External"/><Relationship Id="rId797" Type="http://schemas.openxmlformats.org/officeDocument/2006/relationships/hyperlink" Target="https://www.munzee.com/m/Steerzer/6881/" TargetMode="External"/><Relationship Id="rId319" Type="http://schemas.openxmlformats.org/officeDocument/2006/relationships/hyperlink" Target="https://www.munzee.com/m/xptwo/14471/" TargetMode="External"/><Relationship Id="rId318" Type="http://schemas.openxmlformats.org/officeDocument/2006/relationships/hyperlink" Target="https://www.munzee.com/m/greensfgiant/5575/" TargetMode="External"/><Relationship Id="rId317" Type="http://schemas.openxmlformats.org/officeDocument/2006/relationships/hyperlink" Target="https://www.munzee.com/m/sfwife/5776/" TargetMode="External"/><Relationship Id="rId559" Type="http://schemas.openxmlformats.org/officeDocument/2006/relationships/hyperlink" Target="https://www.munzee.com/m/3newsomes/6063" TargetMode="External"/><Relationship Id="rId550" Type="http://schemas.openxmlformats.org/officeDocument/2006/relationships/hyperlink" Target="https://www.munzee.com/m/trevosetreckers/7737/" TargetMode="External"/><Relationship Id="rId792" Type="http://schemas.openxmlformats.org/officeDocument/2006/relationships/hyperlink" Target="https://www.munzee.com/m/Steerzer/6883/" TargetMode="External"/><Relationship Id="rId791" Type="http://schemas.openxmlformats.org/officeDocument/2006/relationships/hyperlink" Target="https://www.munzee.com/m/sfwife/5829/" TargetMode="External"/><Relationship Id="rId790" Type="http://schemas.openxmlformats.org/officeDocument/2006/relationships/hyperlink" Target="https://www.munzee.com/m/Steerzer/6886/" TargetMode="External"/><Relationship Id="rId312" Type="http://schemas.openxmlformats.org/officeDocument/2006/relationships/hyperlink" Target="https://www.munzee.com/m/Servo/1750/" TargetMode="External"/><Relationship Id="rId554" Type="http://schemas.openxmlformats.org/officeDocument/2006/relationships/hyperlink" Target="https://www.munzee.com/m/einkilorind/2490/" TargetMode="External"/><Relationship Id="rId796" Type="http://schemas.openxmlformats.org/officeDocument/2006/relationships/hyperlink" Target="https://www.munzee.com/m/shingobee23/3011/" TargetMode="External"/><Relationship Id="rId311" Type="http://schemas.openxmlformats.org/officeDocument/2006/relationships/hyperlink" Target="https://www.munzee.com/m/sfwife/5784/" TargetMode="External"/><Relationship Id="rId553" Type="http://schemas.openxmlformats.org/officeDocument/2006/relationships/hyperlink" Target="https://www.munzee.com/m/6wiggies/133/" TargetMode="External"/><Relationship Id="rId795" Type="http://schemas.openxmlformats.org/officeDocument/2006/relationships/hyperlink" Target="https://www.munzee.com/m/sfwife/5768/" TargetMode="External"/><Relationship Id="rId310" Type="http://schemas.openxmlformats.org/officeDocument/2006/relationships/hyperlink" Target="https://www.munzee.com/m/xptwo/14481/" TargetMode="External"/><Relationship Id="rId552" Type="http://schemas.openxmlformats.org/officeDocument/2006/relationships/hyperlink" Target="https://www.munzee.com/m/Lanyasummer/3405/" TargetMode="External"/><Relationship Id="rId794" Type="http://schemas.openxmlformats.org/officeDocument/2006/relationships/hyperlink" Target="https://www.munzee.com/m/Steerzer/6882/" TargetMode="External"/><Relationship Id="rId551" Type="http://schemas.openxmlformats.org/officeDocument/2006/relationships/hyperlink" Target="https://www.munzee.com/m/candyfloss64/7655/" TargetMode="External"/><Relationship Id="rId793" Type="http://schemas.openxmlformats.org/officeDocument/2006/relationships/hyperlink" Target="https://www.munzee.com/m/sfwife/5828/" TargetMode="External"/><Relationship Id="rId297" Type="http://schemas.openxmlformats.org/officeDocument/2006/relationships/hyperlink" Target="https://www.munzee.com/m/greensfgiant/5592/" TargetMode="External"/><Relationship Id="rId296" Type="http://schemas.openxmlformats.org/officeDocument/2006/relationships/hyperlink" Target="https://www.munzee.com/m/sfwife/5817/" TargetMode="External"/><Relationship Id="rId295" Type="http://schemas.openxmlformats.org/officeDocument/2006/relationships/hyperlink" Target="https://www.munzee.com/m/xptwo/14358/" TargetMode="External"/><Relationship Id="rId294" Type="http://schemas.openxmlformats.org/officeDocument/2006/relationships/hyperlink" Target="https://www.munzee.com/m/DogSoft/160/" TargetMode="External"/><Relationship Id="rId299" Type="http://schemas.openxmlformats.org/officeDocument/2006/relationships/hyperlink" Target="https://www.munzee.com/m/delaner46/4557/" TargetMode="External"/><Relationship Id="rId298" Type="http://schemas.openxmlformats.org/officeDocument/2006/relationships/hyperlink" Target="https://www.munzee.com/m/xptwo/14357/" TargetMode="External"/><Relationship Id="rId271" Type="http://schemas.openxmlformats.org/officeDocument/2006/relationships/hyperlink" Target="https://www.munzee.com/m/WellstrandTribe/6877" TargetMode="External"/><Relationship Id="rId270" Type="http://schemas.openxmlformats.org/officeDocument/2006/relationships/hyperlink" Target="https://www.munzee.com/m/MeanderingMonkeys/14932/" TargetMode="External"/><Relationship Id="rId269" Type="http://schemas.openxmlformats.org/officeDocument/2006/relationships/hyperlink" Target="https://www.munzee.com/m/mrsg9064/6389/" TargetMode="External"/><Relationship Id="rId264" Type="http://schemas.openxmlformats.org/officeDocument/2006/relationships/hyperlink" Target="https://www.munzee.com/m/MeanderingMonkeys/14930/" TargetMode="External"/><Relationship Id="rId263" Type="http://schemas.openxmlformats.org/officeDocument/2006/relationships/hyperlink" Target="https://www.munzee.com/m/Servo/1721/" TargetMode="External"/><Relationship Id="rId262" Type="http://schemas.openxmlformats.org/officeDocument/2006/relationships/hyperlink" Target="https://www.munzee.com/m/georeyna/8614/" TargetMode="External"/><Relationship Id="rId261" Type="http://schemas.openxmlformats.org/officeDocument/2006/relationships/hyperlink" Target="https://www.munzee.com/m/MeanderingMonkeys/14902/" TargetMode="External"/><Relationship Id="rId268" Type="http://schemas.openxmlformats.org/officeDocument/2006/relationships/hyperlink" Target="https://www.munzee.com/m/HB31/4196/" TargetMode="External"/><Relationship Id="rId267" Type="http://schemas.openxmlformats.org/officeDocument/2006/relationships/hyperlink" Target="https://www.munzee.com/m/MeanderingMonkeys/14931/" TargetMode="External"/><Relationship Id="rId266" Type="http://schemas.openxmlformats.org/officeDocument/2006/relationships/hyperlink" Target="https://www.munzee.com/m/rgforsythe/6368" TargetMode="External"/><Relationship Id="rId265" Type="http://schemas.openxmlformats.org/officeDocument/2006/relationships/hyperlink" Target="https://www.munzee.com/m/WellstrandTribe/6876" TargetMode="External"/><Relationship Id="rId260" Type="http://schemas.openxmlformats.org/officeDocument/2006/relationships/hyperlink" Target="https://www.munzee.com/m/mrsg9064/6405/" TargetMode="External"/><Relationship Id="rId259" Type="http://schemas.openxmlformats.org/officeDocument/2006/relationships/hyperlink" Target="https://www.munzee.com/m/georeyna/8521/" TargetMode="External"/><Relationship Id="rId258" Type="http://schemas.openxmlformats.org/officeDocument/2006/relationships/hyperlink" Target="https://www.munzee.com/m/MeanderingMonkeys/14901/" TargetMode="External"/><Relationship Id="rId253" Type="http://schemas.openxmlformats.org/officeDocument/2006/relationships/hyperlink" Target="https://www.munzee.com/m/Frostbyte13/330/" TargetMode="External"/><Relationship Id="rId495" Type="http://schemas.openxmlformats.org/officeDocument/2006/relationships/hyperlink" Target="https://www.munzee.com/m/charlottedavina/1442/" TargetMode="External"/><Relationship Id="rId252" Type="http://schemas.openxmlformats.org/officeDocument/2006/relationships/hyperlink" Target="https://www.munzee.com/m/Leesap/1748/" TargetMode="External"/><Relationship Id="rId494" Type="http://schemas.openxmlformats.org/officeDocument/2006/relationships/hyperlink" Target="https://www.munzee.com/m/OHail/17116/" TargetMode="External"/><Relationship Id="rId251" Type="http://schemas.openxmlformats.org/officeDocument/2006/relationships/hyperlink" Target="https://www.munzee.com/m/amadoreugen/4065" TargetMode="External"/><Relationship Id="rId493" Type="http://schemas.openxmlformats.org/officeDocument/2006/relationships/hyperlink" Target="https://www.munzee.com/m/hwbas04/694/" TargetMode="External"/><Relationship Id="rId250" Type="http://schemas.openxmlformats.org/officeDocument/2006/relationships/hyperlink" Target="https://www.munzee.com/m/PompeyAquila/" TargetMode="External"/><Relationship Id="rId492" Type="http://schemas.openxmlformats.org/officeDocument/2006/relationships/hyperlink" Target="https://www.munzee.com/m/Servo/1781/" TargetMode="External"/><Relationship Id="rId257" Type="http://schemas.openxmlformats.org/officeDocument/2006/relationships/hyperlink" Target="https://www.munzee.com/m/Redman/12565" TargetMode="External"/><Relationship Id="rId499" Type="http://schemas.openxmlformats.org/officeDocument/2006/relationships/hyperlink" Target="https://www.munzee.com/m/amadoreugen/4062/" TargetMode="External"/><Relationship Id="rId256" Type="http://schemas.openxmlformats.org/officeDocument/2006/relationships/hyperlink" Target="https://www.munzee.com/m/JRdaBoss/5838/" TargetMode="External"/><Relationship Id="rId498" Type="http://schemas.openxmlformats.org/officeDocument/2006/relationships/hyperlink" Target="https://www.munzee.com/m/Redman/12547" TargetMode="External"/><Relationship Id="rId255" Type="http://schemas.openxmlformats.org/officeDocument/2006/relationships/hyperlink" Target="https://www.munzee.com/m/Dinklebergh/637/" TargetMode="External"/><Relationship Id="rId497" Type="http://schemas.openxmlformats.org/officeDocument/2006/relationships/hyperlink" Target="https://www.munzee.com/m/OHail/17117/" TargetMode="External"/><Relationship Id="rId254" Type="http://schemas.openxmlformats.org/officeDocument/2006/relationships/hyperlink" Target="https://www.munzee.com/m/LittleMonsters77/385/" TargetMode="External"/><Relationship Id="rId496" Type="http://schemas.openxmlformats.org/officeDocument/2006/relationships/hyperlink" Target="https://www.munzee.com/m/cachaholic/3382" TargetMode="External"/><Relationship Id="rId293" Type="http://schemas.openxmlformats.org/officeDocument/2006/relationships/hyperlink" Target="https://www.munzee.com/m/Jafo43/15889" TargetMode="External"/><Relationship Id="rId292" Type="http://schemas.openxmlformats.org/officeDocument/2006/relationships/hyperlink" Target="https://www.munzee.com/m/xptwo/14356/" TargetMode="External"/><Relationship Id="rId291" Type="http://schemas.openxmlformats.org/officeDocument/2006/relationships/hyperlink" Target="https://www.munzee.com/m/greensfgiant/5593/" TargetMode="External"/><Relationship Id="rId290" Type="http://schemas.openxmlformats.org/officeDocument/2006/relationships/hyperlink" Target="https://www.munzee.com/m/Servo/1749/" TargetMode="External"/><Relationship Id="rId286" Type="http://schemas.openxmlformats.org/officeDocument/2006/relationships/hyperlink" Target="https://www.munzee.com/m/FindersGirl/3970/" TargetMode="External"/><Relationship Id="rId285" Type="http://schemas.openxmlformats.org/officeDocument/2006/relationships/hyperlink" Target="https://www.munzee.com/m/MeanderingMonkeys/14941/" TargetMode="External"/><Relationship Id="rId284" Type="http://schemas.openxmlformats.org/officeDocument/2006/relationships/hyperlink" Target="https://www.munzee.com/m/Justforfun33/13136/" TargetMode="External"/><Relationship Id="rId283" Type="http://schemas.openxmlformats.org/officeDocument/2006/relationships/hyperlink" Target="https://www.munzee.com/m/WellstrandTribe/6874" TargetMode="External"/><Relationship Id="rId289" Type="http://schemas.openxmlformats.org/officeDocument/2006/relationships/hyperlink" Target="https://www.munzee.com/m/Patterc/2112" TargetMode="External"/><Relationship Id="rId288" Type="http://schemas.openxmlformats.org/officeDocument/2006/relationships/hyperlink" Target="https://www.munzee.com/m/MeanderingMonkeys/14942/" TargetMode="External"/><Relationship Id="rId287" Type="http://schemas.openxmlformats.org/officeDocument/2006/relationships/hyperlink" Target="https://www.munzee.com/m/Buffalo113/2527/" TargetMode="External"/><Relationship Id="rId282" Type="http://schemas.openxmlformats.org/officeDocument/2006/relationships/hyperlink" Target="https://www.munzee.com/m/MeanderingMonkeys/14940/" TargetMode="External"/><Relationship Id="rId281" Type="http://schemas.openxmlformats.org/officeDocument/2006/relationships/hyperlink" Target="https://www.munzee.com/m/Buffalo113/2526/" TargetMode="External"/><Relationship Id="rId280" Type="http://schemas.openxmlformats.org/officeDocument/2006/relationships/hyperlink" Target="https://www.munzee.com/m/WellstrandTribe/6873" TargetMode="External"/><Relationship Id="rId275" Type="http://schemas.openxmlformats.org/officeDocument/2006/relationships/hyperlink" Target="https://www.munzee.com/m/Jafo43/15891/" TargetMode="External"/><Relationship Id="rId274" Type="http://schemas.openxmlformats.org/officeDocument/2006/relationships/hyperlink" Target="https://www.munzee.com/m/WellstrandTribe/6878" TargetMode="External"/><Relationship Id="rId273" Type="http://schemas.openxmlformats.org/officeDocument/2006/relationships/hyperlink" Target="https://www.munzee.com/m/MeanderingMonkeys/14935/" TargetMode="External"/><Relationship Id="rId272" Type="http://schemas.openxmlformats.org/officeDocument/2006/relationships/hyperlink" Target="https://www.munzee.com/m/Jafo43/15892" TargetMode="External"/><Relationship Id="rId279" Type="http://schemas.openxmlformats.org/officeDocument/2006/relationships/hyperlink" Target="https://www.munzee.com/m/MeanderingMonkeys/14939/" TargetMode="External"/><Relationship Id="rId278" Type="http://schemas.openxmlformats.org/officeDocument/2006/relationships/hyperlink" Target="https://www.munzee.com/m/Jafo43/15890" TargetMode="External"/><Relationship Id="rId277" Type="http://schemas.openxmlformats.org/officeDocument/2006/relationships/hyperlink" Target="https://www.munzee.com/m/WellstrandTribe/6872" TargetMode="External"/><Relationship Id="rId276" Type="http://schemas.openxmlformats.org/officeDocument/2006/relationships/hyperlink" Target="https://www.munzee.com/m/MeanderingMonkeys/14936/" TargetMode="External"/><Relationship Id="rId907" Type="http://schemas.openxmlformats.org/officeDocument/2006/relationships/hyperlink" Target="https://www.munzee.com/m/seashelliee/347/" TargetMode="External"/><Relationship Id="rId906" Type="http://schemas.openxmlformats.org/officeDocument/2006/relationships/hyperlink" Target="https://www.munzee.com/m/ChickenRun/9235" TargetMode="External"/><Relationship Id="rId905" Type="http://schemas.openxmlformats.org/officeDocument/2006/relationships/hyperlink" Target="https://www.munzee.com/m/hunniees/24232/" TargetMode="External"/><Relationship Id="rId904" Type="http://schemas.openxmlformats.org/officeDocument/2006/relationships/hyperlink" Target="https://www.munzee.com/m/DarkButPale/175/" TargetMode="External"/><Relationship Id="rId909" Type="http://schemas.openxmlformats.org/officeDocument/2006/relationships/hyperlink" Target="https://www.munzee.com/m/wally62/3540/" TargetMode="External"/><Relationship Id="rId908" Type="http://schemas.openxmlformats.org/officeDocument/2006/relationships/hyperlink" Target="https://www.munzee.com/m/arts5/16733/" TargetMode="External"/><Relationship Id="rId903" Type="http://schemas.openxmlformats.org/officeDocument/2006/relationships/hyperlink" Target="https://www.munzee.com/m/Big100HD/7020/" TargetMode="External"/><Relationship Id="rId902" Type="http://schemas.openxmlformats.org/officeDocument/2006/relationships/hyperlink" Target="https://www.munzee.com/m/caribus/222/" TargetMode="External"/><Relationship Id="rId901" Type="http://schemas.openxmlformats.org/officeDocument/2006/relationships/hyperlink" Target="https://www.munzee.com/m/Basher/110/" TargetMode="External"/><Relationship Id="rId900" Type="http://schemas.openxmlformats.org/officeDocument/2006/relationships/hyperlink" Target="https://www.munzee.com/m/M8/126/" TargetMode="External"/><Relationship Id="rId929" Type="http://schemas.openxmlformats.org/officeDocument/2006/relationships/hyperlink" Target="https://www.munzee.com/m/misstee/1495/" TargetMode="External"/><Relationship Id="rId928" Type="http://schemas.openxmlformats.org/officeDocument/2006/relationships/hyperlink" Target="https://www.munzee.com/m/JackSparrow/16393" TargetMode="External"/><Relationship Id="rId927" Type="http://schemas.openxmlformats.org/officeDocument/2006/relationships/hyperlink" Target="https://www.munzee.com/m/thorkel/5504/" TargetMode="External"/><Relationship Id="rId926" Type="http://schemas.openxmlformats.org/officeDocument/2006/relationships/hyperlink" Target="https://www.munzee.com/m/JackSparrow/16394" TargetMode="External"/><Relationship Id="rId921" Type="http://schemas.openxmlformats.org/officeDocument/2006/relationships/hyperlink" Target="https://www.munzee.com/m/Big100HD/7031/" TargetMode="External"/><Relationship Id="rId920" Type="http://schemas.openxmlformats.org/officeDocument/2006/relationships/hyperlink" Target="https://www.munzee.com/m/MeanderingMonkeys/14505/" TargetMode="External"/><Relationship Id="rId925" Type="http://schemas.openxmlformats.org/officeDocument/2006/relationships/hyperlink" Target="https://www.munzee.com/m/ChickenRun/9237/" TargetMode="External"/><Relationship Id="rId924" Type="http://schemas.openxmlformats.org/officeDocument/2006/relationships/hyperlink" Target="https://www.munzee.com/m/JackSparrow/16404" TargetMode="External"/><Relationship Id="rId923" Type="http://schemas.openxmlformats.org/officeDocument/2006/relationships/hyperlink" Target="https://www.munzee.com/m/ChickenRun/9239/" TargetMode="External"/><Relationship Id="rId922" Type="http://schemas.openxmlformats.org/officeDocument/2006/relationships/hyperlink" Target="https://www.munzee.com/m/JackSparrow/16410" TargetMode="External"/><Relationship Id="rId918" Type="http://schemas.openxmlformats.org/officeDocument/2006/relationships/hyperlink" Target="https://www.munzee.com/m/MeanderingMonkeys/14504/" TargetMode="External"/><Relationship Id="rId917" Type="http://schemas.openxmlformats.org/officeDocument/2006/relationships/hyperlink" Target="https://www.munzee.com/m/MeanderingMonkeys/14503/" TargetMode="External"/><Relationship Id="rId916" Type="http://schemas.openxmlformats.org/officeDocument/2006/relationships/hyperlink" Target="https://www.munzee.com/m/MeanderingMonkeys/14502/" TargetMode="External"/><Relationship Id="rId915" Type="http://schemas.openxmlformats.org/officeDocument/2006/relationships/hyperlink" Target="https://www.munzee.com/m/MeanderingMonkeys/14501/" TargetMode="External"/><Relationship Id="rId919" Type="http://schemas.openxmlformats.org/officeDocument/2006/relationships/hyperlink" Target="https://www.munzee.com/m/stevenkim/4070" TargetMode="External"/><Relationship Id="rId910" Type="http://schemas.openxmlformats.org/officeDocument/2006/relationships/hyperlink" Target="https://www.munzee.com/m/geomatrix/9112/" TargetMode="External"/><Relationship Id="rId914" Type="http://schemas.openxmlformats.org/officeDocument/2006/relationships/hyperlink" Target="https://www.munzee.com/m/MeanderingMonkeys/14500/" TargetMode="External"/><Relationship Id="rId913" Type="http://schemas.openxmlformats.org/officeDocument/2006/relationships/hyperlink" Target="https://www.munzee.com/m/5Star/4851/" TargetMode="External"/><Relationship Id="rId912" Type="http://schemas.openxmlformats.org/officeDocument/2006/relationships/hyperlink" Target="https://www.munzee.com/m/ATeam4/2508/" TargetMode="External"/><Relationship Id="rId911" Type="http://schemas.openxmlformats.org/officeDocument/2006/relationships/hyperlink" Target="https://www.munzee.com/m/Tuumake/5748/" TargetMode="External"/><Relationship Id="rId629" Type="http://schemas.openxmlformats.org/officeDocument/2006/relationships/hyperlink" Target="https://www.munzee.com/m/utilitymanjoe/6099/" TargetMode="External"/><Relationship Id="rId624" Type="http://schemas.openxmlformats.org/officeDocument/2006/relationships/hyperlink" Target="https://www.munzee.com/m/ddtsnorton/9876" TargetMode="External"/><Relationship Id="rId866" Type="http://schemas.openxmlformats.org/officeDocument/2006/relationships/hyperlink" Target="https://www.munzee.com/m/PoniaN/6936/" TargetMode="External"/><Relationship Id="rId623" Type="http://schemas.openxmlformats.org/officeDocument/2006/relationships/hyperlink" Target="https://www.munzee.com/m/utilitymanjoe/6101/" TargetMode="External"/><Relationship Id="rId865" Type="http://schemas.openxmlformats.org/officeDocument/2006/relationships/hyperlink" Target="https://www.munzee.com/m/Traycee/7313/" TargetMode="External"/><Relationship Id="rId622" Type="http://schemas.openxmlformats.org/officeDocument/2006/relationships/hyperlink" Target="https://www.munzee.com/m/Lehmis/327/" TargetMode="External"/><Relationship Id="rId864" Type="http://schemas.openxmlformats.org/officeDocument/2006/relationships/hyperlink" Target="https://www.munzee.com/m/Basher/112/" TargetMode="External"/><Relationship Id="rId621" Type="http://schemas.openxmlformats.org/officeDocument/2006/relationships/hyperlink" Target="https://www.munzee.com/m/Rubik80/8886" TargetMode="External"/><Relationship Id="rId863" Type="http://schemas.openxmlformats.org/officeDocument/2006/relationships/hyperlink" Target="https://www.munzee.com/m/M8/128/" TargetMode="External"/><Relationship Id="rId628" Type="http://schemas.openxmlformats.org/officeDocument/2006/relationships/hyperlink" Target="https://www.munzee.com/m/arts5/17416/" TargetMode="External"/><Relationship Id="rId627" Type="http://schemas.openxmlformats.org/officeDocument/2006/relationships/hyperlink" Target="https://www.munzee.com/m/ddtsnorton/9881" TargetMode="External"/><Relationship Id="rId869" Type="http://schemas.openxmlformats.org/officeDocument/2006/relationships/hyperlink" Target="https://www.munzee.com/m/daysleeperdot/8284/" TargetMode="External"/><Relationship Id="rId626" Type="http://schemas.openxmlformats.org/officeDocument/2006/relationships/hyperlink" Target="https://www.munzee.com/m/utilitymanjoe/6100/" TargetMode="External"/><Relationship Id="rId868" Type="http://schemas.openxmlformats.org/officeDocument/2006/relationships/hyperlink" Target="https://www.munzee.com/m/Traycee/7314/" TargetMode="External"/><Relationship Id="rId625" Type="http://schemas.openxmlformats.org/officeDocument/2006/relationships/hyperlink" Target="https://www.munzee.com/m/Redman/12641" TargetMode="External"/><Relationship Id="rId867" Type="http://schemas.openxmlformats.org/officeDocument/2006/relationships/hyperlink" Target="https://www.munzee.com/m/ChickenRun/9220" TargetMode="External"/><Relationship Id="rId620" Type="http://schemas.openxmlformats.org/officeDocument/2006/relationships/hyperlink" Target="https://www.munzee.com/m/ddtsnorton/9875" TargetMode="External"/><Relationship Id="rId862" Type="http://schemas.openxmlformats.org/officeDocument/2006/relationships/hyperlink" Target="https://www.munzee.com/m/rdv3rd/477/" TargetMode="External"/><Relationship Id="rId861" Type="http://schemas.openxmlformats.org/officeDocument/2006/relationships/hyperlink" Target="https://www.munzee.com/m/geoibsons/4369/" TargetMode="External"/><Relationship Id="rId860" Type="http://schemas.openxmlformats.org/officeDocument/2006/relationships/hyperlink" Target="https://www.munzee.com/m/coachV/7211/" TargetMode="External"/><Relationship Id="rId619" Type="http://schemas.openxmlformats.org/officeDocument/2006/relationships/hyperlink" Target="https://www.munzee.com/m/arts5/17512/" TargetMode="External"/><Relationship Id="rId618" Type="http://schemas.openxmlformats.org/officeDocument/2006/relationships/hyperlink" Target="https://www.munzee.com/m/purplecourgette/576/" TargetMode="External"/><Relationship Id="rId613" Type="http://schemas.openxmlformats.org/officeDocument/2006/relationships/hyperlink" Target="https://www.munzee.com/m/Leesap/1797/" TargetMode="External"/><Relationship Id="rId855" Type="http://schemas.openxmlformats.org/officeDocument/2006/relationships/hyperlink" Target="https://www.munzee.com/m/Ocelaris/362/" TargetMode="External"/><Relationship Id="rId612" Type="http://schemas.openxmlformats.org/officeDocument/2006/relationships/hyperlink" Target="https://www.munzee.com/m/arts5/17579/" TargetMode="External"/><Relationship Id="rId854" Type="http://schemas.openxmlformats.org/officeDocument/2006/relationships/hyperlink" Target="https://www.munzee.com/m/EquibobeNan/847/" TargetMode="External"/><Relationship Id="rId611" Type="http://schemas.openxmlformats.org/officeDocument/2006/relationships/hyperlink" Target="https://www.munzee.com/m/dQuest/4443" TargetMode="External"/><Relationship Id="rId853" Type="http://schemas.openxmlformats.org/officeDocument/2006/relationships/hyperlink" Target="https://www.munzee.com/m/granitente/10934/" TargetMode="External"/><Relationship Id="rId610" Type="http://schemas.openxmlformats.org/officeDocument/2006/relationships/hyperlink" Target="https://www.munzee.com/m/ddtsnorton/9865" TargetMode="External"/><Relationship Id="rId852" Type="http://schemas.openxmlformats.org/officeDocument/2006/relationships/hyperlink" Target="https://www.munzee.com/m/Lukyshak/3564/" TargetMode="External"/><Relationship Id="rId617" Type="http://schemas.openxmlformats.org/officeDocument/2006/relationships/hyperlink" Target="https://www.munzee.com/m/ddtsnorton/9874" TargetMode="External"/><Relationship Id="rId859" Type="http://schemas.openxmlformats.org/officeDocument/2006/relationships/hyperlink" Target="https://www.munzee.com/m/Ocelaris/363/" TargetMode="External"/><Relationship Id="rId616" Type="http://schemas.openxmlformats.org/officeDocument/2006/relationships/hyperlink" Target="https://www.munzee.com/m/arts5/17576/" TargetMode="External"/><Relationship Id="rId858" Type="http://schemas.openxmlformats.org/officeDocument/2006/relationships/hyperlink" Target="https://www.munzee.com/m/EquibobeNan/846/" TargetMode="External"/><Relationship Id="rId615" Type="http://schemas.openxmlformats.org/officeDocument/2006/relationships/hyperlink" Target="https://www.munzee.com/m/Dinklebergh/641/" TargetMode="External"/><Relationship Id="rId857" Type="http://schemas.openxmlformats.org/officeDocument/2006/relationships/hyperlink" Target="https://www.munzee.com/m/hunniees/25160/" TargetMode="External"/><Relationship Id="rId614" Type="http://schemas.openxmlformats.org/officeDocument/2006/relationships/hyperlink" Target="https://www.munzee.com/m/ddtsnorton/9866" TargetMode="External"/><Relationship Id="rId856" Type="http://schemas.openxmlformats.org/officeDocument/2006/relationships/hyperlink" Target="https://www.munzee.com/m/Aniara/5251" TargetMode="External"/><Relationship Id="rId851" Type="http://schemas.openxmlformats.org/officeDocument/2006/relationships/hyperlink" Target="https://www.munzee.com/m/granitente/11626/" TargetMode="External"/><Relationship Id="rId850" Type="http://schemas.openxmlformats.org/officeDocument/2006/relationships/hyperlink" Target="https://www.munzee.com/m/ChickenRun/9219" TargetMode="External"/><Relationship Id="rId409" Type="http://schemas.openxmlformats.org/officeDocument/2006/relationships/hyperlink" Target="https://www.munzee.com/m/stevenkim/3844" TargetMode="External"/><Relationship Id="rId404" Type="http://schemas.openxmlformats.org/officeDocument/2006/relationships/hyperlink" Target="https://www.munzee.com/m/MeanderingMonkeys/14485/" TargetMode="External"/><Relationship Id="rId646" Type="http://schemas.openxmlformats.org/officeDocument/2006/relationships/hyperlink" Target="https://www.munzee.com/m/Servo/1758/" TargetMode="External"/><Relationship Id="rId888" Type="http://schemas.openxmlformats.org/officeDocument/2006/relationships/hyperlink" Target="https://www.munzee.com/m/MeanderingMonkeys/15037/" TargetMode="External"/><Relationship Id="rId403" Type="http://schemas.openxmlformats.org/officeDocument/2006/relationships/hyperlink" Target="https://www.munzee.com/m/Rubik80/8904" TargetMode="External"/><Relationship Id="rId645" Type="http://schemas.openxmlformats.org/officeDocument/2006/relationships/hyperlink" Target="https://www.munzee.com/m/GrandpaArvada/10431/" TargetMode="External"/><Relationship Id="rId887" Type="http://schemas.openxmlformats.org/officeDocument/2006/relationships/hyperlink" Target="https://www.munzee.com/m/kimdot/9686/" TargetMode="External"/><Relationship Id="rId402" Type="http://schemas.openxmlformats.org/officeDocument/2006/relationships/hyperlink" Target="https://www.munzee.com/m/stevenkim/4045" TargetMode="External"/><Relationship Id="rId644" Type="http://schemas.openxmlformats.org/officeDocument/2006/relationships/hyperlink" Target="https://www.munzee.com/m/Bennycams/700/" TargetMode="External"/><Relationship Id="rId886" Type="http://schemas.openxmlformats.org/officeDocument/2006/relationships/hyperlink" Target="https://www.munzee.com/m/q22q17/8412/" TargetMode="External"/><Relationship Id="rId401" Type="http://schemas.openxmlformats.org/officeDocument/2006/relationships/hyperlink" Target="https://www.munzee.com/m/WellstrandTribe/6881" TargetMode="External"/><Relationship Id="rId643" Type="http://schemas.openxmlformats.org/officeDocument/2006/relationships/hyperlink" Target="https://www.munzee.com/m/Westies/4795" TargetMode="External"/><Relationship Id="rId885" Type="http://schemas.openxmlformats.org/officeDocument/2006/relationships/hyperlink" Target="https://www.munzee.com/m/MeanderingMonkeys/15036/" TargetMode="External"/><Relationship Id="rId408" Type="http://schemas.openxmlformats.org/officeDocument/2006/relationships/hyperlink" Target="https://www.munzee.com/m/WellstrandTribe/6875" TargetMode="External"/><Relationship Id="rId407" Type="http://schemas.openxmlformats.org/officeDocument/2006/relationships/hyperlink" Target="https://www.munzee.com/m/MeanderingMonkeys/14486/" TargetMode="External"/><Relationship Id="rId649" Type="http://schemas.openxmlformats.org/officeDocument/2006/relationships/hyperlink" Target="https://www.munzee.com/m/Fossillady/2762" TargetMode="External"/><Relationship Id="rId406" Type="http://schemas.openxmlformats.org/officeDocument/2006/relationships/hyperlink" Target="https://www.munzee.com/m/stevenkim/3849" TargetMode="External"/><Relationship Id="rId648" Type="http://schemas.openxmlformats.org/officeDocument/2006/relationships/hyperlink" Target="https://www.munzee.com/m/GrandpaArvada/10567/" TargetMode="External"/><Relationship Id="rId405" Type="http://schemas.openxmlformats.org/officeDocument/2006/relationships/hyperlink" Target="https://www.munzee.com/m/WellstrandTribe/6871" TargetMode="External"/><Relationship Id="rId647" Type="http://schemas.openxmlformats.org/officeDocument/2006/relationships/hyperlink" Target="https://www.munzee.com/m/biggoalie31/1316/" TargetMode="External"/><Relationship Id="rId889" Type="http://schemas.openxmlformats.org/officeDocument/2006/relationships/hyperlink" Target="https://www.munzee.com/m/MeanderingMonkeys/15038/" TargetMode="External"/><Relationship Id="rId880" Type="http://schemas.openxmlformats.org/officeDocument/2006/relationships/hyperlink" Target="https://www.munzee.com/m/q22q17/8417/" TargetMode="External"/><Relationship Id="rId400" Type="http://schemas.openxmlformats.org/officeDocument/2006/relationships/hyperlink" Target="https://www.munzee.com/m/MeanderingMonkeys/14484/" TargetMode="External"/><Relationship Id="rId642" Type="http://schemas.openxmlformats.org/officeDocument/2006/relationships/hyperlink" Target="https://www.munzee.com/m/G1enter/11227/" TargetMode="External"/><Relationship Id="rId884" Type="http://schemas.openxmlformats.org/officeDocument/2006/relationships/hyperlink" Target="https://www.munzee.com/m/q22q17/8520/" TargetMode="External"/><Relationship Id="rId641" Type="http://schemas.openxmlformats.org/officeDocument/2006/relationships/hyperlink" Target="https://www.munzee.com/m/Traycee/7292" TargetMode="External"/><Relationship Id="rId883" Type="http://schemas.openxmlformats.org/officeDocument/2006/relationships/hyperlink" Target="https://www.munzee.com/m/MeanderingMonkeys/15035/" TargetMode="External"/><Relationship Id="rId640" Type="http://schemas.openxmlformats.org/officeDocument/2006/relationships/hyperlink" Target="https://www.munzee.com/m/GrandpaArvada/10555/" TargetMode="External"/><Relationship Id="rId882" Type="http://schemas.openxmlformats.org/officeDocument/2006/relationships/hyperlink" Target="https://www.munzee.com/m/q22q17/8416/" TargetMode="External"/><Relationship Id="rId881" Type="http://schemas.openxmlformats.org/officeDocument/2006/relationships/hyperlink" Target="https://www.munzee.com/m/MeanderingMonkeys/15034/" TargetMode="External"/><Relationship Id="rId635" Type="http://schemas.openxmlformats.org/officeDocument/2006/relationships/hyperlink" Target="https://www.munzee.com/m/georeyna/8692/" TargetMode="External"/><Relationship Id="rId877" Type="http://schemas.openxmlformats.org/officeDocument/2006/relationships/hyperlink" Target="https://www.munzee.com/m/MeanderingMonkeys/15020/" TargetMode="External"/><Relationship Id="rId634" Type="http://schemas.openxmlformats.org/officeDocument/2006/relationships/hyperlink" Target="https://www.munzee.com/m/utilitymanjoe/6096/" TargetMode="External"/><Relationship Id="rId876" Type="http://schemas.openxmlformats.org/officeDocument/2006/relationships/hyperlink" Target="https://www.munzee.com/m/3newsomes/6057" TargetMode="External"/><Relationship Id="rId633" Type="http://schemas.openxmlformats.org/officeDocument/2006/relationships/hyperlink" Target="https://www.munzee.com/m/Patterc/2156/" TargetMode="External"/><Relationship Id="rId875" Type="http://schemas.openxmlformats.org/officeDocument/2006/relationships/hyperlink" Target="https://www.munzee.com/m/georeyna/8655/" TargetMode="External"/><Relationship Id="rId632" Type="http://schemas.openxmlformats.org/officeDocument/2006/relationships/hyperlink" Target="https://www.munzee.com/m/utilitymanjoe/6098/" TargetMode="External"/><Relationship Id="rId874" Type="http://schemas.openxmlformats.org/officeDocument/2006/relationships/hyperlink" Target="https://www.munzee.com/m/denali0407/11501/" TargetMode="External"/><Relationship Id="rId639" Type="http://schemas.openxmlformats.org/officeDocument/2006/relationships/hyperlink" Target="https://www.munzee.com/m/Patterc/2155/" TargetMode="External"/><Relationship Id="rId638" Type="http://schemas.openxmlformats.org/officeDocument/2006/relationships/hyperlink" Target="https://www.munzee.com/m/Traycee/7205/" TargetMode="External"/><Relationship Id="rId637" Type="http://schemas.openxmlformats.org/officeDocument/2006/relationships/hyperlink" Target="https://www.munzee.com/m/G1enter/11216/" TargetMode="External"/><Relationship Id="rId879" Type="http://schemas.openxmlformats.org/officeDocument/2006/relationships/hyperlink" Target="https://www.munzee.com/m/MeanderingMonkeys/15031/" TargetMode="External"/><Relationship Id="rId636" Type="http://schemas.openxmlformats.org/officeDocument/2006/relationships/hyperlink" Target="https://www.munzee.com/m/purplecourgette/550/" TargetMode="External"/><Relationship Id="rId878" Type="http://schemas.openxmlformats.org/officeDocument/2006/relationships/hyperlink" Target="https://www.munzee.com/m/MeanderingMonkeys/15021/" TargetMode="External"/><Relationship Id="rId631" Type="http://schemas.openxmlformats.org/officeDocument/2006/relationships/hyperlink" Target="https://www.munzee.com/m/arts5/16490/" TargetMode="External"/><Relationship Id="rId873" Type="http://schemas.openxmlformats.org/officeDocument/2006/relationships/hyperlink" Target="https://www.munzee.com/m/lostsole68/1185" TargetMode="External"/><Relationship Id="rId630" Type="http://schemas.openxmlformats.org/officeDocument/2006/relationships/hyperlink" Target="https://www.munzee.com/m/ddtsnorton/9882" TargetMode="External"/><Relationship Id="rId872" Type="http://schemas.openxmlformats.org/officeDocument/2006/relationships/hyperlink" Target="https://www.munzee.com/m/3newsomes/6058/" TargetMode="External"/><Relationship Id="rId871" Type="http://schemas.openxmlformats.org/officeDocument/2006/relationships/hyperlink" Target="https://www.munzee.com/m/denali0407/11534/" TargetMode="External"/><Relationship Id="rId870" Type="http://schemas.openxmlformats.org/officeDocument/2006/relationships/hyperlink" Target="https://www.munzee.com/m/ChickenRun/9245/" TargetMode="External"/><Relationship Id="rId829" Type="http://schemas.openxmlformats.org/officeDocument/2006/relationships/hyperlink" Target="https://www.munzee.com/m/MeanderingMonkeys/14478/" TargetMode="External"/><Relationship Id="rId828" Type="http://schemas.openxmlformats.org/officeDocument/2006/relationships/hyperlink" Target="https://www.munzee.com/m/Belboz/13782" TargetMode="External"/><Relationship Id="rId827" Type="http://schemas.openxmlformats.org/officeDocument/2006/relationships/hyperlink" Target="https://www.munzee.com/m/MeanderingMonkeys/14477/" TargetMode="External"/><Relationship Id="rId822" Type="http://schemas.openxmlformats.org/officeDocument/2006/relationships/hyperlink" Target="https://www.munzee.com/m/MeanderingMonkeys/15014/" TargetMode="External"/><Relationship Id="rId821" Type="http://schemas.openxmlformats.org/officeDocument/2006/relationships/hyperlink" Target="https://www.munzee.com/m/Leesap/1800/" TargetMode="External"/><Relationship Id="rId820" Type="http://schemas.openxmlformats.org/officeDocument/2006/relationships/hyperlink" Target="https://www.munzee.com/m/MeanderingMonkeys/15013/" TargetMode="External"/><Relationship Id="rId826" Type="http://schemas.openxmlformats.org/officeDocument/2006/relationships/hyperlink" Target="https://www.munzee.com/m/Belboz/13774/" TargetMode="External"/><Relationship Id="rId825" Type="http://schemas.openxmlformats.org/officeDocument/2006/relationships/hyperlink" Target="https://www.munzee.com/m/MeanderingMonkeys/14476/" TargetMode="External"/><Relationship Id="rId824" Type="http://schemas.openxmlformats.org/officeDocument/2006/relationships/hyperlink" Target="https://www.munzee.com/m/xptwo/14534/" TargetMode="External"/><Relationship Id="rId823" Type="http://schemas.openxmlformats.org/officeDocument/2006/relationships/hyperlink" Target="https://www.munzee.com/m/Big100HD/7012/" TargetMode="External"/><Relationship Id="rId819" Type="http://schemas.openxmlformats.org/officeDocument/2006/relationships/hyperlink" Target="https://www.munzee.com/m/3newsomes/6059" TargetMode="External"/><Relationship Id="rId818" Type="http://schemas.openxmlformats.org/officeDocument/2006/relationships/hyperlink" Target="https://www.munzee.com/m/MeanderingMonkeys/14943/" TargetMode="External"/><Relationship Id="rId817" Type="http://schemas.openxmlformats.org/officeDocument/2006/relationships/hyperlink" Target="https://www.munzee.com/m/georeyna/8657/" TargetMode="External"/><Relationship Id="rId816" Type="http://schemas.openxmlformats.org/officeDocument/2006/relationships/hyperlink" Target="https://www.munzee.com/m/denali0407/11532/" TargetMode="External"/><Relationship Id="rId811" Type="http://schemas.openxmlformats.org/officeDocument/2006/relationships/hyperlink" Target="https://www.munzee.com/m/Sivontim/16052/" TargetMode="External"/><Relationship Id="rId810" Type="http://schemas.openxmlformats.org/officeDocument/2006/relationships/hyperlink" Target="https://www.munzee.com/m/Alzarius/1998/" TargetMode="External"/><Relationship Id="rId815" Type="http://schemas.openxmlformats.org/officeDocument/2006/relationships/hyperlink" Target="https://www.munzee.com/m/MeanderingMonkeys/15016/" TargetMode="External"/><Relationship Id="rId814" Type="http://schemas.openxmlformats.org/officeDocument/2006/relationships/hyperlink" Target="https://www.munzee.com/m/3newsomes/6060" TargetMode="External"/><Relationship Id="rId813" Type="http://schemas.openxmlformats.org/officeDocument/2006/relationships/hyperlink" Target="https://www.munzee.com/m/denali0407/11533/" TargetMode="External"/><Relationship Id="rId812" Type="http://schemas.openxmlformats.org/officeDocument/2006/relationships/hyperlink" Target="https://www.munzee.com/m/Chivasloyal/4539/" TargetMode="External"/><Relationship Id="rId609" Type="http://schemas.openxmlformats.org/officeDocument/2006/relationships/hyperlink" Target="https://www.munzee.com/m/arts5/17587/" TargetMode="External"/><Relationship Id="rId608" Type="http://schemas.openxmlformats.org/officeDocument/2006/relationships/hyperlink" Target="https://www.munzee.com/m/Servo/1765/" TargetMode="External"/><Relationship Id="rId607" Type="http://schemas.openxmlformats.org/officeDocument/2006/relationships/hyperlink" Target="https://www.munzee.com/m/ddtsnorton/9864" TargetMode="External"/><Relationship Id="rId849" Type="http://schemas.openxmlformats.org/officeDocument/2006/relationships/hyperlink" Target="https://www.munzee.com/m/MeanderingMonkeys/14498/" TargetMode="External"/><Relationship Id="rId602" Type="http://schemas.openxmlformats.org/officeDocument/2006/relationships/hyperlink" Target="https://www.munzee.com/m/ddtsnorton/9863" TargetMode="External"/><Relationship Id="rId844" Type="http://schemas.openxmlformats.org/officeDocument/2006/relationships/hyperlink" Target="https://www.munzee.com/m/Mattie/9266/" TargetMode="External"/><Relationship Id="rId601" Type="http://schemas.openxmlformats.org/officeDocument/2006/relationships/hyperlink" Target="https://www.munzee.com/m/BaDo/5348/" TargetMode="External"/><Relationship Id="rId843" Type="http://schemas.openxmlformats.org/officeDocument/2006/relationships/hyperlink" Target="https://www.munzee.com/m/Belboz/13794/" TargetMode="External"/><Relationship Id="rId600" Type="http://schemas.openxmlformats.org/officeDocument/2006/relationships/hyperlink" Target="https://www.munzee.com/m/listom/14000/" TargetMode="External"/><Relationship Id="rId842" Type="http://schemas.openxmlformats.org/officeDocument/2006/relationships/hyperlink" Target="https://www.munzee.com/m/MeanderingMonkeys/14495/" TargetMode="External"/><Relationship Id="rId841" Type="http://schemas.openxmlformats.org/officeDocument/2006/relationships/hyperlink" Target="https://www.munzee.com/m/daysleeperdot/8281/" TargetMode="External"/><Relationship Id="rId606" Type="http://schemas.openxmlformats.org/officeDocument/2006/relationships/hyperlink" Target="https://www.munzee.com/m/listom/14002/" TargetMode="External"/><Relationship Id="rId848" Type="http://schemas.openxmlformats.org/officeDocument/2006/relationships/hyperlink" Target="https://www.munzee.com/m/Belboz/13799/" TargetMode="External"/><Relationship Id="rId605" Type="http://schemas.openxmlformats.org/officeDocument/2006/relationships/hyperlink" Target="https://www.munzee.com/m/arts5/17599/" TargetMode="External"/><Relationship Id="rId847" Type="http://schemas.openxmlformats.org/officeDocument/2006/relationships/hyperlink" Target="https://www.munzee.com/m/MeanderingMonkeys/14497/" TargetMode="External"/><Relationship Id="rId604" Type="http://schemas.openxmlformats.org/officeDocument/2006/relationships/hyperlink" Target="https://www.munzee.com/m/Traycee/7293/" TargetMode="External"/><Relationship Id="rId846" Type="http://schemas.openxmlformats.org/officeDocument/2006/relationships/hyperlink" Target="https://www.munzee.com/m/Belboz/13795" TargetMode="External"/><Relationship Id="rId603" Type="http://schemas.openxmlformats.org/officeDocument/2006/relationships/hyperlink" Target="https://www.munzee.com/m/listom/14001/" TargetMode="External"/><Relationship Id="rId845" Type="http://schemas.openxmlformats.org/officeDocument/2006/relationships/hyperlink" Target="https://www.munzee.com/m/MeanderingMonkeys/14496/" TargetMode="External"/><Relationship Id="rId840" Type="http://schemas.openxmlformats.org/officeDocument/2006/relationships/hyperlink" Target="https://www.munzee.com/m/Belboz/13793/" TargetMode="External"/><Relationship Id="rId839" Type="http://schemas.openxmlformats.org/officeDocument/2006/relationships/hyperlink" Target="https://www.munzee.com/m/MeanderingMonkeys/14494/" TargetMode="External"/><Relationship Id="rId838" Type="http://schemas.openxmlformats.org/officeDocument/2006/relationships/hyperlink" Target="https://www.munzee.com/m/Belboz/13789" TargetMode="External"/><Relationship Id="rId833" Type="http://schemas.openxmlformats.org/officeDocument/2006/relationships/hyperlink" Target="https://www.munzee.com/m/MeanderingMonkeys/14491/" TargetMode="External"/><Relationship Id="rId832" Type="http://schemas.openxmlformats.org/officeDocument/2006/relationships/hyperlink" Target="https://www.munzee.com/m/Belboz/13784/" TargetMode="External"/><Relationship Id="rId831" Type="http://schemas.openxmlformats.org/officeDocument/2006/relationships/hyperlink" Target="https://www.munzee.com/m/MeanderingMonkeys/14479/" TargetMode="External"/><Relationship Id="rId830" Type="http://schemas.openxmlformats.org/officeDocument/2006/relationships/hyperlink" Target="https://www.munzee.com/m/Belboz/13783/" TargetMode="External"/><Relationship Id="rId837" Type="http://schemas.openxmlformats.org/officeDocument/2006/relationships/hyperlink" Target="https://www.munzee.com/m/MeanderingMonkeys/14493/" TargetMode="External"/><Relationship Id="rId836" Type="http://schemas.openxmlformats.org/officeDocument/2006/relationships/hyperlink" Target="https://www.munzee.com/m/Belboz/13788/" TargetMode="External"/><Relationship Id="rId835" Type="http://schemas.openxmlformats.org/officeDocument/2006/relationships/hyperlink" Target="https://www.munzee.com/m/MeanderingMonkeys/14492/" TargetMode="External"/><Relationship Id="rId834" Type="http://schemas.openxmlformats.org/officeDocument/2006/relationships/hyperlink" Target="https://www.munzee.com/m/Belboz/13787/" TargetMode="External"/><Relationship Id="rId228" Type="http://schemas.openxmlformats.org/officeDocument/2006/relationships/hyperlink" Target="https://www.munzee.com/m/amadoreugen/4067" TargetMode="External"/><Relationship Id="rId227" Type="http://schemas.openxmlformats.org/officeDocument/2006/relationships/hyperlink" Target="https://www.munzee.com/m/georeyna/8737/" TargetMode="External"/><Relationship Id="rId469" Type="http://schemas.openxmlformats.org/officeDocument/2006/relationships/hyperlink" Target="https://www.munzee.com/m/ATeam4/2417/" TargetMode="External"/><Relationship Id="rId226" Type="http://schemas.openxmlformats.org/officeDocument/2006/relationships/hyperlink" Target="https://www.munzee.com/m/pritzen/10421/" TargetMode="External"/><Relationship Id="rId468" Type="http://schemas.openxmlformats.org/officeDocument/2006/relationships/hyperlink" Target="https://www.munzee.com/m/hunniees/25174/" TargetMode="External"/><Relationship Id="rId225" Type="http://schemas.openxmlformats.org/officeDocument/2006/relationships/hyperlink" Target="https://www.munzee.com/m/mrsg9064/6397/" TargetMode="External"/><Relationship Id="rId467" Type="http://schemas.openxmlformats.org/officeDocument/2006/relationships/hyperlink" Target="https://www.munzee.com/m/dt07751/25040/admin/" TargetMode="External"/><Relationship Id="rId229" Type="http://schemas.openxmlformats.org/officeDocument/2006/relationships/hyperlink" Target="https://www.munzee.com/m/pritzen/10422/" TargetMode="External"/><Relationship Id="rId220" Type="http://schemas.openxmlformats.org/officeDocument/2006/relationships/hyperlink" Target="https://www.munzee.com/m/q22q17/8512/" TargetMode="External"/><Relationship Id="rId462" Type="http://schemas.openxmlformats.org/officeDocument/2006/relationships/hyperlink" Target="https://www.munzee.com/m/DVDNJYC/2396" TargetMode="External"/><Relationship Id="rId461" Type="http://schemas.openxmlformats.org/officeDocument/2006/relationships/hyperlink" Target="https://www.munzee.com/m/dt07751/25042/" TargetMode="External"/><Relationship Id="rId460" Type="http://schemas.openxmlformats.org/officeDocument/2006/relationships/hyperlink" Target="https://www.munzee.com/m/Tabata2/6726" TargetMode="External"/><Relationship Id="rId224" Type="http://schemas.openxmlformats.org/officeDocument/2006/relationships/hyperlink" Target="https://www.munzee.com/m/habu/9199/" TargetMode="External"/><Relationship Id="rId466" Type="http://schemas.openxmlformats.org/officeDocument/2006/relationships/hyperlink" Target="https://www.munzee.com/m/SoccerGurl/453/" TargetMode="External"/><Relationship Id="rId223" Type="http://schemas.openxmlformats.org/officeDocument/2006/relationships/hyperlink" Target="https://www.munzee.com/m/ShadowChasers/3448/" TargetMode="External"/><Relationship Id="rId465" Type="http://schemas.openxmlformats.org/officeDocument/2006/relationships/hyperlink" Target="https://www.munzee.com/m/Servo/1782/" TargetMode="External"/><Relationship Id="rId222" Type="http://schemas.openxmlformats.org/officeDocument/2006/relationships/hyperlink" Target="https://www.munzee.com/m/pritzen/10410/" TargetMode="External"/><Relationship Id="rId464" Type="http://schemas.openxmlformats.org/officeDocument/2006/relationships/hyperlink" Target="https://www.munzee.com/m/hunniees/25242" TargetMode="External"/><Relationship Id="rId221" Type="http://schemas.openxmlformats.org/officeDocument/2006/relationships/hyperlink" Target="https://www.munzee.com/m/Patterc/2113/" TargetMode="External"/><Relationship Id="rId463" Type="http://schemas.openxmlformats.org/officeDocument/2006/relationships/hyperlink" Target="https://www.munzee.com/m/Tabata2/6725/" TargetMode="External"/><Relationship Id="rId217" Type="http://schemas.openxmlformats.org/officeDocument/2006/relationships/hyperlink" Target="https://www.munzee.com/m/q22q17/8566/" TargetMode="External"/><Relationship Id="rId459" Type="http://schemas.openxmlformats.org/officeDocument/2006/relationships/hyperlink" Target="https://www.munzee.com/m/3newsomes/6064" TargetMode="External"/><Relationship Id="rId216" Type="http://schemas.openxmlformats.org/officeDocument/2006/relationships/hyperlink" Target="https://www.munzee.com/m/MariaHTJ/5840" TargetMode="External"/><Relationship Id="rId458" Type="http://schemas.openxmlformats.org/officeDocument/2006/relationships/hyperlink" Target="https://www.munzee.com/m/Bambusznad/4129/" TargetMode="External"/><Relationship Id="rId215" Type="http://schemas.openxmlformats.org/officeDocument/2006/relationships/hyperlink" Target="https://www.munzee.com/m/Servo/1702/" TargetMode="External"/><Relationship Id="rId457" Type="http://schemas.openxmlformats.org/officeDocument/2006/relationships/hyperlink" Target="https://www.munzee.com/m/denali0407/11527/" TargetMode="External"/><Relationship Id="rId699" Type="http://schemas.openxmlformats.org/officeDocument/2006/relationships/hyperlink" Target="https://www.munzee.com/m/OHail/17361/" TargetMode="External"/><Relationship Id="rId214" Type="http://schemas.openxmlformats.org/officeDocument/2006/relationships/hyperlink" Target="https://www.munzee.com/m/Patterc/2118/" TargetMode="External"/><Relationship Id="rId456" Type="http://schemas.openxmlformats.org/officeDocument/2006/relationships/hyperlink" Target="https://www.munzee.com/m/georeyna/8660/" TargetMode="External"/><Relationship Id="rId698" Type="http://schemas.openxmlformats.org/officeDocument/2006/relationships/hyperlink" Target="https://www.munzee.com/m/Lukyshak/3577/" TargetMode="External"/><Relationship Id="rId219" Type="http://schemas.openxmlformats.org/officeDocument/2006/relationships/hyperlink" Target="https://www.munzee.com/m/stevenkim/4046" TargetMode="External"/><Relationship Id="rId218" Type="http://schemas.openxmlformats.org/officeDocument/2006/relationships/hyperlink" Target="https://www.munzee.com/m/Ivivila/896/" TargetMode="External"/><Relationship Id="rId451" Type="http://schemas.openxmlformats.org/officeDocument/2006/relationships/hyperlink" Target="https://www.munzee.com/m/JAL/2578" TargetMode="External"/><Relationship Id="rId693" Type="http://schemas.openxmlformats.org/officeDocument/2006/relationships/hyperlink" Target="https://www.munzee.com/m/RoninsGal/741/" TargetMode="External"/><Relationship Id="rId450" Type="http://schemas.openxmlformats.org/officeDocument/2006/relationships/hyperlink" Target="https://www.munzee.com/m/GrandpaArvada/10452/" TargetMode="External"/><Relationship Id="rId692" Type="http://schemas.openxmlformats.org/officeDocument/2006/relationships/hyperlink" Target="https://www.munzee.com/m/sickman/4429" TargetMode="External"/><Relationship Id="rId691" Type="http://schemas.openxmlformats.org/officeDocument/2006/relationships/hyperlink" Target="https://www.munzee.com/m/3newsomes/6061" TargetMode="External"/><Relationship Id="rId690" Type="http://schemas.openxmlformats.org/officeDocument/2006/relationships/hyperlink" Target="https://www.munzee.com/m/Lehmis/403/" TargetMode="External"/><Relationship Id="rId213" Type="http://schemas.openxmlformats.org/officeDocument/2006/relationships/hyperlink" Target="https://www.munzee.com/m/123xilef/4471/" TargetMode="External"/><Relationship Id="rId455" Type="http://schemas.openxmlformats.org/officeDocument/2006/relationships/hyperlink" Target="https://www.munzee.com/m/Bisquick2/2518/" TargetMode="External"/><Relationship Id="rId697" Type="http://schemas.openxmlformats.org/officeDocument/2006/relationships/hyperlink" Target="https://www.munzee.com/m/stevenkim/4071" TargetMode="External"/><Relationship Id="rId212" Type="http://schemas.openxmlformats.org/officeDocument/2006/relationships/hyperlink" Target="https://www.munzee.com/m/AllyMouse/1596/" TargetMode="External"/><Relationship Id="rId454" Type="http://schemas.openxmlformats.org/officeDocument/2006/relationships/hyperlink" Target="https://www.munzee.com/m/denali0407/11521/" TargetMode="External"/><Relationship Id="rId696" Type="http://schemas.openxmlformats.org/officeDocument/2006/relationships/hyperlink" Target="https://www.munzee.com/m/OHail/17366/" TargetMode="External"/><Relationship Id="rId211" Type="http://schemas.openxmlformats.org/officeDocument/2006/relationships/hyperlink" Target="https://www.munzee.com/m/BoMS/5777/" TargetMode="External"/><Relationship Id="rId453" Type="http://schemas.openxmlformats.org/officeDocument/2006/relationships/hyperlink" Target="https://www.munzee.com/m/georeyna/8661/" TargetMode="External"/><Relationship Id="rId695" Type="http://schemas.openxmlformats.org/officeDocument/2006/relationships/hyperlink" Target="https://www.munzee.com/m/Big100HD/7010/" TargetMode="External"/><Relationship Id="rId210" Type="http://schemas.openxmlformats.org/officeDocument/2006/relationships/hyperlink" Target="https://www.munzee.com/m/MetteS/5291/" TargetMode="External"/><Relationship Id="rId452" Type="http://schemas.openxmlformats.org/officeDocument/2006/relationships/hyperlink" Target="https://www.munzee.com/m/Lehmis/325/" TargetMode="External"/><Relationship Id="rId694" Type="http://schemas.openxmlformats.org/officeDocument/2006/relationships/hyperlink" Target="https://www.munzee.com/m/OHail/17367/" TargetMode="External"/><Relationship Id="rId491" Type="http://schemas.openxmlformats.org/officeDocument/2006/relationships/hyperlink" Target="https://www.munzee.com/m/stevenkim/3845" TargetMode="External"/><Relationship Id="rId490" Type="http://schemas.openxmlformats.org/officeDocument/2006/relationships/hyperlink" Target="https://www.munzee.com/m/OHail/17114/" TargetMode="External"/><Relationship Id="rId249" Type="http://schemas.openxmlformats.org/officeDocument/2006/relationships/hyperlink" Target="https://www.munzee.com/m/arts5/17566/" TargetMode="External"/><Relationship Id="rId248" Type="http://schemas.openxmlformats.org/officeDocument/2006/relationships/hyperlink" Target="https://www.munzee.com/m/annabanana/9052/" TargetMode="External"/><Relationship Id="rId247" Type="http://schemas.openxmlformats.org/officeDocument/2006/relationships/hyperlink" Target="https://www.munzee.com/m/habu/9217/" TargetMode="External"/><Relationship Id="rId489" Type="http://schemas.openxmlformats.org/officeDocument/2006/relationships/hyperlink" Target="https://www.munzee.com/m/Derlame/9673/" TargetMode="External"/><Relationship Id="rId242" Type="http://schemas.openxmlformats.org/officeDocument/2006/relationships/hyperlink" Target="https://www.munzee.com/m/GrandpaArvada/10500/" TargetMode="External"/><Relationship Id="rId484" Type="http://schemas.openxmlformats.org/officeDocument/2006/relationships/hyperlink" Target="https://www.munzee.com/m/lison55/4306/" TargetMode="External"/><Relationship Id="rId241" Type="http://schemas.openxmlformats.org/officeDocument/2006/relationships/hyperlink" Target="https://www.munzee.com/m/Servo/1703/" TargetMode="External"/><Relationship Id="rId483" Type="http://schemas.openxmlformats.org/officeDocument/2006/relationships/hyperlink" Target="https://www.munzee.com/m/hunniees/25240" TargetMode="External"/><Relationship Id="rId240" Type="http://schemas.openxmlformats.org/officeDocument/2006/relationships/hyperlink" Target="https://www.munzee.com/m/nomadicjp/3537/" TargetMode="External"/><Relationship Id="rId482" Type="http://schemas.openxmlformats.org/officeDocument/2006/relationships/hyperlink" Target="https://www.munzee.com/m/dt07751/" TargetMode="External"/><Relationship Id="rId481" Type="http://schemas.openxmlformats.org/officeDocument/2006/relationships/hyperlink" Target="https://www.munzee.com/m/JAL/2266" TargetMode="External"/><Relationship Id="rId246" Type="http://schemas.openxmlformats.org/officeDocument/2006/relationships/hyperlink" Target="https://www.munzee.com/m/Rubik80/8926/" TargetMode="External"/><Relationship Id="rId488" Type="http://schemas.openxmlformats.org/officeDocument/2006/relationships/hyperlink" Target="https://www.munzee.com/m/BonnieB1/3470/" TargetMode="External"/><Relationship Id="rId245" Type="http://schemas.openxmlformats.org/officeDocument/2006/relationships/hyperlink" Target="https://www.munzee.com/m/debmitc/4983/" TargetMode="External"/><Relationship Id="rId487" Type="http://schemas.openxmlformats.org/officeDocument/2006/relationships/hyperlink" Target="https://www.munzee.com/m/OHail/17113/" TargetMode="External"/><Relationship Id="rId244" Type="http://schemas.openxmlformats.org/officeDocument/2006/relationships/hyperlink" Target="https://www.munzee.com/m/Big100HD/7013/" TargetMode="External"/><Relationship Id="rId486" Type="http://schemas.openxmlformats.org/officeDocument/2006/relationships/hyperlink" Target="https://www.munzee.com/m/cachaholic/3414" TargetMode="External"/><Relationship Id="rId243" Type="http://schemas.openxmlformats.org/officeDocument/2006/relationships/hyperlink" Target="https://www.munzee.com/m/einkilorind/2489/" TargetMode="External"/><Relationship Id="rId485" Type="http://schemas.openxmlformats.org/officeDocument/2006/relationships/hyperlink" Target="https://www.munzee.com/m/dt07751/" TargetMode="External"/><Relationship Id="rId480" Type="http://schemas.openxmlformats.org/officeDocument/2006/relationships/hyperlink" Target="https://www.munzee.com/m/hunniees/25239" TargetMode="External"/><Relationship Id="rId239" Type="http://schemas.openxmlformats.org/officeDocument/2006/relationships/hyperlink" Target="https://www.munzee.com/m/Lehmis/399/" TargetMode="External"/><Relationship Id="rId238" Type="http://schemas.openxmlformats.org/officeDocument/2006/relationships/hyperlink" Target="https://www.munzee.com/m/amadoreugen/4066" TargetMode="External"/><Relationship Id="rId237" Type="http://schemas.openxmlformats.org/officeDocument/2006/relationships/hyperlink" Target="https://www.munzee.com/m/MariaBr/3507/" TargetMode="External"/><Relationship Id="rId479" Type="http://schemas.openxmlformats.org/officeDocument/2006/relationships/hyperlink" Target="https://www.munzee.com/m/DogSoft/185/" TargetMode="External"/><Relationship Id="rId236" Type="http://schemas.openxmlformats.org/officeDocument/2006/relationships/hyperlink" Target="https://www.munzee.com/m/pritzen/10438/" TargetMode="External"/><Relationship Id="rId478" Type="http://schemas.openxmlformats.org/officeDocument/2006/relationships/hyperlink" Target="https://www.munzee.com/m/delaner46/4558" TargetMode="External"/><Relationship Id="rId231" Type="http://schemas.openxmlformats.org/officeDocument/2006/relationships/hyperlink" Target="https://www.munzee.com/m/dazie62/4704/" TargetMode="External"/><Relationship Id="rId473" Type="http://schemas.openxmlformats.org/officeDocument/2006/relationships/hyperlink" Target="https://www.munzee.com/m/dt07751/25041/" TargetMode="External"/><Relationship Id="rId230" Type="http://schemas.openxmlformats.org/officeDocument/2006/relationships/hyperlink" Target="https://www.munzee.com/m/q22q17/8419/" TargetMode="External"/><Relationship Id="rId472" Type="http://schemas.openxmlformats.org/officeDocument/2006/relationships/hyperlink" Target="https://www.munzee.com/m/GeoZ/41/" TargetMode="External"/><Relationship Id="rId471" Type="http://schemas.openxmlformats.org/officeDocument/2006/relationships/hyperlink" Target="https://www.munzee.com/m/hunniees/2523" TargetMode="External"/><Relationship Id="rId470" Type="http://schemas.openxmlformats.org/officeDocument/2006/relationships/hyperlink" Target="https://www.munzee.com/m/DVDNJYC/2254" TargetMode="External"/><Relationship Id="rId235" Type="http://schemas.openxmlformats.org/officeDocument/2006/relationships/hyperlink" Target="https://www.munzee.com/m/Leesap/1745/" TargetMode="External"/><Relationship Id="rId477" Type="http://schemas.openxmlformats.org/officeDocument/2006/relationships/hyperlink" Target="https://www.munzee.com/m/Leesap/1791/" TargetMode="External"/><Relationship Id="rId234" Type="http://schemas.openxmlformats.org/officeDocument/2006/relationships/hyperlink" Target="https://www.munzee.com/m/Target13/653/" TargetMode="External"/><Relationship Id="rId476" Type="http://schemas.openxmlformats.org/officeDocument/2006/relationships/hyperlink" Target="https://www.munzee.com/m/dt07751/" TargetMode="External"/><Relationship Id="rId233" Type="http://schemas.openxmlformats.org/officeDocument/2006/relationships/hyperlink" Target="https://www.munzee.com/m/Bustersblue/1584/" TargetMode="External"/><Relationship Id="rId475" Type="http://schemas.openxmlformats.org/officeDocument/2006/relationships/hyperlink" Target="https://www.munzee.com/m/Redman/12586" TargetMode="External"/><Relationship Id="rId232" Type="http://schemas.openxmlformats.org/officeDocument/2006/relationships/hyperlink" Target="https://www.munzee.com/m/pritzen/10423/" TargetMode="External"/><Relationship Id="rId474" Type="http://schemas.openxmlformats.org/officeDocument/2006/relationships/hyperlink" Target="https://www.munzee.com/m/hunniees/25241" TargetMode="External"/><Relationship Id="rId426" Type="http://schemas.openxmlformats.org/officeDocument/2006/relationships/hyperlink" Target="https://www.munzee.com/m/DVDNJYC/2895" TargetMode="External"/><Relationship Id="rId668" Type="http://schemas.openxmlformats.org/officeDocument/2006/relationships/hyperlink" Target="https://www.munzee.com/m/Rayman/2042/" TargetMode="External"/><Relationship Id="rId425" Type="http://schemas.openxmlformats.org/officeDocument/2006/relationships/hyperlink" Target="https://www.munzee.com/m/GrandpaArvada/10531/" TargetMode="External"/><Relationship Id="rId667" Type="http://schemas.openxmlformats.org/officeDocument/2006/relationships/hyperlink" Target="https://www.munzee.com/m/Dinklebergh/634/" TargetMode="External"/><Relationship Id="rId424" Type="http://schemas.openxmlformats.org/officeDocument/2006/relationships/hyperlink" Target="https://www.munzee.com/m/Jafo43/15888/" TargetMode="External"/><Relationship Id="rId666" Type="http://schemas.openxmlformats.org/officeDocument/2006/relationships/hyperlink" Target="https://www.munzee.com/m/TheFatCats/2269/" TargetMode="External"/><Relationship Id="rId423" Type="http://schemas.openxmlformats.org/officeDocument/2006/relationships/hyperlink" Target="https://www.munzee.com/m/mtbiker64/4695/" TargetMode="External"/><Relationship Id="rId665" Type="http://schemas.openxmlformats.org/officeDocument/2006/relationships/hyperlink" Target="https://www.munzee.com/m/Nov64/11206/" TargetMode="External"/><Relationship Id="rId429" Type="http://schemas.openxmlformats.org/officeDocument/2006/relationships/hyperlink" Target="https://www.munzee.com/m/Jafo43/15887" TargetMode="External"/><Relationship Id="rId428" Type="http://schemas.openxmlformats.org/officeDocument/2006/relationships/hyperlink" Target="https://www.munzee.com/m/GrandpaArvada/10530/" TargetMode="External"/><Relationship Id="rId427" Type="http://schemas.openxmlformats.org/officeDocument/2006/relationships/hyperlink" Target="https://www.munzee.com/m/amadoreugen/4063" TargetMode="External"/><Relationship Id="rId669" Type="http://schemas.openxmlformats.org/officeDocument/2006/relationships/hyperlink" Target="https://www.munzee.com/m/rynee/4885/" TargetMode="External"/><Relationship Id="rId660" Type="http://schemas.openxmlformats.org/officeDocument/2006/relationships/hyperlink" Target="https://www.munzee.com/m/Nov64/11205/" TargetMode="External"/><Relationship Id="rId422" Type="http://schemas.openxmlformats.org/officeDocument/2006/relationships/hyperlink" Target="https://www.munzee.com/m/Big100HD/7002/" TargetMode="External"/><Relationship Id="rId664" Type="http://schemas.openxmlformats.org/officeDocument/2006/relationships/hyperlink" Target="https://www.munzee.com/m/rynee/4886/" TargetMode="External"/><Relationship Id="rId421" Type="http://schemas.openxmlformats.org/officeDocument/2006/relationships/hyperlink" Target="https://www.munzee.com/m/rgforsythe/6826" TargetMode="External"/><Relationship Id="rId663" Type="http://schemas.openxmlformats.org/officeDocument/2006/relationships/hyperlink" Target="https://www.munzee.com/m/shingobee23/3010/" TargetMode="External"/><Relationship Id="rId420" Type="http://schemas.openxmlformats.org/officeDocument/2006/relationships/hyperlink" Target="https://www.munzee.com/m/MeLa/3082/" TargetMode="External"/><Relationship Id="rId662" Type="http://schemas.openxmlformats.org/officeDocument/2006/relationships/hyperlink" Target="https://www.munzee.com/m/Patterc/2154/" TargetMode="External"/><Relationship Id="rId661" Type="http://schemas.openxmlformats.org/officeDocument/2006/relationships/hyperlink" Target="https://www.munzee.com/m/GrizzSteve/3062/" TargetMode="External"/><Relationship Id="rId415" Type="http://schemas.openxmlformats.org/officeDocument/2006/relationships/hyperlink" Target="https://www.munzee.com/m/marleyfanct/835/" TargetMode="External"/><Relationship Id="rId657" Type="http://schemas.openxmlformats.org/officeDocument/2006/relationships/hyperlink" Target="https://www.munzee.com/m/Nov64/11204/" TargetMode="External"/><Relationship Id="rId899" Type="http://schemas.openxmlformats.org/officeDocument/2006/relationships/hyperlink" Target="https://www.munzee.com/m/rdv3rd/475/" TargetMode="External"/><Relationship Id="rId414" Type="http://schemas.openxmlformats.org/officeDocument/2006/relationships/hyperlink" Target="https://www.munzee.com/m/Justforfun33/13231/" TargetMode="External"/><Relationship Id="rId656" Type="http://schemas.openxmlformats.org/officeDocument/2006/relationships/hyperlink" Target="https://www.munzee.com/m/georeyna/8690/" TargetMode="External"/><Relationship Id="rId898" Type="http://schemas.openxmlformats.org/officeDocument/2006/relationships/hyperlink" Target="https://www.munzee.com/m/geoibsons/4368/" TargetMode="External"/><Relationship Id="rId413" Type="http://schemas.openxmlformats.org/officeDocument/2006/relationships/hyperlink" Target="https://www.munzee.com/m/MeanderingMonkeys/14488/" TargetMode="External"/><Relationship Id="rId655" Type="http://schemas.openxmlformats.org/officeDocument/2006/relationships/hyperlink" Target="https://www.munzee.com/m/rynee/4883/" TargetMode="External"/><Relationship Id="rId897" Type="http://schemas.openxmlformats.org/officeDocument/2006/relationships/hyperlink" Target="https://www.munzee.com/m/coachV/7209/" TargetMode="External"/><Relationship Id="rId412" Type="http://schemas.openxmlformats.org/officeDocument/2006/relationships/hyperlink" Target="https://www.munzee.com/m/Servo/1954/" TargetMode="External"/><Relationship Id="rId654" Type="http://schemas.openxmlformats.org/officeDocument/2006/relationships/hyperlink" Target="https://www.munzee.com/m/Big100HD/7017/" TargetMode="External"/><Relationship Id="rId896" Type="http://schemas.openxmlformats.org/officeDocument/2006/relationships/hyperlink" Target="https://www.munzee.com/m/ATeam4/2366/" TargetMode="External"/><Relationship Id="rId419" Type="http://schemas.openxmlformats.org/officeDocument/2006/relationships/hyperlink" Target="https://www.munzee.com/m/MeanderingMonkeys/14490/" TargetMode="External"/><Relationship Id="rId418" Type="http://schemas.openxmlformats.org/officeDocument/2006/relationships/hyperlink" Target="https://www.munzee.com/m/Redman/12543" TargetMode="External"/><Relationship Id="rId417" Type="http://schemas.openxmlformats.org/officeDocument/2006/relationships/hyperlink" Target="https://www.munzee.com/m/charlottedavina/1390/" TargetMode="External"/><Relationship Id="rId659" Type="http://schemas.openxmlformats.org/officeDocument/2006/relationships/hyperlink" Target="https://www.munzee.com/m/GrandpaArvada/10566/" TargetMode="External"/><Relationship Id="rId416" Type="http://schemas.openxmlformats.org/officeDocument/2006/relationships/hyperlink" Target="https://www.munzee.com/m/MeanderingMonkeys/14489/" TargetMode="External"/><Relationship Id="rId658" Type="http://schemas.openxmlformats.org/officeDocument/2006/relationships/hyperlink" Target="https://www.munzee.com/m/rynee/4887/" TargetMode="External"/><Relationship Id="rId891" Type="http://schemas.openxmlformats.org/officeDocument/2006/relationships/hyperlink" Target="https://www.munzee.com/m/coachV/7210/" TargetMode="External"/><Relationship Id="rId890" Type="http://schemas.openxmlformats.org/officeDocument/2006/relationships/hyperlink" Target="https://www.munzee.com/m/MeanderingMonkeys/14499/" TargetMode="External"/><Relationship Id="rId411" Type="http://schemas.openxmlformats.org/officeDocument/2006/relationships/hyperlink" Target="https://www.munzee.com/m/MrsHB31/4443/" TargetMode="External"/><Relationship Id="rId653" Type="http://schemas.openxmlformats.org/officeDocument/2006/relationships/hyperlink" Target="https://www.munzee.com/m/DarkButPale/187/" TargetMode="External"/><Relationship Id="rId895" Type="http://schemas.openxmlformats.org/officeDocument/2006/relationships/hyperlink" Target="https://www.munzee.com/m/Basher/111/" TargetMode="External"/><Relationship Id="rId410" Type="http://schemas.openxmlformats.org/officeDocument/2006/relationships/hyperlink" Target="https://www.munzee.com/m/MeanderingMonkeys/14487/" TargetMode="External"/><Relationship Id="rId652" Type="http://schemas.openxmlformats.org/officeDocument/2006/relationships/hyperlink" Target="https://www.munzee.com/m/shingobee23/3007/" TargetMode="External"/><Relationship Id="rId894" Type="http://schemas.openxmlformats.org/officeDocument/2006/relationships/hyperlink" Target="https://www.munzee.com/m/M8/127/" TargetMode="External"/><Relationship Id="rId651" Type="http://schemas.openxmlformats.org/officeDocument/2006/relationships/hyperlink" Target="https://www.munzee.com/m/Nov64/11203/" TargetMode="External"/><Relationship Id="rId893" Type="http://schemas.openxmlformats.org/officeDocument/2006/relationships/hyperlink" Target="https://www.munzee.com/m/rdv3rd/476/" TargetMode="External"/><Relationship Id="rId650" Type="http://schemas.openxmlformats.org/officeDocument/2006/relationships/hyperlink" Target="https://www.munzee.com/m/GrizzSteve/3061/" TargetMode="External"/><Relationship Id="rId892" Type="http://schemas.openxmlformats.org/officeDocument/2006/relationships/hyperlink" Target="https://www.munzee.com/m/geoibsons/4367/" TargetMode="External"/><Relationship Id="rId206" Type="http://schemas.openxmlformats.org/officeDocument/2006/relationships/hyperlink" Target="https://www.munzee.com/m/Ivivila/887/" TargetMode="External"/><Relationship Id="rId448" Type="http://schemas.openxmlformats.org/officeDocument/2006/relationships/hyperlink" Target="https://www.munzee.com/m/Syrtene/2378/" TargetMode="External"/><Relationship Id="rId205" Type="http://schemas.openxmlformats.org/officeDocument/2006/relationships/hyperlink" Target="https://www.munzee.com/m/BoMS/6730/" TargetMode="External"/><Relationship Id="rId447" Type="http://schemas.openxmlformats.org/officeDocument/2006/relationships/hyperlink" Target="https://www.munzee.com/m/NoahCache/2345/" TargetMode="External"/><Relationship Id="rId689" Type="http://schemas.openxmlformats.org/officeDocument/2006/relationships/hyperlink" Target="https://www.munzee.com/m/OHail/17355/" TargetMode="External"/><Relationship Id="rId204" Type="http://schemas.openxmlformats.org/officeDocument/2006/relationships/hyperlink" Target="https://www.munzee.com/m/MetteS/5308/" TargetMode="External"/><Relationship Id="rId446" Type="http://schemas.openxmlformats.org/officeDocument/2006/relationships/hyperlink" Target="https://www.munzee.com/m/geckofreund/3082/" TargetMode="External"/><Relationship Id="rId688" Type="http://schemas.openxmlformats.org/officeDocument/2006/relationships/hyperlink" Target="https://www.munzee.com/m/3newsomes/6062" TargetMode="External"/><Relationship Id="rId203" Type="http://schemas.openxmlformats.org/officeDocument/2006/relationships/hyperlink" Target="https://www.munzee.com/m/Lehmis/396/" TargetMode="External"/><Relationship Id="rId445" Type="http://schemas.openxmlformats.org/officeDocument/2006/relationships/hyperlink" Target="https://www.munzee.com/m/Syrtene/2375/" TargetMode="External"/><Relationship Id="rId687" Type="http://schemas.openxmlformats.org/officeDocument/2006/relationships/hyperlink" Target="https://www.munzee.com/m/denali0407/11531/" TargetMode="External"/><Relationship Id="rId209" Type="http://schemas.openxmlformats.org/officeDocument/2006/relationships/hyperlink" Target="https://www.munzee.com/m/Patterc/2121/" TargetMode="External"/><Relationship Id="rId208" Type="http://schemas.openxmlformats.org/officeDocument/2006/relationships/hyperlink" Target="https://www.munzee.com/m/BoMS/6101/" TargetMode="External"/><Relationship Id="rId207" Type="http://schemas.openxmlformats.org/officeDocument/2006/relationships/hyperlink" Target="https://www.munzee.com/m/MetteS/5292/" TargetMode="External"/><Relationship Id="rId449" Type="http://schemas.openxmlformats.org/officeDocument/2006/relationships/hyperlink" Target="https://www.munzee.com/m/DVDNJYC/2845" TargetMode="External"/><Relationship Id="rId440" Type="http://schemas.openxmlformats.org/officeDocument/2006/relationships/hyperlink" Target="https://www.munzee.com/m/TURTLE/5832/" TargetMode="External"/><Relationship Id="rId682" Type="http://schemas.openxmlformats.org/officeDocument/2006/relationships/hyperlink" Target="https://www.munzee.com/m/sickman/4433" TargetMode="External"/><Relationship Id="rId681" Type="http://schemas.openxmlformats.org/officeDocument/2006/relationships/hyperlink" Target="https://www.munzee.com/m/Redman/12623" TargetMode="External"/><Relationship Id="rId680" Type="http://schemas.openxmlformats.org/officeDocument/2006/relationships/hyperlink" Target="https://www.munzee.com/m/Westies/4794" TargetMode="External"/><Relationship Id="rId202" Type="http://schemas.openxmlformats.org/officeDocument/2006/relationships/hyperlink" Target="https://www.munzee.com/m/amadoreugen/4068/" TargetMode="External"/><Relationship Id="rId444" Type="http://schemas.openxmlformats.org/officeDocument/2006/relationships/hyperlink" Target="https://www.munzee.com/m/NoahCache/2337/" TargetMode="External"/><Relationship Id="rId686" Type="http://schemas.openxmlformats.org/officeDocument/2006/relationships/hyperlink" Target="https://www.munzee.com/m/georeyna/8658/" TargetMode="External"/><Relationship Id="rId201" Type="http://schemas.openxmlformats.org/officeDocument/2006/relationships/hyperlink" Target="https://www.munzee.com/m/GrandpaArvada/10498/" TargetMode="External"/><Relationship Id="rId443" Type="http://schemas.openxmlformats.org/officeDocument/2006/relationships/hyperlink" Target="https://www.munzee.com/m/geckofreund/3080/" TargetMode="External"/><Relationship Id="rId685" Type="http://schemas.openxmlformats.org/officeDocument/2006/relationships/hyperlink" Target="https://www.munzee.com/m/OHail/17350/" TargetMode="External"/><Relationship Id="rId200" Type="http://schemas.openxmlformats.org/officeDocument/2006/relationships/hyperlink" Target="https://www.munzee.com/m/BoMS/6731/" TargetMode="External"/><Relationship Id="rId442" Type="http://schemas.openxmlformats.org/officeDocument/2006/relationships/hyperlink" Target="https://www.munzee.com/m/q22q17/8421/" TargetMode="External"/><Relationship Id="rId684" Type="http://schemas.openxmlformats.org/officeDocument/2006/relationships/hyperlink" Target="https://www.munzee.com/m/denali0407/11530/" TargetMode="External"/><Relationship Id="rId441" Type="http://schemas.openxmlformats.org/officeDocument/2006/relationships/hyperlink" Target="https://www.munzee.com/m/GrandpaArvada/10453/" TargetMode="External"/><Relationship Id="rId683" Type="http://schemas.openxmlformats.org/officeDocument/2006/relationships/hyperlink" Target="https://www.munzee.com/m/Westies/4786" TargetMode="External"/><Relationship Id="rId437" Type="http://schemas.openxmlformats.org/officeDocument/2006/relationships/hyperlink" Target="https://www.munzee.com/m/Jafo43/15886/" TargetMode="External"/><Relationship Id="rId679" Type="http://schemas.openxmlformats.org/officeDocument/2006/relationships/hyperlink" Target="https://www.munzee.com/m/Lehmis/328/" TargetMode="External"/><Relationship Id="rId436" Type="http://schemas.openxmlformats.org/officeDocument/2006/relationships/hyperlink" Target="https://www.munzee.com/m/Big100HD/7009/" TargetMode="External"/><Relationship Id="rId678" Type="http://schemas.openxmlformats.org/officeDocument/2006/relationships/hyperlink" Target="https://www.munzee.com/m/rynee/4884/" TargetMode="External"/><Relationship Id="rId435" Type="http://schemas.openxmlformats.org/officeDocument/2006/relationships/hyperlink" Target="https://www.munzee.com/m/Jafo43/15900" TargetMode="External"/><Relationship Id="rId677" Type="http://schemas.openxmlformats.org/officeDocument/2006/relationships/hyperlink" Target="https://www.munzee.com/m/cachaholic/3379" TargetMode="External"/><Relationship Id="rId434" Type="http://schemas.openxmlformats.org/officeDocument/2006/relationships/hyperlink" Target="https://www.munzee.com/m/q22q17/8420/" TargetMode="External"/><Relationship Id="rId676" Type="http://schemas.openxmlformats.org/officeDocument/2006/relationships/hyperlink" Target="https://www.munzee.com/m/Neta/3620/" TargetMode="External"/><Relationship Id="rId439" Type="http://schemas.openxmlformats.org/officeDocument/2006/relationships/hyperlink" Target="https://www.munzee.com/m/Servo/1938/" TargetMode="External"/><Relationship Id="rId438" Type="http://schemas.openxmlformats.org/officeDocument/2006/relationships/hyperlink" Target="https://www.munzee.com/m/JAL/2852" TargetMode="External"/><Relationship Id="rId671" Type="http://schemas.openxmlformats.org/officeDocument/2006/relationships/hyperlink" Target="https://www.munzee.com/m/georeyna/8736/" TargetMode="External"/><Relationship Id="rId670" Type="http://schemas.openxmlformats.org/officeDocument/2006/relationships/hyperlink" Target="https://www.munzee.com/m/stevenkim/4078" TargetMode="External"/><Relationship Id="rId433" Type="http://schemas.openxmlformats.org/officeDocument/2006/relationships/hyperlink" Target="https://www.munzee.com/m/GrandpaArvada/10499/" TargetMode="External"/><Relationship Id="rId675" Type="http://schemas.openxmlformats.org/officeDocument/2006/relationships/hyperlink" Target="https://www.munzee.com/m/cachaholic/3378" TargetMode="External"/><Relationship Id="rId432" Type="http://schemas.openxmlformats.org/officeDocument/2006/relationships/hyperlink" Target="https://www.munzee.com/m/DVDNJYC/2860" TargetMode="External"/><Relationship Id="rId674" Type="http://schemas.openxmlformats.org/officeDocument/2006/relationships/hyperlink" Target="https://www.munzee.com/m/sickman/4432" TargetMode="External"/><Relationship Id="rId431" Type="http://schemas.openxmlformats.org/officeDocument/2006/relationships/hyperlink" Target="https://www.munzee.com/m/mrsg9064/6442/" TargetMode="External"/><Relationship Id="rId673" Type="http://schemas.openxmlformats.org/officeDocument/2006/relationships/hyperlink" Target="https://www.munzee.com/m/lison55/4301/" TargetMode="External"/><Relationship Id="rId430" Type="http://schemas.openxmlformats.org/officeDocument/2006/relationships/hyperlink" Target="https://www.munzee.com/m/habu/9216/" TargetMode="External"/><Relationship Id="rId672" Type="http://schemas.openxmlformats.org/officeDocument/2006/relationships/hyperlink" Target="https://www.munzee.com/m/stevenkim/407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unzee.com/map/9vgk3n3mg/15.0" TargetMode="External"/><Relationship Id="rId2" Type="http://schemas.openxmlformats.org/officeDocument/2006/relationships/hyperlink" Target="https://www.munzee.com/m/guido/1838/" TargetMode="External"/><Relationship Id="rId3" Type="http://schemas.openxmlformats.org/officeDocument/2006/relationships/hyperlink" Target="https://www.munzee.com/m/marleyfanct/656/" TargetMode="External"/><Relationship Id="rId4" Type="http://schemas.openxmlformats.org/officeDocument/2006/relationships/hyperlink" Target="https://www.munzee.com/m/EagleDadandXenia/16135/" TargetMode="External"/><Relationship Id="rId9" Type="http://schemas.openxmlformats.org/officeDocument/2006/relationships/hyperlink" Target="https://www.munzee.com/m/redshark78/2044/" TargetMode="External"/><Relationship Id="rId5" Type="http://schemas.openxmlformats.org/officeDocument/2006/relationships/hyperlink" Target="https://www.munzee.com/m/charlottedavina/1377/" TargetMode="External"/><Relationship Id="rId6" Type="http://schemas.openxmlformats.org/officeDocument/2006/relationships/hyperlink" Target="https://www.munzee.com/m/Debolicious/6220/" TargetMode="External"/><Relationship Id="rId7" Type="http://schemas.openxmlformats.org/officeDocument/2006/relationships/hyperlink" Target="https://www.munzee.com/m/FindersGirl/4002/" TargetMode="External"/><Relationship Id="rId8" Type="http://schemas.openxmlformats.org/officeDocument/2006/relationships/hyperlink" Target="https://www.munzee.com/m/kwd/5497" TargetMode="External"/><Relationship Id="rId130" Type="http://schemas.openxmlformats.org/officeDocument/2006/relationships/drawing" Target="../drawings/drawing2.xml"/><Relationship Id="rId40" Type="http://schemas.openxmlformats.org/officeDocument/2006/relationships/hyperlink" Target="https://www.munzee.com/m/bearmomscouter/2335/" TargetMode="External"/><Relationship Id="rId42" Type="http://schemas.openxmlformats.org/officeDocument/2006/relationships/hyperlink" Target="https://www.munzee.com/m/kwd/5414" TargetMode="External"/><Relationship Id="rId41" Type="http://schemas.openxmlformats.org/officeDocument/2006/relationships/hyperlink" Target="https://www.munzee.com/m/MrsBandit/1333/" TargetMode="External"/><Relationship Id="rId44" Type="http://schemas.openxmlformats.org/officeDocument/2006/relationships/hyperlink" Target="https://www.munzee.com/m/JackSparrow/16454/" TargetMode="External"/><Relationship Id="rId43" Type="http://schemas.openxmlformats.org/officeDocument/2006/relationships/hyperlink" Target="https://www.munzee.com/m/ChickenRun/9006/" TargetMode="External"/><Relationship Id="rId46" Type="http://schemas.openxmlformats.org/officeDocument/2006/relationships/hyperlink" Target="https://www.munzee.com/m/cachaholic/3339" TargetMode="External"/><Relationship Id="rId45" Type="http://schemas.openxmlformats.org/officeDocument/2006/relationships/hyperlink" Target="https://www.munzee.com/m/Big100HD/6697/" TargetMode="External"/><Relationship Id="rId48" Type="http://schemas.openxmlformats.org/officeDocument/2006/relationships/hyperlink" Target="https://www.munzee.com/m/arts5/17572/" TargetMode="External"/><Relationship Id="rId47" Type="http://schemas.openxmlformats.org/officeDocument/2006/relationships/hyperlink" Target="https://www.munzee.com/m/kwd/5503" TargetMode="External"/><Relationship Id="rId49" Type="http://schemas.openxmlformats.org/officeDocument/2006/relationships/hyperlink" Target="https://www.munzee.com/m/JABIE28/3073/" TargetMode="External"/><Relationship Id="rId31" Type="http://schemas.openxmlformats.org/officeDocument/2006/relationships/hyperlink" Target="https://www.munzee.com/m/granitente/3920/" TargetMode="External"/><Relationship Id="rId30" Type="http://schemas.openxmlformats.org/officeDocument/2006/relationships/hyperlink" Target="https://www.munzee.com/m/pritzen/10420/" TargetMode="External"/><Relationship Id="rId33" Type="http://schemas.openxmlformats.org/officeDocument/2006/relationships/hyperlink" Target="https://www.munzee.com/m/lison55/4188" TargetMode="External"/><Relationship Id="rId32" Type="http://schemas.openxmlformats.org/officeDocument/2006/relationships/hyperlink" Target="https://www.munzee.com/m/kpcrystal07/16221/" TargetMode="External"/><Relationship Id="rId35" Type="http://schemas.openxmlformats.org/officeDocument/2006/relationships/hyperlink" Target="https://www.munzee.com/m/stevenkim/3934/" TargetMode="External"/><Relationship Id="rId34" Type="http://schemas.openxmlformats.org/officeDocument/2006/relationships/hyperlink" Target="https://www.munzee.com/m/EagleDadandXenia/16303/" TargetMode="External"/><Relationship Id="rId37" Type="http://schemas.openxmlformats.org/officeDocument/2006/relationships/hyperlink" Target="https://www.munzee.com/m/habu/9048/" TargetMode="External"/><Relationship Id="rId36" Type="http://schemas.openxmlformats.org/officeDocument/2006/relationships/hyperlink" Target="https://www.munzee.com/m/valj519/4260/" TargetMode="External"/><Relationship Id="rId39" Type="http://schemas.openxmlformats.org/officeDocument/2006/relationships/hyperlink" Target="https://www.munzee.com/m/kwd/5415" TargetMode="External"/><Relationship Id="rId38" Type="http://schemas.openxmlformats.org/officeDocument/2006/relationships/hyperlink" Target="https://www.munzee.com/m/mrsg9064/6224/" TargetMode="External"/><Relationship Id="rId20" Type="http://schemas.openxmlformats.org/officeDocument/2006/relationships/hyperlink" Target="https://www.munzee.com/m/mrsg9064/6417/" TargetMode="External"/><Relationship Id="rId22" Type="http://schemas.openxmlformats.org/officeDocument/2006/relationships/hyperlink" Target="https://www.munzee.com/m/Big100HD/5787/" TargetMode="External"/><Relationship Id="rId21" Type="http://schemas.openxmlformats.org/officeDocument/2006/relationships/hyperlink" Target="https://www.munzee.com/m/kimdot/9808/" TargetMode="External"/><Relationship Id="rId24" Type="http://schemas.openxmlformats.org/officeDocument/2006/relationships/hyperlink" Target="https://www.munzee.com/m/Big100HD/6697/" TargetMode="External"/><Relationship Id="rId23" Type="http://schemas.openxmlformats.org/officeDocument/2006/relationships/hyperlink" Target="https://www.munzee.com/m/valj519/4205/" TargetMode="External"/><Relationship Id="rId26" Type="http://schemas.openxmlformats.org/officeDocument/2006/relationships/hyperlink" Target="https://www.munzee.com/m/guido/1951/" TargetMode="External"/><Relationship Id="rId25" Type="http://schemas.openxmlformats.org/officeDocument/2006/relationships/hyperlink" Target="https://www.munzee.com/m/Big100HD/5884/" TargetMode="External"/><Relationship Id="rId28" Type="http://schemas.openxmlformats.org/officeDocument/2006/relationships/hyperlink" Target="https://www.munzee.com/m/MamaDuck71/1324/" TargetMode="External"/><Relationship Id="rId27" Type="http://schemas.openxmlformats.org/officeDocument/2006/relationships/hyperlink" Target="https://www.munzee.com/m/pritzen/10348/" TargetMode="External"/><Relationship Id="rId29" Type="http://schemas.openxmlformats.org/officeDocument/2006/relationships/hyperlink" Target="https://www.munzee.com/m/kpcrystal07/16783/" TargetMode="External"/><Relationship Id="rId11" Type="http://schemas.openxmlformats.org/officeDocument/2006/relationships/hyperlink" Target="https://www.munzee.com/m/AmezorC/8644" TargetMode="External"/><Relationship Id="rId10" Type="http://schemas.openxmlformats.org/officeDocument/2006/relationships/hyperlink" Target="https://www.munzee.com/m/Kyrandia/2578/" TargetMode="External"/><Relationship Id="rId13" Type="http://schemas.openxmlformats.org/officeDocument/2006/relationships/hyperlink" Target="https://www.munzee.com/m/MeLa/2842/" TargetMode="External"/><Relationship Id="rId12" Type="http://schemas.openxmlformats.org/officeDocument/2006/relationships/hyperlink" Target="https://www.munzee.com/m/kwd/5431" TargetMode="External"/><Relationship Id="rId15" Type="http://schemas.openxmlformats.org/officeDocument/2006/relationships/hyperlink" Target="https://www.munzee.com/m/RangerTJ/274" TargetMode="External"/><Relationship Id="rId14" Type="http://schemas.openxmlformats.org/officeDocument/2006/relationships/hyperlink" Target="https://www.munzee.com/m/daysleeperdot/8181/" TargetMode="External"/><Relationship Id="rId17" Type="http://schemas.openxmlformats.org/officeDocument/2006/relationships/hyperlink" Target="https://www.munzee.com/m/MeLa/2995/" TargetMode="External"/><Relationship Id="rId16" Type="http://schemas.openxmlformats.org/officeDocument/2006/relationships/hyperlink" Target="https://www.munzee.com/m/kwd/5417" TargetMode="External"/><Relationship Id="rId19" Type="http://schemas.openxmlformats.org/officeDocument/2006/relationships/hyperlink" Target="https://www.munzee.com/m/habu/9229/" TargetMode="External"/><Relationship Id="rId18" Type="http://schemas.openxmlformats.org/officeDocument/2006/relationships/hyperlink" Target="https://www.munzee.com/m/Kyrandia/2583/" TargetMode="External"/><Relationship Id="rId84" Type="http://schemas.openxmlformats.org/officeDocument/2006/relationships/hyperlink" Target="https://www.munzee.com/m/xptwo/14556/" TargetMode="External"/><Relationship Id="rId83" Type="http://schemas.openxmlformats.org/officeDocument/2006/relationships/hyperlink" Target="https://www.munzee.com/m/bazfum/6386/" TargetMode="External"/><Relationship Id="rId86" Type="http://schemas.openxmlformats.org/officeDocument/2006/relationships/hyperlink" Target="https://www.munzee.com/m/bazfum/6390/" TargetMode="External"/><Relationship Id="rId85" Type="http://schemas.openxmlformats.org/officeDocument/2006/relationships/hyperlink" Target="https://www.munzee.com/m/ChickenRun/9254/" TargetMode="External"/><Relationship Id="rId88" Type="http://schemas.openxmlformats.org/officeDocument/2006/relationships/hyperlink" Target="https://www.munzee.com/m/guido/2097/" TargetMode="External"/><Relationship Id="rId87" Type="http://schemas.openxmlformats.org/officeDocument/2006/relationships/hyperlink" Target="https://www.munzee.com/m/stevenkim/3926/" TargetMode="External"/><Relationship Id="rId89" Type="http://schemas.openxmlformats.org/officeDocument/2006/relationships/hyperlink" Target="https://www.munzee.com/m/Nov64/9326/" TargetMode="External"/><Relationship Id="rId80" Type="http://schemas.openxmlformats.org/officeDocument/2006/relationships/hyperlink" Target="https://www.munzee.com/m/Nov64/11039/" TargetMode="External"/><Relationship Id="rId82" Type="http://schemas.openxmlformats.org/officeDocument/2006/relationships/hyperlink" Target="https://www.munzee.com/m/purplecourgette/505/" TargetMode="External"/><Relationship Id="rId81" Type="http://schemas.openxmlformats.org/officeDocument/2006/relationships/hyperlink" Target="https://www.munzee.com/m/bazfum/6385/" TargetMode="External"/><Relationship Id="rId73" Type="http://schemas.openxmlformats.org/officeDocument/2006/relationships/hyperlink" Target="https://www.munzee.com/m/habu/9228/" TargetMode="External"/><Relationship Id="rId72" Type="http://schemas.openxmlformats.org/officeDocument/2006/relationships/hyperlink" Target="https://www.munzee.com/m/EagleDadandXenia/16346/" TargetMode="External"/><Relationship Id="rId75" Type="http://schemas.openxmlformats.org/officeDocument/2006/relationships/hyperlink" Target="https://www.munzee.com/m/FlamingoFlurrier/7211/" TargetMode="External"/><Relationship Id="rId74" Type="http://schemas.openxmlformats.org/officeDocument/2006/relationships/hyperlink" Target="https://www.munzee.com/m/mrsg9064/6422/" TargetMode="External"/><Relationship Id="rId77" Type="http://schemas.openxmlformats.org/officeDocument/2006/relationships/hyperlink" Target="https://www.munzee.com/m/kwd/5420/" TargetMode="External"/><Relationship Id="rId76" Type="http://schemas.openxmlformats.org/officeDocument/2006/relationships/hyperlink" Target="https://www.munzee.com/m/FlamingoFlurrier/11668/" TargetMode="External"/><Relationship Id="rId79" Type="http://schemas.openxmlformats.org/officeDocument/2006/relationships/hyperlink" Target="https://www.munzee.com/m/arts5/17592/" TargetMode="External"/><Relationship Id="rId78" Type="http://schemas.openxmlformats.org/officeDocument/2006/relationships/hyperlink" Target="https://www.munzee.com/m/arts5/17571/" TargetMode="External"/><Relationship Id="rId71" Type="http://schemas.openxmlformats.org/officeDocument/2006/relationships/hyperlink" Target="https://www.munzee.com/m/arts5/17374/" TargetMode="External"/><Relationship Id="rId70" Type="http://schemas.openxmlformats.org/officeDocument/2006/relationships/hyperlink" Target="https://www.munzee.com/m/Bisquick2/2567/" TargetMode="External"/><Relationship Id="rId62" Type="http://schemas.openxmlformats.org/officeDocument/2006/relationships/hyperlink" Target="https://www.munzee.com/m/Nov64/11090/" TargetMode="External"/><Relationship Id="rId61" Type="http://schemas.openxmlformats.org/officeDocument/2006/relationships/hyperlink" Target="https://www.munzee.com/m/daysleeperdot/8180/" TargetMode="External"/><Relationship Id="rId64" Type="http://schemas.openxmlformats.org/officeDocument/2006/relationships/hyperlink" Target="https://www.munzee.com/m/purplecourgette/499/" TargetMode="External"/><Relationship Id="rId63" Type="http://schemas.openxmlformats.org/officeDocument/2006/relationships/hyperlink" Target="https://www.munzee.com/m/xptwo/14424/" TargetMode="External"/><Relationship Id="rId66" Type="http://schemas.openxmlformats.org/officeDocument/2006/relationships/hyperlink" Target="https://www.munzee.com/m/bazfum/6438/" TargetMode="External"/><Relationship Id="rId65" Type="http://schemas.openxmlformats.org/officeDocument/2006/relationships/hyperlink" Target="https://www.munzee.com/m/Nov64/11188/" TargetMode="External"/><Relationship Id="rId68" Type="http://schemas.openxmlformats.org/officeDocument/2006/relationships/hyperlink" Target="https://www.munzee.com/m/redshark78/2039" TargetMode="External"/><Relationship Id="rId67" Type="http://schemas.openxmlformats.org/officeDocument/2006/relationships/hyperlink" Target="https://www.munzee.com/m/Nov64/9328/" TargetMode="External"/><Relationship Id="rId60" Type="http://schemas.openxmlformats.org/officeDocument/2006/relationships/hyperlink" Target="https://www.munzee.com/m/xptwo/14546/" TargetMode="External"/><Relationship Id="rId69" Type="http://schemas.openxmlformats.org/officeDocument/2006/relationships/hyperlink" Target="https://www.munzee.com/m/guido/1962/" TargetMode="External"/><Relationship Id="rId51" Type="http://schemas.openxmlformats.org/officeDocument/2006/relationships/hyperlink" Target="https://www.munzee.com/m/arts5/17568/" TargetMode="External"/><Relationship Id="rId50" Type="http://schemas.openxmlformats.org/officeDocument/2006/relationships/hyperlink" Target="https://www.munzee.com/m/kwd/5422" TargetMode="External"/><Relationship Id="rId53" Type="http://schemas.openxmlformats.org/officeDocument/2006/relationships/hyperlink" Target="https://www.munzee.com/m/kwd/5421/" TargetMode="External"/><Relationship Id="rId52" Type="http://schemas.openxmlformats.org/officeDocument/2006/relationships/hyperlink" Target="https://www.munzee.com/m/Qdog/3961/" TargetMode="External"/><Relationship Id="rId55" Type="http://schemas.openxmlformats.org/officeDocument/2006/relationships/hyperlink" Target="https://www.munzee.com/m/lison55/4189/" TargetMode="External"/><Relationship Id="rId54" Type="http://schemas.openxmlformats.org/officeDocument/2006/relationships/hyperlink" Target="https://www.munzee.com/m/arts5/17580/" TargetMode="External"/><Relationship Id="rId57" Type="http://schemas.openxmlformats.org/officeDocument/2006/relationships/hyperlink" Target="https://www.munzee.com/m/grubsneerg/2225/" TargetMode="External"/><Relationship Id="rId56" Type="http://schemas.openxmlformats.org/officeDocument/2006/relationships/hyperlink" Target="https://www.munzee.com/m/JABIE28/3052/" TargetMode="External"/><Relationship Id="rId59" Type="http://schemas.openxmlformats.org/officeDocument/2006/relationships/hyperlink" Target="https://www.munzee.com/m/Kyrandia/2610/" TargetMode="External"/><Relationship Id="rId58" Type="http://schemas.openxmlformats.org/officeDocument/2006/relationships/hyperlink" Target="https://www.munzee.com/m/Nov64/11032/" TargetMode="External"/><Relationship Id="rId107" Type="http://schemas.openxmlformats.org/officeDocument/2006/relationships/hyperlink" Target="https://www.munzee.com/m/Traycee/6946/" TargetMode="External"/><Relationship Id="rId106" Type="http://schemas.openxmlformats.org/officeDocument/2006/relationships/hyperlink" Target="https://www.munzee.com/m/MeanderingMonkeys/13587/" TargetMode="External"/><Relationship Id="rId105" Type="http://schemas.openxmlformats.org/officeDocument/2006/relationships/hyperlink" Target="https://www.munzee.com/m/MeanderingMonkeys/13384/" TargetMode="External"/><Relationship Id="rId104" Type="http://schemas.openxmlformats.org/officeDocument/2006/relationships/hyperlink" Target="https://www.munzee.com/m/Bisquick2/2532/" TargetMode="External"/><Relationship Id="rId109" Type="http://schemas.openxmlformats.org/officeDocument/2006/relationships/hyperlink" Target="https://www.munzee.com/m/einkilorind/2478/" TargetMode="External"/><Relationship Id="rId108" Type="http://schemas.openxmlformats.org/officeDocument/2006/relationships/hyperlink" Target="https://www.munzee.com/m/einkilorind/2479/" TargetMode="External"/><Relationship Id="rId103" Type="http://schemas.openxmlformats.org/officeDocument/2006/relationships/hyperlink" Target="https://www.munzee.com/m/ChickenRun/8949/" TargetMode="External"/><Relationship Id="rId102" Type="http://schemas.openxmlformats.org/officeDocument/2006/relationships/hyperlink" Target="https://www.munzee.com/m/kwd/5419" TargetMode="External"/><Relationship Id="rId101" Type="http://schemas.openxmlformats.org/officeDocument/2006/relationships/hyperlink" Target="https://www.munzee.com/m/Traycee/6945/" TargetMode="External"/><Relationship Id="rId100" Type="http://schemas.openxmlformats.org/officeDocument/2006/relationships/hyperlink" Target="https://www.munzee.com/m/MeanderingMonkeys/13583/" TargetMode="External"/><Relationship Id="rId129" Type="http://schemas.openxmlformats.org/officeDocument/2006/relationships/hyperlink" Target="https://www.munzee.com/m/ChickenRun/9253/" TargetMode="External"/><Relationship Id="rId128" Type="http://schemas.openxmlformats.org/officeDocument/2006/relationships/hyperlink" Target="https://www.munzee.com/m/JackSparrow/16360" TargetMode="External"/><Relationship Id="rId127" Type="http://schemas.openxmlformats.org/officeDocument/2006/relationships/hyperlink" Target="https://www.munzee.com/m/misstee/1546/" TargetMode="External"/><Relationship Id="rId126" Type="http://schemas.openxmlformats.org/officeDocument/2006/relationships/hyperlink" Target="https://www.munzee.com/m/lostsole68/947/" TargetMode="External"/><Relationship Id="rId121" Type="http://schemas.openxmlformats.org/officeDocument/2006/relationships/hyperlink" Target="https://www.munzee.com/m/MeanderingMonkeys/13901/" TargetMode="External"/><Relationship Id="rId120" Type="http://schemas.openxmlformats.org/officeDocument/2006/relationships/hyperlink" Target="https://www.munzee.com/m/MeanderingMonkeys/13900/" TargetMode="External"/><Relationship Id="rId125" Type="http://schemas.openxmlformats.org/officeDocument/2006/relationships/hyperlink" Target="https://www.munzee.com/m/daysleeperdot/8078/" TargetMode="External"/><Relationship Id="rId124" Type="http://schemas.openxmlformats.org/officeDocument/2006/relationships/hyperlink" Target="https://www.munzee.com/m/georeyna/8691/" TargetMode="External"/><Relationship Id="rId123" Type="http://schemas.openxmlformats.org/officeDocument/2006/relationships/hyperlink" Target="https://www.munzee.com/m/MeanderingMonkeys/13903/" TargetMode="External"/><Relationship Id="rId122" Type="http://schemas.openxmlformats.org/officeDocument/2006/relationships/hyperlink" Target="https://www.munzee.com/m/MeanderingMonkeys/13902/" TargetMode="External"/><Relationship Id="rId95" Type="http://schemas.openxmlformats.org/officeDocument/2006/relationships/hyperlink" Target="https://www.munzee.com/m/wemissmo/8774/" TargetMode="External"/><Relationship Id="rId94" Type="http://schemas.openxmlformats.org/officeDocument/2006/relationships/hyperlink" Target="https://www.munzee.com/m/daysleeperdot/8112/" TargetMode="External"/><Relationship Id="rId97" Type="http://schemas.openxmlformats.org/officeDocument/2006/relationships/hyperlink" Target="https://www.munzee.com/m/MeanderingMonkeys/13580/" TargetMode="External"/><Relationship Id="rId96" Type="http://schemas.openxmlformats.org/officeDocument/2006/relationships/hyperlink" Target="https://www.munzee.com/m/MeanderingMonkeys/13579/" TargetMode="External"/><Relationship Id="rId99" Type="http://schemas.openxmlformats.org/officeDocument/2006/relationships/hyperlink" Target="https://www.munzee.com/m/MeanderingMonkeys/13582/" TargetMode="External"/><Relationship Id="rId98" Type="http://schemas.openxmlformats.org/officeDocument/2006/relationships/hyperlink" Target="https://www.munzee.com/m/MeanderingMonkeys/13581/" TargetMode="External"/><Relationship Id="rId91" Type="http://schemas.openxmlformats.org/officeDocument/2006/relationships/hyperlink" Target="https://www.munzee.com/m/xptwo/14308/" TargetMode="External"/><Relationship Id="rId90" Type="http://schemas.openxmlformats.org/officeDocument/2006/relationships/hyperlink" Target="https://www.munzee.com/m/Qdog/4080/" TargetMode="External"/><Relationship Id="rId93" Type="http://schemas.openxmlformats.org/officeDocument/2006/relationships/hyperlink" Target="https://www.munzee.com/m/purplecourgette/585/" TargetMode="External"/><Relationship Id="rId92" Type="http://schemas.openxmlformats.org/officeDocument/2006/relationships/hyperlink" Target="https://www.munzee.com/m/ChickenRun/9266/" TargetMode="External"/><Relationship Id="rId118" Type="http://schemas.openxmlformats.org/officeDocument/2006/relationships/hyperlink" Target="https://www.munzee.com/m/TK7464/2104/" TargetMode="External"/><Relationship Id="rId117" Type="http://schemas.openxmlformats.org/officeDocument/2006/relationships/hyperlink" Target="https://www.munzee.com/m/MeanderingMonkeys/13898/" TargetMode="External"/><Relationship Id="rId116" Type="http://schemas.openxmlformats.org/officeDocument/2006/relationships/hyperlink" Target="https://www.munzee.com/m/MeanderingMonkeys/13713/" TargetMode="External"/><Relationship Id="rId115" Type="http://schemas.openxmlformats.org/officeDocument/2006/relationships/hyperlink" Target="https://www.munzee.com/m/MeanderingMonkeys/13590/" TargetMode="External"/><Relationship Id="rId119" Type="http://schemas.openxmlformats.org/officeDocument/2006/relationships/hyperlink" Target="https://www.munzee.com/m/MeanderingMonkeys/13899/" TargetMode="External"/><Relationship Id="rId110" Type="http://schemas.openxmlformats.org/officeDocument/2006/relationships/hyperlink" Target="https://www.munzee.com/m/Traycee/6975/" TargetMode="External"/><Relationship Id="rId114" Type="http://schemas.openxmlformats.org/officeDocument/2006/relationships/hyperlink" Target="https://www.munzee.com/m/MeanderingMonkeys/13585/" TargetMode="External"/><Relationship Id="rId113" Type="http://schemas.openxmlformats.org/officeDocument/2006/relationships/hyperlink" Target="https://www.munzee.com/m/MeanderingMonkeys/13584/" TargetMode="External"/><Relationship Id="rId112" Type="http://schemas.openxmlformats.org/officeDocument/2006/relationships/hyperlink" Target="https://www.munzee.com/m/lison55/4312" TargetMode="External"/><Relationship Id="rId111" Type="http://schemas.openxmlformats.org/officeDocument/2006/relationships/hyperlink" Target="https://www.munzee.com/m/Traycee/7077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5"/>
    <col customWidth="1" min="3" max="4" width="18.88"/>
    <col customWidth="1" min="5" max="5" width="22.63"/>
    <col customWidth="1" min="6" max="6" width="21.38"/>
    <col customWidth="1" min="7" max="7" width="36.63"/>
    <col customWidth="1" min="9" max="10" width="11.38"/>
    <col customWidth="1" min="11" max="11" width="8.88"/>
    <col hidden="1" min="12" max="23" width="12.63"/>
  </cols>
  <sheetData>
    <row r="1" ht="37.5" customHeight="1">
      <c r="A1" s="1" t="s">
        <v>0</v>
      </c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/>
      <c r="B2" s="6"/>
      <c r="C2" s="6"/>
      <c r="D2" s="6"/>
      <c r="E2" s="7"/>
      <c r="F2" s="8"/>
      <c r="G2" s="9"/>
      <c r="H2" s="10"/>
      <c r="I2" s="5"/>
      <c r="J2" s="5"/>
      <c r="K2" s="5"/>
    </row>
    <row r="3">
      <c r="A3" s="6"/>
      <c r="B3" s="6"/>
      <c r="C3" s="6"/>
      <c r="D3" s="6"/>
      <c r="E3" s="7"/>
      <c r="F3" s="8"/>
      <c r="G3" s="9"/>
      <c r="H3" s="10"/>
      <c r="I3" s="5"/>
      <c r="J3" s="5"/>
      <c r="K3" s="5"/>
    </row>
    <row r="4">
      <c r="A4" s="11" t="s">
        <v>1</v>
      </c>
      <c r="B4" s="12"/>
      <c r="C4" s="12"/>
      <c r="D4" s="13" t="s">
        <v>2</v>
      </c>
      <c r="E4" s="13" t="s">
        <v>3</v>
      </c>
      <c r="F4" s="8"/>
      <c r="G4" s="9"/>
      <c r="H4" s="10"/>
      <c r="I4" s="5"/>
      <c r="J4" s="5"/>
      <c r="K4" s="5"/>
    </row>
    <row r="5">
      <c r="A5" s="14" t="s">
        <v>4</v>
      </c>
      <c r="D5" s="15">
        <f>countifs($G27:$G1414, "", $E27:$E1414, "white")</f>
        <v>1</v>
      </c>
      <c r="E5" s="15">
        <f>countif($E27:$E1414, "white")</f>
        <v>70</v>
      </c>
      <c r="F5" s="8"/>
      <c r="G5" s="9"/>
      <c r="H5" s="10"/>
      <c r="I5" s="5"/>
      <c r="J5" s="5"/>
      <c r="K5" s="5"/>
    </row>
    <row r="6">
      <c r="A6" s="16" t="s">
        <v>5</v>
      </c>
      <c r="D6" s="17">
        <f>countifs($G27:$G1414, "", $E27:$E1414, "timberwolf")</f>
        <v>32</v>
      </c>
      <c r="E6" s="17">
        <f>countif($E27:$E1414, "timberwolf")</f>
        <v>135</v>
      </c>
      <c r="F6" s="8"/>
      <c r="G6" s="9"/>
      <c r="H6" s="10"/>
      <c r="I6" s="5"/>
      <c r="J6" s="5"/>
      <c r="K6" s="5"/>
    </row>
    <row r="7">
      <c r="A7" s="18" t="s">
        <v>6</v>
      </c>
      <c r="D7" s="19">
        <f>countifs($G27:$G1414, "", $E27:$E1414, "silver")</f>
        <v>1</v>
      </c>
      <c r="E7" s="19">
        <f>countif($E27:$E1414, "silver")</f>
        <v>9</v>
      </c>
      <c r="F7" s="8"/>
      <c r="G7" s="9"/>
      <c r="H7" s="10"/>
      <c r="I7" s="5"/>
      <c r="J7" s="5"/>
      <c r="K7" s="5"/>
    </row>
    <row r="8">
      <c r="A8" s="20" t="s">
        <v>7</v>
      </c>
      <c r="D8" s="21">
        <f>countifs($G27:$G1414, "", $E27:$E1414, "gray")</f>
        <v>14</v>
      </c>
      <c r="E8" s="21">
        <f>countif($E27:$E1414, "gray")</f>
        <v>39</v>
      </c>
      <c r="F8" s="8"/>
      <c r="G8" s="9"/>
      <c r="H8" s="10"/>
      <c r="I8" s="5"/>
      <c r="J8" s="5"/>
      <c r="K8" s="5"/>
    </row>
    <row r="9">
      <c r="A9" s="22" t="s">
        <v>8</v>
      </c>
      <c r="D9" s="23">
        <f>countifs($G27:$G1414, "", $E27:$E1414, "black")</f>
        <v>130</v>
      </c>
      <c r="E9" s="23">
        <f>countif($E27:$E1414, "black")</f>
        <v>346</v>
      </c>
      <c r="F9" s="8"/>
      <c r="G9" s="9"/>
      <c r="H9" s="10"/>
      <c r="I9" s="5"/>
      <c r="J9" s="5"/>
      <c r="K9" s="5"/>
    </row>
    <row r="10">
      <c r="A10" s="24" t="s">
        <v>9</v>
      </c>
      <c r="D10" s="25">
        <f>countifs($G27:$G1414, "", $E27:$E1414, "sea green")</f>
        <v>90</v>
      </c>
      <c r="E10" s="25">
        <f>countif($E27:$E1414, "sea green")</f>
        <v>218</v>
      </c>
      <c r="F10" s="8"/>
      <c r="G10" s="9"/>
      <c r="H10" s="10"/>
      <c r="I10" s="5"/>
      <c r="J10" s="5"/>
      <c r="K10" s="5"/>
    </row>
    <row r="11">
      <c r="A11" s="26" t="s">
        <v>10</v>
      </c>
      <c r="D11" s="27">
        <f>countifs($G27:$G1414, "", $E27:$E1414, "granny smith apple")</f>
        <v>64</v>
      </c>
      <c r="E11" s="27">
        <f>countif($E27:$E1414, "granny smith apple")</f>
        <v>188</v>
      </c>
      <c r="F11" s="8"/>
      <c r="G11" s="9"/>
      <c r="H11" s="10"/>
      <c r="I11" s="5"/>
      <c r="J11" s="5"/>
      <c r="K11" s="5"/>
    </row>
    <row r="12">
      <c r="A12" s="28" t="s">
        <v>11</v>
      </c>
      <c r="D12" s="29">
        <f>countifs($G27:$G1414, "", $E27:$E1414, "wisteria")</f>
        <v>47</v>
      </c>
      <c r="E12" s="29">
        <f>countif($E27:$E1414, "wisteria")</f>
        <v>176</v>
      </c>
      <c r="F12" s="8"/>
      <c r="G12" s="9"/>
      <c r="H12" s="10"/>
      <c r="I12" s="5"/>
      <c r="J12" s="5"/>
      <c r="K12" s="5"/>
    </row>
    <row r="13">
      <c r="A13" s="30" t="s">
        <v>12</v>
      </c>
      <c r="D13" s="31">
        <f>countifs($G27:$G1414, "", $E27:$E1414, "purple mountains majesty")</f>
        <v>43</v>
      </c>
      <c r="E13" s="31">
        <f>countif($E27:$E1414, "purple mountains majesty")</f>
        <v>194</v>
      </c>
      <c r="F13" s="8"/>
      <c r="G13" s="9"/>
      <c r="H13" s="10"/>
      <c r="I13" s="5"/>
      <c r="J13" s="5"/>
      <c r="K13" s="5"/>
    </row>
    <row r="14">
      <c r="A14" s="32" t="s">
        <v>13</v>
      </c>
      <c r="B14" s="33"/>
      <c r="C14" s="33"/>
      <c r="D14" s="34">
        <f>countifs($G27:$G1414, "", $E27:$E1414, "plum")</f>
        <v>0</v>
      </c>
      <c r="E14" s="34">
        <f>countif($E27:$E1414, "plum")</f>
        <v>13</v>
      </c>
      <c r="F14" s="8"/>
      <c r="G14" s="9"/>
      <c r="H14" s="10"/>
      <c r="I14" s="5"/>
      <c r="J14" s="5"/>
      <c r="K14" s="5"/>
    </row>
    <row r="15">
      <c r="A15" s="6"/>
      <c r="B15" s="6"/>
      <c r="C15" s="6"/>
      <c r="D15" s="6"/>
      <c r="E15" s="7"/>
      <c r="F15" s="8"/>
      <c r="G15" s="9"/>
      <c r="H15" s="10"/>
      <c r="I15" s="5"/>
      <c r="J15" s="5"/>
      <c r="K15" s="5"/>
    </row>
    <row r="16">
      <c r="A16" s="6"/>
      <c r="B16" s="6"/>
      <c r="C16" s="6"/>
      <c r="D16" s="6"/>
      <c r="E16" s="7"/>
      <c r="F16" s="8"/>
      <c r="G16" s="9"/>
      <c r="H16" s="10"/>
      <c r="I16" s="5"/>
      <c r="J16" s="5"/>
      <c r="K16" s="5"/>
    </row>
    <row r="17">
      <c r="A17" s="14" t="s">
        <v>14</v>
      </c>
      <c r="D17" s="35" t="s">
        <v>15</v>
      </c>
      <c r="E17" s="36"/>
      <c r="F17" s="36"/>
      <c r="G17" s="9"/>
      <c r="H17" s="10"/>
      <c r="I17" s="5"/>
      <c r="J17" s="5"/>
      <c r="K17" s="5"/>
    </row>
    <row r="18">
      <c r="A18" s="37"/>
      <c r="B18" s="37"/>
      <c r="C18" s="37"/>
      <c r="D18" s="6"/>
      <c r="E18" s="7"/>
      <c r="F18" s="8"/>
      <c r="G18" s="9"/>
      <c r="H18" s="10"/>
      <c r="I18" s="5"/>
      <c r="J18" s="5"/>
      <c r="K18" s="5"/>
    </row>
    <row r="19">
      <c r="A19" s="37"/>
      <c r="B19" s="37"/>
      <c r="C19" s="37"/>
      <c r="D19" s="6"/>
      <c r="E19" s="7"/>
      <c r="F19" s="8"/>
      <c r="G19" s="9"/>
      <c r="H19" s="10"/>
      <c r="I19" s="5"/>
      <c r="J19" s="5"/>
      <c r="K19" s="5"/>
    </row>
    <row r="20">
      <c r="A20" s="38" t="s">
        <v>16</v>
      </c>
      <c r="B20" s="39"/>
      <c r="C20" s="39"/>
      <c r="D20" s="40" t="s">
        <v>17</v>
      </c>
      <c r="E20" s="41"/>
      <c r="F20" s="42"/>
      <c r="G20" s="43"/>
      <c r="H20" s="39"/>
      <c r="I20" s="39"/>
      <c r="J20" s="39"/>
      <c r="K20" s="5"/>
    </row>
    <row r="21">
      <c r="A21" s="14" t="s">
        <v>18</v>
      </c>
      <c r="D21" s="36" t="s">
        <v>19</v>
      </c>
      <c r="G21" s="44" t="s">
        <v>20</v>
      </c>
      <c r="K21" s="5"/>
    </row>
    <row r="22">
      <c r="A22" s="14" t="s">
        <v>21</v>
      </c>
      <c r="D22" s="36" t="s">
        <v>22</v>
      </c>
      <c r="K22" s="5"/>
    </row>
    <row r="23">
      <c r="A23" s="14" t="s">
        <v>23</v>
      </c>
      <c r="B23" s="14"/>
      <c r="C23" s="14"/>
      <c r="D23" s="36" t="s">
        <v>24</v>
      </c>
      <c r="G23" s="45" t="s">
        <v>25</v>
      </c>
      <c r="K23" s="5"/>
    </row>
    <row r="24">
      <c r="A24" s="37"/>
      <c r="B24" s="37"/>
      <c r="C24" s="37"/>
      <c r="D24" s="6"/>
      <c r="E24" s="7"/>
      <c r="F24" s="8"/>
      <c r="G24" s="9"/>
      <c r="H24" s="10"/>
      <c r="I24" s="5"/>
      <c r="J24" s="5"/>
      <c r="K24" s="5"/>
    </row>
    <row r="25">
      <c r="A25" s="6"/>
      <c r="B25" s="6"/>
      <c r="C25" s="6"/>
      <c r="D25" s="6"/>
      <c r="E25" s="7"/>
      <c r="F25" s="8"/>
      <c r="G25" s="9"/>
      <c r="H25" s="10"/>
      <c r="I25" s="5"/>
      <c r="J25" s="5"/>
      <c r="K25" s="5"/>
    </row>
    <row r="26">
      <c r="A26" s="46" t="s">
        <v>26</v>
      </c>
      <c r="B26" s="47" t="s">
        <v>27</v>
      </c>
      <c r="C26" s="48" t="s">
        <v>28</v>
      </c>
      <c r="D26" s="49" t="s">
        <v>29</v>
      </c>
      <c r="E26" s="49" t="s">
        <v>1</v>
      </c>
      <c r="F26" s="50" t="s">
        <v>30</v>
      </c>
      <c r="G26" s="46" t="s">
        <v>31</v>
      </c>
      <c r="H26" s="51" t="s">
        <v>32</v>
      </c>
      <c r="I26" s="52" t="s">
        <v>33</v>
      </c>
      <c r="J26" s="52" t="s">
        <v>34</v>
      </c>
      <c r="K26" s="52" t="s">
        <v>35</v>
      </c>
      <c r="L26" s="53"/>
      <c r="M26" s="54"/>
      <c r="N26" s="55"/>
      <c r="O26" s="56"/>
      <c r="P26" s="57" t="s">
        <v>36</v>
      </c>
      <c r="Q26" s="57" t="s">
        <v>37</v>
      </c>
      <c r="R26" s="57" t="s">
        <v>38</v>
      </c>
      <c r="S26" s="57" t="s">
        <v>39</v>
      </c>
      <c r="T26" s="57" t="s">
        <v>40</v>
      </c>
      <c r="U26" s="57" t="s">
        <v>41</v>
      </c>
      <c r="V26" s="57" t="s">
        <v>42</v>
      </c>
      <c r="W26" s="57" t="s">
        <v>43</v>
      </c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>
      <c r="A27" s="59">
        <v>1.0</v>
      </c>
      <c r="B27" s="59">
        <v>23.0</v>
      </c>
      <c r="C27" s="60">
        <v>33.1291575335768</v>
      </c>
      <c r="D27" s="60">
        <v>-96.6345891597657</v>
      </c>
      <c r="E27" s="61" t="s">
        <v>10</v>
      </c>
      <c r="F27" s="62" t="s">
        <v>44</v>
      </c>
      <c r="G27" s="63" t="s">
        <v>45</v>
      </c>
      <c r="H27" s="64"/>
      <c r="I27" s="65">
        <f t="shared" ref="I27:I362" si="1">COUNTIFS($F$27:$F1414,F27,$K$27:$K$1414,TRUE)</f>
        <v>20</v>
      </c>
      <c r="J27" s="66">
        <f>COUNTIF(Username, F27)</f>
        <v>20</v>
      </c>
      <c r="K27" s="67" t="b">
        <v>1</v>
      </c>
      <c r="L27" s="68"/>
      <c r="M27" s="68"/>
      <c r="N27" s="68"/>
      <c r="O27" s="68"/>
      <c r="P27" s="68">
        <f>countifs($F$27:$F$553, F27, $E$27:$E$553, "white")</f>
        <v>3</v>
      </c>
      <c r="Q27" s="68">
        <f>countifs($F$27:$F$553, F27, $E$27:$E$553, "red")</f>
        <v>0</v>
      </c>
      <c r="R27" s="68">
        <f>countifs($F$27:$F$553, F27, $E$27:$E$553, "orange")</f>
        <v>0</v>
      </c>
      <c r="S27" s="68">
        <f>countifs($F$27:$F$553, F27, $E$27:$E$553, "yellow")</f>
        <v>0</v>
      </c>
      <c r="T27" s="68">
        <f>countifs($F$27:$F$553, F27, $E$27:$E$553, "green")</f>
        <v>0</v>
      </c>
      <c r="U27" s="68">
        <f>countifs($F$27:$F$553, F27, $E$27:$E$553, "indigo")</f>
        <v>0</v>
      </c>
      <c r="V27" s="68">
        <f>countifs($F$27:$F$553, F27, $E$27:$E$553, "blue")</f>
        <v>0</v>
      </c>
      <c r="W27" s="68">
        <f>countifs($F$27:$F$553, F27, $E$27:$E$553, "violet")</f>
        <v>0</v>
      </c>
      <c r="X27" s="68"/>
      <c r="Y27" s="68"/>
      <c r="Z27" s="68"/>
      <c r="AA27" s="68"/>
      <c r="AB27" s="68"/>
      <c r="AC27" s="68"/>
      <c r="AD27" s="68"/>
      <c r="AE27" s="68"/>
      <c r="AF27" s="68"/>
      <c r="AG27" s="68"/>
    </row>
    <row r="28">
      <c r="A28" s="59">
        <v>1.0</v>
      </c>
      <c r="B28" s="59">
        <v>24.0</v>
      </c>
      <c r="C28" s="60">
        <v>33.1291575334591</v>
      </c>
      <c r="D28" s="60">
        <v>-96.6344175291708</v>
      </c>
      <c r="E28" s="61" t="s">
        <v>10</v>
      </c>
      <c r="F28" s="62" t="s">
        <v>46</v>
      </c>
      <c r="G28" s="69" t="s">
        <v>47</v>
      </c>
      <c r="H28" s="70"/>
      <c r="I28" s="65">
        <f t="shared" si="1"/>
        <v>6</v>
      </c>
      <c r="J28" s="66">
        <f>COUNTIF(Username, F28)</f>
        <v>13</v>
      </c>
      <c r="K28" s="67" t="b">
        <v>1</v>
      </c>
      <c r="L28" s="71"/>
      <c r="M28" s="71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</row>
    <row r="29">
      <c r="A29" s="59">
        <v>1.0</v>
      </c>
      <c r="B29" s="59">
        <v>25.0</v>
      </c>
      <c r="C29" s="60">
        <v>33.1291575333414</v>
      </c>
      <c r="D29" s="60">
        <v>-96.6342458985759</v>
      </c>
      <c r="E29" s="61" t="s">
        <v>10</v>
      </c>
      <c r="F29" s="62" t="s">
        <v>48</v>
      </c>
      <c r="G29" s="63" t="s">
        <v>49</v>
      </c>
      <c r="H29" s="70"/>
      <c r="I29" s="65">
        <f t="shared" si="1"/>
        <v>2</v>
      </c>
      <c r="J29" s="66">
        <f>COUNTIF(Username, F29)</f>
        <v>2</v>
      </c>
      <c r="K29" s="67" t="b">
        <v>1</v>
      </c>
      <c r="L29" s="71"/>
      <c r="M29" s="71"/>
      <c r="N29" s="71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</row>
    <row r="30">
      <c r="A30" s="59">
        <v>1.0</v>
      </c>
      <c r="B30" s="59">
        <v>26.0</v>
      </c>
      <c r="C30" s="60">
        <v>33.1291575332238</v>
      </c>
      <c r="D30" s="60">
        <v>-96.634074267981</v>
      </c>
      <c r="E30" s="61" t="s">
        <v>10</v>
      </c>
      <c r="F30" s="62" t="s">
        <v>50</v>
      </c>
      <c r="G30" s="69" t="s">
        <v>51</v>
      </c>
      <c r="H30" s="64"/>
      <c r="I30" s="65">
        <f t="shared" si="1"/>
        <v>12</v>
      </c>
      <c r="J30" s="66">
        <f>COUNTIF(Username, F30)</f>
        <v>24</v>
      </c>
      <c r="K30" s="67" t="b">
        <v>1</v>
      </c>
      <c r="L30" s="71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</row>
    <row r="31">
      <c r="A31" s="59">
        <v>1.0</v>
      </c>
      <c r="B31" s="59">
        <v>27.0</v>
      </c>
      <c r="C31" s="60">
        <v>33.1291575331061</v>
      </c>
      <c r="D31" s="60">
        <v>-96.6339026373862</v>
      </c>
      <c r="E31" s="61" t="s">
        <v>10</v>
      </c>
      <c r="F31" s="62" t="s">
        <v>52</v>
      </c>
      <c r="G31" s="72" t="s">
        <v>53</v>
      </c>
      <c r="H31" s="73"/>
      <c r="I31" s="65">
        <f t="shared" si="1"/>
        <v>5</v>
      </c>
      <c r="J31" s="66">
        <f>COUNTIF(Username, F31)</f>
        <v>5</v>
      </c>
      <c r="K31" s="67" t="b">
        <v>1</v>
      </c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>
      <c r="A32" s="59">
        <v>1.0</v>
      </c>
      <c r="B32" s="59">
        <v>28.0</v>
      </c>
      <c r="C32" s="60">
        <v>33.1291575329885</v>
      </c>
      <c r="D32" s="60">
        <v>-96.6337310067913</v>
      </c>
      <c r="E32" s="61" t="s">
        <v>10</v>
      </c>
      <c r="F32" s="62" t="s">
        <v>54</v>
      </c>
      <c r="G32" s="63" t="s">
        <v>55</v>
      </c>
      <c r="H32" s="74"/>
      <c r="I32" s="65">
        <f t="shared" si="1"/>
        <v>1</v>
      </c>
      <c r="J32" s="66">
        <f>COUNTIF(Username, F32)</f>
        <v>1</v>
      </c>
      <c r="K32" s="67" t="b">
        <v>1</v>
      </c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75"/>
      <c r="Y32" s="68"/>
      <c r="Z32" s="68"/>
      <c r="AA32" s="68"/>
      <c r="AB32" s="68"/>
      <c r="AC32" s="68"/>
      <c r="AD32" s="68"/>
      <c r="AE32" s="68"/>
      <c r="AF32" s="68"/>
      <c r="AG32" s="68"/>
    </row>
    <row r="33">
      <c r="A33" s="59">
        <v>2.0</v>
      </c>
      <c r="B33" s="59">
        <v>22.0</v>
      </c>
      <c r="C33" s="60">
        <v>33.129013803249</v>
      </c>
      <c r="D33" s="60">
        <v>-96.634760797385</v>
      </c>
      <c r="E33" s="61" t="s">
        <v>10</v>
      </c>
      <c r="F33" s="62" t="s">
        <v>56</v>
      </c>
      <c r="G33" s="63" t="s">
        <v>57</v>
      </c>
      <c r="H33" s="74"/>
      <c r="I33" s="65">
        <f t="shared" si="1"/>
        <v>1</v>
      </c>
      <c r="J33" s="66">
        <f>COUNTIF(Username, F33)</f>
        <v>1</v>
      </c>
      <c r="K33" s="67" t="b">
        <v>1</v>
      </c>
      <c r="L33" s="71"/>
      <c r="M33" s="71"/>
      <c r="N33" s="71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>
      <c r="A34" s="59">
        <v>2.0</v>
      </c>
      <c r="B34" s="59">
        <v>23.0</v>
      </c>
      <c r="C34" s="60">
        <v>33.1290138031313</v>
      </c>
      <c r="D34" s="60">
        <v>-96.6345891670711</v>
      </c>
      <c r="E34" s="61" t="s">
        <v>9</v>
      </c>
      <c r="F34" s="62" t="s">
        <v>58</v>
      </c>
      <c r="G34" s="63" t="s">
        <v>59</v>
      </c>
      <c r="H34" s="70"/>
      <c r="I34" s="65">
        <f t="shared" si="1"/>
        <v>3</v>
      </c>
      <c r="J34" s="66">
        <f>COUNTIF(Username, F34)</f>
        <v>4</v>
      </c>
      <c r="K34" s="67" t="b">
        <v>1</v>
      </c>
      <c r="L34" s="71"/>
      <c r="M34" s="71"/>
      <c r="N34" s="71"/>
      <c r="O34" s="76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>
      <c r="A35" s="59">
        <v>2.0</v>
      </c>
      <c r="B35" s="59">
        <v>24.0</v>
      </c>
      <c r="C35" s="60">
        <v>33.1290138030137</v>
      </c>
      <c r="D35" s="60">
        <v>-96.6344175367571</v>
      </c>
      <c r="E35" s="61" t="s">
        <v>9</v>
      </c>
      <c r="F35" s="62" t="s">
        <v>60</v>
      </c>
      <c r="G35" s="63" t="s">
        <v>61</v>
      </c>
      <c r="H35" s="64"/>
      <c r="I35" s="65">
        <f t="shared" si="1"/>
        <v>15</v>
      </c>
      <c r="J35" s="66">
        <f>COUNTIF(Username, F35)</f>
        <v>16</v>
      </c>
      <c r="K35" s="67" t="b">
        <v>1</v>
      </c>
      <c r="L35" s="71"/>
      <c r="M35" s="71"/>
      <c r="N35" s="71"/>
      <c r="O35" s="76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  <row r="36">
      <c r="A36" s="59">
        <v>2.0</v>
      </c>
      <c r="B36" s="59">
        <v>25.0</v>
      </c>
      <c r="C36" s="60">
        <v>33.129013802896</v>
      </c>
      <c r="D36" s="60">
        <v>-96.6342459064432</v>
      </c>
      <c r="E36" s="61" t="s">
        <v>9</v>
      </c>
      <c r="F36" s="62" t="s">
        <v>62</v>
      </c>
      <c r="G36" s="63" t="s">
        <v>63</v>
      </c>
      <c r="H36" s="70"/>
      <c r="I36" s="65">
        <f t="shared" si="1"/>
        <v>1</v>
      </c>
      <c r="J36" s="66">
        <f>COUNTIF(Username, F36)</f>
        <v>1</v>
      </c>
      <c r="K36" s="67" t="b">
        <v>1</v>
      </c>
      <c r="L36" s="71"/>
      <c r="M36" s="71"/>
      <c r="N36" s="71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</row>
    <row r="37">
      <c r="A37" s="59">
        <v>2.0</v>
      </c>
      <c r="B37" s="59">
        <v>26.0</v>
      </c>
      <c r="C37" s="60">
        <v>33.1290138027784</v>
      </c>
      <c r="D37" s="60">
        <v>-96.6340742761293</v>
      </c>
      <c r="E37" s="61" t="s">
        <v>9</v>
      </c>
      <c r="F37" s="62" t="s">
        <v>64</v>
      </c>
      <c r="G37" s="63" t="s">
        <v>65</v>
      </c>
      <c r="H37" s="70"/>
      <c r="I37" s="65">
        <f t="shared" si="1"/>
        <v>8</v>
      </c>
      <c r="J37" s="66">
        <f>COUNTIF(Username, F37)</f>
        <v>12</v>
      </c>
      <c r="K37" s="67" t="b">
        <v>1</v>
      </c>
      <c r="L37" s="71"/>
      <c r="M37" s="71"/>
      <c r="N37" s="71"/>
      <c r="O37" s="76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</row>
    <row r="38">
      <c r="A38" s="59">
        <v>2.0</v>
      </c>
      <c r="B38" s="59">
        <v>27.0</v>
      </c>
      <c r="C38" s="60">
        <v>33.1290138026607</v>
      </c>
      <c r="D38" s="60">
        <v>-96.6339026458154</v>
      </c>
      <c r="E38" s="61" t="s">
        <v>9</v>
      </c>
      <c r="F38" s="62" t="s">
        <v>66</v>
      </c>
      <c r="G38" s="63" t="s">
        <v>67</v>
      </c>
      <c r="H38" s="64"/>
      <c r="I38" s="65">
        <f t="shared" si="1"/>
        <v>1</v>
      </c>
      <c r="J38" s="66">
        <f>COUNTIF(Username, F38)</f>
        <v>1</v>
      </c>
      <c r="K38" s="67" t="b">
        <v>1</v>
      </c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</row>
    <row r="39">
      <c r="A39" s="59">
        <v>2.0</v>
      </c>
      <c r="B39" s="59">
        <v>28.0</v>
      </c>
      <c r="C39" s="60">
        <v>33.1290138025431</v>
      </c>
      <c r="D39" s="60">
        <v>-96.6337310155015</v>
      </c>
      <c r="E39" s="61" t="s">
        <v>9</v>
      </c>
      <c r="F39" s="62" t="s">
        <v>68</v>
      </c>
      <c r="G39" s="63" t="s">
        <v>69</v>
      </c>
      <c r="H39" s="64"/>
      <c r="I39" s="65">
        <f t="shared" si="1"/>
        <v>1</v>
      </c>
      <c r="J39" s="66">
        <f>COUNTIF(Username, F39)</f>
        <v>1</v>
      </c>
      <c r="K39" s="67" t="b">
        <v>1</v>
      </c>
      <c r="L39" s="71"/>
      <c r="M39" s="71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</row>
    <row r="40">
      <c r="A40" s="59">
        <v>2.0</v>
      </c>
      <c r="B40" s="59">
        <v>29.0</v>
      </c>
      <c r="C40" s="60">
        <v>33.1290138024254</v>
      </c>
      <c r="D40" s="60">
        <v>-96.6335593851876</v>
      </c>
      <c r="E40" s="61" t="s">
        <v>10</v>
      </c>
      <c r="F40" s="62" t="s">
        <v>70</v>
      </c>
      <c r="G40" s="63" t="s">
        <v>71</v>
      </c>
      <c r="H40" s="64"/>
      <c r="I40" s="65">
        <f t="shared" si="1"/>
        <v>6</v>
      </c>
      <c r="J40" s="66">
        <f>COUNTIF(Username, F40)</f>
        <v>10</v>
      </c>
      <c r="K40" s="67" t="b">
        <v>1</v>
      </c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</row>
    <row r="41">
      <c r="A41" s="59">
        <v>2.0</v>
      </c>
      <c r="B41" s="59">
        <v>30.0</v>
      </c>
      <c r="C41" s="60">
        <v>33.1290138023077</v>
      </c>
      <c r="D41" s="60">
        <v>-96.6333877548737</v>
      </c>
      <c r="E41" s="61" t="s">
        <v>10</v>
      </c>
      <c r="F41" s="62" t="s">
        <v>72</v>
      </c>
      <c r="G41" s="63" t="s">
        <v>73</v>
      </c>
      <c r="H41" s="64"/>
      <c r="I41" s="65">
        <f t="shared" si="1"/>
        <v>2</v>
      </c>
      <c r="J41" s="66">
        <f>COUNTIF(Username, F41)</f>
        <v>10</v>
      </c>
      <c r="K41" s="67" t="b">
        <v>1</v>
      </c>
      <c r="L41" s="71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</row>
    <row r="42">
      <c r="A42" s="59">
        <v>3.0</v>
      </c>
      <c r="B42" s="59">
        <v>20.0</v>
      </c>
      <c r="C42" s="60">
        <v>33.1288700730388</v>
      </c>
      <c r="D42" s="60">
        <v>-96.6351040644753</v>
      </c>
      <c r="E42" s="61" t="s">
        <v>10</v>
      </c>
      <c r="F42" s="62" t="s">
        <v>44</v>
      </c>
      <c r="G42" s="63" t="s">
        <v>74</v>
      </c>
      <c r="H42" s="64"/>
      <c r="I42" s="65">
        <f t="shared" si="1"/>
        <v>20</v>
      </c>
      <c r="J42" s="66">
        <f>COUNTIF(Username, F42)</f>
        <v>20</v>
      </c>
      <c r="K42" s="67" t="b">
        <v>1</v>
      </c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</row>
    <row r="43">
      <c r="A43" s="59">
        <v>3.0</v>
      </c>
      <c r="B43" s="59">
        <v>21.0</v>
      </c>
      <c r="C43" s="60">
        <v>33.1288700729211</v>
      </c>
      <c r="D43" s="60">
        <v>-96.6349324344424</v>
      </c>
      <c r="E43" s="61" t="s">
        <v>10</v>
      </c>
      <c r="F43" s="62" t="s">
        <v>64</v>
      </c>
      <c r="G43" s="63" t="s">
        <v>75</v>
      </c>
      <c r="H43" s="64"/>
      <c r="I43" s="65">
        <f t="shared" si="1"/>
        <v>8</v>
      </c>
      <c r="J43" s="66">
        <f>COUNTIF(Username, F43)</f>
        <v>12</v>
      </c>
      <c r="K43" s="67" t="b">
        <v>1</v>
      </c>
      <c r="L43" s="71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</row>
    <row r="44">
      <c r="A44" s="59">
        <v>3.0</v>
      </c>
      <c r="B44" s="59">
        <v>22.0</v>
      </c>
      <c r="C44" s="60">
        <v>33.1288700728035</v>
      </c>
      <c r="D44" s="60">
        <v>-96.6347608044095</v>
      </c>
      <c r="E44" s="61" t="s">
        <v>9</v>
      </c>
      <c r="F44" s="62" t="s">
        <v>70</v>
      </c>
      <c r="G44" s="63" t="s">
        <v>76</v>
      </c>
      <c r="H44" s="64"/>
      <c r="I44" s="65">
        <f t="shared" si="1"/>
        <v>6</v>
      </c>
      <c r="J44" s="66">
        <f>COUNTIF(Username, F44)</f>
        <v>10</v>
      </c>
      <c r="K44" s="67" t="b">
        <v>1</v>
      </c>
      <c r="L44" s="71"/>
      <c r="M44" s="71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</row>
    <row r="45">
      <c r="A45" s="59">
        <v>3.0</v>
      </c>
      <c r="B45" s="59">
        <v>23.0</v>
      </c>
      <c r="C45" s="60">
        <v>33.1288700726858</v>
      </c>
      <c r="D45" s="60">
        <v>-96.6345891743765</v>
      </c>
      <c r="E45" s="61" t="s">
        <v>8</v>
      </c>
      <c r="F45" s="62" t="s">
        <v>77</v>
      </c>
      <c r="G45" s="69" t="s">
        <v>78</v>
      </c>
      <c r="H45" s="70"/>
      <c r="I45" s="65">
        <f t="shared" si="1"/>
        <v>1</v>
      </c>
      <c r="J45" s="66">
        <f>COUNTIF(Username, F45)</f>
        <v>1</v>
      </c>
      <c r="K45" s="67" t="b">
        <v>1</v>
      </c>
      <c r="L45" s="71"/>
      <c r="M45" s="71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</row>
    <row r="46">
      <c r="A46" s="59">
        <v>3.0</v>
      </c>
      <c r="B46" s="59">
        <v>24.0</v>
      </c>
      <c r="C46" s="60">
        <v>33.1288700725682</v>
      </c>
      <c r="D46" s="60">
        <v>-96.6344175443436</v>
      </c>
      <c r="E46" s="61" t="s">
        <v>8</v>
      </c>
      <c r="F46" s="62" t="s">
        <v>79</v>
      </c>
      <c r="G46" s="77" t="s">
        <v>80</v>
      </c>
      <c r="H46" s="70"/>
      <c r="I46" s="65">
        <f t="shared" si="1"/>
        <v>10</v>
      </c>
      <c r="J46" s="66">
        <f>COUNTIF(Username, F46)</f>
        <v>11</v>
      </c>
      <c r="K46" s="67" t="b">
        <v>1</v>
      </c>
      <c r="L46" s="71"/>
      <c r="M46" s="71"/>
      <c r="N46" s="71"/>
      <c r="O46" s="76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</row>
    <row r="47">
      <c r="A47" s="59">
        <v>3.0</v>
      </c>
      <c r="B47" s="59">
        <v>25.0</v>
      </c>
      <c r="C47" s="60">
        <v>33.1288700724505</v>
      </c>
      <c r="D47" s="60">
        <v>-96.6342459143107</v>
      </c>
      <c r="E47" s="61" t="s">
        <v>8</v>
      </c>
      <c r="F47" s="62" t="s">
        <v>81</v>
      </c>
      <c r="G47" s="77" t="s">
        <v>82</v>
      </c>
      <c r="H47" s="70"/>
      <c r="I47" s="65">
        <f t="shared" si="1"/>
        <v>9</v>
      </c>
      <c r="J47" s="66">
        <f>COUNTIF(Username, F47)</f>
        <v>10</v>
      </c>
      <c r="K47" s="67" t="b">
        <v>1</v>
      </c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</row>
    <row r="48">
      <c r="A48" s="59">
        <v>3.0</v>
      </c>
      <c r="B48" s="59">
        <v>26.0</v>
      </c>
      <c r="C48" s="60">
        <v>33.1288700723329</v>
      </c>
      <c r="D48" s="60">
        <v>-96.6340742842778</v>
      </c>
      <c r="E48" s="61" t="s">
        <v>8</v>
      </c>
      <c r="F48" s="62" t="s">
        <v>83</v>
      </c>
      <c r="G48" s="77" t="s">
        <v>84</v>
      </c>
      <c r="H48" s="70"/>
      <c r="I48" s="65">
        <f t="shared" si="1"/>
        <v>1</v>
      </c>
      <c r="J48" s="66">
        <f>COUNTIF(Username, F48)</f>
        <v>1</v>
      </c>
      <c r="K48" s="67" t="b">
        <v>1</v>
      </c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</row>
    <row r="49">
      <c r="A49" s="59">
        <v>3.0</v>
      </c>
      <c r="B49" s="59">
        <v>27.0</v>
      </c>
      <c r="C49" s="60">
        <v>33.1288700722152</v>
      </c>
      <c r="D49" s="60">
        <v>-96.6339026542448</v>
      </c>
      <c r="E49" s="61" t="s">
        <v>8</v>
      </c>
      <c r="F49" s="62" t="s">
        <v>85</v>
      </c>
      <c r="G49" s="77" t="s">
        <v>86</v>
      </c>
      <c r="H49" s="70"/>
      <c r="I49" s="65">
        <f t="shared" si="1"/>
        <v>2</v>
      </c>
      <c r="J49" s="66">
        <f>COUNTIF(Username, F49)</f>
        <v>3</v>
      </c>
      <c r="K49" s="67" t="b">
        <v>1</v>
      </c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</row>
    <row r="50">
      <c r="A50" s="59">
        <v>3.0</v>
      </c>
      <c r="B50" s="59">
        <v>28.0</v>
      </c>
      <c r="C50" s="60">
        <v>33.1288700720976</v>
      </c>
      <c r="D50" s="60">
        <v>-96.6337310242119</v>
      </c>
      <c r="E50" s="61" t="s">
        <v>8</v>
      </c>
      <c r="F50" s="62" t="s">
        <v>87</v>
      </c>
      <c r="G50" s="63" t="s">
        <v>88</v>
      </c>
      <c r="H50" s="70"/>
      <c r="I50" s="65">
        <f t="shared" si="1"/>
        <v>5</v>
      </c>
      <c r="J50" s="66">
        <f>COUNTIF(Username, F50)</f>
        <v>5</v>
      </c>
      <c r="K50" s="67" t="b">
        <v>1</v>
      </c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</row>
    <row r="51">
      <c r="A51" s="59">
        <v>3.0</v>
      </c>
      <c r="B51" s="59">
        <v>29.0</v>
      </c>
      <c r="C51" s="60">
        <v>33.1288700719799</v>
      </c>
      <c r="D51" s="60">
        <v>-96.633559394179</v>
      </c>
      <c r="E51" s="61" t="s">
        <v>9</v>
      </c>
      <c r="F51" s="62" t="s">
        <v>89</v>
      </c>
      <c r="G51" s="63" t="s">
        <v>90</v>
      </c>
      <c r="H51" s="70"/>
      <c r="I51" s="65">
        <f t="shared" si="1"/>
        <v>2</v>
      </c>
      <c r="J51" s="66">
        <f>COUNTIF(Username, F51)</f>
        <v>10</v>
      </c>
      <c r="K51" s="67" t="b">
        <v>1</v>
      </c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</row>
    <row r="52">
      <c r="A52" s="59">
        <v>3.0</v>
      </c>
      <c r="B52" s="59">
        <v>30.0</v>
      </c>
      <c r="C52" s="60">
        <v>33.1288700718622</v>
      </c>
      <c r="D52" s="60">
        <v>-96.6333877641461</v>
      </c>
      <c r="E52" s="61" t="s">
        <v>9</v>
      </c>
      <c r="F52" s="62" t="s">
        <v>91</v>
      </c>
      <c r="G52" s="77" t="s">
        <v>92</v>
      </c>
      <c r="H52" s="70"/>
      <c r="I52" s="65">
        <f t="shared" si="1"/>
        <v>2</v>
      </c>
      <c r="J52" s="66">
        <f>COUNTIF(Username, F52)</f>
        <v>2</v>
      </c>
      <c r="K52" s="67" t="b">
        <v>1</v>
      </c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</row>
    <row r="53">
      <c r="A53" s="59">
        <v>3.0</v>
      </c>
      <c r="B53" s="59">
        <v>31.0</v>
      </c>
      <c r="C53" s="60">
        <v>33.1288700717446</v>
      </c>
      <c r="D53" s="60">
        <v>-96.6332161341131</v>
      </c>
      <c r="E53" s="61" t="s">
        <v>10</v>
      </c>
      <c r="F53" s="62" t="s">
        <v>44</v>
      </c>
      <c r="G53" s="63" t="s">
        <v>93</v>
      </c>
      <c r="H53" s="70"/>
      <c r="I53" s="65">
        <f t="shared" si="1"/>
        <v>20</v>
      </c>
      <c r="J53" s="66">
        <f>COUNTIF(Username, F53)</f>
        <v>20</v>
      </c>
      <c r="K53" s="67" t="b">
        <v>1</v>
      </c>
      <c r="L53" s="71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</row>
    <row r="54">
      <c r="A54" s="59">
        <v>4.0</v>
      </c>
      <c r="B54" s="59">
        <v>19.0</v>
      </c>
      <c r="C54" s="60">
        <v>33.128726342711</v>
      </c>
      <c r="D54" s="60">
        <v>-96.6352757006897</v>
      </c>
      <c r="E54" s="61" t="s">
        <v>10</v>
      </c>
      <c r="F54" s="62" t="s">
        <v>89</v>
      </c>
      <c r="G54" s="63" t="s">
        <v>94</v>
      </c>
      <c r="H54" s="70"/>
      <c r="I54" s="65">
        <f t="shared" si="1"/>
        <v>2</v>
      </c>
      <c r="J54" s="66">
        <f>COUNTIF(Username, F54)</f>
        <v>10</v>
      </c>
      <c r="K54" s="67" t="b">
        <v>1</v>
      </c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</row>
    <row r="55">
      <c r="A55" s="59">
        <v>4.0</v>
      </c>
      <c r="B55" s="59">
        <v>20.0</v>
      </c>
      <c r="C55" s="60">
        <v>33.1287263425934</v>
      </c>
      <c r="D55" s="60">
        <v>-96.6351040709378</v>
      </c>
      <c r="E55" s="61" t="s">
        <v>9</v>
      </c>
      <c r="F55" s="78" t="s">
        <v>72</v>
      </c>
      <c r="G55" s="63" t="s">
        <v>95</v>
      </c>
      <c r="H55" s="64"/>
      <c r="I55" s="65">
        <f t="shared" si="1"/>
        <v>2</v>
      </c>
      <c r="J55" s="66">
        <f>COUNTIF(Username, F55)</f>
        <v>10</v>
      </c>
      <c r="K55" s="67" t="b">
        <v>1</v>
      </c>
      <c r="L55" s="71"/>
      <c r="M55" s="71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</row>
    <row r="56">
      <c r="A56" s="59">
        <v>4.0</v>
      </c>
      <c r="B56" s="59">
        <v>21.0</v>
      </c>
      <c r="C56" s="60">
        <v>33.1287263424757</v>
      </c>
      <c r="D56" s="60">
        <v>-96.6349324411858</v>
      </c>
      <c r="E56" s="61" t="s">
        <v>8</v>
      </c>
      <c r="F56" s="62" t="s">
        <v>96</v>
      </c>
      <c r="G56" s="69" t="s">
        <v>97</v>
      </c>
      <c r="H56" s="70"/>
      <c r="I56" s="65">
        <f t="shared" si="1"/>
        <v>1</v>
      </c>
      <c r="J56" s="66">
        <f>COUNTIF(Username, F56)</f>
        <v>1</v>
      </c>
      <c r="K56" s="67" t="b">
        <v>1</v>
      </c>
      <c r="L56" s="71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</row>
    <row r="57">
      <c r="A57" s="59">
        <v>4.0</v>
      </c>
      <c r="B57" s="59">
        <v>22.0</v>
      </c>
      <c r="C57" s="60">
        <v>33.1287263423581</v>
      </c>
      <c r="D57" s="60">
        <v>-96.6347608114339</v>
      </c>
      <c r="E57" s="61" t="s">
        <v>8</v>
      </c>
      <c r="F57" s="62" t="s">
        <v>98</v>
      </c>
      <c r="G57" s="63" t="s">
        <v>99</v>
      </c>
      <c r="H57" s="70"/>
      <c r="I57" s="65">
        <f t="shared" si="1"/>
        <v>2</v>
      </c>
      <c r="J57" s="66">
        <f>COUNTIF(Username, F57)</f>
        <v>2</v>
      </c>
      <c r="K57" s="67" t="b">
        <v>1</v>
      </c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</row>
    <row r="58">
      <c r="A58" s="59">
        <v>4.0</v>
      </c>
      <c r="B58" s="59">
        <v>23.0</v>
      </c>
      <c r="C58" s="60">
        <v>33.1287263422404</v>
      </c>
      <c r="D58" s="60">
        <v>-96.6345891816819</v>
      </c>
      <c r="E58" s="61" t="s">
        <v>12</v>
      </c>
      <c r="F58" s="62" t="s">
        <v>52</v>
      </c>
      <c r="G58" s="72" t="s">
        <v>100</v>
      </c>
      <c r="H58" s="74"/>
      <c r="I58" s="65">
        <f t="shared" si="1"/>
        <v>5</v>
      </c>
      <c r="J58" s="66">
        <f>COUNTIF(Username, F58)</f>
        <v>5</v>
      </c>
      <c r="K58" s="67" t="b">
        <v>1</v>
      </c>
      <c r="L58" s="71"/>
      <c r="M58" s="71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</row>
    <row r="59">
      <c r="A59" s="59">
        <v>4.0</v>
      </c>
      <c r="B59" s="59">
        <v>24.0</v>
      </c>
      <c r="C59" s="60">
        <v>33.1287263421228</v>
      </c>
      <c r="D59" s="60">
        <v>-96.63441755193</v>
      </c>
      <c r="E59" s="61" t="s">
        <v>11</v>
      </c>
      <c r="F59" s="62" t="s">
        <v>101</v>
      </c>
      <c r="G59" s="77" t="s">
        <v>102</v>
      </c>
      <c r="H59" s="70"/>
      <c r="I59" s="65">
        <f t="shared" si="1"/>
        <v>1</v>
      </c>
      <c r="J59" s="66">
        <f>COUNTIF(Username, F59)</f>
        <v>1</v>
      </c>
      <c r="K59" s="67" t="b">
        <v>1</v>
      </c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</row>
    <row r="60">
      <c r="A60" s="59">
        <v>4.0</v>
      </c>
      <c r="B60" s="59">
        <v>25.0</v>
      </c>
      <c r="C60" s="60">
        <v>33.1287263420051</v>
      </c>
      <c r="D60" s="60">
        <v>-96.634245922178</v>
      </c>
      <c r="E60" s="61" t="s">
        <v>11</v>
      </c>
      <c r="F60" s="62" t="s">
        <v>103</v>
      </c>
      <c r="G60" s="77" t="s">
        <v>104</v>
      </c>
      <c r="H60" s="70"/>
      <c r="I60" s="65">
        <f t="shared" si="1"/>
        <v>1</v>
      </c>
      <c r="J60" s="66">
        <f>COUNTIF(Username, F60)</f>
        <v>1</v>
      </c>
      <c r="K60" s="67" t="b">
        <v>1</v>
      </c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</row>
    <row r="61">
      <c r="A61" s="59">
        <v>4.0</v>
      </c>
      <c r="B61" s="59">
        <v>26.0</v>
      </c>
      <c r="C61" s="60">
        <v>33.1287263418875</v>
      </c>
      <c r="D61" s="60">
        <v>-96.6340742924261</v>
      </c>
      <c r="E61" s="61" t="s">
        <v>11</v>
      </c>
      <c r="F61" s="62" t="s">
        <v>105</v>
      </c>
      <c r="G61" s="63" t="s">
        <v>106</v>
      </c>
      <c r="H61" s="64"/>
      <c r="I61" s="65">
        <f t="shared" si="1"/>
        <v>2</v>
      </c>
      <c r="J61" s="66">
        <f>COUNTIF(Username, F61)</f>
        <v>2</v>
      </c>
      <c r="K61" s="67" t="b">
        <v>1</v>
      </c>
      <c r="L61" s="71"/>
      <c r="M61" s="71"/>
      <c r="N61" s="71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</row>
    <row r="62">
      <c r="A62" s="59">
        <v>4.0</v>
      </c>
      <c r="B62" s="59">
        <v>27.0</v>
      </c>
      <c r="C62" s="60">
        <v>33.1287263417698</v>
      </c>
      <c r="D62" s="60">
        <v>-96.6339026626741</v>
      </c>
      <c r="E62" s="61" t="s">
        <v>11</v>
      </c>
      <c r="F62" s="62" t="s">
        <v>107</v>
      </c>
      <c r="G62" s="77" t="s">
        <v>108</v>
      </c>
      <c r="H62" s="70"/>
      <c r="I62" s="65">
        <f t="shared" si="1"/>
        <v>1</v>
      </c>
      <c r="J62" s="66">
        <f>COUNTIF(Username, F62)</f>
        <v>1</v>
      </c>
      <c r="K62" s="67" t="b">
        <v>1</v>
      </c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</row>
    <row r="63">
      <c r="A63" s="59">
        <v>4.0</v>
      </c>
      <c r="B63" s="59">
        <v>28.0</v>
      </c>
      <c r="C63" s="60">
        <v>33.1287263416522</v>
      </c>
      <c r="D63" s="60">
        <v>-96.6337310329222</v>
      </c>
      <c r="E63" s="61" t="s">
        <v>11</v>
      </c>
      <c r="F63" s="62" t="s">
        <v>109</v>
      </c>
      <c r="G63" s="77" t="s">
        <v>110</v>
      </c>
      <c r="H63" s="70"/>
      <c r="I63" s="65">
        <f t="shared" si="1"/>
        <v>1</v>
      </c>
      <c r="J63" s="66">
        <f>COUNTIF(Username, F63)</f>
        <v>1</v>
      </c>
      <c r="K63" s="67" t="b">
        <v>1</v>
      </c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</row>
    <row r="64">
      <c r="A64" s="59">
        <v>4.0</v>
      </c>
      <c r="B64" s="59">
        <v>29.0</v>
      </c>
      <c r="C64" s="60">
        <v>33.1287263415345</v>
      </c>
      <c r="D64" s="60">
        <v>-96.6335594031703</v>
      </c>
      <c r="E64" s="61" t="s">
        <v>8</v>
      </c>
      <c r="F64" s="62" t="s">
        <v>111</v>
      </c>
      <c r="G64" s="77" t="s">
        <v>112</v>
      </c>
      <c r="H64" s="70"/>
      <c r="I64" s="65">
        <f t="shared" si="1"/>
        <v>3</v>
      </c>
      <c r="J64" s="66">
        <f>COUNTIF(Username, F64)</f>
        <v>3</v>
      </c>
      <c r="K64" s="67" t="b">
        <v>1</v>
      </c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</row>
    <row r="65">
      <c r="A65" s="59">
        <v>4.0</v>
      </c>
      <c r="B65" s="59">
        <v>30.0</v>
      </c>
      <c r="C65" s="60">
        <v>33.1287263414168</v>
      </c>
      <c r="D65" s="60">
        <v>-96.6333877734183</v>
      </c>
      <c r="E65" s="61" t="s">
        <v>8</v>
      </c>
      <c r="F65" s="62" t="s">
        <v>113</v>
      </c>
      <c r="G65" s="77" t="s">
        <v>114</v>
      </c>
      <c r="H65" s="70"/>
      <c r="I65" s="65">
        <f t="shared" si="1"/>
        <v>10</v>
      </c>
      <c r="J65" s="66">
        <f>COUNTIF(Username, F65)</f>
        <v>10</v>
      </c>
      <c r="K65" s="67" t="b">
        <v>1</v>
      </c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</row>
    <row r="66">
      <c r="A66" s="59">
        <v>4.0</v>
      </c>
      <c r="B66" s="59">
        <v>31.0</v>
      </c>
      <c r="C66" s="60">
        <v>33.1287263412992</v>
      </c>
      <c r="D66" s="60">
        <v>-96.6332161436664</v>
      </c>
      <c r="E66" s="61" t="s">
        <v>9</v>
      </c>
      <c r="F66" s="62" t="s">
        <v>115</v>
      </c>
      <c r="G66" s="69" t="s">
        <v>116</v>
      </c>
      <c r="H66" s="70"/>
      <c r="I66" s="65">
        <f t="shared" si="1"/>
        <v>3</v>
      </c>
      <c r="J66" s="66">
        <f>COUNTIF(Username, F66)</f>
        <v>3</v>
      </c>
      <c r="K66" s="67" t="b">
        <v>1</v>
      </c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</row>
    <row r="67">
      <c r="A67" s="59">
        <v>4.0</v>
      </c>
      <c r="B67" s="59">
        <v>32.0</v>
      </c>
      <c r="C67" s="60">
        <v>33.1287263411815</v>
      </c>
      <c r="D67" s="60">
        <v>-96.6330445139144</v>
      </c>
      <c r="E67" s="61" t="s">
        <v>10</v>
      </c>
      <c r="F67" s="62" t="s">
        <v>46</v>
      </c>
      <c r="G67" s="69" t="s">
        <v>117</v>
      </c>
      <c r="H67" s="64"/>
      <c r="I67" s="65">
        <f t="shared" si="1"/>
        <v>6</v>
      </c>
      <c r="J67" s="66">
        <f>COUNTIF(Username, F67)</f>
        <v>13</v>
      </c>
      <c r="K67" s="67" t="b">
        <v>1</v>
      </c>
      <c r="L67" s="71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</row>
    <row r="68">
      <c r="A68" s="59">
        <v>5.0</v>
      </c>
      <c r="B68" s="59">
        <v>18.0</v>
      </c>
      <c r="C68" s="60">
        <v>33.1285826123832</v>
      </c>
      <c r="D68" s="60">
        <v>-96.6354473363421</v>
      </c>
      <c r="E68" s="61" t="s">
        <v>10</v>
      </c>
      <c r="F68" s="62" t="s">
        <v>115</v>
      </c>
      <c r="G68" s="69" t="s">
        <v>118</v>
      </c>
      <c r="H68" s="70"/>
      <c r="I68" s="65">
        <f t="shared" si="1"/>
        <v>3</v>
      </c>
      <c r="J68" s="66">
        <f>COUNTIF(Username, F68)</f>
        <v>3</v>
      </c>
      <c r="K68" s="67" t="b">
        <v>1</v>
      </c>
      <c r="L68" s="71"/>
      <c r="M68" s="71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</row>
    <row r="69">
      <c r="A69" s="59">
        <v>5.0</v>
      </c>
      <c r="B69" s="59">
        <v>19.0</v>
      </c>
      <c r="C69" s="60">
        <v>33.1285826122655</v>
      </c>
      <c r="D69" s="60">
        <v>-96.6352757068712</v>
      </c>
      <c r="E69" s="61" t="s">
        <v>9</v>
      </c>
      <c r="F69" s="62" t="s">
        <v>87</v>
      </c>
      <c r="G69" s="63" t="s">
        <v>119</v>
      </c>
      <c r="H69" s="70"/>
      <c r="I69" s="65">
        <f t="shared" si="1"/>
        <v>5</v>
      </c>
      <c r="J69" s="66">
        <f>COUNTIF(Username, F69)</f>
        <v>5</v>
      </c>
      <c r="K69" s="67" t="b">
        <v>1</v>
      </c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</row>
    <row r="70">
      <c r="A70" s="59">
        <v>5.0</v>
      </c>
      <c r="B70" s="59">
        <v>20.0</v>
      </c>
      <c r="C70" s="60">
        <v>33.1285826121479</v>
      </c>
      <c r="D70" s="60">
        <v>-96.6351040774002</v>
      </c>
      <c r="E70" s="61" t="s">
        <v>8</v>
      </c>
      <c r="F70" s="62" t="s">
        <v>111</v>
      </c>
      <c r="G70" s="77" t="s">
        <v>120</v>
      </c>
      <c r="H70" s="70"/>
      <c r="I70" s="65">
        <f t="shared" si="1"/>
        <v>3</v>
      </c>
      <c r="J70" s="66">
        <f>COUNTIF(Username, F70)</f>
        <v>3</v>
      </c>
      <c r="K70" s="67" t="b">
        <v>1</v>
      </c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</row>
    <row r="71">
      <c r="A71" s="59">
        <v>5.0</v>
      </c>
      <c r="B71" s="59">
        <v>21.0</v>
      </c>
      <c r="C71" s="60">
        <v>33.1285826120303</v>
      </c>
      <c r="D71" s="60">
        <v>-96.6349324479292</v>
      </c>
      <c r="E71" s="61" t="s">
        <v>8</v>
      </c>
      <c r="F71" s="62" t="s">
        <v>121</v>
      </c>
      <c r="G71" s="69" t="s">
        <v>122</v>
      </c>
      <c r="H71" s="70"/>
      <c r="I71" s="65">
        <f t="shared" si="1"/>
        <v>3</v>
      </c>
      <c r="J71" s="66">
        <f>COUNTIF(Username, F71)</f>
        <v>3</v>
      </c>
      <c r="K71" s="67" t="b">
        <v>1</v>
      </c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</row>
    <row r="72">
      <c r="A72" s="59">
        <v>5.0</v>
      </c>
      <c r="B72" s="59">
        <v>22.0</v>
      </c>
      <c r="C72" s="60">
        <v>33.1285826119126</v>
      </c>
      <c r="D72" s="60">
        <v>-96.6347608184582</v>
      </c>
      <c r="E72" s="61" t="s">
        <v>12</v>
      </c>
      <c r="F72" s="62" t="s">
        <v>87</v>
      </c>
      <c r="G72" s="63" t="s">
        <v>123</v>
      </c>
      <c r="H72" s="70"/>
      <c r="I72" s="65">
        <f t="shared" si="1"/>
        <v>5</v>
      </c>
      <c r="J72" s="66">
        <f>COUNTIF(Username, F72)</f>
        <v>5</v>
      </c>
      <c r="K72" s="67" t="b">
        <v>1</v>
      </c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</row>
    <row r="73">
      <c r="A73" s="59">
        <v>5.0</v>
      </c>
      <c r="B73" s="59">
        <v>23.0</v>
      </c>
      <c r="C73" s="60">
        <v>33.128582611795</v>
      </c>
      <c r="D73" s="60">
        <v>-96.6345891889873</v>
      </c>
      <c r="E73" s="61" t="s">
        <v>11</v>
      </c>
      <c r="F73" s="62" t="s">
        <v>124</v>
      </c>
      <c r="G73" s="63" t="s">
        <v>125</v>
      </c>
      <c r="H73" s="70"/>
      <c r="I73" s="65">
        <f t="shared" si="1"/>
        <v>3</v>
      </c>
      <c r="J73" s="66">
        <f>COUNTIF(Username, F73)</f>
        <v>3</v>
      </c>
      <c r="K73" s="67" t="b">
        <v>1</v>
      </c>
      <c r="L73" s="71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</row>
    <row r="74">
      <c r="A74" s="59">
        <v>5.0</v>
      </c>
      <c r="B74" s="59">
        <v>24.0</v>
      </c>
      <c r="C74" s="60">
        <v>33.1285826116773</v>
      </c>
      <c r="D74" s="60">
        <v>-96.6344175595163</v>
      </c>
      <c r="E74" s="61" t="s">
        <v>11</v>
      </c>
      <c r="F74" s="62" t="s">
        <v>48</v>
      </c>
      <c r="G74" s="63" t="s">
        <v>126</v>
      </c>
      <c r="H74" s="64"/>
      <c r="I74" s="65">
        <f t="shared" si="1"/>
        <v>2</v>
      </c>
      <c r="J74" s="66">
        <f>COUNTIF(Username, F74)</f>
        <v>2</v>
      </c>
      <c r="K74" s="67" t="b">
        <v>1</v>
      </c>
      <c r="L74" s="71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</row>
    <row r="75">
      <c r="A75" s="59">
        <v>5.0</v>
      </c>
      <c r="B75" s="59">
        <v>25.0</v>
      </c>
      <c r="C75" s="60">
        <v>33.1285826115597</v>
      </c>
      <c r="D75" s="60">
        <v>-96.6342459300453</v>
      </c>
      <c r="E75" s="61" t="s">
        <v>5</v>
      </c>
      <c r="F75" s="62" t="s">
        <v>127</v>
      </c>
      <c r="G75" s="77" t="s">
        <v>128</v>
      </c>
      <c r="H75" s="70"/>
      <c r="I75" s="65">
        <f t="shared" si="1"/>
        <v>0</v>
      </c>
      <c r="J75" s="66">
        <f>COUNTIF(Username, F75)</f>
        <v>18</v>
      </c>
      <c r="K75" s="66" t="b">
        <v>0</v>
      </c>
      <c r="L75" s="71"/>
      <c r="M75" s="71"/>
      <c r="N75" s="71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</row>
    <row r="76">
      <c r="A76" s="59">
        <v>5.0</v>
      </c>
      <c r="B76" s="59">
        <v>26.0</v>
      </c>
      <c r="C76" s="60">
        <v>33.128582611442</v>
      </c>
      <c r="D76" s="60">
        <v>-96.6340743005744</v>
      </c>
      <c r="E76" s="61" t="s">
        <v>5</v>
      </c>
      <c r="F76" s="62" t="s">
        <v>129</v>
      </c>
      <c r="G76" s="69" t="s">
        <v>130</v>
      </c>
      <c r="H76" s="70"/>
      <c r="I76" s="65">
        <f t="shared" si="1"/>
        <v>1</v>
      </c>
      <c r="J76" s="66">
        <f>COUNTIF(Username, F76)</f>
        <v>22</v>
      </c>
      <c r="K76" s="67" t="b">
        <v>1</v>
      </c>
      <c r="L76" s="71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</row>
    <row r="77">
      <c r="A77" s="59">
        <v>5.0</v>
      </c>
      <c r="B77" s="59">
        <v>27.0</v>
      </c>
      <c r="C77" s="60">
        <v>33.1285826113244</v>
      </c>
      <c r="D77" s="60">
        <v>-96.6339026711034</v>
      </c>
      <c r="E77" s="61" t="s">
        <v>4</v>
      </c>
      <c r="F77" s="62" t="s">
        <v>44</v>
      </c>
      <c r="G77" s="63" t="s">
        <v>131</v>
      </c>
      <c r="H77" s="70"/>
      <c r="I77" s="65">
        <f t="shared" si="1"/>
        <v>20</v>
      </c>
      <c r="J77" s="66">
        <f>COUNTIF(Username, F77)</f>
        <v>20</v>
      </c>
      <c r="K77" s="67" t="b">
        <v>1</v>
      </c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</row>
    <row r="78">
      <c r="A78" s="59">
        <v>5.0</v>
      </c>
      <c r="B78" s="59">
        <v>28.0</v>
      </c>
      <c r="C78" s="60">
        <v>33.1285826112067</v>
      </c>
      <c r="D78" s="60">
        <v>-96.6337310416324</v>
      </c>
      <c r="E78" s="61" t="s">
        <v>4</v>
      </c>
      <c r="F78" s="62" t="s">
        <v>132</v>
      </c>
      <c r="G78" s="77" t="s">
        <v>133</v>
      </c>
      <c r="H78" s="70"/>
      <c r="I78" s="65">
        <f t="shared" si="1"/>
        <v>1</v>
      </c>
      <c r="J78" s="66">
        <f>COUNTIF(Username, F78)</f>
        <v>1</v>
      </c>
      <c r="K78" s="67" t="b">
        <v>1</v>
      </c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</row>
    <row r="79">
      <c r="A79" s="59">
        <v>5.0</v>
      </c>
      <c r="B79" s="59">
        <v>29.0</v>
      </c>
      <c r="C79" s="60">
        <v>33.1285826110891</v>
      </c>
      <c r="D79" s="60">
        <v>-96.6335594121615</v>
      </c>
      <c r="E79" s="61" t="s">
        <v>5</v>
      </c>
      <c r="F79" s="62" t="s">
        <v>121</v>
      </c>
      <c r="G79" s="69" t="s">
        <v>134</v>
      </c>
      <c r="H79" s="70"/>
      <c r="I79" s="65">
        <f t="shared" si="1"/>
        <v>3</v>
      </c>
      <c r="J79" s="66">
        <f>COUNTIF(Username, F79)</f>
        <v>3</v>
      </c>
      <c r="K79" s="67" t="b">
        <v>1</v>
      </c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</row>
    <row r="80">
      <c r="A80" s="59">
        <v>5.0</v>
      </c>
      <c r="B80" s="59">
        <v>30.0</v>
      </c>
      <c r="C80" s="60">
        <v>33.1285826109714</v>
      </c>
      <c r="D80" s="60">
        <v>-96.6333877826905</v>
      </c>
      <c r="E80" s="61" t="s">
        <v>11</v>
      </c>
      <c r="F80" s="62" t="s">
        <v>52</v>
      </c>
      <c r="G80" s="63" t="s">
        <v>135</v>
      </c>
      <c r="H80" s="70"/>
      <c r="I80" s="65">
        <f t="shared" si="1"/>
        <v>5</v>
      </c>
      <c r="J80" s="66">
        <f>COUNTIF(Username, F80)</f>
        <v>5</v>
      </c>
      <c r="K80" s="67" t="b">
        <v>1</v>
      </c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</row>
    <row r="81">
      <c r="A81" s="59">
        <v>5.0</v>
      </c>
      <c r="B81" s="59">
        <v>31.0</v>
      </c>
      <c r="C81" s="60">
        <v>33.1285826108538</v>
      </c>
      <c r="D81" s="60">
        <v>-96.6332161532195</v>
      </c>
      <c r="E81" s="61" t="s">
        <v>8</v>
      </c>
      <c r="F81" s="62" t="s">
        <v>136</v>
      </c>
      <c r="G81" s="69" t="s">
        <v>137</v>
      </c>
      <c r="H81" s="64"/>
      <c r="I81" s="65">
        <f t="shared" si="1"/>
        <v>5</v>
      </c>
      <c r="J81" s="66">
        <f>COUNTIF(Username, F81)</f>
        <v>5</v>
      </c>
      <c r="K81" s="67" t="b">
        <v>1</v>
      </c>
      <c r="L81" s="71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</row>
    <row r="82">
      <c r="A82" s="59">
        <v>5.0</v>
      </c>
      <c r="B82" s="59">
        <v>32.0</v>
      </c>
      <c r="C82" s="60">
        <v>33.1285826107361</v>
      </c>
      <c r="D82" s="60">
        <v>-96.6330445237486</v>
      </c>
      <c r="E82" s="61" t="s">
        <v>9</v>
      </c>
      <c r="F82" s="62" t="s">
        <v>105</v>
      </c>
      <c r="G82" s="63" t="s">
        <v>138</v>
      </c>
      <c r="H82" s="70"/>
      <c r="I82" s="65">
        <f t="shared" si="1"/>
        <v>2</v>
      </c>
      <c r="J82" s="66">
        <f>COUNTIF(Username, F82)</f>
        <v>2</v>
      </c>
      <c r="K82" s="67" t="b">
        <v>1</v>
      </c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</row>
    <row r="83">
      <c r="A83" s="59">
        <v>5.0</v>
      </c>
      <c r="B83" s="59">
        <v>33.0</v>
      </c>
      <c r="C83" s="60">
        <v>33.1285826106184</v>
      </c>
      <c r="D83" s="60">
        <v>-96.6328728942776</v>
      </c>
      <c r="E83" s="61" t="s">
        <v>10</v>
      </c>
      <c r="F83" s="62" t="s">
        <v>60</v>
      </c>
      <c r="G83" s="69" t="s">
        <v>139</v>
      </c>
      <c r="H83" s="70"/>
      <c r="I83" s="65">
        <f t="shared" si="1"/>
        <v>15</v>
      </c>
      <c r="J83" s="66">
        <f>COUNTIF(Username, F83)</f>
        <v>16</v>
      </c>
      <c r="K83" s="67" t="b">
        <v>1</v>
      </c>
      <c r="L83" s="71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</row>
    <row r="84">
      <c r="A84" s="59">
        <v>6.0</v>
      </c>
      <c r="B84" s="59">
        <v>17.0</v>
      </c>
      <c r="C84" s="60">
        <v>33.1284388820554</v>
      </c>
      <c r="D84" s="60">
        <v>-96.6356189714327</v>
      </c>
      <c r="E84" s="61" t="s">
        <v>10</v>
      </c>
      <c r="F84" s="62" t="s">
        <v>44</v>
      </c>
      <c r="G84" s="63" t="s">
        <v>140</v>
      </c>
      <c r="H84" s="64"/>
      <c r="I84" s="65">
        <f t="shared" si="1"/>
        <v>20</v>
      </c>
      <c r="J84" s="66">
        <f>COUNTIF(Username, F84)</f>
        <v>20</v>
      </c>
      <c r="K84" s="67" t="b">
        <v>1</v>
      </c>
      <c r="L84" s="71"/>
      <c r="M84" s="71"/>
      <c r="N84" s="71"/>
      <c r="O84" s="76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</row>
    <row r="85">
      <c r="A85" s="59">
        <v>6.0</v>
      </c>
      <c r="B85" s="59">
        <v>18.0</v>
      </c>
      <c r="C85" s="60">
        <v>33.1284388819378</v>
      </c>
      <c r="D85" s="60">
        <v>-96.6354473422427</v>
      </c>
      <c r="E85" s="61" t="s">
        <v>9</v>
      </c>
      <c r="F85" s="62" t="s">
        <v>141</v>
      </c>
      <c r="G85" s="63" t="s">
        <v>142</v>
      </c>
      <c r="H85" s="70"/>
      <c r="I85" s="65">
        <f t="shared" si="1"/>
        <v>10</v>
      </c>
      <c r="J85" s="66">
        <f>COUNTIF(Username, F85)</f>
        <v>10</v>
      </c>
      <c r="K85" s="67" t="b">
        <v>1</v>
      </c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</row>
    <row r="86">
      <c r="A86" s="59">
        <v>6.0</v>
      </c>
      <c r="B86" s="59">
        <v>19.0</v>
      </c>
      <c r="C86" s="60">
        <v>33.1284388818201</v>
      </c>
      <c r="D86" s="60">
        <v>-96.6352757130527</v>
      </c>
      <c r="E86" s="61" t="s">
        <v>8</v>
      </c>
      <c r="F86" s="79" t="s">
        <v>143</v>
      </c>
      <c r="G86" s="77" t="s">
        <v>144</v>
      </c>
      <c r="H86" s="70"/>
      <c r="I86" s="65">
        <f t="shared" si="1"/>
        <v>1</v>
      </c>
      <c r="J86" s="66">
        <f>COUNTIF(Username, F86)</f>
        <v>1</v>
      </c>
      <c r="K86" s="67" t="b">
        <v>1</v>
      </c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</row>
    <row r="87">
      <c r="A87" s="59">
        <v>6.0</v>
      </c>
      <c r="B87" s="59">
        <v>20.0</v>
      </c>
      <c r="C87" s="60">
        <v>33.1284388817025</v>
      </c>
      <c r="D87" s="60">
        <v>-96.6351040838627</v>
      </c>
      <c r="E87" s="61" t="s">
        <v>5</v>
      </c>
      <c r="F87" s="62" t="s">
        <v>145</v>
      </c>
      <c r="G87" s="69" t="s">
        <v>146</v>
      </c>
      <c r="H87" s="70"/>
      <c r="I87" s="65">
        <f t="shared" si="1"/>
        <v>2</v>
      </c>
      <c r="J87" s="66">
        <f>COUNTIF(Username, F87)</f>
        <v>2</v>
      </c>
      <c r="K87" s="67" t="b">
        <v>1</v>
      </c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</row>
    <row r="88">
      <c r="A88" s="59">
        <v>6.0</v>
      </c>
      <c r="B88" s="59">
        <v>21.0</v>
      </c>
      <c r="C88" s="60">
        <v>33.1284388815848</v>
      </c>
      <c r="D88" s="60">
        <v>-96.6349324546727</v>
      </c>
      <c r="E88" s="61" t="s">
        <v>5</v>
      </c>
      <c r="F88" s="62" t="s">
        <v>141</v>
      </c>
      <c r="G88" s="63" t="s">
        <v>147</v>
      </c>
      <c r="H88" s="70"/>
      <c r="I88" s="65">
        <f t="shared" si="1"/>
        <v>10</v>
      </c>
      <c r="J88" s="66">
        <f>COUNTIF(Username, F88)</f>
        <v>10</v>
      </c>
      <c r="K88" s="67" t="b">
        <v>1</v>
      </c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</row>
    <row r="89">
      <c r="A89" s="59">
        <v>6.0</v>
      </c>
      <c r="B89" s="59">
        <v>22.0</v>
      </c>
      <c r="C89" s="60">
        <v>33.1284388814672</v>
      </c>
      <c r="D89" s="60">
        <v>-96.6347608254827</v>
      </c>
      <c r="E89" s="61" t="s">
        <v>8</v>
      </c>
      <c r="F89" s="62" t="s">
        <v>85</v>
      </c>
      <c r="G89" s="77" t="s">
        <v>148</v>
      </c>
      <c r="H89" s="70"/>
      <c r="I89" s="65">
        <f t="shared" si="1"/>
        <v>2</v>
      </c>
      <c r="J89" s="66">
        <f>COUNTIF(Username, F89)</f>
        <v>3</v>
      </c>
      <c r="K89" s="67" t="b">
        <v>1</v>
      </c>
      <c r="L89" s="71"/>
      <c r="M89" s="71"/>
      <c r="N89" s="71"/>
      <c r="O89" s="76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</row>
    <row r="90">
      <c r="A90" s="59">
        <v>6.0</v>
      </c>
      <c r="B90" s="59">
        <v>23.0</v>
      </c>
      <c r="C90" s="60">
        <v>33.1284388813495</v>
      </c>
      <c r="D90" s="60">
        <v>-96.6345891962927</v>
      </c>
      <c r="E90" s="61" t="s">
        <v>11</v>
      </c>
      <c r="F90" s="62" t="s">
        <v>149</v>
      </c>
      <c r="G90" s="69" t="s">
        <v>150</v>
      </c>
      <c r="H90" s="70"/>
      <c r="I90" s="65">
        <f t="shared" si="1"/>
        <v>2</v>
      </c>
      <c r="J90" s="66">
        <f>COUNTIF(Username, F90)</f>
        <v>2</v>
      </c>
      <c r="K90" s="67" t="b">
        <v>1</v>
      </c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</row>
    <row r="91">
      <c r="A91" s="59">
        <v>6.0</v>
      </c>
      <c r="B91" s="59">
        <v>24.0</v>
      </c>
      <c r="C91" s="60">
        <v>33.1284388812319</v>
      </c>
      <c r="D91" s="60">
        <v>-96.6344175671027</v>
      </c>
      <c r="E91" s="61" t="s">
        <v>11</v>
      </c>
      <c r="F91" s="62" t="s">
        <v>141</v>
      </c>
      <c r="G91" s="63" t="s">
        <v>151</v>
      </c>
      <c r="H91" s="70"/>
      <c r="I91" s="65">
        <f t="shared" si="1"/>
        <v>10</v>
      </c>
      <c r="J91" s="66">
        <f>COUNTIF(Username, F91)</f>
        <v>10</v>
      </c>
      <c r="K91" s="67" t="b">
        <v>1</v>
      </c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</row>
    <row r="92">
      <c r="A92" s="59">
        <v>6.0</v>
      </c>
      <c r="B92" s="59">
        <v>25.0</v>
      </c>
      <c r="C92" s="60">
        <v>33.1284388811142</v>
      </c>
      <c r="D92" s="60">
        <v>-96.6342459379128</v>
      </c>
      <c r="E92" s="61" t="s">
        <v>5</v>
      </c>
      <c r="F92" s="62" t="s">
        <v>152</v>
      </c>
      <c r="G92" s="69" t="s">
        <v>153</v>
      </c>
      <c r="H92" s="70"/>
      <c r="I92" s="65">
        <f t="shared" si="1"/>
        <v>10</v>
      </c>
      <c r="J92" s="66">
        <f>COUNTIF(Username, F92)</f>
        <v>10</v>
      </c>
      <c r="K92" s="67" t="b">
        <v>1</v>
      </c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</row>
    <row r="93">
      <c r="A93" s="59">
        <v>6.0</v>
      </c>
      <c r="B93" s="59">
        <v>26.0</v>
      </c>
      <c r="C93" s="60">
        <v>33.1284388809966</v>
      </c>
      <c r="D93" s="60">
        <v>-96.6340743087228</v>
      </c>
      <c r="E93" s="61" t="s">
        <v>5</v>
      </c>
      <c r="F93" s="62" t="s">
        <v>154</v>
      </c>
      <c r="G93" s="69" t="s">
        <v>155</v>
      </c>
      <c r="H93" s="64"/>
      <c r="I93" s="65">
        <f t="shared" si="1"/>
        <v>10</v>
      </c>
      <c r="J93" s="66">
        <f>COUNTIF(Username, F93)</f>
        <v>10</v>
      </c>
      <c r="K93" s="67" t="b">
        <v>1</v>
      </c>
      <c r="L93" s="71"/>
      <c r="M93" s="71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</row>
    <row r="94">
      <c r="A94" s="59">
        <v>6.0</v>
      </c>
      <c r="B94" s="59">
        <v>27.0</v>
      </c>
      <c r="C94" s="60">
        <v>33.1284388808789</v>
      </c>
      <c r="D94" s="60">
        <v>-96.6339026795328</v>
      </c>
      <c r="E94" s="61" t="s">
        <v>5</v>
      </c>
      <c r="F94" s="62" t="s">
        <v>141</v>
      </c>
      <c r="G94" s="63" t="s">
        <v>156</v>
      </c>
      <c r="H94" s="70"/>
      <c r="I94" s="65">
        <f t="shared" si="1"/>
        <v>10</v>
      </c>
      <c r="J94" s="66">
        <f>COUNTIF(Username, F94)</f>
        <v>10</v>
      </c>
      <c r="K94" s="67" t="b">
        <v>1</v>
      </c>
      <c r="L94" s="71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</row>
    <row r="95">
      <c r="A95" s="59">
        <v>6.0</v>
      </c>
      <c r="B95" s="59">
        <v>28.0</v>
      </c>
      <c r="C95" s="60">
        <v>33.1284388807613</v>
      </c>
      <c r="D95" s="60">
        <v>-96.6337310503428</v>
      </c>
      <c r="E95" s="61" t="s">
        <v>5</v>
      </c>
      <c r="F95" s="62" t="s">
        <v>157</v>
      </c>
      <c r="G95" s="77" t="s">
        <v>158</v>
      </c>
      <c r="H95" s="70"/>
      <c r="I95" s="65">
        <f t="shared" si="1"/>
        <v>3</v>
      </c>
      <c r="J95" s="66">
        <f>COUNTIF(Username, F95)</f>
        <v>3</v>
      </c>
      <c r="K95" s="67" t="b">
        <v>1</v>
      </c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</row>
    <row r="96">
      <c r="A96" s="59">
        <v>6.0</v>
      </c>
      <c r="B96" s="59">
        <v>29.0</v>
      </c>
      <c r="C96" s="60">
        <v>33.1284388806436</v>
      </c>
      <c r="D96" s="60">
        <v>-96.6335594211528</v>
      </c>
      <c r="E96" s="61" t="s">
        <v>4</v>
      </c>
      <c r="F96" s="62" t="s">
        <v>50</v>
      </c>
      <c r="G96" s="69" t="s">
        <v>159</v>
      </c>
      <c r="H96" s="70"/>
      <c r="I96" s="65">
        <f t="shared" si="1"/>
        <v>12</v>
      </c>
      <c r="J96" s="66">
        <f>COUNTIF(Username, F96)</f>
        <v>24</v>
      </c>
      <c r="K96" s="67" t="b">
        <v>1</v>
      </c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</row>
    <row r="97">
      <c r="A97" s="59">
        <v>6.0</v>
      </c>
      <c r="B97" s="59">
        <v>30.0</v>
      </c>
      <c r="C97" s="60">
        <v>33.128438880526</v>
      </c>
      <c r="D97" s="60">
        <v>-96.6333877919628</v>
      </c>
      <c r="E97" s="61" t="s">
        <v>4</v>
      </c>
      <c r="F97" s="62" t="s">
        <v>44</v>
      </c>
      <c r="G97" s="63" t="s">
        <v>160</v>
      </c>
      <c r="H97" s="70"/>
      <c r="I97" s="65">
        <f t="shared" si="1"/>
        <v>20</v>
      </c>
      <c r="J97" s="66">
        <f>COUNTIF(Username, F97)</f>
        <v>20</v>
      </c>
      <c r="K97" s="67" t="b">
        <v>1</v>
      </c>
      <c r="L97" s="71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</row>
    <row r="98">
      <c r="A98" s="59">
        <v>6.0</v>
      </c>
      <c r="B98" s="59">
        <v>31.0</v>
      </c>
      <c r="C98" s="60">
        <v>33.1284388804083</v>
      </c>
      <c r="D98" s="60">
        <v>-96.6332161627728</v>
      </c>
      <c r="E98" s="61" t="s">
        <v>12</v>
      </c>
      <c r="F98" s="62" t="s">
        <v>141</v>
      </c>
      <c r="G98" s="63" t="s">
        <v>161</v>
      </c>
      <c r="H98" s="64"/>
      <c r="I98" s="65">
        <f t="shared" si="1"/>
        <v>10</v>
      </c>
      <c r="J98" s="66">
        <f>COUNTIF(Username, F98)</f>
        <v>10</v>
      </c>
      <c r="K98" s="67" t="b">
        <v>1</v>
      </c>
      <c r="L98" s="71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</row>
    <row r="99">
      <c r="A99" s="59">
        <v>6.0</v>
      </c>
      <c r="B99" s="59">
        <v>32.0</v>
      </c>
      <c r="C99" s="60">
        <v>33.1284388802906</v>
      </c>
      <c r="D99" s="60">
        <v>-96.6330445335828</v>
      </c>
      <c r="E99" s="61" t="s">
        <v>8</v>
      </c>
      <c r="F99" s="62" t="s">
        <v>91</v>
      </c>
      <c r="G99" s="77" t="s">
        <v>162</v>
      </c>
      <c r="H99" s="70"/>
      <c r="I99" s="65">
        <f t="shared" si="1"/>
        <v>2</v>
      </c>
      <c r="J99" s="66">
        <f>COUNTIF(Username, F99)</f>
        <v>2</v>
      </c>
      <c r="K99" s="67" t="b">
        <v>1</v>
      </c>
      <c r="L99" s="75"/>
      <c r="M99" s="71"/>
      <c r="N99" s="71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</row>
    <row r="100">
      <c r="A100" s="59">
        <v>6.0</v>
      </c>
      <c r="B100" s="59">
        <v>33.0</v>
      </c>
      <c r="C100" s="60">
        <v>33.128438880173</v>
      </c>
      <c r="D100" s="60">
        <v>-96.6328729043928</v>
      </c>
      <c r="E100" s="61" t="s">
        <v>9</v>
      </c>
      <c r="F100" s="62" t="s">
        <v>124</v>
      </c>
      <c r="G100" s="63" t="s">
        <v>163</v>
      </c>
      <c r="H100" s="70"/>
      <c r="I100" s="65">
        <f t="shared" si="1"/>
        <v>3</v>
      </c>
      <c r="J100" s="66">
        <f>COUNTIF(Username, F100)</f>
        <v>3</v>
      </c>
      <c r="K100" s="67" t="b">
        <v>1</v>
      </c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</row>
    <row r="101">
      <c r="A101" s="59">
        <v>6.0</v>
      </c>
      <c r="B101" s="59">
        <v>34.0</v>
      </c>
      <c r="C101" s="60">
        <v>33.1284388800554</v>
      </c>
      <c r="D101" s="60">
        <v>-96.6327012752028</v>
      </c>
      <c r="E101" s="61" t="s">
        <v>10</v>
      </c>
      <c r="F101" s="62" t="s">
        <v>121</v>
      </c>
      <c r="G101" s="69" t="s">
        <v>164</v>
      </c>
      <c r="H101" s="64"/>
      <c r="I101" s="65">
        <f t="shared" si="1"/>
        <v>3</v>
      </c>
      <c r="J101" s="66">
        <f>COUNTIF(Username, F101)</f>
        <v>3</v>
      </c>
      <c r="K101" s="67" t="b">
        <v>1</v>
      </c>
      <c r="L101" s="71"/>
      <c r="M101" s="71"/>
      <c r="N101" s="71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</row>
    <row r="102">
      <c r="A102" s="59">
        <v>7.0</v>
      </c>
      <c r="B102" s="59">
        <v>18.0</v>
      </c>
      <c r="C102" s="60">
        <v>33.1282951514923</v>
      </c>
      <c r="D102" s="60">
        <v>-96.6354473481432</v>
      </c>
      <c r="E102" s="61" t="s">
        <v>10</v>
      </c>
      <c r="F102" s="62" t="s">
        <v>165</v>
      </c>
      <c r="G102" s="77" t="s">
        <v>166</v>
      </c>
      <c r="H102" s="70"/>
      <c r="I102" s="65">
        <f t="shared" si="1"/>
        <v>2</v>
      </c>
      <c r="J102" s="66">
        <f>COUNTIF(Username, F102)</f>
        <v>2</v>
      </c>
      <c r="K102" s="67" t="b">
        <v>1</v>
      </c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</row>
    <row r="103">
      <c r="A103" s="59">
        <v>7.0</v>
      </c>
      <c r="B103" s="59">
        <v>19.0</v>
      </c>
      <c r="C103" s="60">
        <v>33.1282951513747</v>
      </c>
      <c r="D103" s="60">
        <v>-96.6352757192341</v>
      </c>
      <c r="E103" s="61" t="s">
        <v>9</v>
      </c>
      <c r="F103" s="62" t="s">
        <v>60</v>
      </c>
      <c r="G103" s="69" t="s">
        <v>167</v>
      </c>
      <c r="H103" s="74"/>
      <c r="I103" s="65">
        <f t="shared" si="1"/>
        <v>15</v>
      </c>
      <c r="J103" s="66">
        <f>COUNTIF(Username, F103)</f>
        <v>16</v>
      </c>
      <c r="K103" s="67" t="b">
        <v>1</v>
      </c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</row>
    <row r="104">
      <c r="A104" s="59">
        <v>7.0</v>
      </c>
      <c r="B104" s="59">
        <v>20.0</v>
      </c>
      <c r="C104" s="60">
        <v>33.128295151257</v>
      </c>
      <c r="D104" s="60">
        <v>-96.6351040903251</v>
      </c>
      <c r="E104" s="61" t="s">
        <v>8</v>
      </c>
      <c r="F104" s="62" t="s">
        <v>168</v>
      </c>
      <c r="G104" s="69" t="s">
        <v>169</v>
      </c>
      <c r="H104" s="74"/>
      <c r="I104" s="65">
        <f t="shared" si="1"/>
        <v>7</v>
      </c>
      <c r="J104" s="66">
        <f>COUNTIF(Username, F104)</f>
        <v>7</v>
      </c>
      <c r="K104" s="67" t="b">
        <v>1</v>
      </c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</row>
    <row r="105">
      <c r="A105" s="59">
        <v>7.0</v>
      </c>
      <c r="B105" s="59">
        <v>21.0</v>
      </c>
      <c r="C105" s="60">
        <v>33.1282951511394</v>
      </c>
      <c r="D105" s="60">
        <v>-96.6349324614161</v>
      </c>
      <c r="E105" s="61" t="s">
        <v>5</v>
      </c>
      <c r="F105" s="62" t="s">
        <v>52</v>
      </c>
      <c r="G105" s="72" t="s">
        <v>170</v>
      </c>
      <c r="H105" s="74"/>
      <c r="I105" s="65">
        <f t="shared" si="1"/>
        <v>5</v>
      </c>
      <c r="J105" s="66">
        <f>COUNTIF(Username, F105)</f>
        <v>5</v>
      </c>
      <c r="K105" s="67" t="b">
        <v>1</v>
      </c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</row>
    <row r="106">
      <c r="A106" s="59">
        <v>7.0</v>
      </c>
      <c r="B106" s="59">
        <v>22.0</v>
      </c>
      <c r="C106" s="60">
        <v>33.1282951510217</v>
      </c>
      <c r="D106" s="60">
        <v>-96.6347608325071</v>
      </c>
      <c r="E106" s="61" t="s">
        <v>8</v>
      </c>
      <c r="F106" s="62" t="s">
        <v>171</v>
      </c>
      <c r="G106" s="69" t="s">
        <v>172</v>
      </c>
      <c r="H106" s="74"/>
      <c r="I106" s="65">
        <f t="shared" si="1"/>
        <v>3</v>
      </c>
      <c r="J106" s="66">
        <f>COUNTIF(Username, F106)</f>
        <v>3</v>
      </c>
      <c r="K106" s="67" t="b">
        <v>1</v>
      </c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</row>
    <row r="107">
      <c r="A107" s="59">
        <v>7.0</v>
      </c>
      <c r="B107" s="59">
        <v>23.0</v>
      </c>
      <c r="C107" s="60">
        <v>33.128295150904</v>
      </c>
      <c r="D107" s="60">
        <v>-96.6345892035981</v>
      </c>
      <c r="E107" s="61" t="s">
        <v>11</v>
      </c>
      <c r="F107" s="62" t="s">
        <v>115</v>
      </c>
      <c r="G107" s="69" t="s">
        <v>173</v>
      </c>
      <c r="H107" s="70"/>
      <c r="I107" s="65">
        <f t="shared" si="1"/>
        <v>3</v>
      </c>
      <c r="J107" s="66">
        <f>COUNTIF(Username, F107)</f>
        <v>3</v>
      </c>
      <c r="K107" s="67" t="b">
        <v>1</v>
      </c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</row>
    <row r="108">
      <c r="A108" s="59">
        <v>7.0</v>
      </c>
      <c r="B108" s="59">
        <v>24.0</v>
      </c>
      <c r="C108" s="60">
        <v>33.1282951507864</v>
      </c>
      <c r="D108" s="60">
        <v>-96.6344175746891</v>
      </c>
      <c r="E108" s="61" t="s">
        <v>11</v>
      </c>
      <c r="F108" s="62" t="s">
        <v>174</v>
      </c>
      <c r="G108" s="77" t="s">
        <v>175</v>
      </c>
      <c r="H108" s="70"/>
      <c r="I108" s="65">
        <f t="shared" si="1"/>
        <v>2</v>
      </c>
      <c r="J108" s="66">
        <f>COUNTIF(Username, F108)</f>
        <v>3</v>
      </c>
      <c r="K108" s="67" t="b">
        <v>1</v>
      </c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</row>
    <row r="109">
      <c r="A109" s="59">
        <v>7.0</v>
      </c>
      <c r="B109" s="59">
        <v>25.0</v>
      </c>
      <c r="C109" s="60">
        <v>33.1282951506687</v>
      </c>
      <c r="D109" s="60">
        <v>-96.6342459457801</v>
      </c>
      <c r="E109" s="61" t="s">
        <v>11</v>
      </c>
      <c r="F109" s="62" t="s">
        <v>136</v>
      </c>
      <c r="G109" s="77" t="s">
        <v>176</v>
      </c>
      <c r="H109" s="70"/>
      <c r="I109" s="65">
        <f t="shared" si="1"/>
        <v>5</v>
      </c>
      <c r="J109" s="66">
        <f>COUNTIF(Username, F109)</f>
        <v>5</v>
      </c>
      <c r="K109" s="67" t="b">
        <v>1</v>
      </c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</row>
    <row r="110">
      <c r="A110" s="59">
        <v>7.0</v>
      </c>
      <c r="B110" s="59">
        <v>26.0</v>
      </c>
      <c r="C110" s="60">
        <v>33.1282951505511</v>
      </c>
      <c r="D110" s="60">
        <v>-96.634074316871</v>
      </c>
      <c r="E110" s="61" t="s">
        <v>5</v>
      </c>
      <c r="F110" s="62" t="s">
        <v>168</v>
      </c>
      <c r="G110" s="69" t="s">
        <v>177</v>
      </c>
      <c r="H110" s="70"/>
      <c r="I110" s="65">
        <f t="shared" si="1"/>
        <v>7</v>
      </c>
      <c r="J110" s="66">
        <f>COUNTIF(Username, F110)</f>
        <v>7</v>
      </c>
      <c r="K110" s="67" t="b">
        <v>1</v>
      </c>
      <c r="L110" s="71"/>
      <c r="M110" s="71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</row>
    <row r="111">
      <c r="A111" s="59">
        <v>7.0</v>
      </c>
      <c r="B111" s="59">
        <v>27.0</v>
      </c>
      <c r="C111" s="60">
        <v>33.1282951504334</v>
      </c>
      <c r="D111" s="60">
        <v>-96.633902687962</v>
      </c>
      <c r="E111" s="61" t="s">
        <v>5</v>
      </c>
      <c r="F111" s="62" t="s">
        <v>178</v>
      </c>
      <c r="G111" s="69" t="s">
        <v>179</v>
      </c>
      <c r="H111" s="64"/>
      <c r="I111" s="65">
        <f t="shared" si="1"/>
        <v>1</v>
      </c>
      <c r="J111" s="66">
        <f>COUNTIF(Username, F111)</f>
        <v>1</v>
      </c>
      <c r="K111" s="67" t="b">
        <v>1</v>
      </c>
      <c r="L111" s="71"/>
      <c r="M111" s="71"/>
      <c r="N111" s="71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</row>
    <row r="112">
      <c r="A112" s="59">
        <v>7.0</v>
      </c>
      <c r="B112" s="59">
        <v>28.0</v>
      </c>
      <c r="C112" s="60">
        <v>33.1282951503158</v>
      </c>
      <c r="D112" s="60">
        <v>-96.633731059053</v>
      </c>
      <c r="E112" s="61" t="s">
        <v>4</v>
      </c>
      <c r="F112" s="62" t="s">
        <v>46</v>
      </c>
      <c r="G112" s="69" t="s">
        <v>180</v>
      </c>
      <c r="H112" s="70"/>
      <c r="I112" s="65">
        <f t="shared" si="1"/>
        <v>6</v>
      </c>
      <c r="J112" s="66">
        <f>COUNTIF(Username, F112)</f>
        <v>13</v>
      </c>
      <c r="K112" s="67" t="b">
        <v>1</v>
      </c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</row>
    <row r="113">
      <c r="A113" s="59">
        <v>7.0</v>
      </c>
      <c r="B113" s="59">
        <v>29.0</v>
      </c>
      <c r="C113" s="60">
        <v>33.1282951501981</v>
      </c>
      <c r="D113" s="60">
        <v>-96.633559430144</v>
      </c>
      <c r="E113" s="61" t="s">
        <v>4</v>
      </c>
      <c r="F113" s="62" t="s">
        <v>181</v>
      </c>
      <c r="G113" s="80"/>
      <c r="H113" s="70"/>
      <c r="I113" s="65">
        <f t="shared" si="1"/>
        <v>0</v>
      </c>
      <c r="J113" s="66">
        <f>COUNTIF(Username, F113)</f>
        <v>1</v>
      </c>
      <c r="K113" s="66" t="b">
        <v>0</v>
      </c>
      <c r="L113" s="71"/>
      <c r="M113" s="71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</row>
    <row r="114">
      <c r="A114" s="59">
        <v>7.0</v>
      </c>
      <c r="B114" s="59">
        <v>30.0</v>
      </c>
      <c r="C114" s="60">
        <v>33.1282951500805</v>
      </c>
      <c r="D114" s="60">
        <v>-96.633387801235</v>
      </c>
      <c r="E114" s="61" t="s">
        <v>4</v>
      </c>
      <c r="F114" s="62" t="s">
        <v>182</v>
      </c>
      <c r="G114" s="63" t="s">
        <v>183</v>
      </c>
      <c r="H114" s="70"/>
      <c r="I114" s="65">
        <f t="shared" si="1"/>
        <v>3</v>
      </c>
      <c r="J114" s="66">
        <f>COUNTIF(Username, F114)</f>
        <v>4</v>
      </c>
      <c r="K114" s="67" t="b">
        <v>1</v>
      </c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</row>
    <row r="115">
      <c r="A115" s="59">
        <v>7.0</v>
      </c>
      <c r="B115" s="59">
        <v>31.0</v>
      </c>
      <c r="C115" s="60">
        <v>33.1282951499628</v>
      </c>
      <c r="D115" s="60">
        <v>-96.633216172326</v>
      </c>
      <c r="E115" s="61" t="s">
        <v>5</v>
      </c>
      <c r="F115" s="62" t="s">
        <v>184</v>
      </c>
      <c r="G115" s="69" t="s">
        <v>185</v>
      </c>
      <c r="H115" s="70"/>
      <c r="I115" s="65">
        <f t="shared" si="1"/>
        <v>1</v>
      </c>
      <c r="J115" s="66">
        <f>COUNTIF(Username, F115)</f>
        <v>1</v>
      </c>
      <c r="K115" s="67" t="b">
        <v>1</v>
      </c>
      <c r="L115" s="71"/>
      <c r="M115" s="71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</row>
    <row r="116">
      <c r="A116" s="59">
        <v>7.0</v>
      </c>
      <c r="B116" s="59">
        <v>32.0</v>
      </c>
      <c r="C116" s="60">
        <v>33.1282951498451</v>
      </c>
      <c r="D116" s="60">
        <v>-96.6330445434169</v>
      </c>
      <c r="E116" s="61" t="s">
        <v>8</v>
      </c>
      <c r="F116" s="62" t="s">
        <v>171</v>
      </c>
      <c r="G116" s="69" t="s">
        <v>186</v>
      </c>
      <c r="H116" s="70"/>
      <c r="I116" s="65">
        <f t="shared" si="1"/>
        <v>3</v>
      </c>
      <c r="J116" s="66">
        <f>COUNTIF(Username, F116)</f>
        <v>3</v>
      </c>
      <c r="K116" s="67" t="b">
        <v>1</v>
      </c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</row>
    <row r="117">
      <c r="A117" s="59">
        <v>7.0</v>
      </c>
      <c r="B117" s="59">
        <v>33.0</v>
      </c>
      <c r="C117" s="60">
        <v>33.1282951497275</v>
      </c>
      <c r="D117" s="60">
        <v>-96.6328729145079</v>
      </c>
      <c r="E117" s="61" t="s">
        <v>9</v>
      </c>
      <c r="F117" s="62" t="s">
        <v>187</v>
      </c>
      <c r="G117" s="69" t="s">
        <v>188</v>
      </c>
      <c r="H117" s="70"/>
      <c r="I117" s="65">
        <f t="shared" si="1"/>
        <v>1</v>
      </c>
      <c r="J117" s="66">
        <f>COUNTIF(Username, F117)</f>
        <v>1</v>
      </c>
      <c r="K117" s="67" t="b">
        <v>1</v>
      </c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</row>
    <row r="118">
      <c r="A118" s="59">
        <v>7.0</v>
      </c>
      <c r="B118" s="59">
        <v>34.0</v>
      </c>
      <c r="C118" s="60">
        <v>33.1282951496099</v>
      </c>
      <c r="D118" s="60">
        <v>-96.6327012855989</v>
      </c>
      <c r="E118" s="61" t="s">
        <v>10</v>
      </c>
      <c r="F118" s="62" t="s">
        <v>189</v>
      </c>
      <c r="G118" s="69" t="s">
        <v>190</v>
      </c>
      <c r="H118" s="70"/>
      <c r="I118" s="65">
        <f t="shared" si="1"/>
        <v>1</v>
      </c>
      <c r="J118" s="66">
        <f>COUNTIF(Username, F118)</f>
        <v>1</v>
      </c>
      <c r="K118" s="67" t="b">
        <v>1</v>
      </c>
      <c r="L118" s="71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</row>
    <row r="119">
      <c r="A119" s="59">
        <v>8.0</v>
      </c>
      <c r="B119" s="59">
        <v>18.0</v>
      </c>
      <c r="C119" s="60">
        <v>33.1281514210469</v>
      </c>
      <c r="D119" s="60">
        <v>-96.6354473540432</v>
      </c>
      <c r="E119" s="61" t="s">
        <v>10</v>
      </c>
      <c r="F119" s="62" t="s">
        <v>191</v>
      </c>
      <c r="G119" s="69" t="s">
        <v>192</v>
      </c>
      <c r="H119" s="70"/>
      <c r="I119" s="65">
        <f t="shared" si="1"/>
        <v>1</v>
      </c>
      <c r="J119" s="66">
        <f>COUNTIF(Username, F119)</f>
        <v>1</v>
      </c>
      <c r="K119" s="67" t="b">
        <v>1</v>
      </c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</row>
    <row r="120">
      <c r="A120" s="59">
        <v>8.0</v>
      </c>
      <c r="B120" s="59">
        <v>19.0</v>
      </c>
      <c r="C120" s="60">
        <v>33.1281514209292</v>
      </c>
      <c r="D120" s="60">
        <v>-96.6352757254151</v>
      </c>
      <c r="E120" s="61" t="s">
        <v>9</v>
      </c>
      <c r="F120" s="62" t="s">
        <v>193</v>
      </c>
      <c r="G120" s="69" t="s">
        <v>194</v>
      </c>
      <c r="H120" s="70"/>
      <c r="I120" s="65">
        <f t="shared" si="1"/>
        <v>18</v>
      </c>
      <c r="J120" s="66">
        <f>COUNTIF(Username, F120)</f>
        <v>20</v>
      </c>
      <c r="K120" s="67" t="b">
        <v>1</v>
      </c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</row>
    <row r="121">
      <c r="A121" s="59">
        <v>8.0</v>
      </c>
      <c r="B121" s="59">
        <v>20.0</v>
      </c>
      <c r="C121" s="60">
        <v>33.1281514208116</v>
      </c>
      <c r="D121" s="60">
        <v>-96.6351040967871</v>
      </c>
      <c r="E121" s="61" t="s">
        <v>8</v>
      </c>
      <c r="F121" s="62" t="s">
        <v>195</v>
      </c>
      <c r="G121" s="77" t="s">
        <v>196</v>
      </c>
      <c r="H121" s="70"/>
      <c r="I121" s="65">
        <f t="shared" si="1"/>
        <v>1</v>
      </c>
      <c r="J121" s="66">
        <f>COUNTIF(Username, F121)</f>
        <v>1</v>
      </c>
      <c r="K121" s="67" t="b">
        <v>1</v>
      </c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</row>
    <row r="122">
      <c r="A122" s="59">
        <v>8.0</v>
      </c>
      <c r="B122" s="59">
        <v>21.0</v>
      </c>
      <c r="C122" s="60">
        <v>33.1281514206939</v>
      </c>
      <c r="D122" s="60">
        <v>-96.634932468159</v>
      </c>
      <c r="E122" s="61" t="s">
        <v>5</v>
      </c>
      <c r="F122" s="62" t="s">
        <v>124</v>
      </c>
      <c r="G122" s="69" t="s">
        <v>197</v>
      </c>
      <c r="H122" s="70"/>
      <c r="I122" s="65">
        <f t="shared" si="1"/>
        <v>3</v>
      </c>
      <c r="J122" s="66">
        <f>COUNTIF(Username, F122)</f>
        <v>3</v>
      </c>
      <c r="K122" s="67" t="b">
        <v>1</v>
      </c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</row>
    <row r="123">
      <c r="A123" s="59">
        <v>8.0</v>
      </c>
      <c r="B123" s="59">
        <v>22.0</v>
      </c>
      <c r="C123" s="60">
        <v>33.1281514205763</v>
      </c>
      <c r="D123" s="60">
        <v>-96.6347608395309</v>
      </c>
      <c r="E123" s="61" t="s">
        <v>8</v>
      </c>
      <c r="F123" s="62" t="s">
        <v>50</v>
      </c>
      <c r="G123" s="69" t="s">
        <v>198</v>
      </c>
      <c r="H123" s="70"/>
      <c r="I123" s="65">
        <f t="shared" si="1"/>
        <v>12</v>
      </c>
      <c r="J123" s="66">
        <f>COUNTIF(Username, F123)</f>
        <v>24</v>
      </c>
      <c r="K123" s="67" t="b">
        <v>1</v>
      </c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</row>
    <row r="124">
      <c r="A124" s="59">
        <v>8.0</v>
      </c>
      <c r="B124" s="59">
        <v>23.0</v>
      </c>
      <c r="C124" s="60">
        <v>33.1281514204586</v>
      </c>
      <c r="D124" s="60">
        <v>-96.6345892109029</v>
      </c>
      <c r="E124" s="61" t="s">
        <v>11</v>
      </c>
      <c r="F124" s="62" t="s">
        <v>199</v>
      </c>
      <c r="G124" s="69" t="s">
        <v>200</v>
      </c>
      <c r="H124" s="70"/>
      <c r="I124" s="65">
        <f t="shared" si="1"/>
        <v>5</v>
      </c>
      <c r="J124" s="66">
        <f>COUNTIF(Username, F124)</f>
        <v>5</v>
      </c>
      <c r="K124" s="67" t="b">
        <v>1</v>
      </c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</row>
    <row r="125">
      <c r="A125" s="59">
        <v>8.0</v>
      </c>
      <c r="B125" s="59">
        <v>24.0</v>
      </c>
      <c r="C125" s="60">
        <v>33.128151420341</v>
      </c>
      <c r="D125" s="60">
        <v>-96.6344175822748</v>
      </c>
      <c r="E125" s="61" t="s">
        <v>11</v>
      </c>
      <c r="F125" s="62" t="s">
        <v>201</v>
      </c>
      <c r="G125" s="77" t="s">
        <v>202</v>
      </c>
      <c r="H125" s="70"/>
      <c r="I125" s="65">
        <f t="shared" si="1"/>
        <v>1</v>
      </c>
      <c r="J125" s="66">
        <f>COUNTIF(Username, F125)</f>
        <v>1</v>
      </c>
      <c r="K125" s="67" t="b">
        <v>1</v>
      </c>
      <c r="L125" s="71"/>
      <c r="M125" s="71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</row>
    <row r="126">
      <c r="A126" s="59">
        <v>8.0</v>
      </c>
      <c r="B126" s="59">
        <v>25.0</v>
      </c>
      <c r="C126" s="60">
        <v>33.1281514202233</v>
      </c>
      <c r="D126" s="60">
        <v>-96.6342459536467</v>
      </c>
      <c r="E126" s="61" t="s">
        <v>5</v>
      </c>
      <c r="F126" s="62" t="s">
        <v>203</v>
      </c>
      <c r="G126" s="80"/>
      <c r="H126" s="70"/>
      <c r="I126" s="65">
        <f t="shared" si="1"/>
        <v>0</v>
      </c>
      <c r="J126" s="66">
        <f>COUNTIF(Username, F126)</f>
        <v>1</v>
      </c>
      <c r="K126" s="66" t="b">
        <v>0</v>
      </c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</row>
    <row r="127">
      <c r="A127" s="59">
        <v>8.0</v>
      </c>
      <c r="B127" s="59">
        <v>26.0</v>
      </c>
      <c r="C127" s="60">
        <v>33.1281514201057</v>
      </c>
      <c r="D127" s="60">
        <v>-96.6340743250186</v>
      </c>
      <c r="E127" s="61" t="s">
        <v>4</v>
      </c>
      <c r="F127" s="62" t="s">
        <v>44</v>
      </c>
      <c r="G127" s="63" t="s">
        <v>204</v>
      </c>
      <c r="H127" s="70"/>
      <c r="I127" s="65">
        <f t="shared" si="1"/>
        <v>20</v>
      </c>
      <c r="J127" s="66">
        <f>COUNTIF(Username, F127)</f>
        <v>20</v>
      </c>
      <c r="K127" s="67" t="b">
        <v>1</v>
      </c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</row>
    <row r="128">
      <c r="A128" s="59">
        <v>8.0</v>
      </c>
      <c r="B128" s="59">
        <v>27.0</v>
      </c>
      <c r="C128" s="60">
        <v>33.128151419988</v>
      </c>
      <c r="D128" s="60">
        <v>-96.6339026963906</v>
      </c>
      <c r="E128" s="61" t="s">
        <v>4</v>
      </c>
      <c r="F128" s="62" t="s">
        <v>205</v>
      </c>
      <c r="G128" s="69" t="s">
        <v>206</v>
      </c>
      <c r="H128" s="70"/>
      <c r="I128" s="65">
        <f t="shared" si="1"/>
        <v>2</v>
      </c>
      <c r="J128" s="66">
        <f>COUNTIF(Username, F128)</f>
        <v>3</v>
      </c>
      <c r="K128" s="66" t="b">
        <v>0</v>
      </c>
      <c r="L128" s="71"/>
      <c r="M128" s="71"/>
      <c r="N128" s="71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</row>
    <row r="129">
      <c r="A129" s="59">
        <v>8.0</v>
      </c>
      <c r="B129" s="59">
        <v>28.0</v>
      </c>
      <c r="C129" s="60">
        <v>33.1281514198704</v>
      </c>
      <c r="D129" s="60">
        <v>-96.6337310677626</v>
      </c>
      <c r="E129" s="61" t="s">
        <v>4</v>
      </c>
      <c r="F129" s="62" t="s">
        <v>207</v>
      </c>
      <c r="G129" s="69" t="s">
        <v>208</v>
      </c>
      <c r="H129" s="70"/>
      <c r="I129" s="65">
        <f t="shared" si="1"/>
        <v>2</v>
      </c>
      <c r="J129" s="66">
        <f>COUNTIF(Username, F129)</f>
        <v>2</v>
      </c>
      <c r="K129" s="67" t="b">
        <v>1</v>
      </c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</row>
    <row r="130">
      <c r="A130" s="59">
        <v>8.0</v>
      </c>
      <c r="B130" s="59">
        <v>29.0</v>
      </c>
      <c r="C130" s="60">
        <v>33.1281514197527</v>
      </c>
      <c r="D130" s="60">
        <v>-96.6335594391345</v>
      </c>
      <c r="E130" s="61" t="s">
        <v>4</v>
      </c>
      <c r="F130" s="62" t="s">
        <v>168</v>
      </c>
      <c r="G130" s="69" t="s">
        <v>209</v>
      </c>
      <c r="H130" s="70"/>
      <c r="I130" s="65">
        <f t="shared" si="1"/>
        <v>7</v>
      </c>
      <c r="J130" s="66">
        <f>COUNTIF(Username, F130)</f>
        <v>7</v>
      </c>
      <c r="K130" s="67" t="b">
        <v>1</v>
      </c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</row>
    <row r="131">
      <c r="A131" s="59">
        <v>8.0</v>
      </c>
      <c r="B131" s="59">
        <v>30.0</v>
      </c>
      <c r="C131" s="60">
        <v>33.1281514196351</v>
      </c>
      <c r="D131" s="60">
        <v>-96.6333878105064</v>
      </c>
      <c r="E131" s="61" t="s">
        <v>4</v>
      </c>
      <c r="F131" s="62" t="s">
        <v>113</v>
      </c>
      <c r="G131" s="77" t="s">
        <v>210</v>
      </c>
      <c r="H131" s="70"/>
      <c r="I131" s="65">
        <f t="shared" si="1"/>
        <v>10</v>
      </c>
      <c r="J131" s="66">
        <f>COUNTIF(Username, F131)</f>
        <v>10</v>
      </c>
      <c r="K131" s="67" t="b">
        <v>1</v>
      </c>
      <c r="L131" s="71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</row>
    <row r="132">
      <c r="A132" s="59">
        <v>8.0</v>
      </c>
      <c r="B132" s="59">
        <v>31.0</v>
      </c>
      <c r="C132" s="60">
        <v>33.1281514195174</v>
      </c>
      <c r="D132" s="60">
        <v>-96.6332161818783</v>
      </c>
      <c r="E132" s="61" t="s">
        <v>4</v>
      </c>
      <c r="F132" s="62" t="s">
        <v>207</v>
      </c>
      <c r="G132" s="69" t="s">
        <v>211</v>
      </c>
      <c r="H132" s="70"/>
      <c r="I132" s="65">
        <f t="shared" si="1"/>
        <v>2</v>
      </c>
      <c r="J132" s="66">
        <f>COUNTIF(Username, F132)</f>
        <v>2</v>
      </c>
      <c r="K132" s="67" t="b">
        <v>1</v>
      </c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</row>
    <row r="133">
      <c r="A133" s="59">
        <v>8.0</v>
      </c>
      <c r="B133" s="59">
        <v>32.0</v>
      </c>
      <c r="C133" s="60">
        <v>33.1281514193998</v>
      </c>
      <c r="D133" s="60">
        <v>-96.6330445532503</v>
      </c>
      <c r="E133" s="61" t="s">
        <v>8</v>
      </c>
      <c r="F133" s="62" t="s">
        <v>168</v>
      </c>
      <c r="G133" s="69" t="s">
        <v>212</v>
      </c>
      <c r="H133" s="70"/>
      <c r="I133" s="65">
        <f t="shared" si="1"/>
        <v>7</v>
      </c>
      <c r="J133" s="66">
        <f>COUNTIF(Username, F133)</f>
        <v>7</v>
      </c>
      <c r="K133" s="67" t="b">
        <v>1</v>
      </c>
      <c r="L133" s="71"/>
      <c r="M133" s="71"/>
      <c r="N133" s="71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</row>
    <row r="134">
      <c r="A134" s="59">
        <v>8.0</v>
      </c>
      <c r="B134" s="59">
        <v>33.0</v>
      </c>
      <c r="C134" s="60">
        <v>33.1281514192821</v>
      </c>
      <c r="D134" s="60">
        <v>-96.6328729246222</v>
      </c>
      <c r="E134" s="61" t="s">
        <v>9</v>
      </c>
      <c r="F134" s="62" t="s">
        <v>213</v>
      </c>
      <c r="G134" s="69" t="s">
        <v>214</v>
      </c>
      <c r="H134" s="70"/>
      <c r="I134" s="65">
        <f t="shared" si="1"/>
        <v>3</v>
      </c>
      <c r="J134" s="66">
        <f>COUNTIF(Username, F134)</f>
        <v>3</v>
      </c>
      <c r="K134" s="67" t="b">
        <v>1</v>
      </c>
      <c r="L134" s="71"/>
      <c r="M134" s="71"/>
      <c r="N134" s="71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</row>
    <row r="135">
      <c r="A135" s="59">
        <v>8.0</v>
      </c>
      <c r="B135" s="59">
        <v>34.0</v>
      </c>
      <c r="C135" s="60">
        <v>33.1281514191645</v>
      </c>
      <c r="D135" s="60">
        <v>-96.6327012959941</v>
      </c>
      <c r="E135" s="61" t="s">
        <v>10</v>
      </c>
      <c r="F135" s="62" t="s">
        <v>60</v>
      </c>
      <c r="G135" s="69" t="s">
        <v>215</v>
      </c>
      <c r="H135" s="70"/>
      <c r="I135" s="65">
        <f t="shared" si="1"/>
        <v>15</v>
      </c>
      <c r="J135" s="66">
        <f>COUNTIF(Username, F135)</f>
        <v>16</v>
      </c>
      <c r="K135" s="67" t="b">
        <v>1</v>
      </c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</row>
    <row r="136">
      <c r="A136" s="59">
        <v>9.0</v>
      </c>
      <c r="B136" s="59">
        <v>18.0</v>
      </c>
      <c r="C136" s="60">
        <v>33.1280076906014</v>
      </c>
      <c r="D136" s="60">
        <v>-96.6354473599436</v>
      </c>
      <c r="E136" s="61" t="s">
        <v>10</v>
      </c>
      <c r="F136" s="62" t="s">
        <v>141</v>
      </c>
      <c r="G136" s="63" t="s">
        <v>216</v>
      </c>
      <c r="H136" s="70"/>
      <c r="I136" s="65">
        <f t="shared" si="1"/>
        <v>10</v>
      </c>
      <c r="J136" s="66">
        <f>COUNTIF(Username, F136)</f>
        <v>10</v>
      </c>
      <c r="K136" s="67" t="b">
        <v>1</v>
      </c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</row>
    <row r="137">
      <c r="A137" s="59">
        <v>9.0</v>
      </c>
      <c r="B137" s="59">
        <v>19.0</v>
      </c>
      <c r="C137" s="60">
        <v>33.1280076904837</v>
      </c>
      <c r="D137" s="60">
        <v>-96.6352757315966</v>
      </c>
      <c r="E137" s="61" t="s">
        <v>9</v>
      </c>
      <c r="F137" s="62" t="s">
        <v>171</v>
      </c>
      <c r="G137" s="69" t="s">
        <v>217</v>
      </c>
      <c r="H137" s="70"/>
      <c r="I137" s="65">
        <f t="shared" si="1"/>
        <v>3</v>
      </c>
      <c r="J137" s="66">
        <f>COUNTIF(Username, F137)</f>
        <v>3</v>
      </c>
      <c r="K137" s="67" t="b">
        <v>1</v>
      </c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</row>
    <row r="138">
      <c r="A138" s="59">
        <v>9.0</v>
      </c>
      <c r="B138" s="59">
        <v>20.0</v>
      </c>
      <c r="C138" s="60">
        <v>33.128007690366</v>
      </c>
      <c r="D138" s="60">
        <v>-96.6351041032495</v>
      </c>
      <c r="E138" s="61" t="s">
        <v>8</v>
      </c>
      <c r="F138" s="62" t="s">
        <v>58</v>
      </c>
      <c r="G138" s="63" t="s">
        <v>218</v>
      </c>
      <c r="H138" s="70"/>
      <c r="I138" s="65">
        <f t="shared" si="1"/>
        <v>3</v>
      </c>
      <c r="J138" s="66">
        <f>COUNTIF(Username, F138)</f>
        <v>4</v>
      </c>
      <c r="K138" s="67" t="b">
        <v>1</v>
      </c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</row>
    <row r="139">
      <c r="A139" s="59">
        <v>9.0</v>
      </c>
      <c r="B139" s="59">
        <v>21.0</v>
      </c>
      <c r="C139" s="60">
        <v>33.1280076902484</v>
      </c>
      <c r="D139" s="60">
        <v>-96.6349324749024</v>
      </c>
      <c r="E139" s="61" t="s">
        <v>5</v>
      </c>
      <c r="F139" s="62" t="s">
        <v>141</v>
      </c>
      <c r="G139" s="63" t="s">
        <v>219</v>
      </c>
      <c r="H139" s="70"/>
      <c r="I139" s="65">
        <f t="shared" si="1"/>
        <v>10</v>
      </c>
      <c r="J139" s="66">
        <f>COUNTIF(Username, F139)</f>
        <v>10</v>
      </c>
      <c r="K139" s="67" t="b">
        <v>1</v>
      </c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</row>
    <row r="140">
      <c r="A140" s="59">
        <v>9.0</v>
      </c>
      <c r="B140" s="59">
        <v>22.0</v>
      </c>
      <c r="C140" s="60">
        <v>33.1280076901307</v>
      </c>
      <c r="D140" s="60">
        <v>-96.6347608465554</v>
      </c>
      <c r="E140" s="61" t="s">
        <v>8</v>
      </c>
      <c r="F140" s="62" t="s">
        <v>220</v>
      </c>
      <c r="G140" s="69" t="s">
        <v>221</v>
      </c>
      <c r="H140" s="70"/>
      <c r="I140" s="65">
        <f t="shared" si="1"/>
        <v>1</v>
      </c>
      <c r="J140" s="66">
        <f>COUNTIF(Username, F140)</f>
        <v>1</v>
      </c>
      <c r="K140" s="67" t="b">
        <v>1</v>
      </c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</row>
    <row r="141">
      <c r="A141" s="59">
        <v>9.0</v>
      </c>
      <c r="B141" s="59">
        <v>23.0</v>
      </c>
      <c r="C141" s="60">
        <v>33.1280076900131</v>
      </c>
      <c r="D141" s="60">
        <v>-96.6345892182083</v>
      </c>
      <c r="E141" s="61" t="s">
        <v>11</v>
      </c>
      <c r="F141" s="62" t="s">
        <v>149</v>
      </c>
      <c r="G141" s="69" t="s">
        <v>222</v>
      </c>
      <c r="H141" s="64"/>
      <c r="I141" s="65">
        <f t="shared" si="1"/>
        <v>2</v>
      </c>
      <c r="J141" s="66">
        <f>COUNTIF(Username, F141)</f>
        <v>2</v>
      </c>
      <c r="K141" s="67" t="b">
        <v>1</v>
      </c>
      <c r="L141" s="71"/>
      <c r="M141" s="71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</row>
    <row r="142">
      <c r="A142" s="59">
        <v>9.0</v>
      </c>
      <c r="B142" s="59">
        <v>24.0</v>
      </c>
      <c r="C142" s="60">
        <v>33.1280076898954</v>
      </c>
      <c r="D142" s="60">
        <v>-96.6344175898612</v>
      </c>
      <c r="E142" s="61" t="s">
        <v>12</v>
      </c>
      <c r="F142" s="62" t="s">
        <v>141</v>
      </c>
      <c r="G142" s="63" t="s">
        <v>223</v>
      </c>
      <c r="H142" s="70"/>
      <c r="I142" s="65">
        <f t="shared" si="1"/>
        <v>10</v>
      </c>
      <c r="J142" s="66">
        <f>COUNTIF(Username, F142)</f>
        <v>10</v>
      </c>
      <c r="K142" s="67" t="b">
        <v>1</v>
      </c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</row>
    <row r="143">
      <c r="A143" s="59">
        <v>9.0</v>
      </c>
      <c r="B143" s="59">
        <v>25.0</v>
      </c>
      <c r="C143" s="60">
        <v>33.1280076897778</v>
      </c>
      <c r="D143" s="60">
        <v>-96.6342459615141</v>
      </c>
      <c r="E143" s="61" t="s">
        <v>8</v>
      </c>
      <c r="F143" s="62" t="s">
        <v>145</v>
      </c>
      <c r="G143" s="69" t="s">
        <v>224</v>
      </c>
      <c r="H143" s="70"/>
      <c r="I143" s="65">
        <f t="shared" si="1"/>
        <v>2</v>
      </c>
      <c r="J143" s="66">
        <f>COUNTIF(Username, F143)</f>
        <v>2</v>
      </c>
      <c r="K143" s="67" t="b">
        <v>1</v>
      </c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</row>
    <row r="144">
      <c r="A144" s="59">
        <v>9.0</v>
      </c>
      <c r="B144" s="59">
        <v>26.0</v>
      </c>
      <c r="C144" s="60">
        <v>33.1280076896601</v>
      </c>
      <c r="D144" s="60">
        <v>-96.634074333167</v>
      </c>
      <c r="E144" s="61" t="s">
        <v>8</v>
      </c>
      <c r="F144" s="62" t="s">
        <v>225</v>
      </c>
      <c r="G144" s="69" t="s">
        <v>226</v>
      </c>
      <c r="H144" s="70" t="s">
        <v>227</v>
      </c>
      <c r="I144" s="65">
        <f t="shared" si="1"/>
        <v>4</v>
      </c>
      <c r="J144" s="66">
        <f>COUNTIF(Username, F144)</f>
        <v>8</v>
      </c>
      <c r="K144" s="67" t="b">
        <v>1</v>
      </c>
      <c r="L144" s="81"/>
      <c r="M144" s="71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</row>
    <row r="145">
      <c r="A145" s="59">
        <v>9.0</v>
      </c>
      <c r="B145" s="59">
        <v>27.0</v>
      </c>
      <c r="C145" s="60">
        <v>33.1280076895425</v>
      </c>
      <c r="D145" s="60">
        <v>-96.6339027048198</v>
      </c>
      <c r="E145" s="61" t="s">
        <v>8</v>
      </c>
      <c r="F145" s="62" t="s">
        <v>141</v>
      </c>
      <c r="G145" s="63" t="s">
        <v>228</v>
      </c>
      <c r="H145" s="64"/>
      <c r="I145" s="65">
        <f t="shared" si="1"/>
        <v>10</v>
      </c>
      <c r="J145" s="66">
        <f>COUNTIF(Username, F145)</f>
        <v>10</v>
      </c>
      <c r="K145" s="67" t="b">
        <v>1</v>
      </c>
      <c r="L145" s="71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</row>
    <row r="146">
      <c r="A146" s="59">
        <v>9.0</v>
      </c>
      <c r="B146" s="59">
        <v>28.0</v>
      </c>
      <c r="C146" s="60">
        <v>33.1280076894248</v>
      </c>
      <c r="D146" s="60">
        <v>-96.6337310764728</v>
      </c>
      <c r="E146" s="61" t="s">
        <v>8</v>
      </c>
      <c r="F146" s="62" t="s">
        <v>229</v>
      </c>
      <c r="G146" s="77" t="s">
        <v>230</v>
      </c>
      <c r="H146" s="64"/>
      <c r="I146" s="65">
        <f t="shared" si="1"/>
        <v>2</v>
      </c>
      <c r="J146" s="66">
        <f>COUNTIF(Username, F146)</f>
        <v>2</v>
      </c>
      <c r="K146" s="67" t="b">
        <v>1</v>
      </c>
      <c r="L146" s="71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</row>
    <row r="147">
      <c r="A147" s="59">
        <v>9.0</v>
      </c>
      <c r="B147" s="59">
        <v>29.0</v>
      </c>
      <c r="C147" s="60">
        <v>33.1280076893072</v>
      </c>
      <c r="D147" s="60">
        <v>-96.6335594481257</v>
      </c>
      <c r="E147" s="61" t="s">
        <v>8</v>
      </c>
      <c r="F147" s="62" t="s">
        <v>231</v>
      </c>
      <c r="G147" s="77" t="s">
        <v>232</v>
      </c>
      <c r="H147" s="70"/>
      <c r="I147" s="65">
        <f t="shared" si="1"/>
        <v>1</v>
      </c>
      <c r="J147" s="66">
        <f>COUNTIF(Username, F147)</f>
        <v>1</v>
      </c>
      <c r="K147" s="67" t="b">
        <v>1</v>
      </c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</row>
    <row r="148">
      <c r="A148" s="59">
        <v>9.0</v>
      </c>
      <c r="B148" s="59">
        <v>30.0</v>
      </c>
      <c r="C148" s="60">
        <v>33.1280076891895</v>
      </c>
      <c r="D148" s="60">
        <v>-96.6333878197787</v>
      </c>
      <c r="E148" s="61" t="s">
        <v>8</v>
      </c>
      <c r="F148" s="62" t="s">
        <v>141</v>
      </c>
      <c r="G148" s="63" t="s">
        <v>233</v>
      </c>
      <c r="H148" s="82"/>
      <c r="I148" s="65">
        <f t="shared" si="1"/>
        <v>10</v>
      </c>
      <c r="J148" s="66">
        <f>COUNTIF(Username, F148)</f>
        <v>10</v>
      </c>
      <c r="K148" s="67" t="b">
        <v>1</v>
      </c>
      <c r="L148" s="83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</row>
    <row r="149">
      <c r="A149" s="59">
        <v>9.0</v>
      </c>
      <c r="B149" s="59">
        <v>31.0</v>
      </c>
      <c r="C149" s="60">
        <v>33.1280076890719</v>
      </c>
      <c r="D149" s="60">
        <v>-96.6332161914316</v>
      </c>
      <c r="E149" s="61" t="s">
        <v>5</v>
      </c>
      <c r="F149" s="62" t="s">
        <v>193</v>
      </c>
      <c r="G149" s="69" t="s">
        <v>234</v>
      </c>
      <c r="H149" s="70"/>
      <c r="I149" s="65">
        <f t="shared" si="1"/>
        <v>18</v>
      </c>
      <c r="J149" s="66">
        <f>COUNTIF(Username, F149)</f>
        <v>20</v>
      </c>
      <c r="K149" s="67" t="b">
        <v>1</v>
      </c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</row>
    <row r="150">
      <c r="A150" s="59">
        <v>9.0</v>
      </c>
      <c r="B150" s="59">
        <v>32.0</v>
      </c>
      <c r="C150" s="60">
        <v>33.1280076889542</v>
      </c>
      <c r="D150" s="60">
        <v>-96.6330445630845</v>
      </c>
      <c r="E150" s="61" t="s">
        <v>8</v>
      </c>
      <c r="F150" s="62" t="s">
        <v>235</v>
      </c>
      <c r="G150" s="69" t="s">
        <v>236</v>
      </c>
      <c r="H150" s="70"/>
      <c r="I150" s="65">
        <f t="shared" si="1"/>
        <v>8</v>
      </c>
      <c r="J150" s="66">
        <f>COUNTIF(Username, F150)</f>
        <v>12</v>
      </c>
      <c r="K150" s="67" t="b">
        <v>1</v>
      </c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</row>
    <row r="151">
      <c r="A151" s="59">
        <v>9.0</v>
      </c>
      <c r="B151" s="59">
        <v>33.0</v>
      </c>
      <c r="C151" s="60">
        <v>33.1280076888366</v>
      </c>
      <c r="D151" s="60">
        <v>-96.6328729347375</v>
      </c>
      <c r="E151" s="61" t="s">
        <v>9</v>
      </c>
      <c r="F151" s="62" t="s">
        <v>237</v>
      </c>
      <c r="G151" s="84" t="s">
        <v>238</v>
      </c>
      <c r="H151" s="70"/>
      <c r="I151" s="65">
        <f t="shared" si="1"/>
        <v>1</v>
      </c>
      <c r="J151" s="66">
        <f>COUNTIF(Username, F151)</f>
        <v>1</v>
      </c>
      <c r="K151" s="67" t="b">
        <v>1</v>
      </c>
      <c r="L151" s="71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</row>
    <row r="152">
      <c r="A152" s="59">
        <v>9.0</v>
      </c>
      <c r="B152" s="59">
        <v>34.0</v>
      </c>
      <c r="C152" s="60">
        <v>33.1280076887189</v>
      </c>
      <c r="D152" s="60">
        <v>-96.6327013063904</v>
      </c>
      <c r="E152" s="61" t="s">
        <v>10</v>
      </c>
      <c r="F152" s="62" t="s">
        <v>239</v>
      </c>
      <c r="G152" s="77" t="s">
        <v>240</v>
      </c>
      <c r="H152" s="70"/>
      <c r="I152" s="65">
        <f t="shared" si="1"/>
        <v>7</v>
      </c>
      <c r="J152" s="66">
        <f>COUNTIF(Username, F152)</f>
        <v>10</v>
      </c>
      <c r="K152" s="67" t="b">
        <v>1</v>
      </c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</row>
    <row r="153">
      <c r="A153" s="59">
        <v>10.0</v>
      </c>
      <c r="B153" s="59">
        <v>14.0</v>
      </c>
      <c r="C153" s="60">
        <v>33.1278639606266</v>
      </c>
      <c r="D153" s="60">
        <v>-96.6361338781081</v>
      </c>
      <c r="E153" s="61" t="s">
        <v>10</v>
      </c>
      <c r="F153" s="62" t="s">
        <v>152</v>
      </c>
      <c r="G153" s="69" t="s">
        <v>241</v>
      </c>
      <c r="H153" s="70"/>
      <c r="I153" s="65">
        <f t="shared" si="1"/>
        <v>10</v>
      </c>
      <c r="J153" s="66">
        <f>COUNTIF(Username, F153)</f>
        <v>10</v>
      </c>
      <c r="K153" s="67" t="b">
        <v>1</v>
      </c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</row>
    <row r="154">
      <c r="A154" s="59">
        <v>10.0</v>
      </c>
      <c r="B154" s="59">
        <v>15.0</v>
      </c>
      <c r="C154" s="60">
        <v>33.1278639605089</v>
      </c>
      <c r="D154" s="60">
        <v>-96.635962250042</v>
      </c>
      <c r="E154" s="61" t="s">
        <v>10</v>
      </c>
      <c r="F154" s="62" t="s">
        <v>154</v>
      </c>
      <c r="G154" s="69" t="s">
        <v>242</v>
      </c>
      <c r="H154" s="70"/>
      <c r="I154" s="65">
        <f t="shared" si="1"/>
        <v>10</v>
      </c>
      <c r="J154" s="66">
        <f>COUNTIF(Username, F154)</f>
        <v>10</v>
      </c>
      <c r="K154" s="67" t="b">
        <v>1</v>
      </c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</row>
    <row r="155">
      <c r="A155" s="59">
        <v>10.0</v>
      </c>
      <c r="B155" s="59">
        <v>16.0</v>
      </c>
      <c r="C155" s="60">
        <v>33.1278639603913</v>
      </c>
      <c r="D155" s="60">
        <v>-96.6357906219759</v>
      </c>
      <c r="E155" s="61" t="s">
        <v>10</v>
      </c>
      <c r="F155" s="62" t="s">
        <v>243</v>
      </c>
      <c r="G155" s="69" t="s">
        <v>244</v>
      </c>
      <c r="H155" s="70"/>
      <c r="I155" s="65">
        <f t="shared" si="1"/>
        <v>3</v>
      </c>
      <c r="J155" s="66">
        <f>COUNTIF(Username, F155)</f>
        <v>3</v>
      </c>
      <c r="K155" s="67" t="b">
        <v>1</v>
      </c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</row>
    <row r="156">
      <c r="A156" s="59">
        <v>10.0</v>
      </c>
      <c r="B156" s="59">
        <v>17.0</v>
      </c>
      <c r="C156" s="60">
        <v>33.1278639602736</v>
      </c>
      <c r="D156" s="60">
        <v>-96.6356189939097</v>
      </c>
      <c r="E156" s="61" t="s">
        <v>10</v>
      </c>
      <c r="F156" s="62" t="s">
        <v>60</v>
      </c>
      <c r="G156" s="69" t="s">
        <v>245</v>
      </c>
      <c r="H156" s="70"/>
      <c r="I156" s="65">
        <f t="shared" si="1"/>
        <v>15</v>
      </c>
      <c r="J156" s="66">
        <f>COUNTIF(Username, F156)</f>
        <v>16</v>
      </c>
      <c r="K156" s="67" t="b">
        <v>1</v>
      </c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</row>
    <row r="157">
      <c r="A157" s="59">
        <v>10.0</v>
      </c>
      <c r="B157" s="59">
        <v>18.0</v>
      </c>
      <c r="C157" s="60">
        <v>33.127863960156</v>
      </c>
      <c r="D157" s="60">
        <v>-96.6354473658436</v>
      </c>
      <c r="E157" s="61" t="s">
        <v>9</v>
      </c>
      <c r="F157" s="62" t="s">
        <v>168</v>
      </c>
      <c r="G157" s="69" t="s">
        <v>246</v>
      </c>
      <c r="H157" s="70"/>
      <c r="I157" s="65">
        <f t="shared" si="1"/>
        <v>7</v>
      </c>
      <c r="J157" s="66">
        <f>COUNTIF(Username, F157)</f>
        <v>7</v>
      </c>
      <c r="K157" s="67" t="b">
        <v>1</v>
      </c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</row>
    <row r="158">
      <c r="A158" s="59">
        <v>10.0</v>
      </c>
      <c r="B158" s="59">
        <v>19.0</v>
      </c>
      <c r="C158" s="60">
        <v>33.1278639600383</v>
      </c>
      <c r="D158" s="60">
        <v>-96.6352757377774</v>
      </c>
      <c r="E158" s="61" t="s">
        <v>8</v>
      </c>
      <c r="F158" s="62" t="s">
        <v>152</v>
      </c>
      <c r="G158" s="69" t="s">
        <v>247</v>
      </c>
      <c r="H158" s="70"/>
      <c r="I158" s="65">
        <f t="shared" si="1"/>
        <v>10</v>
      </c>
      <c r="J158" s="66">
        <f>COUNTIF(Username, F158)</f>
        <v>10</v>
      </c>
      <c r="K158" s="67" t="b">
        <v>1</v>
      </c>
      <c r="L158" s="71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</row>
    <row r="159">
      <c r="A159" s="59">
        <v>10.0</v>
      </c>
      <c r="B159" s="59">
        <v>20.0</v>
      </c>
      <c r="C159" s="60">
        <v>33.1278639599206</v>
      </c>
      <c r="D159" s="60">
        <v>-96.6351041097113</v>
      </c>
      <c r="E159" s="61" t="s">
        <v>11</v>
      </c>
      <c r="F159" s="62" t="s">
        <v>154</v>
      </c>
      <c r="G159" s="69" t="s">
        <v>248</v>
      </c>
      <c r="H159" s="70"/>
      <c r="I159" s="65">
        <f t="shared" si="1"/>
        <v>10</v>
      </c>
      <c r="J159" s="66">
        <f>COUNTIF(Username, F159)</f>
        <v>10</v>
      </c>
      <c r="K159" s="67" t="b">
        <v>1</v>
      </c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</row>
    <row r="160">
      <c r="A160" s="59">
        <v>10.0</v>
      </c>
      <c r="B160" s="59">
        <v>21.0</v>
      </c>
      <c r="C160" s="60">
        <v>33.127863959803</v>
      </c>
      <c r="D160" s="60">
        <v>-96.6349324816452</v>
      </c>
      <c r="E160" s="61" t="s">
        <v>11</v>
      </c>
      <c r="F160" s="62" t="s">
        <v>168</v>
      </c>
      <c r="G160" s="69" t="s">
        <v>249</v>
      </c>
      <c r="H160" s="70"/>
      <c r="I160" s="65">
        <f t="shared" si="1"/>
        <v>7</v>
      </c>
      <c r="J160" s="66">
        <f>COUNTIF(Username, F160)</f>
        <v>7</v>
      </c>
      <c r="K160" s="67" t="b">
        <v>1</v>
      </c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</row>
    <row r="161">
      <c r="A161" s="59">
        <v>10.0</v>
      </c>
      <c r="B161" s="59">
        <v>22.0</v>
      </c>
      <c r="C161" s="60">
        <v>33.1278639596853</v>
      </c>
      <c r="D161" s="60">
        <v>-96.634760853579</v>
      </c>
      <c r="E161" s="61" t="s">
        <v>8</v>
      </c>
      <c r="F161" s="62" t="s">
        <v>250</v>
      </c>
      <c r="G161" s="69" t="s">
        <v>251</v>
      </c>
      <c r="H161" s="70"/>
      <c r="I161" s="65">
        <f t="shared" si="1"/>
        <v>6</v>
      </c>
      <c r="J161" s="66">
        <f>COUNTIF(Username, F161)</f>
        <v>20</v>
      </c>
      <c r="K161" s="67" t="b">
        <v>1</v>
      </c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</row>
    <row r="162">
      <c r="A162" s="59">
        <v>10.0</v>
      </c>
      <c r="B162" s="59">
        <v>23.0</v>
      </c>
      <c r="C162" s="60">
        <v>33.1278639595677</v>
      </c>
      <c r="D162" s="60">
        <v>-96.6345892255129</v>
      </c>
      <c r="E162" s="61" t="s">
        <v>5</v>
      </c>
      <c r="F162" s="62" t="s">
        <v>46</v>
      </c>
      <c r="G162" s="69" t="s">
        <v>252</v>
      </c>
      <c r="H162" s="70"/>
      <c r="I162" s="65">
        <f t="shared" si="1"/>
        <v>6</v>
      </c>
      <c r="J162" s="66">
        <f>COUNTIF(Username, F162)</f>
        <v>13</v>
      </c>
      <c r="K162" s="67" t="b">
        <v>1</v>
      </c>
      <c r="L162" s="71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</row>
    <row r="163">
      <c r="A163" s="59">
        <v>10.0</v>
      </c>
      <c r="B163" s="59">
        <v>24.0</v>
      </c>
      <c r="C163" s="60">
        <v>33.12786395945</v>
      </c>
      <c r="D163" s="60">
        <v>-96.6344175974468</v>
      </c>
      <c r="E163" s="61" t="s">
        <v>12</v>
      </c>
      <c r="F163" s="62" t="s">
        <v>168</v>
      </c>
      <c r="G163" s="69" t="s">
        <v>253</v>
      </c>
      <c r="H163" s="64"/>
      <c r="I163" s="65">
        <f t="shared" si="1"/>
        <v>7</v>
      </c>
      <c r="J163" s="66">
        <f>COUNTIF(Username, F163)</f>
        <v>7</v>
      </c>
      <c r="K163" s="67" t="b">
        <v>1</v>
      </c>
      <c r="L163" s="71"/>
      <c r="M163" s="71"/>
      <c r="N163" s="71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</row>
    <row r="164">
      <c r="A164" s="59">
        <v>10.0</v>
      </c>
      <c r="B164" s="59">
        <v>25.0</v>
      </c>
      <c r="C164" s="60">
        <v>33.1278639593324</v>
      </c>
      <c r="D164" s="60">
        <v>-96.6342459693806</v>
      </c>
      <c r="E164" s="61" t="s">
        <v>8</v>
      </c>
      <c r="F164" s="62" t="s">
        <v>152</v>
      </c>
      <c r="G164" s="69" t="s">
        <v>254</v>
      </c>
      <c r="H164" s="70"/>
      <c r="I164" s="65">
        <f t="shared" si="1"/>
        <v>10</v>
      </c>
      <c r="J164" s="66">
        <f>COUNTIF(Username, F164)</f>
        <v>10</v>
      </c>
      <c r="K164" s="67" t="b">
        <v>1</v>
      </c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</row>
    <row r="165">
      <c r="A165" s="59">
        <v>10.0</v>
      </c>
      <c r="B165" s="59">
        <v>26.0</v>
      </c>
      <c r="C165" s="60">
        <v>33.1278639592147</v>
      </c>
      <c r="D165" s="60">
        <v>-96.6340743413145</v>
      </c>
      <c r="E165" s="61" t="s">
        <v>8</v>
      </c>
      <c r="F165" s="62" t="s">
        <v>154</v>
      </c>
      <c r="G165" s="69" t="s">
        <v>255</v>
      </c>
      <c r="H165" s="64"/>
      <c r="I165" s="65">
        <f t="shared" si="1"/>
        <v>10</v>
      </c>
      <c r="J165" s="66">
        <f>COUNTIF(Username, F165)</f>
        <v>10</v>
      </c>
      <c r="K165" s="67" t="b">
        <v>1</v>
      </c>
      <c r="L165" s="71"/>
      <c r="M165" s="71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</row>
    <row r="166">
      <c r="A166" s="59">
        <v>10.0</v>
      </c>
      <c r="B166" s="59">
        <v>27.0</v>
      </c>
      <c r="C166" s="60">
        <v>33.1278639590971</v>
      </c>
      <c r="D166" s="60">
        <v>-96.6339027132484</v>
      </c>
      <c r="E166" s="61" t="s">
        <v>8</v>
      </c>
      <c r="F166" s="62" t="s">
        <v>60</v>
      </c>
      <c r="G166" s="69" t="s">
        <v>256</v>
      </c>
      <c r="H166" s="70"/>
      <c r="I166" s="65">
        <f t="shared" si="1"/>
        <v>15</v>
      </c>
      <c r="J166" s="66">
        <f>COUNTIF(Username, F166)</f>
        <v>16</v>
      </c>
      <c r="K166" s="67" t="b">
        <v>1</v>
      </c>
      <c r="L166" s="71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</row>
    <row r="167">
      <c r="A167" s="59">
        <v>10.0</v>
      </c>
      <c r="B167" s="59">
        <v>28.0</v>
      </c>
      <c r="C167" s="60">
        <v>33.1278639589794</v>
      </c>
      <c r="D167" s="60">
        <v>-96.6337310851822</v>
      </c>
      <c r="E167" s="61" t="s">
        <v>8</v>
      </c>
      <c r="F167" s="62" t="s">
        <v>152</v>
      </c>
      <c r="G167" s="69" t="s">
        <v>257</v>
      </c>
      <c r="H167" s="70"/>
      <c r="I167" s="65">
        <f t="shared" si="1"/>
        <v>10</v>
      </c>
      <c r="J167" s="66">
        <f>COUNTIF(Username, F167)</f>
        <v>10</v>
      </c>
      <c r="K167" s="67" t="b">
        <v>1</v>
      </c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</row>
    <row r="168">
      <c r="A168" s="59">
        <v>10.0</v>
      </c>
      <c r="B168" s="59">
        <v>29.0</v>
      </c>
      <c r="C168" s="60">
        <v>33.1278639588618</v>
      </c>
      <c r="D168" s="60">
        <v>-96.6335594571161</v>
      </c>
      <c r="E168" s="61" t="s">
        <v>8</v>
      </c>
      <c r="F168" s="62" t="s">
        <v>154</v>
      </c>
      <c r="G168" s="69" t="s">
        <v>258</v>
      </c>
      <c r="H168" s="70"/>
      <c r="I168" s="65">
        <f t="shared" si="1"/>
        <v>10</v>
      </c>
      <c r="J168" s="66">
        <f>COUNTIF(Username, F168)</f>
        <v>10</v>
      </c>
      <c r="K168" s="67" t="b">
        <v>1</v>
      </c>
      <c r="L168" s="71"/>
      <c r="M168" s="71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</row>
    <row r="169">
      <c r="A169" s="59">
        <v>10.0</v>
      </c>
      <c r="B169" s="59">
        <v>30.0</v>
      </c>
      <c r="C169" s="60">
        <v>33.1278639587441</v>
      </c>
      <c r="D169" s="60">
        <v>-96.6333878290499</v>
      </c>
      <c r="E169" s="61" t="s">
        <v>8</v>
      </c>
      <c r="F169" s="62" t="s">
        <v>205</v>
      </c>
      <c r="G169" s="69" t="s">
        <v>259</v>
      </c>
      <c r="H169" s="70"/>
      <c r="I169" s="65">
        <f t="shared" si="1"/>
        <v>2</v>
      </c>
      <c r="J169" s="66">
        <f>COUNTIF(Username, F169)</f>
        <v>3</v>
      </c>
      <c r="K169" s="67" t="b">
        <v>1</v>
      </c>
      <c r="L169" s="71"/>
      <c r="M169" s="71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</row>
    <row r="170">
      <c r="A170" s="59">
        <v>10.0</v>
      </c>
      <c r="B170" s="59">
        <v>31.0</v>
      </c>
      <c r="C170" s="60">
        <v>33.1278639586265</v>
      </c>
      <c r="D170" s="60">
        <v>-96.6332162009838</v>
      </c>
      <c r="E170" s="61" t="s">
        <v>5</v>
      </c>
      <c r="F170" s="62" t="s">
        <v>152</v>
      </c>
      <c r="G170" s="69" t="s">
        <v>260</v>
      </c>
      <c r="H170" s="70"/>
      <c r="I170" s="65">
        <f t="shared" si="1"/>
        <v>10</v>
      </c>
      <c r="J170" s="66">
        <f>COUNTIF(Username, F170)</f>
        <v>10</v>
      </c>
      <c r="K170" s="67" t="b">
        <v>1</v>
      </c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</row>
    <row r="171">
      <c r="A171" s="59">
        <v>10.0</v>
      </c>
      <c r="B171" s="59">
        <v>32.0</v>
      </c>
      <c r="C171" s="60">
        <v>33.1278639585088</v>
      </c>
      <c r="D171" s="60">
        <v>-96.6330445729177</v>
      </c>
      <c r="E171" s="61" t="s">
        <v>8</v>
      </c>
      <c r="F171" s="62" t="s">
        <v>154</v>
      </c>
      <c r="G171" s="69" t="s">
        <v>261</v>
      </c>
      <c r="H171" s="70"/>
      <c r="I171" s="65">
        <f t="shared" si="1"/>
        <v>10</v>
      </c>
      <c r="J171" s="66">
        <f>COUNTIF(Username, F171)</f>
        <v>10</v>
      </c>
      <c r="K171" s="67" t="b">
        <v>1</v>
      </c>
      <c r="L171" s="71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</row>
    <row r="172">
      <c r="A172" s="59">
        <v>10.0</v>
      </c>
      <c r="B172" s="59">
        <v>33.0</v>
      </c>
      <c r="C172" s="60">
        <v>33.1278639583911</v>
      </c>
      <c r="D172" s="60">
        <v>-96.6328729448515</v>
      </c>
      <c r="E172" s="61" t="s">
        <v>9</v>
      </c>
      <c r="F172" s="62" t="s">
        <v>262</v>
      </c>
      <c r="G172" s="77" t="s">
        <v>263</v>
      </c>
      <c r="H172" s="70"/>
      <c r="I172" s="65">
        <f t="shared" si="1"/>
        <v>2</v>
      </c>
      <c r="J172" s="66">
        <f>COUNTIF(Username, F172)</f>
        <v>4</v>
      </c>
      <c r="K172" s="67" t="b">
        <v>1</v>
      </c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</row>
    <row r="173">
      <c r="A173" s="59">
        <v>10.0</v>
      </c>
      <c r="B173" s="59">
        <v>34.0</v>
      </c>
      <c r="C173" s="60">
        <v>33.1278639582735</v>
      </c>
      <c r="D173" s="60">
        <v>-96.6327013167854</v>
      </c>
      <c r="E173" s="61" t="s">
        <v>10</v>
      </c>
      <c r="F173" s="62" t="s">
        <v>199</v>
      </c>
      <c r="G173" s="69" t="s">
        <v>264</v>
      </c>
      <c r="H173" s="70"/>
      <c r="I173" s="65">
        <f t="shared" si="1"/>
        <v>5</v>
      </c>
      <c r="J173" s="66">
        <f>COUNTIF(Username, F173)</f>
        <v>5</v>
      </c>
      <c r="K173" s="67" t="b">
        <v>1</v>
      </c>
      <c r="L173" s="71"/>
      <c r="M173" s="71"/>
      <c r="N173" s="71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</row>
    <row r="174">
      <c r="A174" s="59">
        <v>11.0</v>
      </c>
      <c r="B174" s="59">
        <v>12.0</v>
      </c>
      <c r="C174" s="60">
        <v>33.1277202304164</v>
      </c>
      <c r="D174" s="60">
        <v>-96.6364771384551</v>
      </c>
      <c r="E174" s="61" t="s">
        <v>10</v>
      </c>
      <c r="F174" s="62" t="s">
        <v>193</v>
      </c>
      <c r="G174" s="69" t="s">
        <v>265</v>
      </c>
      <c r="H174" s="70"/>
      <c r="I174" s="65">
        <f t="shared" si="1"/>
        <v>18</v>
      </c>
      <c r="J174" s="66">
        <f>COUNTIF(Username, F174)</f>
        <v>20</v>
      </c>
      <c r="K174" s="67" t="b">
        <v>1</v>
      </c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</row>
    <row r="175">
      <c r="A175" s="59">
        <v>11.0</v>
      </c>
      <c r="B175" s="59">
        <v>13.0</v>
      </c>
      <c r="C175" s="60">
        <v>33.1277202302987</v>
      </c>
      <c r="D175" s="60">
        <v>-96.6363055106699</v>
      </c>
      <c r="E175" s="61" t="s">
        <v>10</v>
      </c>
      <c r="F175" s="62" t="s">
        <v>266</v>
      </c>
      <c r="G175" s="77" t="s">
        <v>267</v>
      </c>
      <c r="H175" s="70"/>
      <c r="I175" s="65">
        <f t="shared" si="1"/>
        <v>5</v>
      </c>
      <c r="J175" s="66">
        <f>COUNTIF(Username, F175)</f>
        <v>5</v>
      </c>
      <c r="K175" s="67" t="b">
        <v>1</v>
      </c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</row>
    <row r="176">
      <c r="A176" s="59">
        <v>11.0</v>
      </c>
      <c r="B176" s="59">
        <v>14.0</v>
      </c>
      <c r="C176" s="60">
        <v>33.1277202301811</v>
      </c>
      <c r="D176" s="60">
        <v>-96.6361338828847</v>
      </c>
      <c r="E176" s="61" t="s">
        <v>9</v>
      </c>
      <c r="F176" s="62" t="s">
        <v>268</v>
      </c>
      <c r="G176" s="77" t="s">
        <v>269</v>
      </c>
      <c r="H176" s="70"/>
      <c r="I176" s="65">
        <f t="shared" si="1"/>
        <v>9</v>
      </c>
      <c r="J176" s="66">
        <f>COUNTIF(Username, F176)</f>
        <v>10</v>
      </c>
      <c r="K176" s="67" t="b">
        <v>1</v>
      </c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</row>
    <row r="177">
      <c r="A177" s="59">
        <v>11.0</v>
      </c>
      <c r="B177" s="59">
        <v>15.0</v>
      </c>
      <c r="C177" s="60">
        <v>33.1277202300634</v>
      </c>
      <c r="D177" s="60">
        <v>-96.6359622550996</v>
      </c>
      <c r="E177" s="61" t="s">
        <v>9</v>
      </c>
      <c r="F177" s="62" t="s">
        <v>270</v>
      </c>
      <c r="G177" s="77" t="s">
        <v>271</v>
      </c>
      <c r="H177" s="70"/>
      <c r="I177" s="65">
        <f t="shared" si="1"/>
        <v>10</v>
      </c>
      <c r="J177" s="66">
        <f>COUNTIF(Username, F177)</f>
        <v>11</v>
      </c>
      <c r="K177" s="67" t="b">
        <v>1</v>
      </c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</row>
    <row r="178">
      <c r="A178" s="59">
        <v>11.0</v>
      </c>
      <c r="B178" s="59">
        <v>16.0</v>
      </c>
      <c r="C178" s="60">
        <v>33.1277202299457</v>
      </c>
      <c r="D178" s="60">
        <v>-96.6357906273144</v>
      </c>
      <c r="E178" s="61" t="s">
        <v>9</v>
      </c>
      <c r="F178" s="62" t="s">
        <v>266</v>
      </c>
      <c r="G178" s="77" t="s">
        <v>272</v>
      </c>
      <c r="H178" s="70"/>
      <c r="I178" s="65">
        <f t="shared" si="1"/>
        <v>5</v>
      </c>
      <c r="J178" s="66">
        <f>COUNTIF(Username, F178)</f>
        <v>5</v>
      </c>
      <c r="K178" s="67" t="b">
        <v>1</v>
      </c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</row>
    <row r="179">
      <c r="A179" s="59">
        <v>11.0</v>
      </c>
      <c r="B179" s="59">
        <v>17.0</v>
      </c>
      <c r="C179" s="60">
        <v>33.1277202298281</v>
      </c>
      <c r="D179" s="60">
        <v>-96.6356189995293</v>
      </c>
      <c r="E179" s="61" t="s">
        <v>9</v>
      </c>
      <c r="F179" s="62" t="s">
        <v>81</v>
      </c>
      <c r="G179" s="77" t="s">
        <v>273</v>
      </c>
      <c r="H179" s="70"/>
      <c r="I179" s="65">
        <f t="shared" si="1"/>
        <v>9</v>
      </c>
      <c r="J179" s="66">
        <f>COUNTIF(Username, F179)</f>
        <v>10</v>
      </c>
      <c r="K179" s="67" t="b">
        <v>1</v>
      </c>
      <c r="L179" s="71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</row>
    <row r="180">
      <c r="A180" s="59">
        <v>11.0</v>
      </c>
      <c r="B180" s="59">
        <v>18.0</v>
      </c>
      <c r="C180" s="60">
        <v>33.1277202297105</v>
      </c>
      <c r="D180" s="60">
        <v>-96.6354473717441</v>
      </c>
      <c r="E180" s="61" t="s">
        <v>9</v>
      </c>
      <c r="F180" s="62" t="s">
        <v>270</v>
      </c>
      <c r="G180" s="77" t="s">
        <v>274</v>
      </c>
      <c r="H180" s="70"/>
      <c r="I180" s="65">
        <f t="shared" si="1"/>
        <v>10</v>
      </c>
      <c r="J180" s="66">
        <f>COUNTIF(Username, F180)</f>
        <v>11</v>
      </c>
      <c r="K180" s="67" t="b">
        <v>1</v>
      </c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</row>
    <row r="181">
      <c r="A181" s="59">
        <v>11.0</v>
      </c>
      <c r="B181" s="59">
        <v>19.0</v>
      </c>
      <c r="C181" s="60">
        <v>33.1277202295928</v>
      </c>
      <c r="D181" s="60">
        <v>-96.6352757439589</v>
      </c>
      <c r="E181" s="61" t="s">
        <v>8</v>
      </c>
      <c r="F181" s="62" t="s">
        <v>266</v>
      </c>
      <c r="G181" s="77" t="s">
        <v>275</v>
      </c>
      <c r="H181" s="70"/>
      <c r="I181" s="65">
        <f t="shared" si="1"/>
        <v>5</v>
      </c>
      <c r="J181" s="66">
        <f>COUNTIF(Username, F181)</f>
        <v>5</v>
      </c>
      <c r="K181" s="67" t="b">
        <v>1</v>
      </c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</row>
    <row r="182">
      <c r="A182" s="59">
        <v>11.0</v>
      </c>
      <c r="B182" s="59">
        <v>20.0</v>
      </c>
      <c r="C182" s="60">
        <v>33.1277202294751</v>
      </c>
      <c r="D182" s="60">
        <v>-96.6351041161738</v>
      </c>
      <c r="E182" s="61" t="s">
        <v>8</v>
      </c>
      <c r="F182" s="62" t="s">
        <v>81</v>
      </c>
      <c r="G182" s="77" t="s">
        <v>276</v>
      </c>
      <c r="H182" s="64"/>
      <c r="I182" s="65">
        <f t="shared" si="1"/>
        <v>9</v>
      </c>
      <c r="J182" s="66">
        <f>COUNTIF(Username, F182)</f>
        <v>10</v>
      </c>
      <c r="K182" s="67" t="b">
        <v>1</v>
      </c>
      <c r="L182" s="75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</row>
    <row r="183">
      <c r="A183" s="59">
        <v>11.0</v>
      </c>
      <c r="B183" s="59">
        <v>21.0</v>
      </c>
      <c r="C183" s="60">
        <v>33.1277202293575</v>
      </c>
      <c r="D183" s="60">
        <v>-96.6349324883886</v>
      </c>
      <c r="E183" s="61" t="s">
        <v>8</v>
      </c>
      <c r="F183" s="62" t="s">
        <v>79</v>
      </c>
      <c r="G183" s="77" t="s">
        <v>277</v>
      </c>
      <c r="H183" s="64"/>
      <c r="I183" s="65">
        <f t="shared" si="1"/>
        <v>10</v>
      </c>
      <c r="J183" s="66">
        <f>COUNTIF(Username, F183)</f>
        <v>11</v>
      </c>
      <c r="K183" s="67" t="b">
        <v>1</v>
      </c>
      <c r="L183" s="71"/>
      <c r="M183" s="71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</row>
    <row r="184">
      <c r="A184" s="59">
        <v>11.0</v>
      </c>
      <c r="B184" s="59">
        <v>22.0</v>
      </c>
      <c r="C184" s="60">
        <v>33.1277202292399</v>
      </c>
      <c r="D184" s="60">
        <v>-96.6347608606034</v>
      </c>
      <c r="E184" s="61" t="s">
        <v>11</v>
      </c>
      <c r="F184" s="62" t="s">
        <v>266</v>
      </c>
      <c r="G184" s="77" t="s">
        <v>278</v>
      </c>
      <c r="H184" s="70"/>
      <c r="I184" s="65">
        <f t="shared" si="1"/>
        <v>5</v>
      </c>
      <c r="J184" s="66">
        <f>COUNTIF(Username, F184)</f>
        <v>5</v>
      </c>
      <c r="K184" s="67" t="b">
        <v>1</v>
      </c>
      <c r="L184" s="71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</row>
    <row r="185">
      <c r="A185" s="59">
        <v>11.0</v>
      </c>
      <c r="B185" s="59">
        <v>23.0</v>
      </c>
      <c r="C185" s="60">
        <v>33.1277202291222</v>
      </c>
      <c r="D185" s="60">
        <v>-96.6345892328183</v>
      </c>
      <c r="E185" s="61" t="s">
        <v>11</v>
      </c>
      <c r="F185" s="62" t="s">
        <v>279</v>
      </c>
      <c r="G185" s="77" t="s">
        <v>280</v>
      </c>
      <c r="H185" s="70"/>
      <c r="I185" s="65">
        <f t="shared" si="1"/>
        <v>1</v>
      </c>
      <c r="J185" s="66">
        <f>COUNTIF(Username, F185)</f>
        <v>4</v>
      </c>
      <c r="K185" s="67" t="b">
        <v>1</v>
      </c>
      <c r="L185" s="71"/>
      <c r="M185" s="71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</row>
    <row r="186">
      <c r="A186" s="59">
        <v>11.0</v>
      </c>
      <c r="B186" s="59">
        <v>24.0</v>
      </c>
      <c r="C186" s="60">
        <v>33.1277202290045</v>
      </c>
      <c r="D186" s="60">
        <v>-96.6344176050331</v>
      </c>
      <c r="E186" s="61" t="s">
        <v>12</v>
      </c>
      <c r="F186" s="62" t="s">
        <v>136</v>
      </c>
      <c r="G186" s="77" t="s">
        <v>281</v>
      </c>
      <c r="H186" s="70"/>
      <c r="I186" s="65">
        <f t="shared" si="1"/>
        <v>5</v>
      </c>
      <c r="J186" s="66">
        <f>COUNTIF(Username, F186)</f>
        <v>5</v>
      </c>
      <c r="K186" s="67" t="b">
        <v>1</v>
      </c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</row>
    <row r="187">
      <c r="A187" s="59">
        <v>11.0</v>
      </c>
      <c r="B187" s="59">
        <v>25.0</v>
      </c>
      <c r="C187" s="60">
        <v>33.1277202288869</v>
      </c>
      <c r="D187" s="60">
        <v>-96.6342459772479</v>
      </c>
      <c r="E187" s="61" t="s">
        <v>12</v>
      </c>
      <c r="F187" s="62" t="s">
        <v>282</v>
      </c>
      <c r="G187" s="69" t="s">
        <v>283</v>
      </c>
      <c r="H187" s="70"/>
      <c r="I187" s="65">
        <f t="shared" si="1"/>
        <v>12</v>
      </c>
      <c r="J187" s="66">
        <f>COUNTIF(Username, F187)</f>
        <v>12</v>
      </c>
      <c r="K187" s="67" t="b">
        <v>1</v>
      </c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</row>
    <row r="188">
      <c r="A188" s="59">
        <v>11.0</v>
      </c>
      <c r="B188" s="59">
        <v>26.0</v>
      </c>
      <c r="C188" s="60">
        <v>33.1277202287692</v>
      </c>
      <c r="D188" s="60">
        <v>-96.6340743494628</v>
      </c>
      <c r="E188" s="61" t="s">
        <v>12</v>
      </c>
      <c r="F188" s="62" t="s">
        <v>266</v>
      </c>
      <c r="G188" s="77" t="s">
        <v>284</v>
      </c>
      <c r="H188" s="70"/>
      <c r="I188" s="65">
        <f t="shared" si="1"/>
        <v>5</v>
      </c>
      <c r="J188" s="66">
        <f>COUNTIF(Username, F188)</f>
        <v>5</v>
      </c>
      <c r="K188" s="67" t="b">
        <v>1</v>
      </c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</row>
    <row r="189">
      <c r="A189" s="59">
        <v>11.0</v>
      </c>
      <c r="B189" s="59">
        <v>27.0</v>
      </c>
      <c r="C189" s="60">
        <v>33.1277202286516</v>
      </c>
      <c r="D189" s="60">
        <v>-96.6339027216776</v>
      </c>
      <c r="E189" s="61" t="s">
        <v>12</v>
      </c>
      <c r="F189" s="62" t="s">
        <v>285</v>
      </c>
      <c r="G189" s="69" t="s">
        <v>286</v>
      </c>
      <c r="H189" s="70"/>
      <c r="I189" s="65">
        <f t="shared" si="1"/>
        <v>1</v>
      </c>
      <c r="J189" s="66">
        <f>COUNTIF(Username, F189)</f>
        <v>1</v>
      </c>
      <c r="K189" s="67" t="b">
        <v>1</v>
      </c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</row>
    <row r="190">
      <c r="A190" s="59">
        <v>11.0</v>
      </c>
      <c r="B190" s="59">
        <v>28.0</v>
      </c>
      <c r="C190" s="60">
        <v>33.1277202285339</v>
      </c>
      <c r="D190" s="60">
        <v>-96.6337310938925</v>
      </c>
      <c r="E190" s="61" t="s">
        <v>12</v>
      </c>
      <c r="F190" s="62" t="s">
        <v>287</v>
      </c>
      <c r="G190" s="69" t="s">
        <v>288</v>
      </c>
      <c r="H190" s="70"/>
      <c r="I190" s="65">
        <f t="shared" si="1"/>
        <v>12</v>
      </c>
      <c r="J190" s="66">
        <f>COUNTIF(Username, F190)</f>
        <v>12</v>
      </c>
      <c r="K190" s="67" t="b">
        <v>1</v>
      </c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</row>
    <row r="191">
      <c r="A191" s="59">
        <v>11.0</v>
      </c>
      <c r="B191" s="59">
        <v>29.0</v>
      </c>
      <c r="C191" s="60">
        <v>33.1277202284163</v>
      </c>
      <c r="D191" s="60">
        <v>-96.6335594661073</v>
      </c>
      <c r="E191" s="61" t="s">
        <v>12</v>
      </c>
      <c r="F191" s="62" t="s">
        <v>235</v>
      </c>
      <c r="G191" s="69" t="s">
        <v>289</v>
      </c>
      <c r="H191" s="70"/>
      <c r="I191" s="65">
        <f t="shared" si="1"/>
        <v>8</v>
      </c>
      <c r="J191" s="66">
        <f>COUNTIF(Username, F191)</f>
        <v>12</v>
      </c>
      <c r="K191" s="67" t="b">
        <v>1</v>
      </c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</row>
    <row r="192">
      <c r="A192" s="59">
        <v>11.0</v>
      </c>
      <c r="B192" s="59">
        <v>30.0</v>
      </c>
      <c r="C192" s="60">
        <v>33.1277202282986</v>
      </c>
      <c r="D192" s="60">
        <v>-96.6333878383221</v>
      </c>
      <c r="E192" s="61" t="s">
        <v>12</v>
      </c>
      <c r="F192" s="62" t="s">
        <v>113</v>
      </c>
      <c r="G192" s="77" t="s">
        <v>290</v>
      </c>
      <c r="H192" s="70"/>
      <c r="I192" s="65">
        <f t="shared" si="1"/>
        <v>10</v>
      </c>
      <c r="J192" s="66">
        <f>COUNTIF(Username, F192)</f>
        <v>10</v>
      </c>
      <c r="K192" s="67" t="b">
        <v>1</v>
      </c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</row>
    <row r="193">
      <c r="A193" s="59">
        <v>11.0</v>
      </c>
      <c r="B193" s="59">
        <v>31.0</v>
      </c>
      <c r="C193" s="60">
        <v>33.127720228181</v>
      </c>
      <c r="D193" s="60">
        <v>-96.633216210537</v>
      </c>
      <c r="E193" s="61" t="s">
        <v>11</v>
      </c>
      <c r="F193" s="62" t="s">
        <v>287</v>
      </c>
      <c r="G193" s="69" t="s">
        <v>291</v>
      </c>
      <c r="H193" s="64"/>
      <c r="I193" s="65">
        <f t="shared" si="1"/>
        <v>12</v>
      </c>
      <c r="J193" s="66">
        <f>COUNTIF(Username, F193)</f>
        <v>12</v>
      </c>
      <c r="K193" s="67" t="b">
        <v>1</v>
      </c>
      <c r="L193" s="71"/>
      <c r="M193" s="71"/>
      <c r="N193" s="71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</row>
    <row r="194">
      <c r="A194" s="59">
        <v>11.0</v>
      </c>
      <c r="B194" s="59">
        <v>32.0</v>
      </c>
      <c r="C194" s="60">
        <v>33.1277202280633</v>
      </c>
      <c r="D194" s="60">
        <v>-96.6330445827518</v>
      </c>
      <c r="E194" s="61" t="s">
        <v>8</v>
      </c>
      <c r="F194" s="62" t="s">
        <v>243</v>
      </c>
      <c r="G194" s="69" t="s">
        <v>292</v>
      </c>
      <c r="H194" s="70"/>
      <c r="I194" s="65">
        <f t="shared" si="1"/>
        <v>3</v>
      </c>
      <c r="J194" s="66">
        <f>COUNTIF(Username, F194)</f>
        <v>3</v>
      </c>
      <c r="K194" s="67" t="b">
        <v>1</v>
      </c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</row>
    <row r="195">
      <c r="A195" s="59">
        <v>11.0</v>
      </c>
      <c r="B195" s="59">
        <v>33.0</v>
      </c>
      <c r="C195" s="60">
        <v>33.1277202279457</v>
      </c>
      <c r="D195" s="60">
        <v>-96.6328729549666</v>
      </c>
      <c r="E195" s="61" t="s">
        <v>9</v>
      </c>
      <c r="F195" s="62" t="s">
        <v>293</v>
      </c>
      <c r="G195" s="77" t="s">
        <v>294</v>
      </c>
      <c r="H195" s="70"/>
      <c r="I195" s="65">
        <f t="shared" si="1"/>
        <v>8</v>
      </c>
      <c r="J195" s="66">
        <f>COUNTIF(Username, F195)</f>
        <v>14</v>
      </c>
      <c r="K195" s="67" t="b">
        <v>1</v>
      </c>
      <c r="L195" s="75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</row>
    <row r="196">
      <c r="A196" s="59">
        <v>11.0</v>
      </c>
      <c r="B196" s="59">
        <v>34.0</v>
      </c>
      <c r="C196" s="60">
        <v>33.127720227828</v>
      </c>
      <c r="D196" s="60">
        <v>-96.6327013271815</v>
      </c>
      <c r="E196" s="61" t="s">
        <v>9</v>
      </c>
      <c r="F196" s="62" t="s">
        <v>60</v>
      </c>
      <c r="G196" s="69" t="s">
        <v>295</v>
      </c>
      <c r="H196" s="64"/>
      <c r="I196" s="65">
        <f t="shared" si="1"/>
        <v>15</v>
      </c>
      <c r="J196" s="66">
        <f>COUNTIF(Username, F196)</f>
        <v>16</v>
      </c>
      <c r="K196" s="67" t="b">
        <v>1</v>
      </c>
      <c r="L196" s="71"/>
      <c r="M196" s="71"/>
      <c r="N196" s="71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</row>
    <row r="197">
      <c r="A197" s="59">
        <v>11.0</v>
      </c>
      <c r="B197" s="59">
        <v>35.0</v>
      </c>
      <c r="C197" s="60">
        <v>33.1277202277103</v>
      </c>
      <c r="D197" s="60">
        <v>-96.6325296993963</v>
      </c>
      <c r="E197" s="61" t="s">
        <v>10</v>
      </c>
      <c r="F197" s="62" t="s">
        <v>296</v>
      </c>
      <c r="G197" s="69" t="s">
        <v>297</v>
      </c>
      <c r="H197" s="64"/>
      <c r="I197" s="65">
        <f t="shared" si="1"/>
        <v>4</v>
      </c>
      <c r="J197" s="66">
        <f>COUNTIF(Username, F197)</f>
        <v>4</v>
      </c>
      <c r="K197" s="67" t="b">
        <v>1</v>
      </c>
      <c r="L197" s="71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</row>
    <row r="198">
      <c r="A198" s="59">
        <v>11.0</v>
      </c>
      <c r="B198" s="59">
        <v>36.0</v>
      </c>
      <c r="C198" s="60">
        <v>33.1277202275927</v>
      </c>
      <c r="D198" s="60">
        <v>-96.6323580716111</v>
      </c>
      <c r="E198" s="61" t="s">
        <v>10</v>
      </c>
      <c r="F198" s="62" t="s">
        <v>293</v>
      </c>
      <c r="G198" s="77" t="s">
        <v>298</v>
      </c>
      <c r="H198" s="70"/>
      <c r="I198" s="65">
        <f t="shared" si="1"/>
        <v>8</v>
      </c>
      <c r="J198" s="66">
        <f>COUNTIF(Username, F198)</f>
        <v>14</v>
      </c>
      <c r="K198" s="67" t="b">
        <v>1</v>
      </c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</row>
    <row r="199">
      <c r="A199" s="59">
        <v>12.0</v>
      </c>
      <c r="B199" s="59">
        <v>11.0</v>
      </c>
      <c r="C199" s="60">
        <v>33.1275765000886</v>
      </c>
      <c r="D199" s="60">
        <v>-96.6366487701739</v>
      </c>
      <c r="E199" s="61" t="s">
        <v>10</v>
      </c>
      <c r="F199" s="62" t="s">
        <v>299</v>
      </c>
      <c r="G199" s="77" t="s">
        <v>300</v>
      </c>
      <c r="H199" s="70"/>
      <c r="I199" s="65">
        <f t="shared" si="1"/>
        <v>3</v>
      </c>
      <c r="J199" s="66">
        <f>COUNTIF(Username, F199)</f>
        <v>6</v>
      </c>
      <c r="K199" s="67" t="b">
        <v>1</v>
      </c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</row>
    <row r="200">
      <c r="A200" s="59">
        <v>12.0</v>
      </c>
      <c r="B200" s="59">
        <v>12.0</v>
      </c>
      <c r="C200" s="60">
        <v>33.1275764999709</v>
      </c>
      <c r="D200" s="60">
        <v>-96.6364771426697</v>
      </c>
      <c r="E200" s="61" t="s">
        <v>9</v>
      </c>
      <c r="F200" s="62" t="s">
        <v>301</v>
      </c>
      <c r="G200" s="77" t="s">
        <v>302</v>
      </c>
      <c r="H200" s="70"/>
      <c r="I200" s="65">
        <f t="shared" si="1"/>
        <v>5</v>
      </c>
      <c r="J200" s="66">
        <f>COUNTIF(Username, F200)</f>
        <v>5</v>
      </c>
      <c r="K200" s="67" t="b">
        <v>1</v>
      </c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</row>
    <row r="201">
      <c r="A201" s="59">
        <v>12.0</v>
      </c>
      <c r="B201" s="59">
        <v>13.0</v>
      </c>
      <c r="C201" s="60">
        <v>33.1275764998533</v>
      </c>
      <c r="D201" s="60">
        <v>-96.6363055151655</v>
      </c>
      <c r="E201" s="61" t="s">
        <v>9</v>
      </c>
      <c r="F201" s="62" t="s">
        <v>303</v>
      </c>
      <c r="G201" s="69" t="s">
        <v>304</v>
      </c>
      <c r="H201" s="70"/>
      <c r="I201" s="65">
        <f t="shared" si="1"/>
        <v>10</v>
      </c>
      <c r="J201" s="66">
        <f>COUNTIF(Username, F201)</f>
        <v>10</v>
      </c>
      <c r="K201" s="67" t="b">
        <v>1</v>
      </c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</row>
    <row r="202">
      <c r="A202" s="59">
        <v>12.0</v>
      </c>
      <c r="B202" s="59">
        <v>14.0</v>
      </c>
      <c r="C202" s="60">
        <v>33.1275764997356</v>
      </c>
      <c r="D202" s="60">
        <v>-96.6361338876613</v>
      </c>
      <c r="E202" s="61" t="s">
        <v>8</v>
      </c>
      <c r="F202" s="62" t="s">
        <v>299</v>
      </c>
      <c r="G202" s="77" t="s">
        <v>305</v>
      </c>
      <c r="H202" s="64"/>
      <c r="I202" s="65">
        <f t="shared" si="1"/>
        <v>3</v>
      </c>
      <c r="J202" s="66">
        <f>COUNTIF(Username, F202)</f>
        <v>6</v>
      </c>
      <c r="K202" s="67" t="b">
        <v>1</v>
      </c>
      <c r="L202" s="71"/>
      <c r="M202" s="71"/>
      <c r="N202" s="71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</row>
    <row r="203">
      <c r="A203" s="59">
        <v>12.0</v>
      </c>
      <c r="B203" s="59">
        <v>15.0</v>
      </c>
      <c r="C203" s="60">
        <v>33.1275764996179</v>
      </c>
      <c r="D203" s="60">
        <v>-96.6359622601571</v>
      </c>
      <c r="E203" s="61" t="s">
        <v>8</v>
      </c>
      <c r="F203" s="62" t="s">
        <v>306</v>
      </c>
      <c r="G203" s="69" t="s">
        <v>307</v>
      </c>
      <c r="H203" s="70"/>
      <c r="I203" s="65">
        <f t="shared" si="1"/>
        <v>8</v>
      </c>
      <c r="J203" s="66">
        <f>COUNTIF(Username, F203)</f>
        <v>11</v>
      </c>
      <c r="K203" s="67" t="b">
        <v>1</v>
      </c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</row>
    <row r="204">
      <c r="A204" s="59">
        <v>12.0</v>
      </c>
      <c r="B204" s="59">
        <v>16.0</v>
      </c>
      <c r="C204" s="60">
        <v>33.1275764995003</v>
      </c>
      <c r="D204" s="60">
        <v>-96.6357906326529</v>
      </c>
      <c r="E204" s="61" t="s">
        <v>8</v>
      </c>
      <c r="F204" s="62" t="s">
        <v>301</v>
      </c>
      <c r="G204" s="77" t="s">
        <v>308</v>
      </c>
      <c r="H204" s="70"/>
      <c r="I204" s="65">
        <f t="shared" si="1"/>
        <v>5</v>
      </c>
      <c r="J204" s="66">
        <f>COUNTIF(Username, F204)</f>
        <v>5</v>
      </c>
      <c r="K204" s="67" t="b">
        <v>1</v>
      </c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</row>
    <row r="205">
      <c r="A205" s="59">
        <v>12.0</v>
      </c>
      <c r="B205" s="59">
        <v>17.0</v>
      </c>
      <c r="C205" s="60">
        <v>33.1275764993826</v>
      </c>
      <c r="D205" s="60">
        <v>-96.6356190051487</v>
      </c>
      <c r="E205" s="61" t="s">
        <v>8</v>
      </c>
      <c r="F205" s="62" t="s">
        <v>299</v>
      </c>
      <c r="G205" s="77" t="s">
        <v>309</v>
      </c>
      <c r="H205" s="70"/>
      <c r="I205" s="65">
        <f t="shared" si="1"/>
        <v>3</v>
      </c>
      <c r="J205" s="66">
        <f>COUNTIF(Username, F205)</f>
        <v>6</v>
      </c>
      <c r="K205" s="67" t="b">
        <v>1</v>
      </c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</row>
    <row r="206">
      <c r="A206" s="59">
        <v>12.0</v>
      </c>
      <c r="B206" s="59">
        <v>18.0</v>
      </c>
      <c r="C206" s="60">
        <v>33.127576499265</v>
      </c>
      <c r="D206" s="60">
        <v>-96.6354473776446</v>
      </c>
      <c r="E206" s="61" t="s">
        <v>9</v>
      </c>
      <c r="F206" s="62" t="s">
        <v>303</v>
      </c>
      <c r="G206" s="69" t="s">
        <v>310</v>
      </c>
      <c r="H206" s="70"/>
      <c r="I206" s="65">
        <f t="shared" si="1"/>
        <v>10</v>
      </c>
      <c r="J206" s="66">
        <f>COUNTIF(Username, F206)</f>
        <v>10</v>
      </c>
      <c r="K206" s="67" t="b">
        <v>1</v>
      </c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</row>
    <row r="207">
      <c r="A207" s="59">
        <v>12.0</v>
      </c>
      <c r="B207" s="59">
        <v>19.0</v>
      </c>
      <c r="C207" s="60">
        <v>33.1275764991473</v>
      </c>
      <c r="D207" s="60">
        <v>-96.6352757501404</v>
      </c>
      <c r="E207" s="61" t="s">
        <v>8</v>
      </c>
      <c r="F207" s="62" t="s">
        <v>311</v>
      </c>
      <c r="G207" s="69" t="s">
        <v>312</v>
      </c>
      <c r="H207" s="70"/>
      <c r="I207" s="65">
        <f t="shared" si="1"/>
        <v>1</v>
      </c>
      <c r="J207" s="66">
        <f>COUNTIF(Username, F207)</f>
        <v>1</v>
      </c>
      <c r="K207" s="67" t="b">
        <v>1</v>
      </c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</row>
    <row r="208">
      <c r="A208" s="59">
        <v>12.0</v>
      </c>
      <c r="B208" s="59">
        <v>20.0</v>
      </c>
      <c r="C208" s="60">
        <v>33.1275764990297</v>
      </c>
      <c r="D208" s="60">
        <v>-96.6351041226362</v>
      </c>
      <c r="E208" s="61" t="s">
        <v>11</v>
      </c>
      <c r="F208" s="62" t="s">
        <v>193</v>
      </c>
      <c r="G208" s="69" t="s">
        <v>313</v>
      </c>
      <c r="H208" s="70"/>
      <c r="I208" s="65">
        <f t="shared" si="1"/>
        <v>18</v>
      </c>
      <c r="J208" s="66">
        <f>COUNTIF(Username, F208)</f>
        <v>20</v>
      </c>
      <c r="K208" s="67" t="b">
        <v>1</v>
      </c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</row>
    <row r="209">
      <c r="A209" s="59">
        <v>12.0</v>
      </c>
      <c r="B209" s="59">
        <v>21.0</v>
      </c>
      <c r="C209" s="60">
        <v>33.127576498912</v>
      </c>
      <c r="D209" s="60">
        <v>-96.634932495132</v>
      </c>
      <c r="E209" s="61" t="s">
        <v>12</v>
      </c>
      <c r="F209" s="62" t="s">
        <v>282</v>
      </c>
      <c r="G209" s="69" t="s">
        <v>314</v>
      </c>
      <c r="H209" s="64"/>
      <c r="I209" s="65">
        <f t="shared" si="1"/>
        <v>12</v>
      </c>
      <c r="J209" s="66">
        <f>COUNTIF(Username, F209)</f>
        <v>12</v>
      </c>
      <c r="K209" s="67" t="b">
        <v>1</v>
      </c>
      <c r="L209" s="71"/>
      <c r="M209" s="71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</row>
    <row r="210">
      <c r="A210" s="59">
        <v>12.0</v>
      </c>
      <c r="B210" s="59">
        <v>22.0</v>
      </c>
      <c r="C210" s="60">
        <v>33.1275764987944</v>
      </c>
      <c r="D210" s="60">
        <v>-96.6347608676278</v>
      </c>
      <c r="E210" s="61" t="s">
        <v>12</v>
      </c>
      <c r="F210" s="62" t="s">
        <v>199</v>
      </c>
      <c r="G210" s="69" t="s">
        <v>315</v>
      </c>
      <c r="H210" s="64"/>
      <c r="I210" s="65">
        <f t="shared" si="1"/>
        <v>5</v>
      </c>
      <c r="J210" s="66">
        <f>COUNTIF(Username, F210)</f>
        <v>5</v>
      </c>
      <c r="K210" s="67" t="b">
        <v>1</v>
      </c>
      <c r="L210" s="71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</row>
    <row r="211">
      <c r="A211" s="59">
        <v>12.0</v>
      </c>
      <c r="B211" s="59">
        <v>23.0</v>
      </c>
      <c r="C211" s="60">
        <v>33.1275764986767</v>
      </c>
      <c r="D211" s="60">
        <v>-96.6345892401236</v>
      </c>
      <c r="E211" s="61" t="s">
        <v>11</v>
      </c>
      <c r="F211" s="62" t="s">
        <v>81</v>
      </c>
      <c r="G211" s="77" t="s">
        <v>316</v>
      </c>
      <c r="H211" s="70"/>
      <c r="I211" s="65">
        <f t="shared" si="1"/>
        <v>9</v>
      </c>
      <c r="J211" s="66">
        <f>COUNTIF(Username, F211)</f>
        <v>10</v>
      </c>
      <c r="K211" s="67" t="b">
        <v>1</v>
      </c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</row>
    <row r="212">
      <c r="A212" s="59">
        <v>12.0</v>
      </c>
      <c r="B212" s="59">
        <v>24.0</v>
      </c>
      <c r="C212" s="60">
        <v>33.1275764985591</v>
      </c>
      <c r="D212" s="60">
        <v>-96.6344176126194</v>
      </c>
      <c r="E212" s="61" t="s">
        <v>11</v>
      </c>
      <c r="F212" s="62" t="s">
        <v>79</v>
      </c>
      <c r="G212" s="77" t="s">
        <v>317</v>
      </c>
      <c r="H212" s="70"/>
      <c r="I212" s="65">
        <f t="shared" si="1"/>
        <v>10</v>
      </c>
      <c r="J212" s="66">
        <f>COUNTIF(Username, F212)</f>
        <v>11</v>
      </c>
      <c r="K212" s="67" t="b">
        <v>1</v>
      </c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</row>
    <row r="213">
      <c r="A213" s="59">
        <v>12.0</v>
      </c>
      <c r="B213" s="59">
        <v>25.0</v>
      </c>
      <c r="C213" s="60">
        <v>33.1275764984414</v>
      </c>
      <c r="D213" s="60">
        <v>-96.6342459851152</v>
      </c>
      <c r="E213" s="61" t="s">
        <v>11</v>
      </c>
      <c r="F213" s="62" t="s">
        <v>262</v>
      </c>
      <c r="G213" s="77" t="s">
        <v>318</v>
      </c>
      <c r="H213" s="70"/>
      <c r="I213" s="65">
        <f t="shared" si="1"/>
        <v>2</v>
      </c>
      <c r="J213" s="66">
        <f>COUNTIF(Username, F213)</f>
        <v>4</v>
      </c>
      <c r="K213" s="67" t="b">
        <v>1</v>
      </c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</row>
    <row r="214">
      <c r="A214" s="59">
        <v>12.0</v>
      </c>
      <c r="B214" s="59">
        <v>26.0</v>
      </c>
      <c r="C214" s="60">
        <v>33.1275764983238</v>
      </c>
      <c r="D214" s="60">
        <v>-96.6340743576111</v>
      </c>
      <c r="E214" s="61" t="s">
        <v>5</v>
      </c>
      <c r="F214" s="62" t="s">
        <v>319</v>
      </c>
      <c r="G214" s="69" t="s">
        <v>320</v>
      </c>
      <c r="H214" s="70"/>
      <c r="I214" s="65">
        <f t="shared" si="1"/>
        <v>4</v>
      </c>
      <c r="J214" s="66">
        <f>COUNTIF(Username, F214)</f>
        <v>4</v>
      </c>
      <c r="K214" s="67" t="b">
        <v>1</v>
      </c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</row>
    <row r="215">
      <c r="A215" s="59">
        <v>12.0</v>
      </c>
      <c r="B215" s="59">
        <v>27.0</v>
      </c>
      <c r="C215" s="60">
        <v>33.1275764982061</v>
      </c>
      <c r="D215" s="60">
        <v>-96.6339027301069</v>
      </c>
      <c r="E215" s="61" t="s">
        <v>4</v>
      </c>
      <c r="F215" s="62" t="s">
        <v>321</v>
      </c>
      <c r="G215" s="77" t="s">
        <v>322</v>
      </c>
      <c r="H215" s="70"/>
      <c r="I215" s="65">
        <f t="shared" si="1"/>
        <v>1</v>
      </c>
      <c r="J215" s="66">
        <f>COUNTIF(Username, F215)</f>
        <v>1</v>
      </c>
      <c r="K215" s="67" t="b">
        <v>1</v>
      </c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</row>
    <row r="216">
      <c r="A216" s="59">
        <v>12.0</v>
      </c>
      <c r="B216" s="59">
        <v>28.0</v>
      </c>
      <c r="C216" s="60">
        <v>33.1275764980885</v>
      </c>
      <c r="D216" s="60">
        <v>-96.6337311026027</v>
      </c>
      <c r="E216" s="61" t="s">
        <v>8</v>
      </c>
      <c r="F216" s="62" t="s">
        <v>301</v>
      </c>
      <c r="G216" s="77" t="s">
        <v>323</v>
      </c>
      <c r="H216" s="70"/>
      <c r="I216" s="65">
        <f t="shared" si="1"/>
        <v>5</v>
      </c>
      <c r="J216" s="66">
        <f>COUNTIF(Username, F216)</f>
        <v>5</v>
      </c>
      <c r="K216" s="67" t="b">
        <v>1</v>
      </c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</row>
    <row r="217">
      <c r="A217" s="59">
        <v>12.0</v>
      </c>
      <c r="B217" s="59">
        <v>29.0</v>
      </c>
      <c r="C217" s="60">
        <v>33.1275764979708</v>
      </c>
      <c r="D217" s="60">
        <v>-96.6335594750985</v>
      </c>
      <c r="E217" s="61" t="s">
        <v>12</v>
      </c>
      <c r="F217" s="62" t="s">
        <v>213</v>
      </c>
      <c r="G217" s="69" t="s">
        <v>324</v>
      </c>
      <c r="H217" s="70"/>
      <c r="I217" s="65">
        <f t="shared" si="1"/>
        <v>3</v>
      </c>
      <c r="J217" s="66">
        <f>COUNTIF(Username, F217)</f>
        <v>3</v>
      </c>
      <c r="K217" s="67" t="b">
        <v>1</v>
      </c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</row>
    <row r="218">
      <c r="A218" s="59">
        <v>12.0</v>
      </c>
      <c r="B218" s="59">
        <v>30.0</v>
      </c>
      <c r="C218" s="60">
        <v>33.1275764978532</v>
      </c>
      <c r="D218" s="60">
        <v>-96.6333878475943</v>
      </c>
      <c r="E218" s="61" t="s">
        <v>5</v>
      </c>
      <c r="F218" s="62" t="s">
        <v>60</v>
      </c>
      <c r="G218" s="69" t="s">
        <v>325</v>
      </c>
      <c r="H218" s="70"/>
      <c r="I218" s="65">
        <f t="shared" si="1"/>
        <v>15</v>
      </c>
      <c r="J218" s="66">
        <f>COUNTIF(Username, F218)</f>
        <v>16</v>
      </c>
      <c r="K218" s="67" t="b">
        <v>1</v>
      </c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</row>
    <row r="219">
      <c r="A219" s="59">
        <v>12.0</v>
      </c>
      <c r="B219" s="59">
        <v>31.0</v>
      </c>
      <c r="C219" s="60">
        <v>33.1275764977356</v>
      </c>
      <c r="D219" s="60">
        <v>-96.6332162200901</v>
      </c>
      <c r="E219" s="61" t="s">
        <v>8</v>
      </c>
      <c r="F219" s="62" t="s">
        <v>301</v>
      </c>
      <c r="G219" s="77" t="s">
        <v>326</v>
      </c>
      <c r="H219" s="64"/>
      <c r="I219" s="65">
        <f t="shared" si="1"/>
        <v>5</v>
      </c>
      <c r="J219" s="66">
        <f>COUNTIF(Username, F219)</f>
        <v>5</v>
      </c>
      <c r="K219" s="67" t="b">
        <v>1</v>
      </c>
      <c r="L219" s="71"/>
      <c r="M219" s="71"/>
      <c r="N219" s="71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</row>
    <row r="220">
      <c r="A220" s="59">
        <v>12.0</v>
      </c>
      <c r="B220" s="59">
        <v>32.0</v>
      </c>
      <c r="C220" s="60">
        <v>33.1275764976179</v>
      </c>
      <c r="D220" s="60">
        <v>-96.6330445925859</v>
      </c>
      <c r="E220" s="61" t="s">
        <v>8</v>
      </c>
      <c r="F220" s="62" t="s">
        <v>327</v>
      </c>
      <c r="G220" s="69" t="s">
        <v>328</v>
      </c>
      <c r="H220" s="64"/>
      <c r="I220" s="65">
        <f t="shared" si="1"/>
        <v>8</v>
      </c>
      <c r="J220" s="66">
        <f>COUNTIF(Username, F220)</f>
        <v>11</v>
      </c>
      <c r="K220" s="67" t="b">
        <v>1</v>
      </c>
      <c r="L220" s="71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</row>
    <row r="221">
      <c r="A221" s="59">
        <v>12.0</v>
      </c>
      <c r="B221" s="59">
        <v>33.0</v>
      </c>
      <c r="C221" s="60">
        <v>33.1275764975003</v>
      </c>
      <c r="D221" s="60">
        <v>-96.6328729650817</v>
      </c>
      <c r="E221" s="61" t="s">
        <v>8</v>
      </c>
      <c r="F221" s="62" t="s">
        <v>329</v>
      </c>
      <c r="G221" s="77" t="s">
        <v>330</v>
      </c>
      <c r="H221" s="70"/>
      <c r="I221" s="65">
        <f t="shared" si="1"/>
        <v>2</v>
      </c>
      <c r="J221" s="66">
        <f>COUNTIF(Username, F221)</f>
        <v>4</v>
      </c>
      <c r="K221" s="67" t="b">
        <v>1</v>
      </c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</row>
    <row r="222">
      <c r="A222" s="59">
        <v>12.0</v>
      </c>
      <c r="B222" s="59">
        <v>34.0</v>
      </c>
      <c r="C222" s="60">
        <v>33.1275764973826</v>
      </c>
      <c r="D222" s="60">
        <v>-96.6327013375776</v>
      </c>
      <c r="E222" s="61" t="s">
        <v>8</v>
      </c>
      <c r="F222" s="62" t="s">
        <v>229</v>
      </c>
      <c r="G222" s="77" t="s">
        <v>331</v>
      </c>
      <c r="H222" s="70"/>
      <c r="I222" s="65">
        <f t="shared" si="1"/>
        <v>2</v>
      </c>
      <c r="J222" s="66">
        <f>COUNTIF(Username, F222)</f>
        <v>2</v>
      </c>
      <c r="K222" s="67" t="b">
        <v>1</v>
      </c>
      <c r="L222" s="71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</row>
    <row r="223">
      <c r="A223" s="59">
        <v>12.0</v>
      </c>
      <c r="B223" s="59">
        <v>35.0</v>
      </c>
      <c r="C223" s="60">
        <v>33.127576497265</v>
      </c>
      <c r="D223" s="60">
        <v>-96.6325297100734</v>
      </c>
      <c r="E223" s="61" t="s">
        <v>9</v>
      </c>
      <c r="F223" s="62" t="s">
        <v>301</v>
      </c>
      <c r="G223" s="77" t="s">
        <v>332</v>
      </c>
      <c r="H223" s="64"/>
      <c r="I223" s="65">
        <f t="shared" si="1"/>
        <v>5</v>
      </c>
      <c r="J223" s="66">
        <f>COUNTIF(Username, F223)</f>
        <v>5</v>
      </c>
      <c r="K223" s="67" t="b">
        <v>1</v>
      </c>
      <c r="L223" s="71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</row>
    <row r="224">
      <c r="A224" s="59">
        <v>12.0</v>
      </c>
      <c r="B224" s="59">
        <v>36.0</v>
      </c>
      <c r="C224" s="60">
        <v>33.1275764971473</v>
      </c>
      <c r="D224" s="60">
        <v>-96.6323580825692</v>
      </c>
      <c r="E224" s="61" t="s">
        <v>9</v>
      </c>
      <c r="F224" s="62" t="s">
        <v>333</v>
      </c>
      <c r="G224" s="69" t="s">
        <v>334</v>
      </c>
      <c r="H224" s="64"/>
      <c r="I224" s="65">
        <f t="shared" si="1"/>
        <v>7</v>
      </c>
      <c r="J224" s="66">
        <f>COUNTIF(Username, F224)</f>
        <v>12</v>
      </c>
      <c r="K224" s="67" t="b">
        <v>1</v>
      </c>
      <c r="L224" s="71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</row>
    <row r="225">
      <c r="A225" s="59">
        <v>12.0</v>
      </c>
      <c r="B225" s="59">
        <v>37.0</v>
      </c>
      <c r="C225" s="60">
        <v>33.1275764970297</v>
      </c>
      <c r="D225" s="60">
        <v>-96.632186455065</v>
      </c>
      <c r="E225" s="61" t="s">
        <v>10</v>
      </c>
      <c r="F225" s="62" t="s">
        <v>303</v>
      </c>
      <c r="G225" s="69" t="s">
        <v>335</v>
      </c>
      <c r="H225" s="70"/>
      <c r="I225" s="65">
        <f t="shared" si="1"/>
        <v>10</v>
      </c>
      <c r="J225" s="66">
        <f>COUNTIF(Username, F225)</f>
        <v>10</v>
      </c>
      <c r="K225" s="67" t="b">
        <v>1</v>
      </c>
      <c r="L225" s="71"/>
      <c r="M225" s="71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</row>
    <row r="226">
      <c r="A226" s="59">
        <v>13.0</v>
      </c>
      <c r="B226" s="59">
        <v>10.0</v>
      </c>
      <c r="C226" s="60">
        <v>33.1274327697609</v>
      </c>
      <c r="D226" s="60">
        <v>-96.6368204013302</v>
      </c>
      <c r="E226" s="61" t="s">
        <v>10</v>
      </c>
      <c r="F226" s="62" t="s">
        <v>152</v>
      </c>
      <c r="G226" s="69" t="s">
        <v>336</v>
      </c>
      <c r="H226" s="64"/>
      <c r="I226" s="65">
        <f t="shared" si="1"/>
        <v>10</v>
      </c>
      <c r="J226" s="66">
        <f>COUNTIF(Username, F226)</f>
        <v>10</v>
      </c>
      <c r="K226" s="67" t="b">
        <v>1</v>
      </c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</row>
    <row r="227">
      <c r="A227" s="59">
        <v>13.0</v>
      </c>
      <c r="B227" s="59">
        <v>11.0</v>
      </c>
      <c r="C227" s="60">
        <v>33.1274327696433</v>
      </c>
      <c r="D227" s="60">
        <v>-96.6366487741069</v>
      </c>
      <c r="E227" s="61" t="s">
        <v>9</v>
      </c>
      <c r="F227" s="62" t="s">
        <v>154</v>
      </c>
      <c r="G227" s="69" t="s">
        <v>337</v>
      </c>
      <c r="H227" s="70"/>
      <c r="I227" s="65">
        <f t="shared" si="1"/>
        <v>10</v>
      </c>
      <c r="J227" s="66">
        <f>COUNTIF(Username, F227)</f>
        <v>10</v>
      </c>
      <c r="K227" s="67" t="b">
        <v>1</v>
      </c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</row>
    <row r="228">
      <c r="A228" s="59">
        <v>13.0</v>
      </c>
      <c r="B228" s="59">
        <v>12.0</v>
      </c>
      <c r="C228" s="60">
        <v>33.1274327695256</v>
      </c>
      <c r="D228" s="60">
        <v>-96.6364771468837</v>
      </c>
      <c r="E228" s="61" t="s">
        <v>8</v>
      </c>
      <c r="F228" s="62" t="s">
        <v>338</v>
      </c>
      <c r="G228" s="69" t="s">
        <v>339</v>
      </c>
      <c r="H228" s="70"/>
      <c r="I228" s="65">
        <f t="shared" si="1"/>
        <v>10</v>
      </c>
      <c r="J228" s="66">
        <f>COUNTIF(Username, F228)</f>
        <v>14</v>
      </c>
      <c r="K228" s="67" t="b">
        <v>1</v>
      </c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</row>
    <row r="229">
      <c r="A229" s="59">
        <v>13.0</v>
      </c>
      <c r="B229" s="59">
        <v>13.0</v>
      </c>
      <c r="C229" s="60">
        <v>33.127432769408</v>
      </c>
      <c r="D229" s="60">
        <v>-96.6363055196604</v>
      </c>
      <c r="E229" s="61" t="s">
        <v>8</v>
      </c>
      <c r="F229" s="62" t="s">
        <v>60</v>
      </c>
      <c r="G229" s="69" t="s">
        <v>340</v>
      </c>
      <c r="H229" s="70"/>
      <c r="I229" s="65">
        <f t="shared" si="1"/>
        <v>15</v>
      </c>
      <c r="J229" s="66">
        <f>COUNTIF(Username, F229)</f>
        <v>16</v>
      </c>
      <c r="K229" s="67" t="b">
        <v>1</v>
      </c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</row>
    <row r="230">
      <c r="A230" s="59">
        <v>13.0</v>
      </c>
      <c r="B230" s="59">
        <v>14.0</v>
      </c>
      <c r="C230" s="60">
        <v>33.1274327692903</v>
      </c>
      <c r="D230" s="60">
        <v>-96.6361338924372</v>
      </c>
      <c r="E230" s="61" t="s">
        <v>12</v>
      </c>
      <c r="F230" s="62" t="s">
        <v>239</v>
      </c>
      <c r="G230" s="77" t="s">
        <v>341</v>
      </c>
      <c r="H230" s="70"/>
      <c r="I230" s="65">
        <f t="shared" si="1"/>
        <v>7</v>
      </c>
      <c r="J230" s="66">
        <f>COUNTIF(Username, F230)</f>
        <v>10</v>
      </c>
      <c r="K230" s="67" t="b">
        <v>1</v>
      </c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</row>
    <row r="231">
      <c r="A231" s="59">
        <v>13.0</v>
      </c>
      <c r="B231" s="59">
        <v>15.0</v>
      </c>
      <c r="C231" s="60">
        <v>33.1274327691727</v>
      </c>
      <c r="D231" s="60">
        <v>-96.6359622652139</v>
      </c>
      <c r="E231" s="61" t="s">
        <v>11</v>
      </c>
      <c r="F231" s="62" t="s">
        <v>152</v>
      </c>
      <c r="G231" s="69" t="s">
        <v>342</v>
      </c>
      <c r="H231" s="70"/>
      <c r="I231" s="65">
        <f t="shared" si="1"/>
        <v>10</v>
      </c>
      <c r="J231" s="66">
        <f>COUNTIF(Username, F231)</f>
        <v>10</v>
      </c>
      <c r="K231" s="67" t="b">
        <v>1</v>
      </c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</row>
    <row r="232">
      <c r="A232" s="59">
        <v>13.0</v>
      </c>
      <c r="B232" s="59">
        <v>16.0</v>
      </c>
      <c r="C232" s="60">
        <v>33.127432769055</v>
      </c>
      <c r="D232" s="60">
        <v>-96.6357906379906</v>
      </c>
      <c r="E232" s="61" t="s">
        <v>11</v>
      </c>
      <c r="F232" s="62" t="s">
        <v>154</v>
      </c>
      <c r="G232" s="69" t="s">
        <v>343</v>
      </c>
      <c r="H232" s="70"/>
      <c r="I232" s="65">
        <f t="shared" si="1"/>
        <v>10</v>
      </c>
      <c r="J232" s="66">
        <f>COUNTIF(Username, F232)</f>
        <v>10</v>
      </c>
      <c r="K232" s="67" t="b">
        <v>1</v>
      </c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</row>
    <row r="233">
      <c r="A233" s="59">
        <v>13.0</v>
      </c>
      <c r="B233" s="59">
        <v>17.0</v>
      </c>
      <c r="C233" s="60">
        <v>33.1274327689374</v>
      </c>
      <c r="D233" s="60">
        <v>-96.6356190107674</v>
      </c>
      <c r="E233" s="61" t="s">
        <v>11</v>
      </c>
      <c r="F233" s="62" t="s">
        <v>296</v>
      </c>
      <c r="G233" s="69" t="s">
        <v>344</v>
      </c>
      <c r="H233" s="70"/>
      <c r="I233" s="65">
        <f t="shared" si="1"/>
        <v>4</v>
      </c>
      <c r="J233" s="66">
        <f>COUNTIF(Username, F233)</f>
        <v>4</v>
      </c>
      <c r="K233" s="67" t="b">
        <v>1</v>
      </c>
      <c r="L233" s="71"/>
      <c r="M233" s="71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</row>
    <row r="234">
      <c r="A234" s="59">
        <v>13.0</v>
      </c>
      <c r="B234" s="59">
        <v>18.0</v>
      </c>
      <c r="C234" s="60">
        <v>33.1274327688197</v>
      </c>
      <c r="D234" s="60">
        <v>-96.6354473835441</v>
      </c>
      <c r="E234" s="61" t="s">
        <v>8</v>
      </c>
      <c r="F234" s="62" t="s">
        <v>152</v>
      </c>
      <c r="G234" s="69" t="s">
        <v>345</v>
      </c>
      <c r="H234" s="70"/>
      <c r="I234" s="65">
        <f t="shared" si="1"/>
        <v>10</v>
      </c>
      <c r="J234" s="66">
        <f>COUNTIF(Username, F234)</f>
        <v>10</v>
      </c>
      <c r="K234" s="67" t="b">
        <v>1</v>
      </c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</row>
    <row r="235">
      <c r="A235" s="59">
        <v>13.0</v>
      </c>
      <c r="B235" s="59">
        <v>19.0</v>
      </c>
      <c r="C235" s="60">
        <v>33.1274327687021</v>
      </c>
      <c r="D235" s="60">
        <v>-96.6352757563208</v>
      </c>
      <c r="E235" s="61" t="s">
        <v>8</v>
      </c>
      <c r="F235" s="62" t="s">
        <v>154</v>
      </c>
      <c r="G235" s="69" t="s">
        <v>346</v>
      </c>
      <c r="H235" s="70"/>
      <c r="I235" s="65">
        <f t="shared" si="1"/>
        <v>10</v>
      </c>
      <c r="J235" s="66">
        <f>COUNTIF(Username, F235)</f>
        <v>10</v>
      </c>
      <c r="K235" s="67" t="b">
        <v>1</v>
      </c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</row>
    <row r="236">
      <c r="A236" s="59">
        <v>13.0</v>
      </c>
      <c r="B236" s="59">
        <v>20.0</v>
      </c>
      <c r="C236" s="60">
        <v>33.1274327685845</v>
      </c>
      <c r="D236" s="60">
        <v>-96.6351041290976</v>
      </c>
      <c r="E236" s="61" t="s">
        <v>11</v>
      </c>
      <c r="F236" s="62" t="s">
        <v>235</v>
      </c>
      <c r="G236" s="69" t="s">
        <v>347</v>
      </c>
      <c r="H236" s="70"/>
      <c r="I236" s="65">
        <f t="shared" si="1"/>
        <v>8</v>
      </c>
      <c r="J236" s="66">
        <f>COUNTIF(Username, F236)</f>
        <v>12</v>
      </c>
      <c r="K236" s="67" t="b">
        <v>1</v>
      </c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</row>
    <row r="237">
      <c r="A237" s="59">
        <v>13.0</v>
      </c>
      <c r="B237" s="59">
        <v>21.0</v>
      </c>
      <c r="C237" s="60">
        <v>33.1274327684668</v>
      </c>
      <c r="D237" s="60">
        <v>-96.6349325018743</v>
      </c>
      <c r="E237" s="61" t="s">
        <v>12</v>
      </c>
      <c r="F237" s="62" t="s">
        <v>152</v>
      </c>
      <c r="G237" s="69" t="s">
        <v>348</v>
      </c>
      <c r="H237" s="70"/>
      <c r="I237" s="65">
        <f t="shared" si="1"/>
        <v>10</v>
      </c>
      <c r="J237" s="66">
        <f>COUNTIF(Username, F237)</f>
        <v>10</v>
      </c>
      <c r="K237" s="67" t="b">
        <v>1</v>
      </c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</row>
    <row r="238">
      <c r="A238" s="59">
        <v>13.0</v>
      </c>
      <c r="B238" s="59">
        <v>22.0</v>
      </c>
      <c r="C238" s="60">
        <v>33.1274327683492</v>
      </c>
      <c r="D238" s="60">
        <v>-96.634760874651</v>
      </c>
      <c r="E238" s="61" t="s">
        <v>12</v>
      </c>
      <c r="F238" s="62" t="s">
        <v>154</v>
      </c>
      <c r="G238" s="69" t="s">
        <v>349</v>
      </c>
      <c r="H238" s="70"/>
      <c r="I238" s="65">
        <f t="shared" si="1"/>
        <v>10</v>
      </c>
      <c r="J238" s="66">
        <f>COUNTIF(Username, F238)</f>
        <v>10</v>
      </c>
      <c r="K238" s="67" t="b">
        <v>1</v>
      </c>
      <c r="L238" s="71"/>
      <c r="M238" s="71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</row>
    <row r="239">
      <c r="A239" s="59">
        <v>13.0</v>
      </c>
      <c r="B239" s="59">
        <v>23.0</v>
      </c>
      <c r="C239" s="60">
        <v>33.1274327682315</v>
      </c>
      <c r="D239" s="60">
        <v>-96.6345892474278</v>
      </c>
      <c r="E239" s="61" t="s">
        <v>12</v>
      </c>
      <c r="F239" s="85" t="s">
        <v>350</v>
      </c>
      <c r="G239" s="86" t="s">
        <v>351</v>
      </c>
      <c r="H239" s="87"/>
      <c r="I239" s="65">
        <f t="shared" si="1"/>
        <v>0</v>
      </c>
      <c r="J239" s="66">
        <f>COUNTIF(Username, F239)</f>
        <v>1</v>
      </c>
      <c r="K239" s="66" t="b">
        <v>0</v>
      </c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</row>
    <row r="240">
      <c r="A240" s="59">
        <v>13.0</v>
      </c>
      <c r="B240" s="59">
        <v>24.0</v>
      </c>
      <c r="C240" s="60">
        <v>33.1274327681139</v>
      </c>
      <c r="D240" s="60">
        <v>-96.6344176202045</v>
      </c>
      <c r="E240" s="61" t="s">
        <v>11</v>
      </c>
      <c r="F240" s="62" t="s">
        <v>352</v>
      </c>
      <c r="G240" s="77" t="s">
        <v>353</v>
      </c>
      <c r="H240" s="70"/>
      <c r="I240" s="65">
        <f t="shared" si="1"/>
        <v>1</v>
      </c>
      <c r="J240" s="66">
        <f>COUNTIF(Username, F240)</f>
        <v>1</v>
      </c>
      <c r="K240" s="67" t="b">
        <v>1</v>
      </c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</row>
    <row r="241">
      <c r="A241" s="59">
        <v>13.0</v>
      </c>
      <c r="B241" s="59">
        <v>25.0</v>
      </c>
      <c r="C241" s="60">
        <v>33.1274327679962</v>
      </c>
      <c r="D241" s="60">
        <v>-96.6342459929812</v>
      </c>
      <c r="E241" s="61" t="s">
        <v>11</v>
      </c>
      <c r="F241" s="62" t="s">
        <v>235</v>
      </c>
      <c r="G241" s="69" t="s">
        <v>354</v>
      </c>
      <c r="H241" s="70"/>
      <c r="I241" s="65">
        <f t="shared" si="1"/>
        <v>8</v>
      </c>
      <c r="J241" s="66">
        <f>COUNTIF(Username, F241)</f>
        <v>12</v>
      </c>
      <c r="K241" s="67" t="b">
        <v>1</v>
      </c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</row>
    <row r="242">
      <c r="A242" s="59">
        <v>13.0</v>
      </c>
      <c r="B242" s="59">
        <v>26.0</v>
      </c>
      <c r="C242" s="60">
        <v>33.1274327678786</v>
      </c>
      <c r="D242" s="60">
        <v>-96.634074365758</v>
      </c>
      <c r="E242" s="61" t="s">
        <v>5</v>
      </c>
      <c r="F242" s="62" t="s">
        <v>193</v>
      </c>
      <c r="G242" s="69" t="s">
        <v>355</v>
      </c>
      <c r="H242" s="70"/>
      <c r="I242" s="65">
        <f t="shared" si="1"/>
        <v>18</v>
      </c>
      <c r="J242" s="66">
        <f>COUNTIF(Username, F242)</f>
        <v>20</v>
      </c>
      <c r="K242" s="67" t="b">
        <v>1</v>
      </c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</row>
    <row r="243">
      <c r="A243" s="59">
        <v>13.0</v>
      </c>
      <c r="B243" s="59">
        <v>27.0</v>
      </c>
      <c r="C243" s="60">
        <v>33.127432767761</v>
      </c>
      <c r="D243" s="60">
        <v>-96.6339027385348</v>
      </c>
      <c r="E243" s="61" t="s">
        <v>4</v>
      </c>
      <c r="F243" s="62" t="s">
        <v>356</v>
      </c>
      <c r="G243" s="77" t="s">
        <v>357</v>
      </c>
      <c r="H243" s="70"/>
      <c r="I243" s="65">
        <f t="shared" si="1"/>
        <v>1</v>
      </c>
      <c r="J243" s="66">
        <f>COUNTIF(Username, F243)</f>
        <v>1</v>
      </c>
      <c r="K243" s="67" t="b">
        <v>1</v>
      </c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</row>
    <row r="244">
      <c r="A244" s="59">
        <v>13.0</v>
      </c>
      <c r="B244" s="59">
        <v>28.0</v>
      </c>
      <c r="C244" s="60">
        <v>33.1274327676433</v>
      </c>
      <c r="D244" s="60">
        <v>-96.6337311113115</v>
      </c>
      <c r="E244" s="61" t="s">
        <v>8</v>
      </c>
      <c r="F244" s="62" t="s">
        <v>250</v>
      </c>
      <c r="G244" s="69" t="s">
        <v>358</v>
      </c>
      <c r="H244" s="70"/>
      <c r="I244" s="65">
        <f t="shared" si="1"/>
        <v>6</v>
      </c>
      <c r="J244" s="66">
        <f>COUNTIF(Username, F244)</f>
        <v>20</v>
      </c>
      <c r="K244" s="67" t="b">
        <v>1</v>
      </c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</row>
    <row r="245">
      <c r="A245" s="59">
        <v>13.0</v>
      </c>
      <c r="B245" s="59">
        <v>29.0</v>
      </c>
      <c r="C245" s="60">
        <v>33.1274327675257</v>
      </c>
      <c r="D245" s="60">
        <v>-96.6335594840883</v>
      </c>
      <c r="E245" s="61" t="s">
        <v>12</v>
      </c>
      <c r="F245" s="62" t="s">
        <v>296</v>
      </c>
      <c r="G245" s="69" t="s">
        <v>359</v>
      </c>
      <c r="H245" s="70"/>
      <c r="I245" s="65">
        <f t="shared" si="1"/>
        <v>4</v>
      </c>
      <c r="J245" s="66">
        <f>COUNTIF(Username, F245)</f>
        <v>4</v>
      </c>
      <c r="K245" s="67" t="b">
        <v>1</v>
      </c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</row>
    <row r="246">
      <c r="A246" s="59">
        <v>13.0</v>
      </c>
      <c r="B246" s="59">
        <v>30.0</v>
      </c>
      <c r="C246" s="60">
        <v>33.127432767408</v>
      </c>
      <c r="D246" s="60">
        <v>-96.6333878568651</v>
      </c>
      <c r="E246" s="61" t="s">
        <v>5</v>
      </c>
      <c r="F246" s="62" t="s">
        <v>50</v>
      </c>
      <c r="G246" s="69" t="s">
        <v>360</v>
      </c>
      <c r="H246" s="70"/>
      <c r="I246" s="65">
        <f t="shared" si="1"/>
        <v>12</v>
      </c>
      <c r="J246" s="66">
        <f>COUNTIF(Username, F246)</f>
        <v>24</v>
      </c>
      <c r="K246" s="67" t="b">
        <v>1</v>
      </c>
      <c r="L246" s="71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</row>
    <row r="247">
      <c r="A247" s="59">
        <v>13.0</v>
      </c>
      <c r="B247" s="59">
        <v>31.0</v>
      </c>
      <c r="C247" s="60">
        <v>33.1274327672904</v>
      </c>
      <c r="D247" s="60">
        <v>-96.6332162296419</v>
      </c>
      <c r="E247" s="61" t="s">
        <v>8</v>
      </c>
      <c r="F247" s="62" t="s">
        <v>250</v>
      </c>
      <c r="G247" s="69" t="s">
        <v>361</v>
      </c>
      <c r="H247" s="70"/>
      <c r="I247" s="65">
        <f t="shared" si="1"/>
        <v>6</v>
      </c>
      <c r="J247" s="66">
        <f>COUNTIF(Username, F247)</f>
        <v>20</v>
      </c>
      <c r="K247" s="67" t="b">
        <v>1</v>
      </c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</row>
    <row r="248">
      <c r="A248" s="59">
        <v>13.0</v>
      </c>
      <c r="B248" s="59">
        <v>32.0</v>
      </c>
      <c r="C248" s="60">
        <v>33.1274327671728</v>
      </c>
      <c r="D248" s="60">
        <v>-96.6330446024186</v>
      </c>
      <c r="E248" s="61" t="s">
        <v>11</v>
      </c>
      <c r="F248" s="62" t="s">
        <v>235</v>
      </c>
      <c r="G248" s="69" t="s">
        <v>362</v>
      </c>
      <c r="H248" s="70"/>
      <c r="I248" s="65">
        <f t="shared" si="1"/>
        <v>8</v>
      </c>
      <c r="J248" s="66">
        <f>COUNTIF(Username, F248)</f>
        <v>12</v>
      </c>
      <c r="K248" s="67" t="b">
        <v>1</v>
      </c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</row>
    <row r="249">
      <c r="A249" s="59">
        <v>13.0</v>
      </c>
      <c r="B249" s="59">
        <v>33.0</v>
      </c>
      <c r="C249" s="60">
        <v>33.1274327670551</v>
      </c>
      <c r="D249" s="60">
        <v>-96.6328729751954</v>
      </c>
      <c r="E249" s="61" t="s">
        <v>11</v>
      </c>
      <c r="F249" s="62" t="s">
        <v>363</v>
      </c>
      <c r="G249" s="69" t="s">
        <v>364</v>
      </c>
      <c r="H249" s="70"/>
      <c r="I249" s="65">
        <f t="shared" si="1"/>
        <v>5</v>
      </c>
      <c r="J249" s="66">
        <f>COUNTIF(Username, F249)</f>
        <v>5</v>
      </c>
      <c r="K249" s="67" t="b">
        <v>1</v>
      </c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</row>
    <row r="250">
      <c r="A250" s="59">
        <v>13.0</v>
      </c>
      <c r="B250" s="59">
        <v>34.0</v>
      </c>
      <c r="C250" s="60">
        <v>33.1274327669375</v>
      </c>
      <c r="D250" s="60">
        <v>-96.6327013479722</v>
      </c>
      <c r="E250" s="61" t="s">
        <v>11</v>
      </c>
      <c r="F250" s="62" t="s">
        <v>205</v>
      </c>
      <c r="G250" s="69" t="s">
        <v>365</v>
      </c>
      <c r="H250" s="70"/>
      <c r="I250" s="65">
        <f t="shared" si="1"/>
        <v>2</v>
      </c>
      <c r="J250" s="66">
        <f>COUNTIF(Username, F250)</f>
        <v>3</v>
      </c>
      <c r="K250" s="67" t="b">
        <v>1</v>
      </c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</row>
    <row r="251">
      <c r="A251" s="59">
        <v>13.0</v>
      </c>
      <c r="B251" s="59">
        <v>35.0</v>
      </c>
      <c r="C251" s="60">
        <v>33.1274327668198</v>
      </c>
      <c r="D251" s="60">
        <v>-96.632529720749</v>
      </c>
      <c r="E251" s="61" t="s">
        <v>8</v>
      </c>
      <c r="F251" s="62" t="s">
        <v>81</v>
      </c>
      <c r="G251" s="77" t="s">
        <v>366</v>
      </c>
      <c r="H251" s="70"/>
      <c r="I251" s="65">
        <f t="shared" si="1"/>
        <v>9</v>
      </c>
      <c r="J251" s="66">
        <f>COUNTIF(Username, F251)</f>
        <v>10</v>
      </c>
      <c r="K251" s="67" t="b">
        <v>1</v>
      </c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</row>
    <row r="252">
      <c r="A252" s="59">
        <v>13.0</v>
      </c>
      <c r="B252" s="59">
        <v>36.0</v>
      </c>
      <c r="C252" s="60">
        <v>33.1274327667022</v>
      </c>
      <c r="D252" s="60">
        <v>-96.6323580935258</v>
      </c>
      <c r="E252" s="61" t="s">
        <v>8</v>
      </c>
      <c r="F252" s="62" t="s">
        <v>79</v>
      </c>
      <c r="G252" s="77" t="s">
        <v>367</v>
      </c>
      <c r="H252" s="70"/>
      <c r="I252" s="65">
        <f t="shared" si="1"/>
        <v>10</v>
      </c>
      <c r="J252" s="66">
        <f>COUNTIF(Username, F252)</f>
        <v>11</v>
      </c>
      <c r="K252" s="67" t="b">
        <v>1</v>
      </c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</row>
    <row r="253">
      <c r="A253" s="59">
        <v>13.0</v>
      </c>
      <c r="B253" s="59">
        <v>37.0</v>
      </c>
      <c r="C253" s="60">
        <v>33.1274327665845</v>
      </c>
      <c r="D253" s="60">
        <v>-96.6321864663025</v>
      </c>
      <c r="E253" s="61" t="s">
        <v>9</v>
      </c>
      <c r="F253" s="62" t="s">
        <v>363</v>
      </c>
      <c r="G253" s="69" t="s">
        <v>368</v>
      </c>
      <c r="H253" s="70"/>
      <c r="I253" s="65">
        <f t="shared" si="1"/>
        <v>5</v>
      </c>
      <c r="J253" s="66">
        <f>COUNTIF(Username, F253)</f>
        <v>5</v>
      </c>
      <c r="K253" s="67" t="b">
        <v>1</v>
      </c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</row>
    <row r="254">
      <c r="A254" s="59">
        <v>13.0</v>
      </c>
      <c r="B254" s="59">
        <v>38.0</v>
      </c>
      <c r="C254" s="60">
        <v>33.1274327664669</v>
      </c>
      <c r="D254" s="60">
        <v>-96.6320148390793</v>
      </c>
      <c r="E254" s="61" t="s">
        <v>10</v>
      </c>
      <c r="F254" s="62" t="s">
        <v>369</v>
      </c>
      <c r="G254" s="69" t="s">
        <v>370</v>
      </c>
      <c r="H254" s="70"/>
      <c r="I254" s="65">
        <f t="shared" si="1"/>
        <v>7</v>
      </c>
      <c r="J254" s="66">
        <f>COUNTIF(Username, F254)</f>
        <v>18</v>
      </c>
      <c r="K254" s="66" t="b">
        <v>0</v>
      </c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</row>
    <row r="255">
      <c r="A255" s="59">
        <v>14.0</v>
      </c>
      <c r="B255" s="59">
        <v>9.0</v>
      </c>
      <c r="C255" s="60">
        <v>33.127289039433</v>
      </c>
      <c r="D255" s="60">
        <v>-96.6369920319251</v>
      </c>
      <c r="E255" s="61" t="s">
        <v>10</v>
      </c>
      <c r="F255" s="62" t="s">
        <v>60</v>
      </c>
      <c r="G255" s="69" t="s">
        <v>371</v>
      </c>
      <c r="H255" s="70"/>
      <c r="I255" s="65">
        <f t="shared" si="1"/>
        <v>15</v>
      </c>
      <c r="J255" s="66">
        <f>COUNTIF(Username, F255)</f>
        <v>16</v>
      </c>
      <c r="K255" s="67" t="b">
        <v>1</v>
      </c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</row>
    <row r="256">
      <c r="A256" s="59">
        <v>14.0</v>
      </c>
      <c r="B256" s="59">
        <v>10.0</v>
      </c>
      <c r="C256" s="60">
        <v>33.1272890393154</v>
      </c>
      <c r="D256" s="60">
        <v>-96.6368204049828</v>
      </c>
      <c r="E256" s="61" t="s">
        <v>9</v>
      </c>
      <c r="F256" s="62" t="s">
        <v>363</v>
      </c>
      <c r="G256" s="69" t="s">
        <v>372</v>
      </c>
      <c r="H256" s="70"/>
      <c r="I256" s="65">
        <f t="shared" si="1"/>
        <v>5</v>
      </c>
      <c r="J256" s="66">
        <f>COUNTIF(Username, F256)</f>
        <v>5</v>
      </c>
      <c r="K256" s="67" t="b">
        <v>1</v>
      </c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</row>
    <row r="257">
      <c r="A257" s="59">
        <v>14.0</v>
      </c>
      <c r="B257" s="59">
        <v>11.0</v>
      </c>
      <c r="C257" s="60">
        <v>33.1272890391977</v>
      </c>
      <c r="D257" s="60">
        <v>-96.6366487780405</v>
      </c>
      <c r="E257" s="61" t="s">
        <v>8</v>
      </c>
      <c r="F257" s="62" t="s">
        <v>250</v>
      </c>
      <c r="G257" s="69" t="s">
        <v>373</v>
      </c>
      <c r="H257" s="70"/>
      <c r="I257" s="65">
        <f t="shared" si="1"/>
        <v>6</v>
      </c>
      <c r="J257" s="66">
        <f>COUNTIF(Username, F257)</f>
        <v>20</v>
      </c>
      <c r="K257" s="67" t="b">
        <v>1</v>
      </c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</row>
    <row r="258">
      <c r="A258" s="59">
        <v>14.0</v>
      </c>
      <c r="B258" s="59">
        <v>12.0</v>
      </c>
      <c r="C258" s="60">
        <v>33.1272890390801</v>
      </c>
      <c r="D258" s="60">
        <v>-96.6364771510982</v>
      </c>
      <c r="E258" s="61" t="s">
        <v>12</v>
      </c>
      <c r="F258" s="62" t="s">
        <v>374</v>
      </c>
      <c r="G258" s="77" t="s">
        <v>375</v>
      </c>
      <c r="H258" s="70"/>
      <c r="I258" s="65">
        <f t="shared" si="1"/>
        <v>1</v>
      </c>
      <c r="J258" s="66">
        <f>COUNTIF(Username, F258)</f>
        <v>1</v>
      </c>
      <c r="K258" s="67" t="b">
        <v>1</v>
      </c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</row>
    <row r="259">
      <c r="A259" s="59">
        <v>14.0</v>
      </c>
      <c r="B259" s="59">
        <v>13.0</v>
      </c>
      <c r="C259" s="60">
        <v>33.1272890389624</v>
      </c>
      <c r="D259" s="60">
        <v>-96.6363055241559</v>
      </c>
      <c r="E259" s="61" t="s">
        <v>12</v>
      </c>
      <c r="F259" s="62" t="s">
        <v>363</v>
      </c>
      <c r="G259" s="69" t="s">
        <v>376</v>
      </c>
      <c r="H259" s="70"/>
      <c r="I259" s="65">
        <f t="shared" si="1"/>
        <v>5</v>
      </c>
      <c r="J259" s="66">
        <f>COUNTIF(Username, F259)</f>
        <v>5</v>
      </c>
      <c r="K259" s="67" t="b">
        <v>1</v>
      </c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</row>
    <row r="260">
      <c r="A260" s="59">
        <v>14.0</v>
      </c>
      <c r="B260" s="59">
        <v>14.0</v>
      </c>
      <c r="C260" s="60">
        <v>33.1272890388448</v>
      </c>
      <c r="D260" s="60">
        <v>-96.6361338972136</v>
      </c>
      <c r="E260" s="61" t="s">
        <v>11</v>
      </c>
      <c r="F260" s="62" t="s">
        <v>377</v>
      </c>
      <c r="G260" s="77" t="s">
        <v>378</v>
      </c>
      <c r="H260" s="70"/>
      <c r="I260" s="65">
        <f t="shared" si="1"/>
        <v>1</v>
      </c>
      <c r="J260" s="66">
        <f>COUNTIF(Username, F260)</f>
        <v>1</v>
      </c>
      <c r="K260" s="67" t="b">
        <v>1</v>
      </c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</row>
    <row r="261">
      <c r="A261" s="59">
        <v>14.0</v>
      </c>
      <c r="B261" s="59">
        <v>15.0</v>
      </c>
      <c r="C261" s="60">
        <v>33.1272890387272</v>
      </c>
      <c r="D261" s="60">
        <v>-96.6359622702713</v>
      </c>
      <c r="E261" s="61" t="s">
        <v>11</v>
      </c>
      <c r="F261" s="62" t="s">
        <v>379</v>
      </c>
      <c r="G261" s="77" t="s">
        <v>380</v>
      </c>
      <c r="H261" s="70"/>
      <c r="I261" s="65">
        <f t="shared" si="1"/>
        <v>1</v>
      </c>
      <c r="J261" s="66">
        <f>COUNTIF(Username, F261)</f>
        <v>1</v>
      </c>
      <c r="K261" s="67" t="b">
        <v>1</v>
      </c>
      <c r="L261" s="71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</row>
    <row r="262">
      <c r="A262" s="59">
        <v>14.0</v>
      </c>
      <c r="B262" s="59">
        <v>16.0</v>
      </c>
      <c r="C262" s="60">
        <v>33.1272890386095</v>
      </c>
      <c r="D262" s="60">
        <v>-96.635790643329</v>
      </c>
      <c r="E262" s="61" t="s">
        <v>5</v>
      </c>
      <c r="F262" s="62" t="s">
        <v>46</v>
      </c>
      <c r="G262" s="69" t="s">
        <v>381</v>
      </c>
      <c r="H262" s="64"/>
      <c r="I262" s="65">
        <f t="shared" si="1"/>
        <v>6</v>
      </c>
      <c r="J262" s="66">
        <f>COUNTIF(Username, F262)</f>
        <v>13</v>
      </c>
      <c r="K262" s="67" t="b">
        <v>1</v>
      </c>
      <c r="L262" s="71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</row>
    <row r="263">
      <c r="A263" s="59">
        <v>14.0</v>
      </c>
      <c r="B263" s="59">
        <v>17.0</v>
      </c>
      <c r="C263" s="60">
        <v>33.1272890384919</v>
      </c>
      <c r="D263" s="60">
        <v>-96.6356190163867</v>
      </c>
      <c r="E263" s="61" t="s">
        <v>5</v>
      </c>
      <c r="F263" s="62" t="s">
        <v>363</v>
      </c>
      <c r="G263" s="69" t="s">
        <v>382</v>
      </c>
      <c r="H263" s="70"/>
      <c r="I263" s="65">
        <f t="shared" si="1"/>
        <v>5</v>
      </c>
      <c r="J263" s="66">
        <f>COUNTIF(Username, F263)</f>
        <v>5</v>
      </c>
      <c r="K263" s="67" t="b">
        <v>1</v>
      </c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</row>
    <row r="264">
      <c r="A264" s="59">
        <v>14.0</v>
      </c>
      <c r="B264" s="59">
        <v>18.0</v>
      </c>
      <c r="C264" s="60">
        <v>33.1272890383742</v>
      </c>
      <c r="D264" s="60">
        <v>-96.6354473894445</v>
      </c>
      <c r="E264" s="61" t="s">
        <v>5</v>
      </c>
      <c r="F264" s="62" t="s">
        <v>383</v>
      </c>
      <c r="G264" s="69" t="s">
        <v>384</v>
      </c>
      <c r="H264" s="70"/>
      <c r="I264" s="65">
        <f t="shared" si="1"/>
        <v>0</v>
      </c>
      <c r="J264" s="66">
        <f>COUNTIF(Username, F264)</f>
        <v>1</v>
      </c>
      <c r="K264" s="66" t="b">
        <v>0</v>
      </c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</row>
    <row r="265">
      <c r="A265" s="59">
        <v>14.0</v>
      </c>
      <c r="B265" s="59">
        <v>19.0</v>
      </c>
      <c r="C265" s="60">
        <v>33.1272890382566</v>
      </c>
      <c r="D265" s="60">
        <v>-96.6352757625022</v>
      </c>
      <c r="E265" s="61" t="s">
        <v>12</v>
      </c>
      <c r="F265" s="62" t="s">
        <v>60</v>
      </c>
      <c r="G265" s="69" t="s">
        <v>385</v>
      </c>
      <c r="H265" s="70"/>
      <c r="I265" s="65">
        <f t="shared" si="1"/>
        <v>15</v>
      </c>
      <c r="J265" s="66">
        <f>COUNTIF(Username, F265)</f>
        <v>16</v>
      </c>
      <c r="K265" s="67" t="b">
        <v>1</v>
      </c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</row>
    <row r="266">
      <c r="A266" s="59">
        <v>14.0</v>
      </c>
      <c r="B266" s="59">
        <v>20.0</v>
      </c>
      <c r="C266" s="60">
        <v>33.1272890381389</v>
      </c>
      <c r="D266" s="60">
        <v>-96.6351041355599</v>
      </c>
      <c r="E266" s="61" t="s">
        <v>8</v>
      </c>
      <c r="F266" s="62" t="s">
        <v>239</v>
      </c>
      <c r="G266" s="77" t="s">
        <v>386</v>
      </c>
      <c r="H266" s="70"/>
      <c r="I266" s="65">
        <f t="shared" si="1"/>
        <v>7</v>
      </c>
      <c r="J266" s="66">
        <f>COUNTIF(Username, F266)</f>
        <v>10</v>
      </c>
      <c r="K266" s="67" t="b">
        <v>1</v>
      </c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</row>
    <row r="267">
      <c r="A267" s="59">
        <v>14.0</v>
      </c>
      <c r="B267" s="59">
        <v>21.0</v>
      </c>
      <c r="C267" s="60">
        <v>33.1272890380213</v>
      </c>
      <c r="D267" s="60">
        <v>-96.6349325086176</v>
      </c>
      <c r="E267" s="61" t="s">
        <v>11</v>
      </c>
      <c r="F267" s="62" t="s">
        <v>387</v>
      </c>
      <c r="G267" s="80"/>
      <c r="H267" s="64"/>
      <c r="I267" s="65">
        <f t="shared" si="1"/>
        <v>0</v>
      </c>
      <c r="J267" s="66">
        <f>COUNTIF(Username, F267)</f>
        <v>1</v>
      </c>
      <c r="K267" s="66" t="b">
        <v>0</v>
      </c>
      <c r="L267" s="71"/>
      <c r="M267" s="71"/>
      <c r="N267" s="71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</row>
    <row r="268">
      <c r="A268" s="59">
        <v>14.0</v>
      </c>
      <c r="B268" s="59">
        <v>22.0</v>
      </c>
      <c r="C268" s="60">
        <v>33.1272890379037</v>
      </c>
      <c r="D268" s="60">
        <v>-96.6347608816753</v>
      </c>
      <c r="E268" s="61" t="s">
        <v>12</v>
      </c>
      <c r="F268" s="62" t="s">
        <v>388</v>
      </c>
      <c r="G268" s="69" t="s">
        <v>389</v>
      </c>
      <c r="H268" s="70"/>
      <c r="I268" s="65">
        <f t="shared" si="1"/>
        <v>1</v>
      </c>
      <c r="J268" s="66">
        <f>COUNTIF(Username, F268)</f>
        <v>1</v>
      </c>
      <c r="K268" s="67" t="b">
        <v>1</v>
      </c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</row>
    <row r="269">
      <c r="A269" s="59">
        <v>14.0</v>
      </c>
      <c r="B269" s="59">
        <v>23.0</v>
      </c>
      <c r="C269" s="60">
        <v>33.127289037786</v>
      </c>
      <c r="D269" s="60">
        <v>-96.634589254733</v>
      </c>
      <c r="E269" s="61" t="s">
        <v>12</v>
      </c>
      <c r="F269" s="62" t="s">
        <v>193</v>
      </c>
      <c r="G269" s="69" t="s">
        <v>390</v>
      </c>
      <c r="H269" s="64"/>
      <c r="I269" s="65">
        <f t="shared" si="1"/>
        <v>18</v>
      </c>
      <c r="J269" s="66">
        <f>COUNTIF(Username, F269)</f>
        <v>20</v>
      </c>
      <c r="K269" s="67" t="b">
        <v>1</v>
      </c>
      <c r="L269" s="71"/>
      <c r="M269" s="71"/>
      <c r="N269" s="71"/>
      <c r="O269" s="76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</row>
    <row r="270">
      <c r="A270" s="59">
        <v>14.0</v>
      </c>
      <c r="B270" s="59">
        <v>24.0</v>
      </c>
      <c r="C270" s="60">
        <v>33.1272890376684</v>
      </c>
      <c r="D270" s="60">
        <v>-96.6344176277907</v>
      </c>
      <c r="E270" s="61" t="s">
        <v>11</v>
      </c>
      <c r="F270" s="62" t="s">
        <v>338</v>
      </c>
      <c r="G270" s="69" t="s">
        <v>391</v>
      </c>
      <c r="H270" s="70"/>
      <c r="I270" s="65">
        <f t="shared" si="1"/>
        <v>10</v>
      </c>
      <c r="J270" s="66">
        <f>COUNTIF(Username, F270)</f>
        <v>14</v>
      </c>
      <c r="K270" s="67" t="b">
        <v>1</v>
      </c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</row>
    <row r="271">
      <c r="A271" s="59">
        <v>14.0</v>
      </c>
      <c r="B271" s="59">
        <v>25.0</v>
      </c>
      <c r="C271" s="60">
        <v>33.1272890375507</v>
      </c>
      <c r="D271" s="60">
        <v>-96.6342460008484</v>
      </c>
      <c r="E271" s="61" t="s">
        <v>11</v>
      </c>
      <c r="F271" s="62" t="s">
        <v>392</v>
      </c>
      <c r="G271" s="69" t="s">
        <v>393</v>
      </c>
      <c r="H271" s="70"/>
      <c r="I271" s="65">
        <f t="shared" si="1"/>
        <v>2</v>
      </c>
      <c r="J271" s="66">
        <f>COUNTIF(Username, F271)</f>
        <v>2</v>
      </c>
      <c r="K271" s="67" t="b">
        <v>1</v>
      </c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</row>
    <row r="272">
      <c r="A272" s="59">
        <v>14.0</v>
      </c>
      <c r="B272" s="59">
        <v>26.0</v>
      </c>
      <c r="C272" s="60">
        <v>33.1272890374331</v>
      </c>
      <c r="D272" s="60">
        <v>-96.6340743739061</v>
      </c>
      <c r="E272" s="61" t="s">
        <v>5</v>
      </c>
      <c r="F272" s="62" t="s">
        <v>394</v>
      </c>
      <c r="G272" s="77" t="s">
        <v>395</v>
      </c>
      <c r="H272" s="70"/>
      <c r="I272" s="65">
        <f t="shared" si="1"/>
        <v>7</v>
      </c>
      <c r="J272" s="66">
        <f>COUNTIF(Username, F272)</f>
        <v>12</v>
      </c>
      <c r="K272" s="66" t="b">
        <v>0</v>
      </c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</row>
    <row r="273">
      <c r="A273" s="59">
        <v>14.0</v>
      </c>
      <c r="B273" s="59">
        <v>27.0</v>
      </c>
      <c r="C273" s="60">
        <v>33.1272890373154</v>
      </c>
      <c r="D273" s="60">
        <v>-96.6339027469638</v>
      </c>
      <c r="E273" s="61" t="s">
        <v>4</v>
      </c>
      <c r="F273" s="62" t="s">
        <v>396</v>
      </c>
      <c r="G273" s="69" t="s">
        <v>397</v>
      </c>
      <c r="H273" s="70"/>
      <c r="I273" s="65">
        <f t="shared" si="1"/>
        <v>1</v>
      </c>
      <c r="J273" s="66">
        <f>COUNTIF(Username, F273)</f>
        <v>1</v>
      </c>
      <c r="K273" s="67" t="b">
        <v>1</v>
      </c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</row>
    <row r="274">
      <c r="A274" s="59">
        <v>14.0</v>
      </c>
      <c r="B274" s="59">
        <v>28.0</v>
      </c>
      <c r="C274" s="60">
        <v>33.1272890371978</v>
      </c>
      <c r="D274" s="60">
        <v>-96.6337311200216</v>
      </c>
      <c r="E274" s="61" t="s">
        <v>8</v>
      </c>
      <c r="F274" s="62" t="s">
        <v>398</v>
      </c>
      <c r="G274" s="69" t="s">
        <v>399</v>
      </c>
      <c r="H274" s="70"/>
      <c r="I274" s="65">
        <f t="shared" si="1"/>
        <v>6</v>
      </c>
      <c r="J274" s="66">
        <f>COUNTIF(Username, F274)</f>
        <v>7</v>
      </c>
      <c r="K274" s="67" t="b">
        <v>1</v>
      </c>
      <c r="L274" s="71"/>
      <c r="M274" s="71"/>
      <c r="N274" s="71"/>
      <c r="O274" s="76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</row>
    <row r="275">
      <c r="A275" s="59">
        <v>14.0</v>
      </c>
      <c r="B275" s="59">
        <v>29.0</v>
      </c>
      <c r="C275" s="60">
        <v>33.1272890370801</v>
      </c>
      <c r="D275" s="60">
        <v>-96.6335594930793</v>
      </c>
      <c r="E275" s="61" t="s">
        <v>12</v>
      </c>
      <c r="F275" s="62" t="s">
        <v>81</v>
      </c>
      <c r="G275" s="77" t="s">
        <v>400</v>
      </c>
      <c r="H275" s="70"/>
      <c r="I275" s="65">
        <f t="shared" si="1"/>
        <v>9</v>
      </c>
      <c r="J275" s="66">
        <f>COUNTIF(Username, F275)</f>
        <v>10</v>
      </c>
      <c r="K275" s="67" t="b">
        <v>1</v>
      </c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</row>
    <row r="276">
      <c r="A276" s="59">
        <v>14.0</v>
      </c>
      <c r="B276" s="59">
        <v>30.0</v>
      </c>
      <c r="C276" s="60">
        <v>33.1272890369625</v>
      </c>
      <c r="D276" s="60">
        <v>-96.633387866137</v>
      </c>
      <c r="E276" s="61" t="s">
        <v>5</v>
      </c>
      <c r="F276" s="62" t="s">
        <v>113</v>
      </c>
      <c r="G276" s="77" t="s">
        <v>401</v>
      </c>
      <c r="H276" s="70"/>
      <c r="I276" s="65">
        <f t="shared" si="1"/>
        <v>10</v>
      </c>
      <c r="J276" s="66">
        <f>COUNTIF(Username, F276)</f>
        <v>10</v>
      </c>
      <c r="K276" s="67" t="b">
        <v>1</v>
      </c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</row>
    <row r="277">
      <c r="A277" s="59">
        <v>14.0</v>
      </c>
      <c r="B277" s="59">
        <v>31.0</v>
      </c>
      <c r="C277" s="60">
        <v>33.1272890368449</v>
      </c>
      <c r="D277" s="60">
        <v>-96.6332162391947</v>
      </c>
      <c r="E277" s="61" t="s">
        <v>8</v>
      </c>
      <c r="F277" s="62" t="s">
        <v>402</v>
      </c>
      <c r="G277" s="77" t="s">
        <v>403</v>
      </c>
      <c r="H277" s="70"/>
      <c r="I277" s="65">
        <f t="shared" si="1"/>
        <v>0</v>
      </c>
      <c r="J277" s="66">
        <f>COUNTIF(Username, F277)</f>
        <v>10</v>
      </c>
      <c r="K277" s="66" t="b">
        <v>0</v>
      </c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</row>
    <row r="278">
      <c r="A278" s="59">
        <v>14.0</v>
      </c>
      <c r="B278" s="59">
        <v>32.0</v>
      </c>
      <c r="C278" s="60">
        <v>33.1272890367272</v>
      </c>
      <c r="D278" s="60">
        <v>-96.6330446122524</v>
      </c>
      <c r="E278" s="61" t="s">
        <v>11</v>
      </c>
      <c r="F278" s="62" t="s">
        <v>165</v>
      </c>
      <c r="G278" s="77" t="s">
        <v>404</v>
      </c>
      <c r="H278" s="70"/>
      <c r="I278" s="65">
        <f t="shared" si="1"/>
        <v>2</v>
      </c>
      <c r="J278" s="66">
        <f>COUNTIF(Username, F278)</f>
        <v>2</v>
      </c>
      <c r="K278" s="67" t="b">
        <v>1</v>
      </c>
      <c r="L278" s="71"/>
      <c r="M278" s="71"/>
      <c r="N278" s="71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</row>
    <row r="279">
      <c r="A279" s="59">
        <v>14.0</v>
      </c>
      <c r="B279" s="59">
        <v>33.0</v>
      </c>
      <c r="C279" s="60">
        <v>33.1272890366096</v>
      </c>
      <c r="D279" s="60">
        <v>-96.6328729853101</v>
      </c>
      <c r="E279" s="61" t="s">
        <v>11</v>
      </c>
      <c r="F279" s="62" t="s">
        <v>60</v>
      </c>
      <c r="G279" s="69" t="s">
        <v>405</v>
      </c>
      <c r="H279" s="70"/>
      <c r="I279" s="65">
        <f t="shared" si="1"/>
        <v>15</v>
      </c>
      <c r="J279" s="66">
        <f>COUNTIF(Username, F279)</f>
        <v>16</v>
      </c>
      <c r="K279" s="67" t="b">
        <v>1</v>
      </c>
      <c r="L279" s="71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</row>
    <row r="280">
      <c r="A280" s="59">
        <v>14.0</v>
      </c>
      <c r="B280" s="59">
        <v>34.0</v>
      </c>
      <c r="C280" s="60">
        <v>33.1272890364919</v>
      </c>
      <c r="D280" s="60">
        <v>-96.6327013583678</v>
      </c>
      <c r="E280" s="61" t="s">
        <v>5</v>
      </c>
      <c r="F280" s="62" t="s">
        <v>46</v>
      </c>
      <c r="G280" s="69" t="s">
        <v>406</v>
      </c>
      <c r="H280" s="70"/>
      <c r="I280" s="65">
        <f t="shared" si="1"/>
        <v>6</v>
      </c>
      <c r="J280" s="66">
        <f>COUNTIF(Username, F280)</f>
        <v>13</v>
      </c>
      <c r="K280" s="67" t="b">
        <v>1</v>
      </c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</row>
    <row r="281">
      <c r="A281" s="59">
        <v>14.0</v>
      </c>
      <c r="B281" s="59">
        <v>35.0</v>
      </c>
      <c r="C281" s="60">
        <v>33.1272890363743</v>
      </c>
      <c r="D281" s="60">
        <v>-96.6325297314255</v>
      </c>
      <c r="E281" s="61" t="s">
        <v>5</v>
      </c>
      <c r="F281" s="62" t="s">
        <v>407</v>
      </c>
      <c r="G281" s="69" t="s">
        <v>408</v>
      </c>
      <c r="H281" s="70"/>
      <c r="I281" s="65">
        <f t="shared" si="1"/>
        <v>1</v>
      </c>
      <c r="J281" s="66">
        <f>COUNTIF(Username, F281)</f>
        <v>1</v>
      </c>
      <c r="K281" s="67" t="b">
        <v>1</v>
      </c>
      <c r="L281" s="71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</row>
    <row r="282">
      <c r="A282" s="59">
        <v>14.0</v>
      </c>
      <c r="B282" s="59">
        <v>36.0</v>
      </c>
      <c r="C282" s="60">
        <v>33.1272890362566</v>
      </c>
      <c r="D282" s="60">
        <v>-96.6323581044832</v>
      </c>
      <c r="E282" s="61" t="s">
        <v>11</v>
      </c>
      <c r="F282" s="62" t="s">
        <v>409</v>
      </c>
      <c r="G282" s="69" t="s">
        <v>410</v>
      </c>
      <c r="H282" s="70"/>
      <c r="I282" s="65">
        <f t="shared" si="1"/>
        <v>1</v>
      </c>
      <c r="J282" s="66">
        <f>COUNTIF(Username, F282)</f>
        <v>1</v>
      </c>
      <c r="K282" s="67" t="b">
        <v>1</v>
      </c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</row>
    <row r="283">
      <c r="A283" s="59">
        <v>14.0</v>
      </c>
      <c r="B283" s="59">
        <v>37.0</v>
      </c>
      <c r="C283" s="60">
        <v>33.127289036139</v>
      </c>
      <c r="D283" s="60">
        <v>-96.632186477541</v>
      </c>
      <c r="E283" s="61" t="s">
        <v>8</v>
      </c>
      <c r="F283" s="62" t="s">
        <v>225</v>
      </c>
      <c r="G283" s="69" t="s">
        <v>411</v>
      </c>
      <c r="H283" s="70" t="s">
        <v>412</v>
      </c>
      <c r="I283" s="65">
        <f t="shared" si="1"/>
        <v>4</v>
      </c>
      <c r="J283" s="66">
        <f>COUNTIF(Username, F283)</f>
        <v>8</v>
      </c>
      <c r="K283" s="67" t="b">
        <v>1</v>
      </c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</row>
    <row r="284">
      <c r="A284" s="59">
        <v>14.0</v>
      </c>
      <c r="B284" s="59">
        <v>38.0</v>
      </c>
      <c r="C284" s="60">
        <v>33.1272890360213</v>
      </c>
      <c r="D284" s="60">
        <v>-96.6320148505987</v>
      </c>
      <c r="E284" s="61" t="s">
        <v>9</v>
      </c>
      <c r="F284" s="62" t="s">
        <v>413</v>
      </c>
      <c r="G284" s="77" t="s">
        <v>414</v>
      </c>
      <c r="H284" s="70"/>
      <c r="I284" s="65">
        <f t="shared" si="1"/>
        <v>1</v>
      </c>
      <c r="J284" s="66">
        <f>COUNTIF(Username, F284)</f>
        <v>1</v>
      </c>
      <c r="K284" s="67" t="b">
        <v>1</v>
      </c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</row>
    <row r="285">
      <c r="A285" s="59">
        <v>14.0</v>
      </c>
      <c r="B285" s="59">
        <v>39.0</v>
      </c>
      <c r="C285" s="60">
        <v>33.1272890359037</v>
      </c>
      <c r="D285" s="60">
        <v>-96.6318432236564</v>
      </c>
      <c r="E285" s="61" t="s">
        <v>10</v>
      </c>
      <c r="F285" s="62" t="s">
        <v>327</v>
      </c>
      <c r="G285" s="69" t="s">
        <v>415</v>
      </c>
      <c r="H285" s="70"/>
      <c r="I285" s="65">
        <f t="shared" si="1"/>
        <v>8</v>
      </c>
      <c r="J285" s="66">
        <f>COUNTIF(Username, F285)</f>
        <v>11</v>
      </c>
      <c r="K285" s="67" t="b">
        <v>1</v>
      </c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</row>
    <row r="286">
      <c r="A286" s="59">
        <v>15.0</v>
      </c>
      <c r="B286" s="59">
        <v>8.0</v>
      </c>
      <c r="C286" s="60">
        <v>33.1271453091053</v>
      </c>
      <c r="D286" s="60">
        <v>-96.637163661958</v>
      </c>
      <c r="E286" s="61" t="s">
        <v>10</v>
      </c>
      <c r="F286" s="62" t="s">
        <v>416</v>
      </c>
      <c r="G286" s="69" t="s">
        <v>417</v>
      </c>
      <c r="H286" s="70"/>
      <c r="I286" s="65">
        <f t="shared" si="1"/>
        <v>22</v>
      </c>
      <c r="J286" s="66">
        <f>COUNTIF(Username, F286)</f>
        <v>60</v>
      </c>
      <c r="K286" s="67" t="b">
        <v>1</v>
      </c>
      <c r="L286" s="75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</row>
    <row r="287">
      <c r="A287" s="59">
        <v>15.0</v>
      </c>
      <c r="B287" s="59">
        <v>9.0</v>
      </c>
      <c r="C287" s="60">
        <v>33.1271453089876</v>
      </c>
      <c r="D287" s="60">
        <v>-96.6369920352967</v>
      </c>
      <c r="E287" s="61" t="s">
        <v>9</v>
      </c>
      <c r="F287" s="62" t="s">
        <v>369</v>
      </c>
      <c r="G287" s="63" t="s">
        <v>418</v>
      </c>
      <c r="H287" s="70"/>
      <c r="I287" s="65">
        <f t="shared" si="1"/>
        <v>7</v>
      </c>
      <c r="J287" s="66">
        <f>COUNTIF(Username, F287)</f>
        <v>18</v>
      </c>
      <c r="K287" s="67" t="b">
        <v>1</v>
      </c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</row>
    <row r="288">
      <c r="A288" s="59">
        <v>15.0</v>
      </c>
      <c r="B288" s="59">
        <v>10.0</v>
      </c>
      <c r="C288" s="60">
        <v>33.12714530887</v>
      </c>
      <c r="D288" s="60">
        <v>-96.6368204086354</v>
      </c>
      <c r="E288" s="61" t="s">
        <v>8</v>
      </c>
      <c r="F288" s="62" t="s">
        <v>79</v>
      </c>
      <c r="G288" s="77" t="s">
        <v>419</v>
      </c>
      <c r="H288" s="70"/>
      <c r="I288" s="65">
        <f t="shared" si="1"/>
        <v>10</v>
      </c>
      <c r="J288" s="66">
        <f>COUNTIF(Username, F288)</f>
        <v>11</v>
      </c>
      <c r="K288" s="67" t="b">
        <v>1</v>
      </c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</row>
    <row r="289">
      <c r="A289" s="59">
        <v>15.0</v>
      </c>
      <c r="B289" s="59">
        <v>11.0</v>
      </c>
      <c r="C289" s="60">
        <v>33.1271453087523</v>
      </c>
      <c r="D289" s="60">
        <v>-96.6366487819741</v>
      </c>
      <c r="E289" s="61" t="s">
        <v>13</v>
      </c>
      <c r="F289" s="62" t="s">
        <v>416</v>
      </c>
      <c r="G289" s="69" t="s">
        <v>420</v>
      </c>
      <c r="H289" s="70"/>
      <c r="I289" s="65">
        <f t="shared" si="1"/>
        <v>22</v>
      </c>
      <c r="J289" s="66">
        <f>COUNTIF(Username, F289)</f>
        <v>60</v>
      </c>
      <c r="K289" s="67" t="b">
        <v>1</v>
      </c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</row>
    <row r="290">
      <c r="A290" s="59">
        <v>15.0</v>
      </c>
      <c r="B290" s="59">
        <v>12.0</v>
      </c>
      <c r="C290" s="60">
        <v>33.1271453086347</v>
      </c>
      <c r="D290" s="60">
        <v>-96.6364771553128</v>
      </c>
      <c r="E290" s="61" t="s">
        <v>13</v>
      </c>
      <c r="F290" s="62" t="s">
        <v>369</v>
      </c>
      <c r="G290" s="63" t="s">
        <v>421</v>
      </c>
      <c r="H290" s="70"/>
      <c r="I290" s="65">
        <f t="shared" si="1"/>
        <v>7</v>
      </c>
      <c r="J290" s="66">
        <f>COUNTIF(Username, F290)</f>
        <v>18</v>
      </c>
      <c r="K290" s="67" t="b">
        <v>1</v>
      </c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</row>
    <row r="291">
      <c r="A291" s="59">
        <v>15.0</v>
      </c>
      <c r="B291" s="59">
        <v>13.0</v>
      </c>
      <c r="C291" s="60">
        <v>33.127145308517</v>
      </c>
      <c r="D291" s="60">
        <v>-96.6363055286515</v>
      </c>
      <c r="E291" s="61" t="s">
        <v>11</v>
      </c>
      <c r="F291" s="62" t="s">
        <v>193</v>
      </c>
      <c r="G291" s="69" t="s">
        <v>422</v>
      </c>
      <c r="H291" s="70"/>
      <c r="I291" s="65">
        <f t="shared" si="1"/>
        <v>18</v>
      </c>
      <c r="J291" s="66">
        <f>COUNTIF(Username, F291)</f>
        <v>20</v>
      </c>
      <c r="K291" s="67" t="b">
        <v>1</v>
      </c>
      <c r="L291" s="71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</row>
    <row r="292">
      <c r="A292" s="59">
        <v>15.0</v>
      </c>
      <c r="B292" s="59">
        <v>14.0</v>
      </c>
      <c r="C292" s="60">
        <v>33.1271453083994</v>
      </c>
      <c r="D292" s="60">
        <v>-96.6361339019902</v>
      </c>
      <c r="E292" s="61" t="s">
        <v>11</v>
      </c>
      <c r="F292" s="62" t="s">
        <v>416</v>
      </c>
      <c r="G292" s="69" t="s">
        <v>423</v>
      </c>
      <c r="H292" s="70"/>
      <c r="I292" s="65">
        <f t="shared" si="1"/>
        <v>22</v>
      </c>
      <c r="J292" s="66">
        <f>COUNTIF(Username, F292)</f>
        <v>60</v>
      </c>
      <c r="K292" s="67" t="b">
        <v>1</v>
      </c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</row>
    <row r="293">
      <c r="A293" s="59">
        <v>15.0</v>
      </c>
      <c r="B293" s="59">
        <v>15.0</v>
      </c>
      <c r="C293" s="60">
        <v>33.1271453082818</v>
      </c>
      <c r="D293" s="60">
        <v>-96.6359622753289</v>
      </c>
      <c r="E293" s="61" t="s">
        <v>5</v>
      </c>
      <c r="F293" s="62" t="s">
        <v>44</v>
      </c>
      <c r="G293" s="63" t="s">
        <v>424</v>
      </c>
      <c r="H293" s="70"/>
      <c r="I293" s="65">
        <f t="shared" si="1"/>
        <v>20</v>
      </c>
      <c r="J293" s="66">
        <f>COUNTIF(Username, F293)</f>
        <v>20</v>
      </c>
      <c r="K293" s="67" t="b">
        <v>1</v>
      </c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</row>
    <row r="294">
      <c r="A294" s="59">
        <v>15.0</v>
      </c>
      <c r="B294" s="59">
        <v>16.0</v>
      </c>
      <c r="C294" s="60">
        <v>33.1271453081641</v>
      </c>
      <c r="D294" s="60">
        <v>-96.6357906486675</v>
      </c>
      <c r="E294" s="61" t="s">
        <v>5</v>
      </c>
      <c r="F294" s="62" t="s">
        <v>199</v>
      </c>
      <c r="G294" s="69" t="s">
        <v>425</v>
      </c>
      <c r="H294" s="70"/>
      <c r="I294" s="65">
        <f t="shared" si="1"/>
        <v>5</v>
      </c>
      <c r="J294" s="66">
        <f>COUNTIF(Username, F294)</f>
        <v>5</v>
      </c>
      <c r="K294" s="67" t="b">
        <v>1</v>
      </c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</row>
    <row r="295">
      <c r="A295" s="59">
        <v>15.0</v>
      </c>
      <c r="B295" s="59">
        <v>17.0</v>
      </c>
      <c r="C295" s="60">
        <v>33.1271453080465</v>
      </c>
      <c r="D295" s="60">
        <v>-96.6356190220062</v>
      </c>
      <c r="E295" s="61" t="s">
        <v>4</v>
      </c>
      <c r="F295" s="62" t="s">
        <v>416</v>
      </c>
      <c r="G295" s="69" t="s">
        <v>426</v>
      </c>
      <c r="H295" s="70"/>
      <c r="I295" s="65">
        <f t="shared" si="1"/>
        <v>22</v>
      </c>
      <c r="J295" s="66">
        <f>COUNTIF(Username, F295)</f>
        <v>60</v>
      </c>
      <c r="K295" s="67" t="b">
        <v>1</v>
      </c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</row>
    <row r="296">
      <c r="A296" s="59">
        <v>15.0</v>
      </c>
      <c r="B296" s="59">
        <v>18.0</v>
      </c>
      <c r="C296" s="60">
        <v>33.1271453079289</v>
      </c>
      <c r="D296" s="60">
        <v>-96.6354473953449</v>
      </c>
      <c r="E296" s="61" t="s">
        <v>4</v>
      </c>
      <c r="F296" s="62" t="s">
        <v>427</v>
      </c>
      <c r="G296" s="63" t="s">
        <v>428</v>
      </c>
      <c r="H296" s="70"/>
      <c r="I296" s="65">
        <f t="shared" si="1"/>
        <v>1</v>
      </c>
      <c r="J296" s="66">
        <f>COUNTIF(Username, F296)</f>
        <v>1</v>
      </c>
      <c r="K296" s="67" t="b">
        <v>1</v>
      </c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</row>
    <row r="297">
      <c r="A297" s="59">
        <v>15.0</v>
      </c>
      <c r="B297" s="59">
        <v>19.0</v>
      </c>
      <c r="C297" s="60">
        <v>33.1271453078112</v>
      </c>
      <c r="D297" s="60">
        <v>-96.6352757686836</v>
      </c>
      <c r="E297" s="61" t="s">
        <v>5</v>
      </c>
      <c r="F297" s="62" t="s">
        <v>79</v>
      </c>
      <c r="G297" s="77" t="s">
        <v>429</v>
      </c>
      <c r="H297" s="70"/>
      <c r="I297" s="65">
        <f t="shared" si="1"/>
        <v>10</v>
      </c>
      <c r="J297" s="66">
        <f>COUNTIF(Username, F297)</f>
        <v>11</v>
      </c>
      <c r="K297" s="67" t="b">
        <v>1</v>
      </c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</row>
    <row r="298">
      <c r="A298" s="59">
        <v>15.0</v>
      </c>
      <c r="B298" s="59">
        <v>20.0</v>
      </c>
      <c r="C298" s="60">
        <v>33.1271453076936</v>
      </c>
      <c r="D298" s="60">
        <v>-96.6351041420223</v>
      </c>
      <c r="E298" s="61" t="s">
        <v>8</v>
      </c>
      <c r="F298" s="62" t="s">
        <v>416</v>
      </c>
      <c r="G298" s="69" t="s">
        <v>430</v>
      </c>
      <c r="H298" s="70"/>
      <c r="I298" s="65">
        <f t="shared" si="1"/>
        <v>22</v>
      </c>
      <c r="J298" s="66">
        <f>COUNTIF(Username, F298)</f>
        <v>60</v>
      </c>
      <c r="K298" s="67" t="b">
        <v>1</v>
      </c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</row>
    <row r="299">
      <c r="A299" s="59">
        <v>15.0</v>
      </c>
      <c r="B299" s="59">
        <v>21.0</v>
      </c>
      <c r="C299" s="60">
        <v>33.1271453075759</v>
      </c>
      <c r="D299" s="60">
        <v>-96.634932515361</v>
      </c>
      <c r="E299" s="61" t="s">
        <v>12</v>
      </c>
      <c r="F299" s="62" t="s">
        <v>44</v>
      </c>
      <c r="G299" s="63" t="s">
        <v>431</v>
      </c>
      <c r="H299" s="70"/>
      <c r="I299" s="65">
        <f t="shared" si="1"/>
        <v>20</v>
      </c>
      <c r="J299" s="66">
        <f>COUNTIF(Username, F299)</f>
        <v>20</v>
      </c>
      <c r="K299" s="67" t="b">
        <v>1</v>
      </c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</row>
    <row r="300">
      <c r="A300" s="59">
        <v>15.0</v>
      </c>
      <c r="B300" s="59">
        <v>22.0</v>
      </c>
      <c r="C300" s="60">
        <v>33.1271453074583</v>
      </c>
      <c r="D300" s="60">
        <v>-96.6347608886997</v>
      </c>
      <c r="E300" s="61" t="s">
        <v>12</v>
      </c>
      <c r="F300" s="62" t="s">
        <v>287</v>
      </c>
      <c r="G300" s="69" t="s">
        <v>432</v>
      </c>
      <c r="H300" s="70"/>
      <c r="I300" s="65">
        <f t="shared" si="1"/>
        <v>12</v>
      </c>
      <c r="J300" s="66">
        <f>COUNTIF(Username, F300)</f>
        <v>12</v>
      </c>
      <c r="K300" s="67" t="b">
        <v>1</v>
      </c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</row>
    <row r="301">
      <c r="A301" s="59">
        <v>15.0</v>
      </c>
      <c r="B301" s="59">
        <v>23.0</v>
      </c>
      <c r="C301" s="60">
        <v>33.1271453073407</v>
      </c>
      <c r="D301" s="60">
        <v>-96.6345892620383</v>
      </c>
      <c r="E301" s="61" t="s">
        <v>12</v>
      </c>
      <c r="F301" s="62" t="s">
        <v>416</v>
      </c>
      <c r="G301" s="69" t="s">
        <v>433</v>
      </c>
      <c r="H301" s="70"/>
      <c r="I301" s="65">
        <f t="shared" si="1"/>
        <v>22</v>
      </c>
      <c r="J301" s="66">
        <f>COUNTIF(Username, F301)</f>
        <v>60</v>
      </c>
      <c r="K301" s="67" t="b">
        <v>1</v>
      </c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</row>
    <row r="302">
      <c r="A302" s="59">
        <v>15.0</v>
      </c>
      <c r="B302" s="59">
        <v>24.0</v>
      </c>
      <c r="C302" s="60">
        <v>33.127145307223</v>
      </c>
      <c r="D302" s="60">
        <v>-96.634417635377</v>
      </c>
      <c r="E302" s="61" t="s">
        <v>12</v>
      </c>
      <c r="F302" s="62" t="s">
        <v>44</v>
      </c>
      <c r="G302" s="63" t="s">
        <v>434</v>
      </c>
      <c r="H302" s="70"/>
      <c r="I302" s="65">
        <f t="shared" si="1"/>
        <v>20</v>
      </c>
      <c r="J302" s="66">
        <f>COUNTIF(Username, F302)</f>
        <v>20</v>
      </c>
      <c r="K302" s="67" t="b">
        <v>1</v>
      </c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</row>
    <row r="303">
      <c r="A303" s="59">
        <v>15.0</v>
      </c>
      <c r="B303" s="59">
        <v>25.0</v>
      </c>
      <c r="C303" s="60">
        <v>33.1271453071054</v>
      </c>
      <c r="D303" s="60">
        <v>-96.6342460087157</v>
      </c>
      <c r="E303" s="61" t="s">
        <v>12</v>
      </c>
      <c r="F303" s="62" t="s">
        <v>287</v>
      </c>
      <c r="G303" s="69" t="s">
        <v>435</v>
      </c>
      <c r="H303" s="70"/>
      <c r="I303" s="65">
        <f t="shared" si="1"/>
        <v>12</v>
      </c>
      <c r="J303" s="66">
        <f>COUNTIF(Username, F303)</f>
        <v>12</v>
      </c>
      <c r="K303" s="67" t="b">
        <v>1</v>
      </c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</row>
    <row r="304">
      <c r="A304" s="59">
        <v>15.0</v>
      </c>
      <c r="B304" s="59">
        <v>26.0</v>
      </c>
      <c r="C304" s="60">
        <v>33.1271453069877</v>
      </c>
      <c r="D304" s="60">
        <v>-96.6340743820544</v>
      </c>
      <c r="E304" s="61" t="s">
        <v>12</v>
      </c>
      <c r="F304" s="62" t="s">
        <v>416</v>
      </c>
      <c r="G304" s="69" t="s">
        <v>436</v>
      </c>
      <c r="H304" s="70"/>
      <c r="I304" s="65">
        <f t="shared" si="1"/>
        <v>22</v>
      </c>
      <c r="J304" s="66">
        <f>COUNTIF(Username, F304)</f>
        <v>60</v>
      </c>
      <c r="K304" s="67" t="b">
        <v>1</v>
      </c>
      <c r="L304" s="81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</row>
    <row r="305">
      <c r="A305" s="59">
        <v>15.0</v>
      </c>
      <c r="B305" s="59">
        <v>27.0</v>
      </c>
      <c r="C305" s="60">
        <v>33.1271453068701</v>
      </c>
      <c r="D305" s="60">
        <v>-96.6339027553931</v>
      </c>
      <c r="E305" s="61" t="s">
        <v>12</v>
      </c>
      <c r="F305" s="62" t="s">
        <v>44</v>
      </c>
      <c r="G305" s="63" t="s">
        <v>437</v>
      </c>
      <c r="H305" s="70"/>
      <c r="I305" s="65">
        <f t="shared" si="1"/>
        <v>20</v>
      </c>
      <c r="J305" s="66">
        <f>COUNTIF(Username, F305)</f>
        <v>20</v>
      </c>
      <c r="K305" s="67" t="b">
        <v>1</v>
      </c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</row>
    <row r="306">
      <c r="A306" s="59">
        <v>15.0</v>
      </c>
      <c r="B306" s="59">
        <v>28.0</v>
      </c>
      <c r="C306" s="60">
        <v>33.1271453067525</v>
      </c>
      <c r="D306" s="60">
        <v>-96.6337311287318</v>
      </c>
      <c r="E306" s="61" t="s">
        <v>12</v>
      </c>
      <c r="F306" s="62" t="s">
        <v>287</v>
      </c>
      <c r="G306" s="69" t="s">
        <v>438</v>
      </c>
      <c r="H306" s="70"/>
      <c r="I306" s="65">
        <f t="shared" si="1"/>
        <v>12</v>
      </c>
      <c r="J306" s="66">
        <f>COUNTIF(Username, F306)</f>
        <v>12</v>
      </c>
      <c r="K306" s="67" t="b">
        <v>1</v>
      </c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</row>
    <row r="307">
      <c r="A307" s="59">
        <v>15.0</v>
      </c>
      <c r="B307" s="59">
        <v>29.0</v>
      </c>
      <c r="C307" s="60">
        <v>33.1271453066348</v>
      </c>
      <c r="D307" s="60">
        <v>-96.6335595020705</v>
      </c>
      <c r="E307" s="61" t="s">
        <v>12</v>
      </c>
      <c r="F307" s="62" t="s">
        <v>416</v>
      </c>
      <c r="G307" s="69" t="s">
        <v>439</v>
      </c>
      <c r="H307" s="70"/>
      <c r="I307" s="65">
        <f t="shared" si="1"/>
        <v>22</v>
      </c>
      <c r="J307" s="66">
        <f>COUNTIF(Username, F307)</f>
        <v>60</v>
      </c>
      <c r="K307" s="67" t="b">
        <v>1</v>
      </c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</row>
    <row r="308">
      <c r="A308" s="59">
        <v>15.0</v>
      </c>
      <c r="B308" s="59">
        <v>30.0</v>
      </c>
      <c r="C308" s="60">
        <v>33.1271453065172</v>
      </c>
      <c r="D308" s="60">
        <v>-96.6333878754092</v>
      </c>
      <c r="E308" s="61" t="s">
        <v>12</v>
      </c>
      <c r="F308" s="62" t="s">
        <v>44</v>
      </c>
      <c r="G308" s="63" t="s">
        <v>440</v>
      </c>
      <c r="H308" s="70"/>
      <c r="I308" s="65">
        <f t="shared" si="1"/>
        <v>20</v>
      </c>
      <c r="J308" s="66">
        <f>COUNTIF(Username, F308)</f>
        <v>20</v>
      </c>
      <c r="K308" s="67" t="b">
        <v>1</v>
      </c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</row>
    <row r="309">
      <c r="A309" s="59">
        <v>15.0</v>
      </c>
      <c r="B309" s="59">
        <v>31.0</v>
      </c>
      <c r="C309" s="60">
        <v>33.1271453063995</v>
      </c>
      <c r="D309" s="60">
        <v>-96.6332162487478</v>
      </c>
      <c r="E309" s="61" t="s">
        <v>8</v>
      </c>
      <c r="F309" s="62" t="s">
        <v>303</v>
      </c>
      <c r="G309" s="69" t="s">
        <v>441</v>
      </c>
      <c r="H309" s="70"/>
      <c r="I309" s="65">
        <f t="shared" si="1"/>
        <v>10</v>
      </c>
      <c r="J309" s="66">
        <f>COUNTIF(Username, F309)</f>
        <v>10</v>
      </c>
      <c r="K309" s="67" t="b">
        <v>1</v>
      </c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</row>
    <row r="310">
      <c r="A310" s="59">
        <v>15.0</v>
      </c>
      <c r="B310" s="59">
        <v>32.0</v>
      </c>
      <c r="C310" s="60">
        <v>33.1271453062819</v>
      </c>
      <c r="D310" s="60">
        <v>-96.6330446220865</v>
      </c>
      <c r="E310" s="61" t="s">
        <v>11</v>
      </c>
      <c r="F310" s="62" t="s">
        <v>416</v>
      </c>
      <c r="G310" s="69" t="s">
        <v>442</v>
      </c>
      <c r="H310" s="70"/>
      <c r="I310" s="65">
        <f t="shared" si="1"/>
        <v>22</v>
      </c>
      <c r="J310" s="66">
        <f>COUNTIF(Username, F310)</f>
        <v>60</v>
      </c>
      <c r="K310" s="67" t="b">
        <v>1</v>
      </c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</row>
    <row r="311">
      <c r="A311" s="59">
        <v>15.0</v>
      </c>
      <c r="B311" s="59">
        <v>33.0</v>
      </c>
      <c r="C311" s="60">
        <v>33.1271453061642</v>
      </c>
      <c r="D311" s="60">
        <v>-96.6328729954252</v>
      </c>
      <c r="E311" s="61" t="s">
        <v>11</v>
      </c>
      <c r="F311" s="62" t="s">
        <v>44</v>
      </c>
      <c r="G311" s="63" t="s">
        <v>443</v>
      </c>
      <c r="H311" s="70"/>
      <c r="I311" s="65">
        <f t="shared" si="1"/>
        <v>20</v>
      </c>
      <c r="J311" s="66">
        <f>COUNTIF(Username, F311)</f>
        <v>20</v>
      </c>
      <c r="K311" s="67" t="b">
        <v>1</v>
      </c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</row>
    <row r="312">
      <c r="A312" s="59">
        <v>15.0</v>
      </c>
      <c r="B312" s="59">
        <v>34.0</v>
      </c>
      <c r="C312" s="60">
        <v>33.1271453060466</v>
      </c>
      <c r="D312" s="60">
        <v>-96.6327013687639</v>
      </c>
      <c r="E312" s="61" t="s">
        <v>5</v>
      </c>
      <c r="F312" s="62" t="s">
        <v>444</v>
      </c>
      <c r="G312" s="69" t="s">
        <v>445</v>
      </c>
      <c r="H312" s="70"/>
      <c r="I312" s="65">
        <f t="shared" si="1"/>
        <v>5</v>
      </c>
      <c r="J312" s="66">
        <f>COUNTIF(Username, F312)</f>
        <v>5</v>
      </c>
      <c r="K312" s="67" t="b">
        <v>1</v>
      </c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</row>
    <row r="313">
      <c r="A313" s="59">
        <v>15.0</v>
      </c>
      <c r="B313" s="59">
        <v>35.0</v>
      </c>
      <c r="C313" s="60">
        <v>33.127145305929</v>
      </c>
      <c r="D313" s="60">
        <v>-96.6325297421026</v>
      </c>
      <c r="E313" s="61" t="s">
        <v>5</v>
      </c>
      <c r="F313" s="62" t="s">
        <v>416</v>
      </c>
      <c r="G313" s="69" t="s">
        <v>446</v>
      </c>
      <c r="H313" s="70"/>
      <c r="I313" s="65">
        <f t="shared" si="1"/>
        <v>22</v>
      </c>
      <c r="J313" s="66">
        <f>COUNTIF(Username, F313)</f>
        <v>60</v>
      </c>
      <c r="K313" s="67" t="b">
        <v>1</v>
      </c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</row>
    <row r="314">
      <c r="A314" s="59">
        <v>15.0</v>
      </c>
      <c r="B314" s="59">
        <v>36.0</v>
      </c>
      <c r="C314" s="60">
        <v>33.1271453058113</v>
      </c>
      <c r="D314" s="60">
        <v>-96.6323581154413</v>
      </c>
      <c r="E314" s="61" t="s">
        <v>11</v>
      </c>
      <c r="F314" s="62" t="s">
        <v>157</v>
      </c>
      <c r="G314" s="77" t="s">
        <v>447</v>
      </c>
      <c r="H314" s="70"/>
      <c r="I314" s="65">
        <f t="shared" si="1"/>
        <v>3</v>
      </c>
      <c r="J314" s="66">
        <f>COUNTIF(Username, F314)</f>
        <v>3</v>
      </c>
      <c r="K314" s="67" t="b">
        <v>1</v>
      </c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</row>
    <row r="315">
      <c r="A315" s="59">
        <v>15.0</v>
      </c>
      <c r="B315" s="59">
        <v>37.0</v>
      </c>
      <c r="C315" s="60">
        <v>33.1271453056937</v>
      </c>
      <c r="D315" s="60">
        <v>-96.63218648878</v>
      </c>
      <c r="E315" s="61" t="s">
        <v>8</v>
      </c>
      <c r="F315" s="62" t="s">
        <v>303</v>
      </c>
      <c r="G315" s="69" t="s">
        <v>448</v>
      </c>
      <c r="H315" s="70"/>
      <c r="I315" s="65">
        <f t="shared" si="1"/>
        <v>10</v>
      </c>
      <c r="J315" s="66">
        <f>COUNTIF(Username, F315)</f>
        <v>10</v>
      </c>
      <c r="K315" s="67" t="b">
        <v>1</v>
      </c>
      <c r="L315" s="71"/>
      <c r="M315" s="71"/>
      <c r="N315" s="71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</row>
    <row r="316">
      <c r="A316" s="59">
        <v>15.0</v>
      </c>
      <c r="B316" s="59">
        <v>38.0</v>
      </c>
      <c r="C316" s="60">
        <v>33.127145305576</v>
      </c>
      <c r="D316" s="60">
        <v>-96.6320148621187</v>
      </c>
      <c r="E316" s="61" t="s">
        <v>9</v>
      </c>
      <c r="F316" s="62" t="s">
        <v>416</v>
      </c>
      <c r="G316" s="69" t="s">
        <v>449</v>
      </c>
      <c r="H316" s="70"/>
      <c r="I316" s="65">
        <f t="shared" si="1"/>
        <v>22</v>
      </c>
      <c r="J316" s="66">
        <f>COUNTIF(Username, F316)</f>
        <v>60</v>
      </c>
      <c r="K316" s="67" t="b">
        <v>1</v>
      </c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</row>
    <row r="317">
      <c r="A317" s="59">
        <v>15.0</v>
      </c>
      <c r="B317" s="59">
        <v>39.0</v>
      </c>
      <c r="C317" s="60">
        <v>33.1271453054584</v>
      </c>
      <c r="D317" s="60">
        <v>-96.6318432354573</v>
      </c>
      <c r="E317" s="61" t="s">
        <v>10</v>
      </c>
      <c r="F317" s="62" t="s">
        <v>235</v>
      </c>
      <c r="G317" s="69" t="s">
        <v>450</v>
      </c>
      <c r="H317" s="70"/>
      <c r="I317" s="65">
        <f t="shared" si="1"/>
        <v>8</v>
      </c>
      <c r="J317" s="66">
        <f>COUNTIF(Username, F317)</f>
        <v>12</v>
      </c>
      <c r="K317" s="67" t="b">
        <v>1</v>
      </c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</row>
    <row r="318">
      <c r="A318" s="59">
        <v>16.0</v>
      </c>
      <c r="B318" s="59">
        <v>8.0</v>
      </c>
      <c r="C318" s="60">
        <v>33.1270015786598</v>
      </c>
      <c r="D318" s="60">
        <v>-96.6371636650483</v>
      </c>
      <c r="E318" s="61" t="s">
        <v>10</v>
      </c>
      <c r="F318" s="62" t="s">
        <v>193</v>
      </c>
      <c r="G318" s="69" t="s">
        <v>451</v>
      </c>
      <c r="H318" s="70"/>
      <c r="I318" s="65">
        <f t="shared" si="1"/>
        <v>18</v>
      </c>
      <c r="J318" s="66">
        <f>COUNTIF(Username, F318)</f>
        <v>20</v>
      </c>
      <c r="K318" s="67" t="b">
        <v>1</v>
      </c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</row>
    <row r="319">
      <c r="A319" s="59">
        <v>16.0</v>
      </c>
      <c r="B319" s="59">
        <v>9.0</v>
      </c>
      <c r="C319" s="60">
        <v>33.1270015785422</v>
      </c>
      <c r="D319" s="60">
        <v>-96.6369920386679</v>
      </c>
      <c r="E319" s="61" t="s">
        <v>9</v>
      </c>
      <c r="F319" s="62" t="s">
        <v>293</v>
      </c>
      <c r="G319" s="77" t="s">
        <v>452</v>
      </c>
      <c r="H319" s="70"/>
      <c r="I319" s="65">
        <f t="shared" si="1"/>
        <v>8</v>
      </c>
      <c r="J319" s="66">
        <f>COUNTIF(Username, F319)</f>
        <v>14</v>
      </c>
      <c r="K319" s="67" t="b">
        <v>1</v>
      </c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</row>
    <row r="320">
      <c r="A320" s="59">
        <v>16.0</v>
      </c>
      <c r="B320" s="59">
        <v>10.0</v>
      </c>
      <c r="C320" s="60">
        <v>33.1270015784245</v>
      </c>
      <c r="D320" s="60">
        <v>-96.6368204122875</v>
      </c>
      <c r="E320" s="61" t="s">
        <v>8</v>
      </c>
      <c r="F320" s="62" t="s">
        <v>453</v>
      </c>
      <c r="G320" s="77" t="s">
        <v>454</v>
      </c>
      <c r="H320" s="70"/>
      <c r="I320" s="65">
        <f t="shared" si="1"/>
        <v>11</v>
      </c>
      <c r="J320" s="66">
        <f>COUNTIF(Username, F320)</f>
        <v>12</v>
      </c>
      <c r="K320" s="67" t="b">
        <v>1</v>
      </c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</row>
    <row r="321">
      <c r="A321" s="59">
        <v>16.0</v>
      </c>
      <c r="B321" s="59">
        <v>11.0</v>
      </c>
      <c r="C321" s="60">
        <v>33.1270015783069</v>
      </c>
      <c r="D321" s="60">
        <v>-96.6366487859071</v>
      </c>
      <c r="E321" s="61" t="s">
        <v>12</v>
      </c>
      <c r="F321" s="62" t="s">
        <v>287</v>
      </c>
      <c r="G321" s="69" t="s">
        <v>455</v>
      </c>
      <c r="H321" s="70"/>
      <c r="I321" s="65">
        <f t="shared" si="1"/>
        <v>12</v>
      </c>
      <c r="J321" s="66">
        <f>COUNTIF(Username, F321)</f>
        <v>12</v>
      </c>
      <c r="K321" s="67" t="b">
        <v>1</v>
      </c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</row>
    <row r="322">
      <c r="A322" s="59">
        <v>16.0</v>
      </c>
      <c r="B322" s="59">
        <v>12.0</v>
      </c>
      <c r="C322" s="60">
        <v>33.1270015781892</v>
      </c>
      <c r="D322" s="60">
        <v>-96.6364771595267</v>
      </c>
      <c r="E322" s="61" t="s">
        <v>12</v>
      </c>
      <c r="F322" s="62" t="s">
        <v>456</v>
      </c>
      <c r="G322" s="69" t="s">
        <v>457</v>
      </c>
      <c r="H322" s="70"/>
      <c r="I322" s="65">
        <f t="shared" si="1"/>
        <v>4</v>
      </c>
      <c r="J322" s="66">
        <f>COUNTIF(Username, F322)</f>
        <v>4</v>
      </c>
      <c r="K322" s="67" t="b">
        <v>1</v>
      </c>
      <c r="L322" s="81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</row>
    <row r="323">
      <c r="A323" s="59">
        <v>16.0</v>
      </c>
      <c r="B323" s="59">
        <v>13.0</v>
      </c>
      <c r="C323" s="60">
        <v>33.1270015780716</v>
      </c>
      <c r="D323" s="60">
        <v>-96.6363055331463</v>
      </c>
      <c r="E323" s="61" t="s">
        <v>11</v>
      </c>
      <c r="F323" s="62" t="s">
        <v>453</v>
      </c>
      <c r="G323" s="77" t="s">
        <v>458</v>
      </c>
      <c r="H323" s="70"/>
      <c r="I323" s="65">
        <f t="shared" si="1"/>
        <v>11</v>
      </c>
      <c r="J323" s="66">
        <f>COUNTIF(Username, F323)</f>
        <v>12</v>
      </c>
      <c r="K323" s="67" t="b">
        <v>1</v>
      </c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</row>
    <row r="324">
      <c r="A324" s="59">
        <v>16.0</v>
      </c>
      <c r="B324" s="59">
        <v>14.0</v>
      </c>
      <c r="C324" s="60">
        <v>33.127001577954</v>
      </c>
      <c r="D324" s="60">
        <v>-96.6361339067659</v>
      </c>
      <c r="E324" s="61" t="s">
        <v>11</v>
      </c>
      <c r="F324" s="62" t="s">
        <v>459</v>
      </c>
      <c r="G324" s="77" t="s">
        <v>460</v>
      </c>
      <c r="H324" s="70"/>
      <c r="I324" s="65">
        <f t="shared" si="1"/>
        <v>8</v>
      </c>
      <c r="J324" s="66">
        <f>COUNTIF(Username, F324)</f>
        <v>14</v>
      </c>
      <c r="K324" s="67" t="b">
        <v>1</v>
      </c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</row>
    <row r="325">
      <c r="A325" s="59">
        <v>16.0</v>
      </c>
      <c r="B325" s="59">
        <v>15.0</v>
      </c>
      <c r="C325" s="60">
        <v>33.1270015778363</v>
      </c>
      <c r="D325" s="60">
        <v>-96.6359622803855</v>
      </c>
      <c r="E325" s="61" t="s">
        <v>5</v>
      </c>
      <c r="F325" s="62" t="s">
        <v>293</v>
      </c>
      <c r="G325" s="77" t="s">
        <v>461</v>
      </c>
      <c r="H325" s="70"/>
      <c r="I325" s="65">
        <f t="shared" si="1"/>
        <v>8</v>
      </c>
      <c r="J325" s="66">
        <f>COUNTIF(Username, F325)</f>
        <v>14</v>
      </c>
      <c r="K325" s="67" t="b">
        <v>1</v>
      </c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</row>
    <row r="326">
      <c r="A326" s="59">
        <v>16.0</v>
      </c>
      <c r="B326" s="59">
        <v>16.0</v>
      </c>
      <c r="C326" s="60">
        <v>33.1270015777187</v>
      </c>
      <c r="D326" s="60">
        <v>-96.6357906540051</v>
      </c>
      <c r="E326" s="61" t="s">
        <v>5</v>
      </c>
      <c r="F326" s="62" t="s">
        <v>453</v>
      </c>
      <c r="G326" s="77" t="s">
        <v>462</v>
      </c>
      <c r="H326" s="70"/>
      <c r="I326" s="65">
        <f t="shared" si="1"/>
        <v>11</v>
      </c>
      <c r="J326" s="66">
        <f>COUNTIF(Username, F326)</f>
        <v>12</v>
      </c>
      <c r="K326" s="67" t="b">
        <v>1</v>
      </c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</row>
    <row r="327">
      <c r="A327" s="59">
        <v>16.0</v>
      </c>
      <c r="B327" s="59">
        <v>17.0</v>
      </c>
      <c r="C327" s="60">
        <v>33.127001577601</v>
      </c>
      <c r="D327" s="60">
        <v>-96.6356190276247</v>
      </c>
      <c r="E327" s="61" t="s">
        <v>4</v>
      </c>
      <c r="F327" s="62" t="s">
        <v>463</v>
      </c>
      <c r="G327" s="69" t="s">
        <v>464</v>
      </c>
      <c r="H327" s="70"/>
      <c r="I327" s="65">
        <f t="shared" si="1"/>
        <v>10</v>
      </c>
      <c r="J327" s="66">
        <f>COUNTIF(Username, F327)</f>
        <v>10</v>
      </c>
      <c r="K327" s="67" t="b">
        <v>1</v>
      </c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</row>
    <row r="328">
      <c r="A328" s="59">
        <v>16.0</v>
      </c>
      <c r="B328" s="59">
        <v>18.0</v>
      </c>
      <c r="C328" s="60">
        <v>33.1270015774834</v>
      </c>
      <c r="D328" s="60">
        <v>-96.6354474012443</v>
      </c>
      <c r="E328" s="61" t="s">
        <v>4</v>
      </c>
      <c r="F328" s="62" t="s">
        <v>456</v>
      </c>
      <c r="G328" s="69" t="s">
        <v>465</v>
      </c>
      <c r="H328" s="70"/>
      <c r="I328" s="65">
        <f t="shared" si="1"/>
        <v>4</v>
      </c>
      <c r="J328" s="66">
        <f>COUNTIF(Username, F328)</f>
        <v>4</v>
      </c>
      <c r="K328" s="67" t="b">
        <v>1</v>
      </c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</row>
    <row r="329">
      <c r="A329" s="59">
        <v>16.0</v>
      </c>
      <c r="B329" s="59">
        <v>19.0</v>
      </c>
      <c r="C329" s="60">
        <v>33.1270015773657</v>
      </c>
      <c r="D329" s="60">
        <v>-96.635275774864</v>
      </c>
      <c r="E329" s="61" t="s">
        <v>5</v>
      </c>
      <c r="F329" s="62" t="s">
        <v>453</v>
      </c>
      <c r="G329" s="77" t="s">
        <v>466</v>
      </c>
      <c r="H329" s="70"/>
      <c r="I329" s="65">
        <f t="shared" si="1"/>
        <v>11</v>
      </c>
      <c r="J329" s="66">
        <f>COUNTIF(Username, F329)</f>
        <v>12</v>
      </c>
      <c r="K329" s="67" t="b">
        <v>1</v>
      </c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</row>
    <row r="330">
      <c r="A330" s="59">
        <v>16.0</v>
      </c>
      <c r="B330" s="59">
        <v>20.0</v>
      </c>
      <c r="C330" s="60">
        <v>33.1270015772481</v>
      </c>
      <c r="D330" s="60">
        <v>-96.6351041484836</v>
      </c>
      <c r="E330" s="61" t="s">
        <v>12</v>
      </c>
      <c r="F330" s="62" t="s">
        <v>459</v>
      </c>
      <c r="G330" s="77" t="s">
        <v>467</v>
      </c>
      <c r="H330" s="70"/>
      <c r="I330" s="65">
        <f t="shared" si="1"/>
        <v>8</v>
      </c>
      <c r="J330" s="66">
        <f>COUNTIF(Username, F330)</f>
        <v>14</v>
      </c>
      <c r="K330" s="67" t="b">
        <v>1</v>
      </c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</row>
    <row r="331">
      <c r="A331" s="59">
        <v>16.0</v>
      </c>
      <c r="B331" s="59">
        <v>21.0</v>
      </c>
      <c r="C331" s="60">
        <v>33.1270015771305</v>
      </c>
      <c r="D331" s="60">
        <v>-96.6349325221032</v>
      </c>
      <c r="E331" s="61" t="s">
        <v>8</v>
      </c>
      <c r="F331" s="62" t="s">
        <v>293</v>
      </c>
      <c r="G331" s="77" t="s">
        <v>468</v>
      </c>
      <c r="H331" s="70"/>
      <c r="I331" s="65">
        <f t="shared" si="1"/>
        <v>8</v>
      </c>
      <c r="J331" s="66">
        <f>COUNTIF(Username, F331)</f>
        <v>14</v>
      </c>
      <c r="K331" s="67" t="b">
        <v>1</v>
      </c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</row>
    <row r="332">
      <c r="A332" s="59">
        <v>16.0</v>
      </c>
      <c r="B332" s="59">
        <v>22.0</v>
      </c>
      <c r="C332" s="60">
        <v>33.1270015770128</v>
      </c>
      <c r="D332" s="60">
        <v>-96.6347608957228</v>
      </c>
      <c r="E332" s="61" t="s">
        <v>8</v>
      </c>
      <c r="F332" s="62" t="s">
        <v>453</v>
      </c>
      <c r="G332" s="77" t="s">
        <v>469</v>
      </c>
      <c r="H332" s="70"/>
      <c r="I332" s="65">
        <f t="shared" si="1"/>
        <v>11</v>
      </c>
      <c r="J332" s="66">
        <f>COUNTIF(Username, F332)</f>
        <v>12</v>
      </c>
      <c r="K332" s="67" t="b">
        <v>1</v>
      </c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</row>
    <row r="333">
      <c r="A333" s="59">
        <v>16.0</v>
      </c>
      <c r="B333" s="59">
        <v>23.0</v>
      </c>
      <c r="C333" s="60">
        <v>33.1270015768952</v>
      </c>
      <c r="D333" s="60">
        <v>-96.6345892693424</v>
      </c>
      <c r="E333" s="61" t="s">
        <v>8</v>
      </c>
      <c r="F333" s="62" t="s">
        <v>459</v>
      </c>
      <c r="G333" s="77" t="s">
        <v>470</v>
      </c>
      <c r="H333" s="70"/>
      <c r="I333" s="65">
        <f t="shared" si="1"/>
        <v>8</v>
      </c>
      <c r="J333" s="66">
        <f>COUNTIF(Username, F333)</f>
        <v>14</v>
      </c>
      <c r="K333" s="67" t="b">
        <v>1</v>
      </c>
      <c r="L333" s="75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</row>
    <row r="334">
      <c r="A334" s="59">
        <v>16.0</v>
      </c>
      <c r="B334" s="59">
        <v>24.0</v>
      </c>
      <c r="C334" s="60">
        <v>33.1270015767775</v>
      </c>
      <c r="D334" s="60">
        <v>-96.634417642962</v>
      </c>
      <c r="E334" s="61" t="s">
        <v>8</v>
      </c>
      <c r="F334" s="62" t="s">
        <v>293</v>
      </c>
      <c r="G334" s="77" t="s">
        <v>471</v>
      </c>
      <c r="H334" s="70"/>
      <c r="I334" s="65">
        <f t="shared" si="1"/>
        <v>8</v>
      </c>
      <c r="J334" s="66">
        <f>COUNTIF(Username, F334)</f>
        <v>14</v>
      </c>
      <c r="K334" s="67" t="b">
        <v>1</v>
      </c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</row>
    <row r="335">
      <c r="A335" s="59">
        <v>16.0</v>
      </c>
      <c r="B335" s="59">
        <v>25.0</v>
      </c>
      <c r="C335" s="60">
        <v>33.1270015766599</v>
      </c>
      <c r="D335" s="60">
        <v>-96.6342460165816</v>
      </c>
      <c r="E335" s="61" t="s">
        <v>8</v>
      </c>
      <c r="F335" s="62" t="s">
        <v>453</v>
      </c>
      <c r="G335" s="77" t="s">
        <v>472</v>
      </c>
      <c r="H335" s="70"/>
      <c r="I335" s="65">
        <f t="shared" si="1"/>
        <v>11</v>
      </c>
      <c r="J335" s="66">
        <f>COUNTIF(Username, F335)</f>
        <v>12</v>
      </c>
      <c r="K335" s="67" t="b">
        <v>1</v>
      </c>
      <c r="L335" s="81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</row>
    <row r="336">
      <c r="A336" s="59">
        <v>16.0</v>
      </c>
      <c r="B336" s="59">
        <v>26.0</v>
      </c>
      <c r="C336" s="60">
        <v>33.1270015765423</v>
      </c>
      <c r="D336" s="60">
        <v>-96.6340743902012</v>
      </c>
      <c r="E336" s="61" t="s">
        <v>8</v>
      </c>
      <c r="F336" s="62" t="s">
        <v>459</v>
      </c>
      <c r="G336" s="77" t="s">
        <v>473</v>
      </c>
      <c r="H336" s="70"/>
      <c r="I336" s="65">
        <f t="shared" si="1"/>
        <v>8</v>
      </c>
      <c r="J336" s="66">
        <f>COUNTIF(Username, F336)</f>
        <v>14</v>
      </c>
      <c r="K336" s="67" t="b">
        <v>1</v>
      </c>
      <c r="L336" s="71"/>
      <c r="M336" s="71"/>
      <c r="N336" s="71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</row>
    <row r="337">
      <c r="A337" s="59">
        <v>16.0</v>
      </c>
      <c r="B337" s="59">
        <v>27.0</v>
      </c>
      <c r="C337" s="60">
        <v>33.1270015764246</v>
      </c>
      <c r="D337" s="60">
        <v>-96.6339027638208</v>
      </c>
      <c r="E337" s="61" t="s">
        <v>8</v>
      </c>
      <c r="F337" s="62" t="s">
        <v>293</v>
      </c>
      <c r="G337" s="77" t="s">
        <v>474</v>
      </c>
      <c r="H337" s="70"/>
      <c r="I337" s="65">
        <f t="shared" si="1"/>
        <v>8</v>
      </c>
      <c r="J337" s="66">
        <f>COUNTIF(Username, F337)</f>
        <v>14</v>
      </c>
      <c r="K337" s="67" t="b">
        <v>1</v>
      </c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</row>
    <row r="338">
      <c r="A338" s="59">
        <v>16.0</v>
      </c>
      <c r="B338" s="59">
        <v>28.0</v>
      </c>
      <c r="C338" s="60">
        <v>33.127001576307</v>
      </c>
      <c r="D338" s="60">
        <v>-96.6337311374404</v>
      </c>
      <c r="E338" s="61" t="s">
        <v>8</v>
      </c>
      <c r="F338" s="62" t="s">
        <v>453</v>
      </c>
      <c r="G338" s="77" t="s">
        <v>475</v>
      </c>
      <c r="H338" s="70"/>
      <c r="I338" s="65">
        <f t="shared" si="1"/>
        <v>11</v>
      </c>
      <c r="J338" s="66">
        <f>COUNTIF(Username, F338)</f>
        <v>12</v>
      </c>
      <c r="K338" s="67" t="b">
        <v>1</v>
      </c>
      <c r="L338" s="71"/>
      <c r="M338" s="71"/>
      <c r="N338" s="71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</row>
    <row r="339">
      <c r="A339" s="59">
        <v>16.0</v>
      </c>
      <c r="B339" s="59">
        <v>29.0</v>
      </c>
      <c r="C339" s="60">
        <v>33.1270015761893</v>
      </c>
      <c r="D339" s="60">
        <v>-96.63355951106</v>
      </c>
      <c r="E339" s="61" t="s">
        <v>8</v>
      </c>
      <c r="F339" s="62" t="s">
        <v>459</v>
      </c>
      <c r="G339" s="77" t="s">
        <v>476</v>
      </c>
      <c r="H339" s="70"/>
      <c r="I339" s="65">
        <f t="shared" si="1"/>
        <v>8</v>
      </c>
      <c r="J339" s="66">
        <f>COUNTIF(Username, F339)</f>
        <v>14</v>
      </c>
      <c r="K339" s="67" t="b">
        <v>1</v>
      </c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</row>
    <row r="340">
      <c r="A340" s="59">
        <v>16.0</v>
      </c>
      <c r="B340" s="59">
        <v>30.0</v>
      </c>
      <c r="C340" s="60">
        <v>33.1270015760717</v>
      </c>
      <c r="D340" s="60">
        <v>-96.6333878846796</v>
      </c>
      <c r="E340" s="61" t="s">
        <v>8</v>
      </c>
      <c r="F340" s="62" t="s">
        <v>193</v>
      </c>
      <c r="G340" s="69" t="s">
        <v>477</v>
      </c>
      <c r="H340" s="70"/>
      <c r="I340" s="65">
        <f t="shared" si="1"/>
        <v>18</v>
      </c>
      <c r="J340" s="66">
        <f>COUNTIF(Username, F340)</f>
        <v>20</v>
      </c>
      <c r="K340" s="67" t="b">
        <v>1</v>
      </c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</row>
    <row r="341">
      <c r="A341" s="59">
        <v>16.0</v>
      </c>
      <c r="B341" s="59">
        <v>31.0</v>
      </c>
      <c r="C341" s="60">
        <v>33.127001575954</v>
      </c>
      <c r="D341" s="60">
        <v>-96.6332162582992</v>
      </c>
      <c r="E341" s="61" t="s">
        <v>12</v>
      </c>
      <c r="F341" s="62" t="s">
        <v>453</v>
      </c>
      <c r="G341" s="77" t="s">
        <v>478</v>
      </c>
      <c r="H341" s="70"/>
      <c r="I341" s="65">
        <f t="shared" si="1"/>
        <v>11</v>
      </c>
      <c r="J341" s="66">
        <f>COUNTIF(Username, F341)</f>
        <v>12</v>
      </c>
      <c r="K341" s="67" t="b">
        <v>1</v>
      </c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</row>
    <row r="342">
      <c r="A342" s="59">
        <v>16.0</v>
      </c>
      <c r="B342" s="59">
        <v>32.0</v>
      </c>
      <c r="C342" s="60">
        <v>33.1270015758364</v>
      </c>
      <c r="D342" s="60">
        <v>-96.6330446319188</v>
      </c>
      <c r="E342" s="61" t="s">
        <v>12</v>
      </c>
      <c r="F342" s="62" t="s">
        <v>459</v>
      </c>
      <c r="G342" s="77" t="s">
        <v>479</v>
      </c>
      <c r="H342" s="70"/>
      <c r="I342" s="65">
        <f t="shared" si="1"/>
        <v>8</v>
      </c>
      <c r="J342" s="66">
        <f>COUNTIF(Username, F342)</f>
        <v>14</v>
      </c>
      <c r="K342" s="67" t="b">
        <v>1</v>
      </c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</row>
    <row r="343">
      <c r="A343" s="59">
        <v>16.0</v>
      </c>
      <c r="B343" s="59">
        <v>33.0</v>
      </c>
      <c r="C343" s="60">
        <v>33.1270015757188</v>
      </c>
      <c r="D343" s="60">
        <v>-96.6328730055385</v>
      </c>
      <c r="E343" s="61" t="s">
        <v>11</v>
      </c>
      <c r="F343" s="62" t="s">
        <v>213</v>
      </c>
      <c r="G343" s="69" t="s">
        <v>480</v>
      </c>
      <c r="H343" s="70"/>
      <c r="I343" s="65">
        <f t="shared" si="1"/>
        <v>3</v>
      </c>
      <c r="J343" s="66">
        <f>COUNTIF(Username, F343)</f>
        <v>3</v>
      </c>
      <c r="K343" s="67" t="b">
        <v>1</v>
      </c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</row>
    <row r="344">
      <c r="A344" s="59">
        <v>16.0</v>
      </c>
      <c r="B344" s="59">
        <v>34.0</v>
      </c>
      <c r="C344" s="60">
        <v>33.1270015756011</v>
      </c>
      <c r="D344" s="60">
        <v>-96.6327013791581</v>
      </c>
      <c r="E344" s="61" t="s">
        <v>11</v>
      </c>
      <c r="F344" s="62" t="s">
        <v>453</v>
      </c>
      <c r="G344" s="77" t="s">
        <v>481</v>
      </c>
      <c r="H344" s="70"/>
      <c r="I344" s="65">
        <f t="shared" si="1"/>
        <v>11</v>
      </c>
      <c r="J344" s="66">
        <f>COUNTIF(Username, F344)</f>
        <v>12</v>
      </c>
      <c r="K344" s="67" t="b">
        <v>1</v>
      </c>
      <c r="L344" s="71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</row>
    <row r="345">
      <c r="A345" s="59">
        <v>16.0</v>
      </c>
      <c r="B345" s="59">
        <v>35.0</v>
      </c>
      <c r="C345" s="60">
        <v>33.1270015754835</v>
      </c>
      <c r="D345" s="60">
        <v>-96.6325297527777</v>
      </c>
      <c r="E345" s="61" t="s">
        <v>11</v>
      </c>
      <c r="F345" s="62" t="s">
        <v>459</v>
      </c>
      <c r="G345" s="77" t="s">
        <v>482</v>
      </c>
      <c r="H345" s="70"/>
      <c r="I345" s="65">
        <f t="shared" si="1"/>
        <v>8</v>
      </c>
      <c r="J345" s="66">
        <f>COUNTIF(Username, F345)</f>
        <v>14</v>
      </c>
      <c r="K345" s="67" t="b">
        <v>1</v>
      </c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</row>
    <row r="346">
      <c r="A346" s="59">
        <v>16.0</v>
      </c>
      <c r="B346" s="59">
        <v>36.0</v>
      </c>
      <c r="C346" s="60">
        <v>33.1270015753658</v>
      </c>
      <c r="D346" s="60">
        <v>-96.6323581263973</v>
      </c>
      <c r="E346" s="61" t="s">
        <v>11</v>
      </c>
      <c r="F346" s="62" t="s">
        <v>293</v>
      </c>
      <c r="G346" s="77" t="s">
        <v>483</v>
      </c>
      <c r="H346" s="70"/>
      <c r="I346" s="65">
        <f t="shared" si="1"/>
        <v>8</v>
      </c>
      <c r="J346" s="66">
        <f>COUNTIF(Username, F346)</f>
        <v>14</v>
      </c>
      <c r="K346" s="67" t="b">
        <v>1</v>
      </c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</row>
    <row r="347">
      <c r="A347" s="59">
        <v>16.0</v>
      </c>
      <c r="B347" s="59">
        <v>37.0</v>
      </c>
      <c r="C347" s="60">
        <v>33.1270015752482</v>
      </c>
      <c r="D347" s="60">
        <v>-96.6321865000169</v>
      </c>
      <c r="E347" s="61" t="s">
        <v>11</v>
      </c>
      <c r="F347" s="62" t="s">
        <v>453</v>
      </c>
      <c r="G347" s="77" t="s">
        <v>484</v>
      </c>
      <c r="H347" s="70"/>
      <c r="I347" s="65">
        <f t="shared" si="1"/>
        <v>11</v>
      </c>
      <c r="J347" s="66">
        <f>COUNTIF(Username, F347)</f>
        <v>12</v>
      </c>
      <c r="K347" s="67" t="b">
        <v>1</v>
      </c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</row>
    <row r="348">
      <c r="A348" s="59">
        <v>16.0</v>
      </c>
      <c r="B348" s="59">
        <v>38.0</v>
      </c>
      <c r="C348" s="60">
        <v>33.1270015751305</v>
      </c>
      <c r="D348" s="60">
        <v>-96.6320148736365</v>
      </c>
      <c r="E348" s="61" t="s">
        <v>8</v>
      </c>
      <c r="F348" s="62" t="s">
        <v>459</v>
      </c>
      <c r="G348" s="77" t="s">
        <v>485</v>
      </c>
      <c r="H348" s="70"/>
      <c r="I348" s="65">
        <f t="shared" si="1"/>
        <v>8</v>
      </c>
      <c r="J348" s="66">
        <f>COUNTIF(Username, F348)</f>
        <v>14</v>
      </c>
      <c r="K348" s="67" t="b">
        <v>1</v>
      </c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</row>
    <row r="349">
      <c r="A349" s="59">
        <v>16.0</v>
      </c>
      <c r="B349" s="59">
        <v>39.0</v>
      </c>
      <c r="C349" s="60">
        <v>33.1270015750129</v>
      </c>
      <c r="D349" s="60">
        <v>-96.6318432472561</v>
      </c>
      <c r="E349" s="61" t="s">
        <v>9</v>
      </c>
      <c r="F349" s="62" t="s">
        <v>486</v>
      </c>
      <c r="G349" s="69" t="s">
        <v>487</v>
      </c>
      <c r="H349" s="70"/>
      <c r="I349" s="65">
        <f t="shared" si="1"/>
        <v>2</v>
      </c>
      <c r="J349" s="66">
        <f>COUNTIF(Username, F349)</f>
        <v>2</v>
      </c>
      <c r="K349" s="67" t="b">
        <v>1</v>
      </c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</row>
    <row r="350">
      <c r="A350" s="59">
        <v>16.0</v>
      </c>
      <c r="B350" s="59">
        <v>40.0</v>
      </c>
      <c r="C350" s="60">
        <v>33.1270015748953</v>
      </c>
      <c r="D350" s="60">
        <v>-96.6316716208757</v>
      </c>
      <c r="E350" s="61" t="s">
        <v>10</v>
      </c>
      <c r="F350" s="62" t="s">
        <v>453</v>
      </c>
      <c r="G350" s="77" t="s">
        <v>488</v>
      </c>
      <c r="H350" s="70"/>
      <c r="I350" s="65">
        <f t="shared" si="1"/>
        <v>11</v>
      </c>
      <c r="J350" s="66">
        <f>COUNTIF(Username, F350)</f>
        <v>12</v>
      </c>
      <c r="K350" s="67" t="b">
        <v>1</v>
      </c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</row>
    <row r="351">
      <c r="A351" s="59">
        <v>17.0</v>
      </c>
      <c r="B351" s="59">
        <v>9.0</v>
      </c>
      <c r="C351" s="60">
        <v>33.1268578480967</v>
      </c>
      <c r="D351" s="60">
        <v>-96.6369920420396</v>
      </c>
      <c r="E351" s="61" t="s">
        <v>10</v>
      </c>
      <c r="F351" s="62" t="s">
        <v>456</v>
      </c>
      <c r="G351" s="69" t="s">
        <v>489</v>
      </c>
      <c r="H351" s="70"/>
      <c r="I351" s="65">
        <f t="shared" si="1"/>
        <v>4</v>
      </c>
      <c r="J351" s="66">
        <f>COUNTIF(Username, F351)</f>
        <v>4</v>
      </c>
      <c r="K351" s="67" t="b">
        <v>1</v>
      </c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</row>
    <row r="352">
      <c r="A352" s="59">
        <v>17.0</v>
      </c>
      <c r="B352" s="59">
        <v>10.0</v>
      </c>
      <c r="C352" s="60">
        <v>33.126857847979</v>
      </c>
      <c r="D352" s="60">
        <v>-96.6368204159401</v>
      </c>
      <c r="E352" s="61" t="s">
        <v>9</v>
      </c>
      <c r="F352" s="62" t="s">
        <v>87</v>
      </c>
      <c r="G352" s="69" t="s">
        <v>490</v>
      </c>
      <c r="H352" s="70"/>
      <c r="I352" s="65">
        <f t="shared" si="1"/>
        <v>5</v>
      </c>
      <c r="J352" s="66">
        <f>COUNTIF(Username, F352)</f>
        <v>5</v>
      </c>
      <c r="K352" s="67" t="b">
        <v>1</v>
      </c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</row>
    <row r="353">
      <c r="A353" s="59">
        <v>17.0</v>
      </c>
      <c r="B353" s="59">
        <v>11.0</v>
      </c>
      <c r="C353" s="60">
        <v>33.1268578478614</v>
      </c>
      <c r="D353" s="60">
        <v>-96.6366487898407</v>
      </c>
      <c r="E353" s="61" t="s">
        <v>8</v>
      </c>
      <c r="F353" s="62" t="s">
        <v>491</v>
      </c>
      <c r="G353" s="77" t="s">
        <v>492</v>
      </c>
      <c r="H353" s="70"/>
      <c r="I353" s="65">
        <f t="shared" si="1"/>
        <v>1</v>
      </c>
      <c r="J353" s="66">
        <f>COUNTIF(Username, F353)</f>
        <v>1</v>
      </c>
      <c r="K353" s="67" t="b">
        <v>1</v>
      </c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</row>
    <row r="354">
      <c r="A354" s="59">
        <v>17.0</v>
      </c>
      <c r="B354" s="59">
        <v>12.0</v>
      </c>
      <c r="C354" s="60">
        <v>33.1268578477437</v>
      </c>
      <c r="D354" s="60">
        <v>-96.6364771637413</v>
      </c>
      <c r="E354" s="61" t="s">
        <v>12</v>
      </c>
      <c r="F354" s="62" t="s">
        <v>303</v>
      </c>
      <c r="G354" s="69" t="s">
        <v>493</v>
      </c>
      <c r="H354" s="70"/>
      <c r="I354" s="65">
        <f t="shared" si="1"/>
        <v>10</v>
      </c>
      <c r="J354" s="66">
        <f>COUNTIF(Username, F354)</f>
        <v>10</v>
      </c>
      <c r="K354" s="67" t="b">
        <v>1</v>
      </c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</row>
    <row r="355">
      <c r="A355" s="59">
        <v>17.0</v>
      </c>
      <c r="B355" s="59">
        <v>13.0</v>
      </c>
      <c r="C355" s="60">
        <v>33.1268578476261</v>
      </c>
      <c r="D355" s="60">
        <v>-96.6363055376419</v>
      </c>
      <c r="E355" s="61" t="s">
        <v>13</v>
      </c>
      <c r="F355" s="62" t="s">
        <v>329</v>
      </c>
      <c r="G355" s="77" t="s">
        <v>494</v>
      </c>
      <c r="H355" s="70"/>
      <c r="I355" s="65">
        <f t="shared" si="1"/>
        <v>2</v>
      </c>
      <c r="J355" s="66">
        <f>COUNTIF(Username, F355)</f>
        <v>4</v>
      </c>
      <c r="K355" s="67" t="b">
        <v>1</v>
      </c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</row>
    <row r="356">
      <c r="A356" s="59">
        <v>17.0</v>
      </c>
      <c r="B356" s="59">
        <v>14.0</v>
      </c>
      <c r="C356" s="60">
        <v>33.1268578475084</v>
      </c>
      <c r="D356" s="60">
        <v>-96.6361339115425</v>
      </c>
      <c r="E356" s="61" t="s">
        <v>12</v>
      </c>
      <c r="F356" s="62" t="s">
        <v>87</v>
      </c>
      <c r="G356" s="69" t="s">
        <v>495</v>
      </c>
      <c r="H356" s="70"/>
      <c r="I356" s="65">
        <f t="shared" si="1"/>
        <v>5</v>
      </c>
      <c r="J356" s="66">
        <f>COUNTIF(Username, F356)</f>
        <v>5</v>
      </c>
      <c r="K356" s="67" t="b">
        <v>1</v>
      </c>
      <c r="L356" s="75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</row>
    <row r="357">
      <c r="A357" s="59">
        <v>17.0</v>
      </c>
      <c r="B357" s="59">
        <v>15.0</v>
      </c>
      <c r="C357" s="60">
        <v>33.1268578473908</v>
      </c>
      <c r="D357" s="60">
        <v>-96.6359622854431</v>
      </c>
      <c r="E357" s="61" t="s">
        <v>5</v>
      </c>
      <c r="F357" s="62" t="s">
        <v>303</v>
      </c>
      <c r="G357" s="69" t="s">
        <v>496</v>
      </c>
      <c r="H357" s="70"/>
      <c r="I357" s="65">
        <f t="shared" si="1"/>
        <v>10</v>
      </c>
      <c r="J357" s="66">
        <f>COUNTIF(Username, F357)</f>
        <v>10</v>
      </c>
      <c r="K357" s="67" t="b">
        <v>1</v>
      </c>
      <c r="L357" s="71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</row>
    <row r="358">
      <c r="A358" s="59">
        <v>17.0</v>
      </c>
      <c r="B358" s="59">
        <v>16.0</v>
      </c>
      <c r="C358" s="60">
        <v>33.1268578472731</v>
      </c>
      <c r="D358" s="60">
        <v>-96.6357906593436</v>
      </c>
      <c r="E358" s="61" t="s">
        <v>5</v>
      </c>
      <c r="F358" s="62" t="s">
        <v>497</v>
      </c>
      <c r="G358" s="69" t="s">
        <v>498</v>
      </c>
      <c r="H358" s="70"/>
      <c r="I358" s="65">
        <f t="shared" si="1"/>
        <v>1</v>
      </c>
      <c r="J358" s="66">
        <f>COUNTIF(Username, F358)</f>
        <v>1</v>
      </c>
      <c r="K358" s="67" t="b">
        <v>1</v>
      </c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</row>
    <row r="359">
      <c r="A359" s="59">
        <v>17.0</v>
      </c>
      <c r="B359" s="59">
        <v>17.0</v>
      </c>
      <c r="C359" s="60">
        <v>33.1268578471555</v>
      </c>
      <c r="D359" s="60">
        <v>-96.6356190332442</v>
      </c>
      <c r="E359" s="61" t="s">
        <v>5</v>
      </c>
      <c r="F359" s="62" t="s">
        <v>235</v>
      </c>
      <c r="G359" s="69" t="s">
        <v>499</v>
      </c>
      <c r="H359" s="70"/>
      <c r="I359" s="65">
        <f t="shared" si="1"/>
        <v>8</v>
      </c>
      <c r="J359" s="66">
        <f>COUNTIF(Username, F359)</f>
        <v>12</v>
      </c>
      <c r="K359" s="67" t="b">
        <v>1</v>
      </c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</row>
    <row r="360">
      <c r="A360" s="59">
        <v>17.0</v>
      </c>
      <c r="B360" s="59">
        <v>18.0</v>
      </c>
      <c r="C360" s="60">
        <v>33.1268578470379</v>
      </c>
      <c r="D360" s="60">
        <v>-96.6354474071448</v>
      </c>
      <c r="E360" s="61" t="s">
        <v>5</v>
      </c>
      <c r="F360" s="62" t="s">
        <v>303</v>
      </c>
      <c r="G360" s="69" t="s">
        <v>500</v>
      </c>
      <c r="H360" s="70"/>
      <c r="I360" s="65">
        <f t="shared" si="1"/>
        <v>10</v>
      </c>
      <c r="J360" s="66">
        <f>COUNTIF(Username, F360)</f>
        <v>10</v>
      </c>
      <c r="K360" s="67" t="b">
        <v>1</v>
      </c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</row>
    <row r="361">
      <c r="A361" s="59">
        <v>17.0</v>
      </c>
      <c r="B361" s="59">
        <v>19.0</v>
      </c>
      <c r="C361" s="60">
        <v>33.1268578469202</v>
      </c>
      <c r="D361" s="60">
        <v>-96.6352757810454</v>
      </c>
      <c r="E361" s="61" t="s">
        <v>5</v>
      </c>
      <c r="F361" s="62" t="s">
        <v>60</v>
      </c>
      <c r="G361" s="69" t="s">
        <v>501</v>
      </c>
      <c r="H361" s="70"/>
      <c r="I361" s="65">
        <f t="shared" si="1"/>
        <v>15</v>
      </c>
      <c r="J361" s="66">
        <f>COUNTIF(Username, F361)</f>
        <v>16</v>
      </c>
      <c r="K361" s="67" t="b">
        <v>1</v>
      </c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</row>
    <row r="362">
      <c r="A362" s="59">
        <v>17.0</v>
      </c>
      <c r="B362" s="59">
        <v>20.0</v>
      </c>
      <c r="C362" s="60">
        <v>33.1268578468026</v>
      </c>
      <c r="D362" s="60">
        <v>-96.635104154946</v>
      </c>
      <c r="E362" s="61" t="s">
        <v>12</v>
      </c>
      <c r="F362" s="62" t="s">
        <v>502</v>
      </c>
      <c r="G362" s="69" t="s">
        <v>503</v>
      </c>
      <c r="H362" s="70"/>
      <c r="I362" s="65">
        <f t="shared" si="1"/>
        <v>1</v>
      </c>
      <c r="J362" s="66">
        <f>COUNTIF(Username, F362)</f>
        <v>1</v>
      </c>
      <c r="K362" s="67" t="b">
        <v>1</v>
      </c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</row>
    <row r="363">
      <c r="A363" s="59">
        <v>17.0</v>
      </c>
      <c r="B363" s="59">
        <v>21.0</v>
      </c>
      <c r="C363" s="60">
        <v>33.1268578466849</v>
      </c>
      <c r="D363" s="60">
        <v>-96.6349325288466</v>
      </c>
      <c r="E363" s="61" t="s">
        <v>8</v>
      </c>
      <c r="F363" s="62" t="s">
        <v>303</v>
      </c>
      <c r="G363" s="69" t="s">
        <v>504</v>
      </c>
      <c r="H363" s="70"/>
      <c r="I363" s="65">
        <f>COUNTIFS($F$27:$F1750,#REF!,$K$27:$K$1414,TRUE)</f>
        <v>0</v>
      </c>
      <c r="J363" s="66">
        <f>COUNTIF(Username, #REF!)</f>
        <v>0</v>
      </c>
      <c r="K363" s="67" t="b">
        <v>1</v>
      </c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</row>
    <row r="364">
      <c r="A364" s="59">
        <v>17.0</v>
      </c>
      <c r="B364" s="59">
        <v>22.0</v>
      </c>
      <c r="C364" s="60">
        <v>33.1268578465673</v>
      </c>
      <c r="D364" s="60">
        <v>-96.6347609027471</v>
      </c>
      <c r="E364" s="61" t="s">
        <v>12</v>
      </c>
      <c r="F364" s="62" t="s">
        <v>394</v>
      </c>
      <c r="G364" s="69" t="s">
        <v>505</v>
      </c>
      <c r="H364" s="70"/>
      <c r="I364" s="65">
        <f>COUNTIFS($F$27:$F1751,F363,$K$27:$K$1414,TRUE)</f>
        <v>10</v>
      </c>
      <c r="J364" s="66">
        <f>COUNTIF(Username, F363)</f>
        <v>10</v>
      </c>
      <c r="K364" s="67" t="b">
        <v>1</v>
      </c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</row>
    <row r="365">
      <c r="A365" s="59">
        <v>17.0</v>
      </c>
      <c r="B365" s="59">
        <v>23.0</v>
      </c>
      <c r="C365" s="60">
        <v>33.1268578464496</v>
      </c>
      <c r="D365" s="60">
        <v>-96.6345892766477</v>
      </c>
      <c r="E365" s="61" t="s">
        <v>12</v>
      </c>
      <c r="F365" s="62" t="s">
        <v>193</v>
      </c>
      <c r="G365" s="69" t="s">
        <v>506</v>
      </c>
      <c r="H365" s="70"/>
      <c r="I365" s="65">
        <f t="shared" ref="I365:I598" si="2">COUNTIFS($F$27:$F1752,F365,$K$27:$K$1414,TRUE)</f>
        <v>18</v>
      </c>
      <c r="J365" s="66">
        <f>COUNTIF(Username, F365)</f>
        <v>20</v>
      </c>
      <c r="K365" s="67" t="b">
        <v>1</v>
      </c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</row>
    <row r="366">
      <c r="A366" s="59">
        <v>17.0</v>
      </c>
      <c r="B366" s="59">
        <v>24.0</v>
      </c>
      <c r="C366" s="60">
        <v>33.126857846332</v>
      </c>
      <c r="D366" s="60">
        <v>-96.6344176505483</v>
      </c>
      <c r="E366" s="61" t="s">
        <v>12</v>
      </c>
      <c r="F366" s="62" t="s">
        <v>303</v>
      </c>
      <c r="G366" s="69" t="s">
        <v>507</v>
      </c>
      <c r="H366" s="70"/>
      <c r="I366" s="65">
        <f t="shared" si="2"/>
        <v>10</v>
      </c>
      <c r="J366" s="66">
        <f>COUNTIF(Username, F366)</f>
        <v>10</v>
      </c>
      <c r="K366" s="67" t="b">
        <v>1</v>
      </c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</row>
    <row r="367">
      <c r="A367" s="59">
        <v>17.0</v>
      </c>
      <c r="B367" s="59">
        <v>25.0</v>
      </c>
      <c r="C367" s="60">
        <v>33.1268578462144</v>
      </c>
      <c r="D367" s="60">
        <v>-96.6342460244489</v>
      </c>
      <c r="E367" s="61" t="s">
        <v>8</v>
      </c>
      <c r="F367" s="62" t="s">
        <v>235</v>
      </c>
      <c r="G367" s="69" t="s">
        <v>508</v>
      </c>
      <c r="H367" s="70"/>
      <c r="I367" s="65">
        <f t="shared" si="2"/>
        <v>8</v>
      </c>
      <c r="J367" s="66">
        <f>COUNTIF(Username, F367)</f>
        <v>12</v>
      </c>
      <c r="K367" s="67" t="b">
        <v>1</v>
      </c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</row>
    <row r="368">
      <c r="A368" s="59">
        <v>17.0</v>
      </c>
      <c r="B368" s="59">
        <v>26.0</v>
      </c>
      <c r="C368" s="60">
        <v>33.1268578460967</v>
      </c>
      <c r="D368" s="60">
        <v>-96.6340743983495</v>
      </c>
      <c r="E368" s="61" t="s">
        <v>8</v>
      </c>
      <c r="F368" s="62" t="s">
        <v>398</v>
      </c>
      <c r="G368" s="69" t="s">
        <v>509</v>
      </c>
      <c r="H368" s="70"/>
      <c r="I368" s="65">
        <f t="shared" si="2"/>
        <v>6</v>
      </c>
      <c r="J368" s="66">
        <f>COUNTIF(Username, F368)</f>
        <v>7</v>
      </c>
      <c r="K368" s="67" t="b">
        <v>1</v>
      </c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</row>
    <row r="369">
      <c r="A369" s="59">
        <v>17.0</v>
      </c>
      <c r="B369" s="59">
        <v>27.0</v>
      </c>
      <c r="C369" s="60">
        <v>33.1268578459791</v>
      </c>
      <c r="D369" s="60">
        <v>-96.6339027722501</v>
      </c>
      <c r="E369" s="61" t="s">
        <v>5</v>
      </c>
      <c r="F369" s="62" t="s">
        <v>338</v>
      </c>
      <c r="G369" s="69" t="s">
        <v>510</v>
      </c>
      <c r="H369" s="70"/>
      <c r="I369" s="65">
        <f t="shared" si="2"/>
        <v>10</v>
      </c>
      <c r="J369" s="66">
        <f>COUNTIF(Username, F369)</f>
        <v>14</v>
      </c>
      <c r="K369" s="67" t="b">
        <v>1</v>
      </c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</row>
    <row r="370">
      <c r="A370" s="59">
        <v>17.0</v>
      </c>
      <c r="B370" s="59">
        <v>28.0</v>
      </c>
      <c r="C370" s="60">
        <v>33.1268578458614</v>
      </c>
      <c r="D370" s="60">
        <v>-96.6337311461507</v>
      </c>
      <c r="E370" s="61" t="s">
        <v>5</v>
      </c>
      <c r="F370" s="62" t="s">
        <v>511</v>
      </c>
      <c r="G370" s="77" t="s">
        <v>512</v>
      </c>
      <c r="H370" s="70"/>
      <c r="I370" s="65">
        <f t="shared" si="2"/>
        <v>9</v>
      </c>
      <c r="J370" s="66">
        <f>COUNTIF(Username, F370)</f>
        <v>9</v>
      </c>
      <c r="K370" s="67" t="b">
        <v>1</v>
      </c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</row>
    <row r="371">
      <c r="A371" s="59">
        <v>17.0</v>
      </c>
      <c r="B371" s="59">
        <v>29.0</v>
      </c>
      <c r="C371" s="60">
        <v>33.1268578457438</v>
      </c>
      <c r="D371" s="60">
        <v>-96.6335595200512</v>
      </c>
      <c r="E371" s="61" t="s">
        <v>12</v>
      </c>
      <c r="F371" s="62" t="s">
        <v>268</v>
      </c>
      <c r="G371" s="77" t="s">
        <v>513</v>
      </c>
      <c r="H371" s="70"/>
      <c r="I371" s="65">
        <f t="shared" si="2"/>
        <v>9</v>
      </c>
      <c r="J371" s="66">
        <f>COUNTIF(Username, F371)</f>
        <v>10</v>
      </c>
      <c r="K371" s="67" t="b">
        <v>1</v>
      </c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</row>
    <row r="372">
      <c r="A372" s="59">
        <v>17.0</v>
      </c>
      <c r="B372" s="59">
        <v>30.0</v>
      </c>
      <c r="C372" s="60">
        <v>33.1268578456261</v>
      </c>
      <c r="D372" s="60">
        <v>-96.6333878939518</v>
      </c>
      <c r="E372" s="61" t="s">
        <v>12</v>
      </c>
      <c r="F372" s="62" t="s">
        <v>79</v>
      </c>
      <c r="G372" s="69" t="s">
        <v>514</v>
      </c>
      <c r="H372" s="70"/>
      <c r="I372" s="65">
        <f t="shared" si="2"/>
        <v>10</v>
      </c>
      <c r="J372" s="66">
        <f>COUNTIF(Username, F372)</f>
        <v>11</v>
      </c>
      <c r="K372" s="67" t="b">
        <v>1</v>
      </c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</row>
    <row r="373">
      <c r="A373" s="59">
        <v>17.0</v>
      </c>
      <c r="B373" s="59">
        <v>31.0</v>
      </c>
      <c r="C373" s="60">
        <v>33.1268578455085</v>
      </c>
      <c r="D373" s="60">
        <v>-96.6332162678524</v>
      </c>
      <c r="E373" s="61" t="s">
        <v>12</v>
      </c>
      <c r="F373" s="62" t="s">
        <v>511</v>
      </c>
      <c r="G373" s="77" t="s">
        <v>515</v>
      </c>
      <c r="H373" s="70"/>
      <c r="I373" s="65">
        <f t="shared" si="2"/>
        <v>9</v>
      </c>
      <c r="J373" s="66">
        <f>COUNTIF(Username, F373)</f>
        <v>9</v>
      </c>
      <c r="K373" s="67" t="b">
        <v>1</v>
      </c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</row>
    <row r="374">
      <c r="A374" s="59">
        <v>17.0</v>
      </c>
      <c r="B374" s="59">
        <v>32.0</v>
      </c>
      <c r="C374" s="60">
        <v>33.1268578453909</v>
      </c>
      <c r="D374" s="60">
        <v>-96.633044641753</v>
      </c>
      <c r="E374" s="61" t="s">
        <v>8</v>
      </c>
      <c r="F374" s="62" t="s">
        <v>398</v>
      </c>
      <c r="G374" s="69" t="s">
        <v>516</v>
      </c>
      <c r="H374" s="70"/>
      <c r="I374" s="65">
        <f t="shared" si="2"/>
        <v>6</v>
      </c>
      <c r="J374" s="66">
        <f>COUNTIF(Username, F374)</f>
        <v>7</v>
      </c>
      <c r="K374" s="67" t="b">
        <v>1</v>
      </c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</row>
    <row r="375">
      <c r="A375" s="59">
        <v>17.0</v>
      </c>
      <c r="B375" s="59">
        <v>33.0</v>
      </c>
      <c r="C375" s="60">
        <v>33.1268578452732</v>
      </c>
      <c r="D375" s="60">
        <v>-96.6328730156536</v>
      </c>
      <c r="E375" s="61" t="s">
        <v>12</v>
      </c>
      <c r="F375" s="62" t="s">
        <v>517</v>
      </c>
      <c r="G375" s="69" t="s">
        <v>518</v>
      </c>
      <c r="H375" s="70"/>
      <c r="I375" s="65">
        <f t="shared" si="2"/>
        <v>1</v>
      </c>
      <c r="J375" s="66">
        <f>COUNTIF(Username, F375)</f>
        <v>2</v>
      </c>
      <c r="K375" s="67" t="b">
        <v>1</v>
      </c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</row>
    <row r="376">
      <c r="A376" s="59">
        <v>17.0</v>
      </c>
      <c r="B376" s="59">
        <v>34.0</v>
      </c>
      <c r="C376" s="60">
        <v>33.1268578451556</v>
      </c>
      <c r="D376" s="60">
        <v>-96.6327013895542</v>
      </c>
      <c r="E376" s="61" t="s">
        <v>11</v>
      </c>
      <c r="F376" s="62" t="s">
        <v>511</v>
      </c>
      <c r="G376" s="77" t="s">
        <v>519</v>
      </c>
      <c r="H376" s="70"/>
      <c r="I376" s="65">
        <f t="shared" si="2"/>
        <v>9</v>
      </c>
      <c r="J376" s="66">
        <f>COUNTIF(Username, F376)</f>
        <v>9</v>
      </c>
      <c r="K376" s="67" t="b">
        <v>1</v>
      </c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</row>
    <row r="377">
      <c r="A377" s="59">
        <v>17.0</v>
      </c>
      <c r="B377" s="59">
        <v>35.0</v>
      </c>
      <c r="C377" s="60">
        <v>33.1268578450379</v>
      </c>
      <c r="D377" s="60">
        <v>-96.6325297634547</v>
      </c>
      <c r="E377" s="61" t="s">
        <v>11</v>
      </c>
      <c r="F377" s="62" t="s">
        <v>520</v>
      </c>
      <c r="G377" s="77" t="s">
        <v>521</v>
      </c>
      <c r="H377" s="70"/>
      <c r="I377" s="65">
        <f t="shared" si="2"/>
        <v>1</v>
      </c>
      <c r="J377" s="66">
        <f>COUNTIF(Username, F377)</f>
        <v>1</v>
      </c>
      <c r="K377" s="67" t="b">
        <v>1</v>
      </c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</row>
    <row r="378">
      <c r="A378" s="59">
        <v>17.0</v>
      </c>
      <c r="B378" s="59">
        <v>36.0</v>
      </c>
      <c r="C378" s="60">
        <v>33.1268578449203</v>
      </c>
      <c r="D378" s="60">
        <v>-96.6323581373553</v>
      </c>
      <c r="E378" s="61" t="s">
        <v>12</v>
      </c>
      <c r="F378" s="62" t="s">
        <v>522</v>
      </c>
      <c r="G378" s="77" t="s">
        <v>523</v>
      </c>
      <c r="H378" s="70"/>
      <c r="I378" s="65">
        <f t="shared" si="2"/>
        <v>6</v>
      </c>
      <c r="J378" s="66">
        <f>COUNTIF(Username, F378)</f>
        <v>6</v>
      </c>
      <c r="K378" s="67" t="b">
        <v>1</v>
      </c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</row>
    <row r="379">
      <c r="A379" s="59">
        <v>17.0</v>
      </c>
      <c r="B379" s="59">
        <v>37.0</v>
      </c>
      <c r="C379" s="60">
        <v>33.1268578448026</v>
      </c>
      <c r="D379" s="60">
        <v>-96.6321865112559</v>
      </c>
      <c r="E379" s="61" t="s">
        <v>12</v>
      </c>
      <c r="F379" s="62" t="s">
        <v>511</v>
      </c>
      <c r="G379" s="77" t="s">
        <v>524</v>
      </c>
      <c r="H379" s="70"/>
      <c r="I379" s="65">
        <f t="shared" si="2"/>
        <v>9</v>
      </c>
      <c r="J379" s="66">
        <f>COUNTIF(Username, F379)</f>
        <v>9</v>
      </c>
      <c r="K379" s="67" t="b">
        <v>1</v>
      </c>
      <c r="L379" s="71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</row>
    <row r="380">
      <c r="A380" s="59">
        <v>17.0</v>
      </c>
      <c r="B380" s="59">
        <v>38.0</v>
      </c>
      <c r="C380" s="60">
        <v>33.126857844685</v>
      </c>
      <c r="D380" s="60">
        <v>-96.6320148851565</v>
      </c>
      <c r="E380" s="61" t="s">
        <v>8</v>
      </c>
      <c r="F380" s="62" t="s">
        <v>398</v>
      </c>
      <c r="G380" s="69" t="s">
        <v>525</v>
      </c>
      <c r="H380" s="70"/>
      <c r="I380" s="65">
        <f t="shared" si="2"/>
        <v>6</v>
      </c>
      <c r="J380" s="66">
        <f>COUNTIF(Username, F380)</f>
        <v>7</v>
      </c>
      <c r="K380" s="67" t="b">
        <v>1</v>
      </c>
      <c r="L380" s="71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</row>
    <row r="381">
      <c r="A381" s="59">
        <v>17.0</v>
      </c>
      <c r="B381" s="59">
        <v>39.0</v>
      </c>
      <c r="C381" s="60">
        <v>33.1268578445674</v>
      </c>
      <c r="D381" s="60">
        <v>-96.6318432590571</v>
      </c>
      <c r="E381" s="61" t="s">
        <v>9</v>
      </c>
      <c r="F381" s="62" t="s">
        <v>157</v>
      </c>
      <c r="G381" s="77" t="s">
        <v>526</v>
      </c>
      <c r="H381" s="70"/>
      <c r="I381" s="65">
        <f t="shared" si="2"/>
        <v>3</v>
      </c>
      <c r="J381" s="66">
        <f>COUNTIF(Username, F381)</f>
        <v>3</v>
      </c>
      <c r="K381" s="67" t="b">
        <v>1</v>
      </c>
      <c r="L381" s="71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</row>
    <row r="382">
      <c r="A382" s="59">
        <v>17.0</v>
      </c>
      <c r="B382" s="59">
        <v>40.0</v>
      </c>
      <c r="C382" s="60">
        <v>33.1268578444497</v>
      </c>
      <c r="D382" s="60">
        <v>-96.6316716329577</v>
      </c>
      <c r="E382" s="61" t="s">
        <v>10</v>
      </c>
      <c r="F382" s="62" t="s">
        <v>527</v>
      </c>
      <c r="G382" s="77" t="s">
        <v>528</v>
      </c>
      <c r="H382" s="70"/>
      <c r="I382" s="65">
        <f t="shared" si="2"/>
        <v>1</v>
      </c>
      <c r="J382" s="66">
        <f>COUNTIF(Username, F382)</f>
        <v>1</v>
      </c>
      <c r="K382" s="67" t="b">
        <v>1</v>
      </c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</row>
    <row r="383">
      <c r="A383" s="59">
        <v>18.0</v>
      </c>
      <c r="B383" s="59">
        <v>8.0</v>
      </c>
      <c r="C383" s="60">
        <v>33.1267141177689</v>
      </c>
      <c r="D383" s="60">
        <v>-96.6371636712294</v>
      </c>
      <c r="E383" s="61" t="s">
        <v>10</v>
      </c>
      <c r="F383" s="62" t="s">
        <v>529</v>
      </c>
      <c r="G383" s="63" t="s">
        <v>530</v>
      </c>
      <c r="H383" s="74"/>
      <c r="I383" s="65">
        <f t="shared" si="2"/>
        <v>2</v>
      </c>
      <c r="J383" s="66">
        <f>COUNTIF(Username, F383)</f>
        <v>2</v>
      </c>
      <c r="K383" s="67" t="b">
        <v>1</v>
      </c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</row>
    <row r="384">
      <c r="A384" s="59">
        <v>18.0</v>
      </c>
      <c r="B384" s="59">
        <v>9.0</v>
      </c>
      <c r="C384" s="60">
        <v>33.1267141176512</v>
      </c>
      <c r="D384" s="60">
        <v>-96.6369920454109</v>
      </c>
      <c r="E384" s="61" t="s">
        <v>9</v>
      </c>
      <c r="F384" s="62" t="s">
        <v>369</v>
      </c>
      <c r="G384" s="63" t="s">
        <v>531</v>
      </c>
      <c r="H384" s="74"/>
      <c r="I384" s="65">
        <f t="shared" si="2"/>
        <v>7</v>
      </c>
      <c r="J384" s="66">
        <f>COUNTIF(Username, F384)</f>
        <v>18</v>
      </c>
      <c r="K384" s="67" t="b">
        <v>1</v>
      </c>
      <c r="L384" s="75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</row>
    <row r="385">
      <c r="A385" s="59">
        <v>18.0</v>
      </c>
      <c r="B385" s="59">
        <v>10.0</v>
      </c>
      <c r="C385" s="60">
        <v>33.1267141175336</v>
      </c>
      <c r="D385" s="60">
        <v>-96.6368204195924</v>
      </c>
      <c r="E385" s="61" t="s">
        <v>8</v>
      </c>
      <c r="F385" s="62" t="s">
        <v>327</v>
      </c>
      <c r="G385" s="69" t="s">
        <v>532</v>
      </c>
      <c r="H385" s="74"/>
      <c r="I385" s="65">
        <f t="shared" si="2"/>
        <v>8</v>
      </c>
      <c r="J385" s="66">
        <f>COUNTIF(Username, F385)</f>
        <v>11</v>
      </c>
      <c r="K385" s="67" t="b">
        <v>1</v>
      </c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</row>
    <row r="386">
      <c r="A386" s="59">
        <v>18.0</v>
      </c>
      <c r="B386" s="59">
        <v>11.0</v>
      </c>
      <c r="C386" s="60">
        <v>33.126714117416</v>
      </c>
      <c r="D386" s="60">
        <v>-96.636648793774</v>
      </c>
      <c r="E386" s="61" t="s">
        <v>12</v>
      </c>
      <c r="F386" s="62" t="s">
        <v>193</v>
      </c>
      <c r="G386" s="69" t="s">
        <v>533</v>
      </c>
      <c r="H386" s="74"/>
      <c r="I386" s="65">
        <f t="shared" si="2"/>
        <v>18</v>
      </c>
      <c r="J386" s="66">
        <f>COUNTIF(Username, F386)</f>
        <v>20</v>
      </c>
      <c r="K386" s="67" t="b">
        <v>1</v>
      </c>
      <c r="L386" s="71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</row>
    <row r="387">
      <c r="A387" s="59">
        <v>18.0</v>
      </c>
      <c r="B387" s="59">
        <v>12.0</v>
      </c>
      <c r="C387" s="60">
        <v>33.1267141172983</v>
      </c>
      <c r="D387" s="60">
        <v>-96.6364771679556</v>
      </c>
      <c r="E387" s="61" t="s">
        <v>12</v>
      </c>
      <c r="F387" s="62" t="s">
        <v>511</v>
      </c>
      <c r="G387" s="63" t="s">
        <v>534</v>
      </c>
      <c r="H387" s="74"/>
      <c r="I387" s="65">
        <f t="shared" si="2"/>
        <v>9</v>
      </c>
      <c r="J387" s="66">
        <f>COUNTIF(Username, F387)</f>
        <v>9</v>
      </c>
      <c r="K387" s="67" t="b">
        <v>1</v>
      </c>
      <c r="L387" s="71"/>
      <c r="M387" s="71"/>
      <c r="N387" s="71"/>
      <c r="O387" s="76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</row>
    <row r="388">
      <c r="A388" s="59">
        <v>18.0</v>
      </c>
      <c r="B388" s="59">
        <v>13.0</v>
      </c>
      <c r="C388" s="60">
        <v>33.1267141171807</v>
      </c>
      <c r="D388" s="60">
        <v>-96.6363055421371</v>
      </c>
      <c r="E388" s="61" t="s">
        <v>8</v>
      </c>
      <c r="F388" s="62" t="s">
        <v>522</v>
      </c>
      <c r="G388" s="63" t="s">
        <v>535</v>
      </c>
      <c r="H388" s="74"/>
      <c r="I388" s="65">
        <f t="shared" si="2"/>
        <v>6</v>
      </c>
      <c r="J388" s="66">
        <f>COUNTIF(Username, F388)</f>
        <v>6</v>
      </c>
      <c r="K388" s="67" t="b">
        <v>1</v>
      </c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</row>
    <row r="389">
      <c r="A389" s="59">
        <v>18.0</v>
      </c>
      <c r="B389" s="59">
        <v>14.0</v>
      </c>
      <c r="C389" s="60">
        <v>33.126714117063</v>
      </c>
      <c r="D389" s="60">
        <v>-96.6361339163187</v>
      </c>
      <c r="E389" s="61" t="s">
        <v>13</v>
      </c>
      <c r="F389" s="62" t="s">
        <v>52</v>
      </c>
      <c r="G389" s="72" t="s">
        <v>536</v>
      </c>
      <c r="H389" s="74"/>
      <c r="I389" s="65">
        <f t="shared" si="2"/>
        <v>5</v>
      </c>
      <c r="J389" s="66">
        <f>COUNTIF(Username, F389)</f>
        <v>5</v>
      </c>
      <c r="K389" s="67" t="b">
        <v>1</v>
      </c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</row>
    <row r="390">
      <c r="A390" s="59">
        <v>18.0</v>
      </c>
      <c r="B390" s="59">
        <v>15.0</v>
      </c>
      <c r="C390" s="60">
        <v>33.1267141169454</v>
      </c>
      <c r="D390" s="60">
        <v>-96.6359622905002</v>
      </c>
      <c r="E390" s="61" t="s">
        <v>12</v>
      </c>
      <c r="F390" s="62" t="s">
        <v>511</v>
      </c>
      <c r="G390" s="63" t="s">
        <v>537</v>
      </c>
      <c r="H390" s="74"/>
      <c r="I390" s="65">
        <f t="shared" si="2"/>
        <v>9</v>
      </c>
      <c r="J390" s="66">
        <f>COUNTIF(Username, F390)</f>
        <v>9</v>
      </c>
      <c r="K390" s="67" t="b">
        <v>1</v>
      </c>
      <c r="L390" s="75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</row>
    <row r="391">
      <c r="A391" s="59">
        <v>18.0</v>
      </c>
      <c r="B391" s="59">
        <v>16.0</v>
      </c>
      <c r="C391" s="60">
        <v>33.1267141168277</v>
      </c>
      <c r="D391" s="60">
        <v>-96.6357906646817</v>
      </c>
      <c r="E391" s="61" t="s">
        <v>5</v>
      </c>
      <c r="F391" s="62" t="s">
        <v>46</v>
      </c>
      <c r="G391" s="63" t="s">
        <v>538</v>
      </c>
      <c r="H391" s="74"/>
      <c r="I391" s="65">
        <f t="shared" si="2"/>
        <v>6</v>
      </c>
      <c r="J391" s="66">
        <f>COUNTIF(Username, F391)</f>
        <v>13</v>
      </c>
      <c r="K391" s="66" t="b">
        <v>0</v>
      </c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</row>
    <row r="392">
      <c r="A392" s="59">
        <v>18.0</v>
      </c>
      <c r="B392" s="59">
        <v>17.0</v>
      </c>
      <c r="C392" s="60">
        <v>33.1267141167101</v>
      </c>
      <c r="D392" s="60">
        <v>-96.6356190388633</v>
      </c>
      <c r="E392" s="61" t="s">
        <v>5</v>
      </c>
      <c r="F392" s="62" t="s">
        <v>522</v>
      </c>
      <c r="G392" s="63" t="s">
        <v>539</v>
      </c>
      <c r="H392" s="74"/>
      <c r="I392" s="65">
        <f t="shared" si="2"/>
        <v>6</v>
      </c>
      <c r="J392" s="66">
        <f>COUNTIF(Username, F392)</f>
        <v>6</v>
      </c>
      <c r="K392" s="67" t="b">
        <v>1</v>
      </c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</row>
    <row r="393">
      <c r="A393" s="59">
        <v>18.0</v>
      </c>
      <c r="B393" s="59">
        <v>18.0</v>
      </c>
      <c r="C393" s="60">
        <v>33.1267141165925</v>
      </c>
      <c r="D393" s="60">
        <v>-96.6354474130448</v>
      </c>
      <c r="E393" s="61" t="s">
        <v>5</v>
      </c>
      <c r="F393" s="62" t="s">
        <v>511</v>
      </c>
      <c r="G393" s="63" t="s">
        <v>540</v>
      </c>
      <c r="H393" s="74"/>
      <c r="I393" s="65">
        <f t="shared" si="2"/>
        <v>9</v>
      </c>
      <c r="J393" s="66">
        <f>COUNTIF(Username, F393)</f>
        <v>9</v>
      </c>
      <c r="K393" s="67" t="b">
        <v>1</v>
      </c>
      <c r="L393" s="71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</row>
    <row r="394">
      <c r="A394" s="59">
        <v>18.0</v>
      </c>
      <c r="B394" s="59">
        <v>19.0</v>
      </c>
      <c r="C394" s="60">
        <v>33.1267141164748</v>
      </c>
      <c r="D394" s="60">
        <v>-96.6352757872264</v>
      </c>
      <c r="E394" s="61" t="s">
        <v>12</v>
      </c>
      <c r="F394" s="62" t="s">
        <v>225</v>
      </c>
      <c r="G394" s="69" t="s">
        <v>541</v>
      </c>
      <c r="H394" s="70"/>
      <c r="I394" s="65">
        <f t="shared" si="2"/>
        <v>4</v>
      </c>
      <c r="J394" s="66">
        <f>COUNTIF(Username, F394)</f>
        <v>8</v>
      </c>
      <c r="K394" s="67" t="b">
        <v>1</v>
      </c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</row>
    <row r="395">
      <c r="A395" s="59">
        <v>18.0</v>
      </c>
      <c r="B395" s="59">
        <v>20.0</v>
      </c>
      <c r="C395" s="60">
        <v>33.1267141163572</v>
      </c>
      <c r="D395" s="60">
        <v>-96.6351041614079</v>
      </c>
      <c r="E395" s="61" t="s">
        <v>13</v>
      </c>
      <c r="F395" s="62" t="s">
        <v>542</v>
      </c>
      <c r="G395" s="77" t="s">
        <v>543</v>
      </c>
      <c r="H395" s="70"/>
      <c r="I395" s="65">
        <f t="shared" si="2"/>
        <v>1</v>
      </c>
      <c r="J395" s="66">
        <f>COUNTIF(Username, F395)</f>
        <v>1</v>
      </c>
      <c r="K395" s="67" t="b">
        <v>1</v>
      </c>
      <c r="L395" s="71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</row>
    <row r="396">
      <c r="A396" s="59">
        <v>18.0</v>
      </c>
      <c r="B396" s="59">
        <v>21.0</v>
      </c>
      <c r="C396" s="60">
        <v>33.1267141162396</v>
      </c>
      <c r="D396" s="60">
        <v>-96.6349325355895</v>
      </c>
      <c r="E396" s="61" t="s">
        <v>8</v>
      </c>
      <c r="F396" s="62" t="s">
        <v>544</v>
      </c>
      <c r="G396" s="77" t="s">
        <v>545</v>
      </c>
      <c r="H396" s="70"/>
      <c r="I396" s="65">
        <f t="shared" si="2"/>
        <v>0</v>
      </c>
      <c r="J396" s="66">
        <f>COUNTIF(Username, F396)</f>
        <v>4</v>
      </c>
      <c r="K396" s="66" t="b">
        <v>0</v>
      </c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</row>
    <row r="397">
      <c r="A397" s="59">
        <v>18.0</v>
      </c>
      <c r="B397" s="59">
        <v>22.0</v>
      </c>
      <c r="C397" s="60">
        <v>33.1267141161219</v>
      </c>
      <c r="D397" s="60">
        <v>-96.634760909771</v>
      </c>
      <c r="E397" s="61" t="s">
        <v>12</v>
      </c>
      <c r="F397" s="62" t="s">
        <v>98</v>
      </c>
      <c r="G397" s="63" t="s">
        <v>546</v>
      </c>
      <c r="H397" s="70"/>
      <c r="I397" s="65">
        <f t="shared" si="2"/>
        <v>2</v>
      </c>
      <c r="J397" s="66">
        <f>COUNTIF(Username, F397)</f>
        <v>2</v>
      </c>
      <c r="K397" s="67" t="b">
        <v>1</v>
      </c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</row>
    <row r="398">
      <c r="A398" s="59">
        <v>18.0</v>
      </c>
      <c r="B398" s="59">
        <v>23.0</v>
      </c>
      <c r="C398" s="60">
        <v>33.1267141160043</v>
      </c>
      <c r="D398" s="60">
        <v>-96.6345892839525</v>
      </c>
      <c r="E398" s="61" t="s">
        <v>8</v>
      </c>
      <c r="F398" s="62" t="s">
        <v>547</v>
      </c>
      <c r="G398" s="63" t="s">
        <v>548</v>
      </c>
      <c r="H398" s="70"/>
      <c r="I398" s="65">
        <f t="shared" si="2"/>
        <v>3</v>
      </c>
      <c r="J398" s="66">
        <f>COUNTIF(Username, F398)</f>
        <v>5</v>
      </c>
      <c r="K398" s="67" t="b">
        <v>1</v>
      </c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</row>
    <row r="399">
      <c r="A399" s="59">
        <v>18.0</v>
      </c>
      <c r="B399" s="59">
        <v>24.0</v>
      </c>
      <c r="C399" s="60">
        <v>33.1267141158866</v>
      </c>
      <c r="D399" s="60">
        <v>-96.634417658134</v>
      </c>
      <c r="E399" s="61" t="s">
        <v>8</v>
      </c>
      <c r="F399" s="62" t="s">
        <v>549</v>
      </c>
      <c r="G399" s="77" t="s">
        <v>550</v>
      </c>
      <c r="H399" s="70"/>
      <c r="I399" s="65">
        <f t="shared" si="2"/>
        <v>6</v>
      </c>
      <c r="J399" s="66">
        <f>COUNTIF(Username, F399)</f>
        <v>6</v>
      </c>
      <c r="K399" s="67" t="b">
        <v>1</v>
      </c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</row>
    <row r="400">
      <c r="A400" s="59">
        <v>18.0</v>
      </c>
      <c r="B400" s="59">
        <v>25.0</v>
      </c>
      <c r="C400" s="60">
        <v>33.126714115769</v>
      </c>
      <c r="D400" s="60">
        <v>-96.6342460323155</v>
      </c>
      <c r="E400" s="61" t="s">
        <v>12</v>
      </c>
      <c r="F400" s="62" t="s">
        <v>113</v>
      </c>
      <c r="G400" s="77" t="s">
        <v>551</v>
      </c>
      <c r="H400" s="70"/>
      <c r="I400" s="65">
        <f t="shared" si="2"/>
        <v>10</v>
      </c>
      <c r="J400" s="66">
        <f>COUNTIF(Username, F400)</f>
        <v>10</v>
      </c>
      <c r="K400" s="67" t="b">
        <v>1</v>
      </c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</row>
    <row r="401">
      <c r="A401" s="59">
        <v>18.0</v>
      </c>
      <c r="B401" s="59">
        <v>26.0</v>
      </c>
      <c r="C401" s="60">
        <v>33.1267141156514</v>
      </c>
      <c r="D401" s="60">
        <v>-96.6340744064971</v>
      </c>
      <c r="E401" s="61" t="s">
        <v>11</v>
      </c>
      <c r="F401" s="62" t="s">
        <v>552</v>
      </c>
      <c r="G401" s="77" t="s">
        <v>553</v>
      </c>
      <c r="H401" s="70"/>
      <c r="I401" s="65">
        <f t="shared" si="2"/>
        <v>6</v>
      </c>
      <c r="J401" s="66">
        <f>COUNTIF(Username, F401)</f>
        <v>6</v>
      </c>
      <c r="K401" s="67" t="b">
        <v>1</v>
      </c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</row>
    <row r="402">
      <c r="A402" s="59">
        <v>18.0</v>
      </c>
      <c r="B402" s="59">
        <v>27.0</v>
      </c>
      <c r="C402" s="60">
        <v>33.1267141155337</v>
      </c>
      <c r="D402" s="60">
        <v>-96.6339027806786</v>
      </c>
      <c r="E402" s="61" t="s">
        <v>5</v>
      </c>
      <c r="F402" s="62" t="s">
        <v>549</v>
      </c>
      <c r="G402" s="77" t="s">
        <v>554</v>
      </c>
      <c r="H402" s="70"/>
      <c r="I402" s="65">
        <f t="shared" si="2"/>
        <v>6</v>
      </c>
      <c r="J402" s="66">
        <f>COUNTIF(Username, F402)</f>
        <v>6</v>
      </c>
      <c r="K402" s="67" t="b">
        <v>1</v>
      </c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</row>
    <row r="403">
      <c r="A403" s="59">
        <v>18.0</v>
      </c>
      <c r="B403" s="59">
        <v>28.0</v>
      </c>
      <c r="C403" s="60">
        <v>33.1267141154161</v>
      </c>
      <c r="D403" s="60">
        <v>-96.6337311548602</v>
      </c>
      <c r="E403" s="61" t="s">
        <v>4</v>
      </c>
      <c r="F403" s="62" t="s">
        <v>113</v>
      </c>
      <c r="G403" s="77" t="s">
        <v>555</v>
      </c>
      <c r="H403" s="70"/>
      <c r="I403" s="65">
        <f t="shared" si="2"/>
        <v>10</v>
      </c>
      <c r="J403" s="66">
        <f>COUNTIF(Username, F403)</f>
        <v>10</v>
      </c>
      <c r="K403" s="67" t="b">
        <v>1</v>
      </c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</row>
    <row r="404">
      <c r="A404" s="59">
        <v>18.0</v>
      </c>
      <c r="B404" s="59">
        <v>29.0</v>
      </c>
      <c r="C404" s="60">
        <v>33.1267141152984</v>
      </c>
      <c r="D404" s="60">
        <v>-96.6335595290418</v>
      </c>
      <c r="E404" s="61" t="s">
        <v>4</v>
      </c>
      <c r="F404" s="62" t="s">
        <v>556</v>
      </c>
      <c r="G404" s="77" t="s">
        <v>557</v>
      </c>
      <c r="H404" s="70"/>
      <c r="I404" s="65">
        <f t="shared" si="2"/>
        <v>1</v>
      </c>
      <c r="J404" s="66">
        <f>COUNTIF(Username, F404)</f>
        <v>1</v>
      </c>
      <c r="K404" s="67" t="b">
        <v>1</v>
      </c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</row>
    <row r="405">
      <c r="A405" s="59">
        <v>18.0</v>
      </c>
      <c r="B405" s="59">
        <v>30.0</v>
      </c>
      <c r="C405" s="60">
        <v>33.1267141151808</v>
      </c>
      <c r="D405" s="60">
        <v>-96.6333879032233</v>
      </c>
      <c r="E405" s="61" t="s">
        <v>5</v>
      </c>
      <c r="F405" s="62" t="s">
        <v>549</v>
      </c>
      <c r="G405" s="77" t="s">
        <v>558</v>
      </c>
      <c r="H405" s="70"/>
      <c r="I405" s="65">
        <f t="shared" si="2"/>
        <v>6</v>
      </c>
      <c r="J405" s="66">
        <f>COUNTIF(Username, F405)</f>
        <v>6</v>
      </c>
      <c r="K405" s="67" t="b">
        <v>1</v>
      </c>
      <c r="L405" s="71"/>
      <c r="M405" s="71"/>
      <c r="N405" s="71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</row>
    <row r="406">
      <c r="A406" s="59">
        <v>18.0</v>
      </c>
      <c r="B406" s="59">
        <v>31.0</v>
      </c>
      <c r="C406" s="60">
        <v>33.1267141150632</v>
      </c>
      <c r="D406" s="60">
        <v>-96.6332162774048</v>
      </c>
      <c r="E406" s="61" t="s">
        <v>12</v>
      </c>
      <c r="F406" s="62" t="s">
        <v>113</v>
      </c>
      <c r="G406" s="77" t="s">
        <v>559</v>
      </c>
      <c r="H406" s="70"/>
      <c r="I406" s="65">
        <f t="shared" si="2"/>
        <v>10</v>
      </c>
      <c r="J406" s="66">
        <f>COUNTIF(Username, F406)</f>
        <v>10</v>
      </c>
      <c r="K406" s="67" t="b">
        <v>1</v>
      </c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</row>
    <row r="407">
      <c r="A407" s="59">
        <v>18.0</v>
      </c>
      <c r="B407" s="59">
        <v>32.0</v>
      </c>
      <c r="C407" s="60">
        <v>33.1267141149455</v>
      </c>
      <c r="D407" s="60">
        <v>-96.6330446515863</v>
      </c>
      <c r="E407" s="61" t="s">
        <v>11</v>
      </c>
      <c r="F407" s="62" t="s">
        <v>239</v>
      </c>
      <c r="G407" s="77" t="s">
        <v>560</v>
      </c>
      <c r="H407" s="70"/>
      <c r="I407" s="65">
        <f t="shared" si="2"/>
        <v>7</v>
      </c>
      <c r="J407" s="66">
        <f>COUNTIF(Username, F407)</f>
        <v>10</v>
      </c>
      <c r="K407" s="67" t="b">
        <v>1</v>
      </c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</row>
    <row r="408">
      <c r="A408" s="59">
        <v>18.0</v>
      </c>
      <c r="B408" s="59">
        <v>33.0</v>
      </c>
      <c r="C408" s="60">
        <v>33.1267141148279</v>
      </c>
      <c r="D408" s="60">
        <v>-96.6328730257679</v>
      </c>
      <c r="E408" s="61" t="s">
        <v>8</v>
      </c>
      <c r="F408" s="62" t="s">
        <v>549</v>
      </c>
      <c r="G408" s="77" t="s">
        <v>561</v>
      </c>
      <c r="H408" s="70"/>
      <c r="I408" s="65">
        <f t="shared" si="2"/>
        <v>6</v>
      </c>
      <c r="J408" s="66">
        <f>COUNTIF(Username, F408)</f>
        <v>6</v>
      </c>
      <c r="K408" s="67" t="b">
        <v>1</v>
      </c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</row>
    <row r="409">
      <c r="A409" s="59">
        <v>18.0</v>
      </c>
      <c r="B409" s="59">
        <v>34.0</v>
      </c>
      <c r="C409" s="60">
        <v>33.1267141147102</v>
      </c>
      <c r="D409" s="60">
        <v>-96.6327013999494</v>
      </c>
      <c r="E409" s="61" t="s">
        <v>12</v>
      </c>
      <c r="F409" s="62" t="s">
        <v>113</v>
      </c>
      <c r="G409" s="77" t="s">
        <v>562</v>
      </c>
      <c r="H409" s="70"/>
      <c r="I409" s="65">
        <f t="shared" si="2"/>
        <v>10</v>
      </c>
      <c r="J409" s="66">
        <f>COUNTIF(Username, F409)</f>
        <v>10</v>
      </c>
      <c r="K409" s="67" t="b">
        <v>1</v>
      </c>
      <c r="L409" s="71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</row>
    <row r="410">
      <c r="A410" s="59">
        <v>18.0</v>
      </c>
      <c r="B410" s="59">
        <v>35.0</v>
      </c>
      <c r="C410" s="60">
        <v>33.1267141145926</v>
      </c>
      <c r="D410" s="60">
        <v>-96.6325297741309</v>
      </c>
      <c r="E410" s="61" t="s">
        <v>12</v>
      </c>
      <c r="F410" s="62" t="s">
        <v>563</v>
      </c>
      <c r="G410" s="77" t="s">
        <v>564</v>
      </c>
      <c r="H410" s="70"/>
      <c r="I410" s="65">
        <f t="shared" si="2"/>
        <v>1</v>
      </c>
      <c r="J410" s="66">
        <f>COUNTIF(Username, F410)</f>
        <v>1</v>
      </c>
      <c r="K410" s="67" t="b">
        <v>1</v>
      </c>
      <c r="L410" s="71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</row>
    <row r="411">
      <c r="A411" s="59">
        <v>18.0</v>
      </c>
      <c r="B411" s="59">
        <v>36.0</v>
      </c>
      <c r="C411" s="60">
        <v>33.126714114475</v>
      </c>
      <c r="D411" s="60">
        <v>-96.6323581483125</v>
      </c>
      <c r="E411" s="61" t="s">
        <v>12</v>
      </c>
      <c r="F411" s="62" t="s">
        <v>549</v>
      </c>
      <c r="G411" s="77" t="s">
        <v>565</v>
      </c>
      <c r="H411" s="70"/>
      <c r="I411" s="65">
        <f t="shared" si="2"/>
        <v>6</v>
      </c>
      <c r="J411" s="66">
        <f>COUNTIF(Username, F411)</f>
        <v>6</v>
      </c>
      <c r="K411" s="67" t="b">
        <v>1</v>
      </c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</row>
    <row r="412">
      <c r="A412" s="59">
        <v>18.0</v>
      </c>
      <c r="B412" s="59">
        <v>37.0</v>
      </c>
      <c r="C412" s="60">
        <v>33.1267141143573</v>
      </c>
      <c r="D412" s="60">
        <v>-96.632186522494</v>
      </c>
      <c r="E412" s="61" t="s">
        <v>13</v>
      </c>
      <c r="F412" s="62" t="s">
        <v>113</v>
      </c>
      <c r="G412" s="77" t="s">
        <v>566</v>
      </c>
      <c r="H412" s="70"/>
      <c r="I412" s="65">
        <f t="shared" si="2"/>
        <v>10</v>
      </c>
      <c r="J412" s="66">
        <f>COUNTIF(Username, F412)</f>
        <v>10</v>
      </c>
      <c r="K412" s="67" t="b">
        <v>1</v>
      </c>
      <c r="L412" s="75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</row>
    <row r="413">
      <c r="A413" s="59">
        <v>18.0</v>
      </c>
      <c r="B413" s="59">
        <v>38.0</v>
      </c>
      <c r="C413" s="60">
        <v>33.1267141142397</v>
      </c>
      <c r="D413" s="60">
        <v>-96.6320148966755</v>
      </c>
      <c r="E413" s="61" t="s">
        <v>8</v>
      </c>
      <c r="F413" s="62" t="s">
        <v>193</v>
      </c>
      <c r="G413" s="69" t="s">
        <v>567</v>
      </c>
      <c r="H413" s="70"/>
      <c r="I413" s="65">
        <f t="shared" si="2"/>
        <v>18</v>
      </c>
      <c r="J413" s="66">
        <f>COUNTIF(Username, F413)</f>
        <v>20</v>
      </c>
      <c r="K413" s="67" t="b">
        <v>1</v>
      </c>
      <c r="L413" s="8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</row>
    <row r="414">
      <c r="A414" s="59">
        <v>18.0</v>
      </c>
      <c r="B414" s="59">
        <v>39.0</v>
      </c>
      <c r="C414" s="60">
        <v>33.126714114122</v>
      </c>
      <c r="D414" s="60">
        <v>-96.631843270857</v>
      </c>
      <c r="E414" s="61" t="s">
        <v>9</v>
      </c>
      <c r="F414" s="62" t="s">
        <v>549</v>
      </c>
      <c r="G414" s="77" t="s">
        <v>568</v>
      </c>
      <c r="H414" s="70"/>
      <c r="I414" s="65">
        <f t="shared" si="2"/>
        <v>6</v>
      </c>
      <c r="J414" s="66">
        <f>COUNTIF(Username, F414)</f>
        <v>6</v>
      </c>
      <c r="K414" s="67" t="b">
        <v>1</v>
      </c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</row>
    <row r="415">
      <c r="A415" s="59">
        <v>18.0</v>
      </c>
      <c r="B415" s="59">
        <v>40.0</v>
      </c>
      <c r="C415" s="60">
        <v>33.1267141140044</v>
      </c>
      <c r="D415" s="60">
        <v>-96.6316716450386</v>
      </c>
      <c r="E415" s="61" t="s">
        <v>10</v>
      </c>
      <c r="F415" s="62" t="s">
        <v>113</v>
      </c>
      <c r="G415" s="77" t="s">
        <v>569</v>
      </c>
      <c r="H415" s="70"/>
      <c r="I415" s="65">
        <f t="shared" si="2"/>
        <v>10</v>
      </c>
      <c r="J415" s="66">
        <f>COUNTIF(Username, F415)</f>
        <v>10</v>
      </c>
      <c r="K415" s="67" t="b">
        <v>1</v>
      </c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</row>
    <row r="416">
      <c r="A416" s="59">
        <v>19.0</v>
      </c>
      <c r="B416" s="59">
        <v>7.0</v>
      </c>
      <c r="C416" s="60">
        <v>33.1265703874411</v>
      </c>
      <c r="D416" s="60">
        <v>-96.6373352998574</v>
      </c>
      <c r="E416" s="61" t="s">
        <v>10</v>
      </c>
      <c r="F416" s="62" t="s">
        <v>416</v>
      </c>
      <c r="G416" s="63" t="s">
        <v>570</v>
      </c>
      <c r="H416" s="70"/>
      <c r="I416" s="65">
        <f t="shared" si="2"/>
        <v>22</v>
      </c>
      <c r="J416" s="66">
        <f>COUNTIF(Username, F416)</f>
        <v>60</v>
      </c>
      <c r="K416" s="67" t="b">
        <v>1</v>
      </c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</row>
    <row r="417">
      <c r="A417" s="59">
        <v>19.0</v>
      </c>
      <c r="B417" s="59">
        <v>8.0</v>
      </c>
      <c r="C417" s="60">
        <v>33.1265703873234</v>
      </c>
      <c r="D417" s="60">
        <v>-96.6371636743198</v>
      </c>
      <c r="E417" s="61" t="s">
        <v>9</v>
      </c>
      <c r="F417" s="62" t="s">
        <v>44</v>
      </c>
      <c r="G417" s="63" t="s">
        <v>571</v>
      </c>
      <c r="H417" s="70"/>
      <c r="I417" s="65">
        <f t="shared" si="2"/>
        <v>20</v>
      </c>
      <c r="J417" s="66">
        <f>COUNTIF(Username, F417)</f>
        <v>20</v>
      </c>
      <c r="K417" s="67" t="b">
        <v>1</v>
      </c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</row>
    <row r="418">
      <c r="A418" s="59">
        <v>19.0</v>
      </c>
      <c r="B418" s="59">
        <v>9.0</v>
      </c>
      <c r="C418" s="60">
        <v>33.1265703872058</v>
      </c>
      <c r="D418" s="60">
        <v>-96.6369920487823</v>
      </c>
      <c r="E418" s="61" t="s">
        <v>8</v>
      </c>
      <c r="F418" s="89" t="s">
        <v>444</v>
      </c>
      <c r="G418" s="77" t="s">
        <v>572</v>
      </c>
      <c r="H418" s="70"/>
      <c r="I418" s="65">
        <f t="shared" si="2"/>
        <v>5</v>
      </c>
      <c r="J418" s="66">
        <f>COUNTIF(Username, F418)</f>
        <v>5</v>
      </c>
      <c r="K418" s="67" t="b">
        <v>1</v>
      </c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</row>
    <row r="419">
      <c r="A419" s="59">
        <v>19.0</v>
      </c>
      <c r="B419" s="59">
        <v>10.0</v>
      </c>
      <c r="C419" s="60">
        <v>33.1265703870882</v>
      </c>
      <c r="D419" s="60">
        <v>-96.6368204232448</v>
      </c>
      <c r="E419" s="61" t="s">
        <v>12</v>
      </c>
      <c r="F419" s="62" t="s">
        <v>416</v>
      </c>
      <c r="G419" s="63" t="s">
        <v>573</v>
      </c>
      <c r="H419" s="70"/>
      <c r="I419" s="65">
        <f t="shared" si="2"/>
        <v>22</v>
      </c>
      <c r="J419" s="66">
        <f>COUNTIF(Username, F419)</f>
        <v>60</v>
      </c>
      <c r="K419" s="67" t="b">
        <v>1</v>
      </c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</row>
    <row r="420">
      <c r="A420" s="59">
        <v>19.0</v>
      </c>
      <c r="B420" s="59">
        <v>11.0</v>
      </c>
      <c r="C420" s="60">
        <v>33.1265703869705</v>
      </c>
      <c r="D420" s="60">
        <v>-96.6366487977073</v>
      </c>
      <c r="E420" s="61" t="s">
        <v>12</v>
      </c>
      <c r="F420" s="62" t="s">
        <v>44</v>
      </c>
      <c r="G420" s="63" t="s">
        <v>574</v>
      </c>
      <c r="H420" s="70"/>
      <c r="I420" s="65">
        <f t="shared" si="2"/>
        <v>20</v>
      </c>
      <c r="J420" s="66">
        <f>COUNTIF(Username, F420)</f>
        <v>20</v>
      </c>
      <c r="K420" s="67" t="b">
        <v>1</v>
      </c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</row>
    <row r="421">
      <c r="A421" s="59">
        <v>19.0</v>
      </c>
      <c r="B421" s="59">
        <v>12.0</v>
      </c>
      <c r="C421" s="60">
        <v>33.1265703868529</v>
      </c>
      <c r="D421" s="60">
        <v>-96.6364771721698</v>
      </c>
      <c r="E421" s="61" t="s">
        <v>12</v>
      </c>
      <c r="F421" s="62" t="s">
        <v>444</v>
      </c>
      <c r="G421" s="69" t="s">
        <v>575</v>
      </c>
      <c r="H421" s="70"/>
      <c r="I421" s="65">
        <f t="shared" si="2"/>
        <v>5</v>
      </c>
      <c r="J421" s="66">
        <f>COUNTIF(Username, F421)</f>
        <v>5</v>
      </c>
      <c r="K421" s="67" t="b">
        <v>1</v>
      </c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</row>
    <row r="422">
      <c r="A422" s="59">
        <v>19.0</v>
      </c>
      <c r="B422" s="59">
        <v>13.0</v>
      </c>
      <c r="C422" s="60">
        <v>33.1265703867352</v>
      </c>
      <c r="D422" s="60">
        <v>-96.6363055466322</v>
      </c>
      <c r="E422" s="61" t="s">
        <v>12</v>
      </c>
      <c r="F422" s="62" t="s">
        <v>416</v>
      </c>
      <c r="G422" s="63" t="s">
        <v>576</v>
      </c>
      <c r="H422" s="90"/>
      <c r="I422" s="65">
        <f t="shared" si="2"/>
        <v>22</v>
      </c>
      <c r="J422" s="66">
        <f>COUNTIF(Username, F422)</f>
        <v>60</v>
      </c>
      <c r="K422" s="67" t="b">
        <v>1</v>
      </c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</row>
    <row r="423">
      <c r="A423" s="59">
        <v>19.0</v>
      </c>
      <c r="B423" s="59">
        <v>14.0</v>
      </c>
      <c r="C423" s="60">
        <v>33.1265703866176</v>
      </c>
      <c r="D423" s="60">
        <v>-96.6361339210947</v>
      </c>
      <c r="E423" s="61" t="s">
        <v>8</v>
      </c>
      <c r="F423" s="62" t="s">
        <v>44</v>
      </c>
      <c r="G423" s="63" t="s">
        <v>577</v>
      </c>
      <c r="H423" s="70"/>
      <c r="I423" s="65">
        <f t="shared" si="2"/>
        <v>20</v>
      </c>
      <c r="J423" s="66">
        <f>COUNTIF(Username, F423)</f>
        <v>20</v>
      </c>
      <c r="K423" s="67" t="b">
        <v>1</v>
      </c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</row>
    <row r="424">
      <c r="A424" s="59">
        <v>19.0</v>
      </c>
      <c r="B424" s="59">
        <v>15.0</v>
      </c>
      <c r="C424" s="60">
        <v>33.1265703865</v>
      </c>
      <c r="D424" s="60">
        <v>-96.6359622955572</v>
      </c>
      <c r="E424" s="61" t="s">
        <v>13</v>
      </c>
      <c r="F424" s="89" t="s">
        <v>444</v>
      </c>
      <c r="G424" s="91" t="s">
        <v>578</v>
      </c>
      <c r="H424" s="70"/>
      <c r="I424" s="65">
        <f t="shared" si="2"/>
        <v>5</v>
      </c>
      <c r="J424" s="66">
        <f>COUNTIF(Username, F424)</f>
        <v>5</v>
      </c>
      <c r="K424" s="67" t="b">
        <v>1</v>
      </c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</row>
    <row r="425">
      <c r="A425" s="59">
        <v>19.0</v>
      </c>
      <c r="B425" s="59">
        <v>16.0</v>
      </c>
      <c r="C425" s="60">
        <v>33.1265703863823</v>
      </c>
      <c r="D425" s="60">
        <v>-96.6357906700197</v>
      </c>
      <c r="E425" s="61" t="s">
        <v>13</v>
      </c>
      <c r="F425" s="62" t="s">
        <v>416</v>
      </c>
      <c r="G425" s="91" t="s">
        <v>579</v>
      </c>
      <c r="H425" s="70"/>
      <c r="I425" s="65">
        <f t="shared" si="2"/>
        <v>22</v>
      </c>
      <c r="J425" s="66">
        <f>COUNTIF(Username, F425)</f>
        <v>60</v>
      </c>
      <c r="K425" s="67" t="b">
        <v>1</v>
      </c>
      <c r="L425" s="71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</row>
    <row r="426">
      <c r="A426" s="59">
        <v>19.0</v>
      </c>
      <c r="B426" s="59">
        <v>17.0</v>
      </c>
      <c r="C426" s="60">
        <v>33.1265703862647</v>
      </c>
      <c r="D426" s="60">
        <v>-96.6356190444822</v>
      </c>
      <c r="E426" s="61" t="s">
        <v>13</v>
      </c>
      <c r="F426" s="62" t="s">
        <v>44</v>
      </c>
      <c r="G426" s="63" t="s">
        <v>580</v>
      </c>
      <c r="H426" s="70"/>
      <c r="I426" s="65">
        <f t="shared" si="2"/>
        <v>20</v>
      </c>
      <c r="J426" s="66">
        <f>COUNTIF(Username, F426)</f>
        <v>20</v>
      </c>
      <c r="K426" s="67" t="b">
        <v>1</v>
      </c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</row>
    <row r="427">
      <c r="A427" s="59">
        <v>19.0</v>
      </c>
      <c r="B427" s="59">
        <v>18.0</v>
      </c>
      <c r="C427" s="60">
        <v>33.126570386147</v>
      </c>
      <c r="D427" s="60">
        <v>-96.6354474189447</v>
      </c>
      <c r="E427" s="61" t="s">
        <v>13</v>
      </c>
      <c r="F427" s="62" t="s">
        <v>239</v>
      </c>
      <c r="G427" s="77" t="s">
        <v>581</v>
      </c>
      <c r="H427" s="70"/>
      <c r="I427" s="65">
        <f t="shared" si="2"/>
        <v>7</v>
      </c>
      <c r="J427" s="66">
        <f>COUNTIF(Username, F427)</f>
        <v>10</v>
      </c>
      <c r="K427" s="67" t="b">
        <v>1</v>
      </c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</row>
    <row r="428">
      <c r="A428" s="59">
        <v>19.0</v>
      </c>
      <c r="B428" s="59">
        <v>19.0</v>
      </c>
      <c r="C428" s="60">
        <v>33.1265703860294</v>
      </c>
      <c r="D428" s="60">
        <v>-96.6352757934071</v>
      </c>
      <c r="E428" s="61" t="s">
        <v>13</v>
      </c>
      <c r="F428" s="62" t="s">
        <v>416</v>
      </c>
      <c r="G428" s="63" t="s">
        <v>582</v>
      </c>
      <c r="H428" s="70"/>
      <c r="I428" s="65">
        <f t="shared" si="2"/>
        <v>22</v>
      </c>
      <c r="J428" s="66">
        <f>COUNTIF(Username, F428)</f>
        <v>60</v>
      </c>
      <c r="K428" s="67" t="b">
        <v>1</v>
      </c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</row>
    <row r="429">
      <c r="A429" s="59">
        <v>19.0</v>
      </c>
      <c r="B429" s="59">
        <v>20.0</v>
      </c>
      <c r="C429" s="60">
        <v>33.1265703859118</v>
      </c>
      <c r="D429" s="60">
        <v>-96.6351041678696</v>
      </c>
      <c r="E429" s="61" t="s">
        <v>8</v>
      </c>
      <c r="F429" s="62" t="s">
        <v>44</v>
      </c>
      <c r="G429" s="63" t="s">
        <v>583</v>
      </c>
      <c r="H429" s="70"/>
      <c r="I429" s="65">
        <f t="shared" si="2"/>
        <v>20</v>
      </c>
      <c r="J429" s="66">
        <f>COUNTIF(Username, F429)</f>
        <v>20</v>
      </c>
      <c r="K429" s="67" t="b">
        <v>1</v>
      </c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</row>
    <row r="430">
      <c r="A430" s="59">
        <v>19.0</v>
      </c>
      <c r="B430" s="59">
        <v>21.0</v>
      </c>
      <c r="C430" s="60">
        <v>33.1265703857941</v>
      </c>
      <c r="D430" s="60">
        <v>-96.6349325423321</v>
      </c>
      <c r="E430" s="61" t="s">
        <v>12</v>
      </c>
      <c r="F430" s="62" t="s">
        <v>50</v>
      </c>
      <c r="G430" s="69" t="s">
        <v>584</v>
      </c>
      <c r="H430" s="70"/>
      <c r="I430" s="65">
        <f t="shared" si="2"/>
        <v>12</v>
      </c>
      <c r="J430" s="66">
        <f>COUNTIF(Username, F430)</f>
        <v>24</v>
      </c>
      <c r="K430" s="67" t="b">
        <v>1</v>
      </c>
      <c r="L430" s="71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</row>
    <row r="431">
      <c r="A431" s="59">
        <v>19.0</v>
      </c>
      <c r="B431" s="59">
        <v>22.0</v>
      </c>
      <c r="C431" s="60">
        <v>33.1265703856765</v>
      </c>
      <c r="D431" s="60">
        <v>-96.6347609167946</v>
      </c>
      <c r="E431" s="61" t="s">
        <v>8</v>
      </c>
      <c r="F431" s="62" t="s">
        <v>398</v>
      </c>
      <c r="G431" s="69" t="s">
        <v>585</v>
      </c>
      <c r="H431" s="70"/>
      <c r="I431" s="65">
        <f t="shared" si="2"/>
        <v>6</v>
      </c>
      <c r="J431" s="66">
        <f>COUNTIF(Username, F431)</f>
        <v>7</v>
      </c>
      <c r="K431" s="67" t="b">
        <v>1</v>
      </c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</row>
    <row r="432">
      <c r="A432" s="59">
        <v>19.0</v>
      </c>
      <c r="B432" s="59">
        <v>23.0</v>
      </c>
      <c r="C432" s="60">
        <v>33.1265703855588</v>
      </c>
      <c r="D432" s="60">
        <v>-96.6345892912571</v>
      </c>
      <c r="E432" s="61" t="s">
        <v>11</v>
      </c>
      <c r="F432" s="62" t="s">
        <v>416</v>
      </c>
      <c r="G432" s="63" t="s">
        <v>586</v>
      </c>
      <c r="H432" s="70"/>
      <c r="I432" s="65">
        <f t="shared" si="2"/>
        <v>22</v>
      </c>
      <c r="J432" s="66">
        <f>COUNTIF(Username, F432)</f>
        <v>60</v>
      </c>
      <c r="K432" s="67" t="b">
        <v>1</v>
      </c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</row>
    <row r="433">
      <c r="A433" s="59">
        <v>19.0</v>
      </c>
      <c r="B433" s="59">
        <v>24.0</v>
      </c>
      <c r="C433" s="60">
        <v>33.1265703854412</v>
      </c>
      <c r="D433" s="60">
        <v>-96.6344176657195</v>
      </c>
      <c r="E433" s="61" t="s">
        <v>11</v>
      </c>
      <c r="F433" s="62" t="s">
        <v>44</v>
      </c>
      <c r="G433" s="91" t="s">
        <v>587</v>
      </c>
      <c r="H433" s="70"/>
      <c r="I433" s="65">
        <f t="shared" si="2"/>
        <v>20</v>
      </c>
      <c r="J433" s="66">
        <f>COUNTIF(Username, F433)</f>
        <v>20</v>
      </c>
      <c r="K433" s="67" t="b">
        <v>1</v>
      </c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</row>
    <row r="434">
      <c r="A434" s="59">
        <v>19.0</v>
      </c>
      <c r="B434" s="59">
        <v>25.0</v>
      </c>
      <c r="C434" s="60">
        <v>33.1265703853236</v>
      </c>
      <c r="D434" s="60">
        <v>-96.634246040182</v>
      </c>
      <c r="E434" s="61" t="s">
        <v>11</v>
      </c>
      <c r="F434" s="62" t="s">
        <v>50</v>
      </c>
      <c r="G434" s="69" t="s">
        <v>588</v>
      </c>
      <c r="H434" s="70"/>
      <c r="I434" s="65">
        <f t="shared" si="2"/>
        <v>12</v>
      </c>
      <c r="J434" s="66">
        <f>COUNTIF(Username, F434)</f>
        <v>24</v>
      </c>
      <c r="K434" s="67" t="b">
        <v>1</v>
      </c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</row>
    <row r="435">
      <c r="A435" s="59">
        <v>19.0</v>
      </c>
      <c r="B435" s="59">
        <v>26.0</v>
      </c>
      <c r="C435" s="60">
        <v>33.1265703852059</v>
      </c>
      <c r="D435" s="60">
        <v>-96.6340744146445</v>
      </c>
      <c r="E435" s="61" t="s">
        <v>12</v>
      </c>
      <c r="F435" s="62" t="s">
        <v>416</v>
      </c>
      <c r="G435" s="63" t="s">
        <v>589</v>
      </c>
      <c r="H435" s="70"/>
      <c r="I435" s="65">
        <f t="shared" si="2"/>
        <v>22</v>
      </c>
      <c r="J435" s="66">
        <f>COUNTIF(Username, F435)</f>
        <v>60</v>
      </c>
      <c r="K435" s="67" t="b">
        <v>1</v>
      </c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</row>
    <row r="436">
      <c r="A436" s="59">
        <v>19.0</v>
      </c>
      <c r="B436" s="59">
        <v>27.0</v>
      </c>
      <c r="C436" s="60">
        <v>33.1265703850883</v>
      </c>
      <c r="D436" s="60">
        <v>-96.633902789107</v>
      </c>
      <c r="E436" s="61" t="s">
        <v>11</v>
      </c>
      <c r="F436" s="62" t="s">
        <v>44</v>
      </c>
      <c r="G436" s="63" t="s">
        <v>590</v>
      </c>
      <c r="H436" s="70"/>
      <c r="I436" s="65">
        <f t="shared" si="2"/>
        <v>20</v>
      </c>
      <c r="J436" s="66">
        <f>COUNTIF(Username, F436)</f>
        <v>20</v>
      </c>
      <c r="K436" s="67" t="b">
        <v>1</v>
      </c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</row>
    <row r="437">
      <c r="A437" s="59">
        <v>19.0</v>
      </c>
      <c r="B437" s="59">
        <v>28.0</v>
      </c>
      <c r="C437" s="60">
        <v>33.1265703849706</v>
      </c>
      <c r="D437" s="60">
        <v>-96.6337311635695</v>
      </c>
      <c r="E437" s="61" t="s">
        <v>5</v>
      </c>
      <c r="F437" s="62" t="s">
        <v>50</v>
      </c>
      <c r="G437" s="69" t="s">
        <v>591</v>
      </c>
      <c r="H437" s="70"/>
      <c r="I437" s="65">
        <f t="shared" si="2"/>
        <v>12</v>
      </c>
      <c r="J437" s="66">
        <f>COUNTIF(Username, F437)</f>
        <v>24</v>
      </c>
      <c r="K437" s="67" t="b">
        <v>1</v>
      </c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</row>
    <row r="438">
      <c r="A438" s="59">
        <v>19.0</v>
      </c>
      <c r="B438" s="59">
        <v>29.0</v>
      </c>
      <c r="C438" s="60">
        <v>33.126570384853</v>
      </c>
      <c r="D438" s="60">
        <v>-96.6335595380319</v>
      </c>
      <c r="E438" s="61" t="s">
        <v>4</v>
      </c>
      <c r="F438" s="62" t="s">
        <v>416</v>
      </c>
      <c r="G438" s="63" t="s">
        <v>592</v>
      </c>
      <c r="H438" s="70"/>
      <c r="I438" s="65">
        <f t="shared" si="2"/>
        <v>22</v>
      </c>
      <c r="J438" s="66">
        <f>COUNTIF(Username, F438)</f>
        <v>60</v>
      </c>
      <c r="K438" s="67" t="b">
        <v>1</v>
      </c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</row>
    <row r="439">
      <c r="A439" s="59">
        <v>19.0</v>
      </c>
      <c r="B439" s="59">
        <v>30.0</v>
      </c>
      <c r="C439" s="60">
        <v>33.1265703847353</v>
      </c>
      <c r="D439" s="60">
        <v>-96.6333879124944</v>
      </c>
      <c r="E439" s="61" t="s">
        <v>4</v>
      </c>
      <c r="F439" s="62" t="s">
        <v>593</v>
      </c>
      <c r="G439" s="63" t="s">
        <v>594</v>
      </c>
      <c r="H439" s="70"/>
      <c r="I439" s="65">
        <f t="shared" si="2"/>
        <v>1</v>
      </c>
      <c r="J439" s="66">
        <f>COUNTIF(Username, F439)</f>
        <v>1</v>
      </c>
      <c r="K439" s="67" t="b">
        <v>1</v>
      </c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</row>
    <row r="440">
      <c r="A440" s="59">
        <v>19.0</v>
      </c>
      <c r="B440" s="59">
        <v>31.0</v>
      </c>
      <c r="C440" s="60">
        <v>33.1265703846177</v>
      </c>
      <c r="D440" s="60">
        <v>-96.6332162869569</v>
      </c>
      <c r="E440" s="61" t="s">
        <v>5</v>
      </c>
      <c r="F440" s="62" t="s">
        <v>193</v>
      </c>
      <c r="G440" s="69" t="s">
        <v>595</v>
      </c>
      <c r="H440" s="70"/>
      <c r="I440" s="65">
        <f t="shared" si="2"/>
        <v>18</v>
      </c>
      <c r="J440" s="66">
        <f>COUNTIF(Username, F440)</f>
        <v>20</v>
      </c>
      <c r="K440" s="67" t="b">
        <v>1</v>
      </c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</row>
    <row r="441">
      <c r="A441" s="59">
        <v>19.0</v>
      </c>
      <c r="B441" s="59">
        <v>32.0</v>
      </c>
      <c r="C441" s="60">
        <v>33.1265703845001</v>
      </c>
      <c r="D441" s="60">
        <v>-96.6330446614193</v>
      </c>
      <c r="E441" s="61" t="s">
        <v>12</v>
      </c>
      <c r="F441" s="62" t="s">
        <v>416</v>
      </c>
      <c r="G441" s="63" t="s">
        <v>596</v>
      </c>
      <c r="H441" s="70"/>
      <c r="I441" s="65">
        <f t="shared" si="2"/>
        <v>22</v>
      </c>
      <c r="J441" s="66">
        <f>COUNTIF(Username, F441)</f>
        <v>60</v>
      </c>
      <c r="K441" s="67" t="b">
        <v>1</v>
      </c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</row>
    <row r="442">
      <c r="A442" s="59">
        <v>19.0</v>
      </c>
      <c r="B442" s="59">
        <v>33.0</v>
      </c>
      <c r="C442" s="60">
        <v>33.1265703843824</v>
      </c>
      <c r="D442" s="60">
        <v>-96.6328730358818</v>
      </c>
      <c r="E442" s="61" t="s">
        <v>11</v>
      </c>
      <c r="F442" s="62" t="s">
        <v>444</v>
      </c>
      <c r="G442" s="69" t="s">
        <v>597</v>
      </c>
      <c r="H442" s="70"/>
      <c r="I442" s="65">
        <f t="shared" si="2"/>
        <v>5</v>
      </c>
      <c r="J442" s="66">
        <f>COUNTIF(Username, F442)</f>
        <v>5</v>
      </c>
      <c r="K442" s="67" t="b">
        <v>1</v>
      </c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</row>
    <row r="443">
      <c r="A443" s="59">
        <v>19.0</v>
      </c>
      <c r="B443" s="59">
        <v>34.0</v>
      </c>
      <c r="C443" s="60">
        <v>33.1265703842648</v>
      </c>
      <c r="D443" s="60">
        <v>-96.6327014103443</v>
      </c>
      <c r="E443" s="61" t="s">
        <v>8</v>
      </c>
      <c r="F443" s="62" t="s">
        <v>111</v>
      </c>
      <c r="G443" s="77" t="s">
        <v>598</v>
      </c>
      <c r="H443" s="70"/>
      <c r="I443" s="65">
        <f t="shared" si="2"/>
        <v>3</v>
      </c>
      <c r="J443" s="66">
        <f>COUNTIF(Username, F443)</f>
        <v>3</v>
      </c>
      <c r="K443" s="67" t="b">
        <v>1</v>
      </c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</row>
    <row r="444">
      <c r="A444" s="59">
        <v>19.0</v>
      </c>
      <c r="B444" s="59">
        <v>35.0</v>
      </c>
      <c r="C444" s="60">
        <v>33.1265703841472</v>
      </c>
      <c r="D444" s="60">
        <v>-96.6325297848068</v>
      </c>
      <c r="E444" s="61" t="s">
        <v>13</v>
      </c>
      <c r="F444" s="62" t="s">
        <v>416</v>
      </c>
      <c r="G444" s="63" t="s">
        <v>599</v>
      </c>
      <c r="H444" s="70"/>
      <c r="I444" s="65">
        <f t="shared" si="2"/>
        <v>22</v>
      </c>
      <c r="J444" s="66">
        <f>COUNTIF(Username, F444)</f>
        <v>60</v>
      </c>
      <c r="K444" s="67" t="b">
        <v>1</v>
      </c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</row>
    <row r="445">
      <c r="A445" s="59">
        <v>19.0</v>
      </c>
      <c r="B445" s="59">
        <v>36.0</v>
      </c>
      <c r="C445" s="60">
        <v>33.1265703840295</v>
      </c>
      <c r="D445" s="60">
        <v>-96.6323581592693</v>
      </c>
      <c r="E445" s="61" t="s">
        <v>13</v>
      </c>
      <c r="F445" s="62" t="s">
        <v>136</v>
      </c>
      <c r="G445" s="77" t="s">
        <v>600</v>
      </c>
      <c r="H445" s="70"/>
      <c r="I445" s="65">
        <f t="shared" si="2"/>
        <v>5</v>
      </c>
      <c r="J445" s="66">
        <f>COUNTIF(Username, F445)</f>
        <v>5</v>
      </c>
      <c r="K445" s="67" t="b">
        <v>1</v>
      </c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</row>
    <row r="446">
      <c r="A446" s="59">
        <v>19.0</v>
      </c>
      <c r="B446" s="59">
        <v>37.0</v>
      </c>
      <c r="C446" s="60">
        <v>33.1265703839119</v>
      </c>
      <c r="D446" s="60">
        <v>-96.6321865337317</v>
      </c>
      <c r="E446" s="61" t="s">
        <v>8</v>
      </c>
      <c r="F446" s="62" t="s">
        <v>327</v>
      </c>
      <c r="G446" s="69" t="s">
        <v>601</v>
      </c>
      <c r="H446" s="70"/>
      <c r="I446" s="65">
        <f t="shared" si="2"/>
        <v>8</v>
      </c>
      <c r="J446" s="66">
        <f>COUNTIF(Username, F446)</f>
        <v>11</v>
      </c>
      <c r="K446" s="67" t="b">
        <v>1</v>
      </c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</row>
    <row r="447">
      <c r="A447" s="59">
        <v>19.0</v>
      </c>
      <c r="B447" s="59">
        <v>38.0</v>
      </c>
      <c r="C447" s="60">
        <v>33.1265703837942</v>
      </c>
      <c r="D447" s="60">
        <v>-96.6320149081942</v>
      </c>
      <c r="E447" s="61" t="s">
        <v>9</v>
      </c>
      <c r="F447" s="62" t="s">
        <v>416</v>
      </c>
      <c r="G447" s="63" t="s">
        <v>602</v>
      </c>
      <c r="H447" s="70"/>
      <c r="I447" s="65">
        <f t="shared" si="2"/>
        <v>22</v>
      </c>
      <c r="J447" s="66">
        <f>COUNTIF(Username, F447)</f>
        <v>60</v>
      </c>
      <c r="K447" s="67" t="b">
        <v>1</v>
      </c>
      <c r="L447" s="71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</row>
    <row r="448">
      <c r="A448" s="59">
        <v>19.0</v>
      </c>
      <c r="B448" s="59">
        <v>39.0</v>
      </c>
      <c r="C448" s="60">
        <v>33.1265703836766</v>
      </c>
      <c r="D448" s="60">
        <v>-96.6318432826567</v>
      </c>
      <c r="E448" s="61" t="s">
        <v>10</v>
      </c>
      <c r="F448" s="62" t="s">
        <v>243</v>
      </c>
      <c r="G448" s="69" t="s">
        <v>603</v>
      </c>
      <c r="H448" s="70"/>
      <c r="I448" s="65">
        <f t="shared" si="2"/>
        <v>3</v>
      </c>
      <c r="J448" s="66">
        <f>COUNTIF(Username, F448)</f>
        <v>3</v>
      </c>
      <c r="K448" s="67" t="b">
        <v>1</v>
      </c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</row>
    <row r="449">
      <c r="A449" s="59">
        <v>20.0</v>
      </c>
      <c r="B449" s="59">
        <v>6.0</v>
      </c>
      <c r="C449" s="60">
        <v>33.1264266571132</v>
      </c>
      <c r="D449" s="60">
        <v>-96.6375069279232</v>
      </c>
      <c r="E449" s="61" t="s">
        <v>10</v>
      </c>
      <c r="F449" s="62" t="s">
        <v>199</v>
      </c>
      <c r="G449" s="69" t="s">
        <v>604</v>
      </c>
      <c r="H449" s="70"/>
      <c r="I449" s="65">
        <f t="shared" si="2"/>
        <v>5</v>
      </c>
      <c r="J449" s="66">
        <f>COUNTIF(Username, F449)</f>
        <v>5</v>
      </c>
      <c r="K449" s="67" t="b">
        <v>1</v>
      </c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</row>
    <row r="450">
      <c r="A450" s="59">
        <v>20.0</v>
      </c>
      <c r="B450" s="59">
        <v>7.0</v>
      </c>
      <c r="C450" s="60">
        <v>33.1264266569956</v>
      </c>
      <c r="D450" s="60">
        <v>-96.6373353026666</v>
      </c>
      <c r="E450" s="61" t="s">
        <v>9</v>
      </c>
      <c r="F450" s="62" t="s">
        <v>333</v>
      </c>
      <c r="G450" s="77" t="s">
        <v>605</v>
      </c>
      <c r="H450" s="70"/>
      <c r="I450" s="65">
        <f t="shared" si="2"/>
        <v>7</v>
      </c>
      <c r="J450" s="66">
        <f>COUNTIF(Username, F450)</f>
        <v>12</v>
      </c>
      <c r="K450" s="67" t="b">
        <v>1</v>
      </c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</row>
    <row r="451">
      <c r="A451" s="59">
        <v>20.0</v>
      </c>
      <c r="B451" s="59">
        <v>8.0</v>
      </c>
      <c r="C451" s="60">
        <v>33.126426656878</v>
      </c>
      <c r="D451" s="60">
        <v>-96.63716367741</v>
      </c>
      <c r="E451" s="61" t="s">
        <v>8</v>
      </c>
      <c r="F451" s="62" t="s">
        <v>606</v>
      </c>
      <c r="G451" s="63" t="s">
        <v>607</v>
      </c>
      <c r="H451" s="70"/>
      <c r="I451" s="65">
        <f t="shared" si="2"/>
        <v>1</v>
      </c>
      <c r="J451" s="66">
        <f>COUNTIF(Username, F451)</f>
        <v>1</v>
      </c>
      <c r="K451" s="67" t="b">
        <v>1</v>
      </c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</row>
    <row r="452">
      <c r="A452" s="59">
        <v>20.0</v>
      </c>
      <c r="B452" s="59">
        <v>9.0</v>
      </c>
      <c r="C452" s="60">
        <v>33.1264266567603</v>
      </c>
      <c r="D452" s="60">
        <v>-96.6369920521534</v>
      </c>
      <c r="E452" s="61" t="s">
        <v>12</v>
      </c>
      <c r="F452" s="62" t="s">
        <v>287</v>
      </c>
      <c r="G452" s="69" t="s">
        <v>608</v>
      </c>
      <c r="H452" s="70"/>
      <c r="I452" s="65">
        <f t="shared" si="2"/>
        <v>12</v>
      </c>
      <c r="J452" s="66">
        <f>COUNTIF(Username, F452)</f>
        <v>12</v>
      </c>
      <c r="K452" s="67" t="b">
        <v>1</v>
      </c>
      <c r="L452" s="71"/>
      <c r="M452" s="71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</row>
    <row r="453">
      <c r="A453" s="59">
        <v>20.0</v>
      </c>
      <c r="B453" s="59">
        <v>10.0</v>
      </c>
      <c r="C453" s="60">
        <v>33.1264266566427</v>
      </c>
      <c r="D453" s="60">
        <v>-96.6368204268968</v>
      </c>
      <c r="E453" s="61" t="s">
        <v>12</v>
      </c>
      <c r="F453" s="62" t="s">
        <v>338</v>
      </c>
      <c r="G453" s="69" t="s">
        <v>609</v>
      </c>
      <c r="H453" s="70"/>
      <c r="I453" s="65">
        <f t="shared" si="2"/>
        <v>10</v>
      </c>
      <c r="J453" s="66">
        <f>COUNTIF(Username, F453)</f>
        <v>14</v>
      </c>
      <c r="K453" s="67" t="b">
        <v>1</v>
      </c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</row>
    <row r="454">
      <c r="A454" s="59">
        <v>20.0</v>
      </c>
      <c r="B454" s="59">
        <v>11.0</v>
      </c>
      <c r="C454" s="60">
        <v>33.126426656525</v>
      </c>
      <c r="D454" s="60">
        <v>-96.6366488016402</v>
      </c>
      <c r="E454" s="61" t="s">
        <v>12</v>
      </c>
      <c r="F454" s="62" t="s">
        <v>552</v>
      </c>
      <c r="G454" s="77" t="s">
        <v>610</v>
      </c>
      <c r="H454" s="70"/>
      <c r="I454" s="65">
        <f t="shared" si="2"/>
        <v>6</v>
      </c>
      <c r="J454" s="66">
        <f>COUNTIF(Username, F454)</f>
        <v>6</v>
      </c>
      <c r="K454" s="67" t="b">
        <v>1</v>
      </c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</row>
    <row r="455">
      <c r="A455" s="59">
        <v>20.0</v>
      </c>
      <c r="B455" s="59">
        <v>12.0</v>
      </c>
      <c r="C455" s="60">
        <v>33.1264266564074</v>
      </c>
      <c r="D455" s="60">
        <v>-96.6364771763836</v>
      </c>
      <c r="E455" s="61" t="s">
        <v>11</v>
      </c>
      <c r="F455" s="62" t="s">
        <v>60</v>
      </c>
      <c r="G455" s="69" t="s">
        <v>611</v>
      </c>
      <c r="H455" s="70"/>
      <c r="I455" s="65">
        <f t="shared" si="2"/>
        <v>15</v>
      </c>
      <c r="J455" s="66">
        <f>COUNTIF(Username, F455)</f>
        <v>16</v>
      </c>
      <c r="K455" s="67" t="b">
        <v>1</v>
      </c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</row>
    <row r="456">
      <c r="A456" s="59">
        <v>20.0</v>
      </c>
      <c r="B456" s="59">
        <v>13.0</v>
      </c>
      <c r="C456" s="60">
        <v>33.1264266562898</v>
      </c>
      <c r="D456" s="60">
        <v>-96.636305551127</v>
      </c>
      <c r="E456" s="61" t="s">
        <v>11</v>
      </c>
      <c r="F456" s="62" t="s">
        <v>338</v>
      </c>
      <c r="G456" s="69" t="s">
        <v>612</v>
      </c>
      <c r="H456" s="70"/>
      <c r="I456" s="65">
        <f t="shared" si="2"/>
        <v>10</v>
      </c>
      <c r="J456" s="66">
        <f>COUNTIF(Username, F456)</f>
        <v>14</v>
      </c>
      <c r="K456" s="67" t="b">
        <v>1</v>
      </c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</row>
    <row r="457">
      <c r="A457" s="59">
        <v>20.0</v>
      </c>
      <c r="B457" s="59">
        <v>14.0</v>
      </c>
      <c r="C457" s="60">
        <v>33.1264266561721</v>
      </c>
      <c r="D457" s="60">
        <v>-96.6361339258704</v>
      </c>
      <c r="E457" s="61" t="s">
        <v>12</v>
      </c>
      <c r="F457" s="62" t="s">
        <v>287</v>
      </c>
      <c r="G457" s="69" t="s">
        <v>613</v>
      </c>
      <c r="H457" s="70"/>
      <c r="I457" s="65">
        <f t="shared" si="2"/>
        <v>12</v>
      </c>
      <c r="J457" s="66">
        <f>COUNTIF(Username, F457)</f>
        <v>12</v>
      </c>
      <c r="K457" s="67" t="b">
        <v>1</v>
      </c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</row>
    <row r="458">
      <c r="A458" s="59">
        <v>20.0</v>
      </c>
      <c r="B458" s="59">
        <v>15.0</v>
      </c>
      <c r="C458" s="60">
        <v>33.1264266560545</v>
      </c>
      <c r="D458" s="60">
        <v>-96.6359623006138</v>
      </c>
      <c r="E458" s="61" t="s">
        <v>8</v>
      </c>
      <c r="F458" s="62" t="s">
        <v>268</v>
      </c>
      <c r="G458" s="77" t="s">
        <v>614</v>
      </c>
      <c r="H458" s="70"/>
      <c r="I458" s="65">
        <f t="shared" si="2"/>
        <v>9</v>
      </c>
      <c r="J458" s="66">
        <f>COUNTIF(Username, F458)</f>
        <v>10</v>
      </c>
      <c r="K458" s="67" t="b">
        <v>1</v>
      </c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</row>
    <row r="459">
      <c r="A459" s="59">
        <v>20.0</v>
      </c>
      <c r="B459" s="59">
        <v>16.0</v>
      </c>
      <c r="C459" s="60">
        <v>33.1264266559368</v>
      </c>
      <c r="D459" s="60">
        <v>-96.6357906753572</v>
      </c>
      <c r="E459" s="61" t="s">
        <v>8</v>
      </c>
      <c r="F459" s="62" t="s">
        <v>79</v>
      </c>
      <c r="G459" s="69" t="s">
        <v>615</v>
      </c>
      <c r="H459" s="70"/>
      <c r="I459" s="65">
        <f t="shared" si="2"/>
        <v>10</v>
      </c>
      <c r="J459" s="66">
        <f>COUNTIF(Username, F459)</f>
        <v>11</v>
      </c>
      <c r="K459" s="67" t="b">
        <v>1</v>
      </c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</row>
    <row r="460">
      <c r="A460" s="59">
        <v>20.0</v>
      </c>
      <c r="B460" s="59">
        <v>17.0</v>
      </c>
      <c r="C460" s="60">
        <v>33.1264266558192</v>
      </c>
      <c r="D460" s="60">
        <v>-96.6356190501006</v>
      </c>
      <c r="E460" s="61" t="s">
        <v>8</v>
      </c>
      <c r="F460" s="62" t="s">
        <v>552</v>
      </c>
      <c r="G460" s="77" t="s">
        <v>616</v>
      </c>
      <c r="H460" s="70"/>
      <c r="I460" s="65">
        <f t="shared" si="2"/>
        <v>6</v>
      </c>
      <c r="J460" s="66">
        <f>COUNTIF(Username, F460)</f>
        <v>6</v>
      </c>
      <c r="K460" s="67" t="b">
        <v>1</v>
      </c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</row>
    <row r="461">
      <c r="A461" s="59">
        <v>20.0</v>
      </c>
      <c r="B461" s="59">
        <v>18.0</v>
      </c>
      <c r="C461" s="60">
        <v>33.1264266557015</v>
      </c>
      <c r="D461" s="60">
        <v>-96.635447424844</v>
      </c>
      <c r="E461" s="61" t="s">
        <v>8</v>
      </c>
      <c r="F461" s="62" t="s">
        <v>338</v>
      </c>
      <c r="G461" s="69" t="s">
        <v>617</v>
      </c>
      <c r="H461" s="70"/>
      <c r="I461" s="65">
        <f t="shared" si="2"/>
        <v>10</v>
      </c>
      <c r="J461" s="66">
        <f>COUNTIF(Username, F461)</f>
        <v>14</v>
      </c>
      <c r="K461" s="67" t="b">
        <v>1</v>
      </c>
      <c r="L461" s="71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</row>
    <row r="462">
      <c r="A462" s="59">
        <v>20.0</v>
      </c>
      <c r="B462" s="59">
        <v>19.0</v>
      </c>
      <c r="C462" s="60">
        <v>33.1264266555839</v>
      </c>
      <c r="D462" s="60">
        <v>-96.6352757995874</v>
      </c>
      <c r="E462" s="61" t="s">
        <v>8</v>
      </c>
      <c r="F462" s="62" t="s">
        <v>250</v>
      </c>
      <c r="G462" s="69" t="s">
        <v>618</v>
      </c>
      <c r="H462" s="70"/>
      <c r="I462" s="65">
        <f t="shared" si="2"/>
        <v>6</v>
      </c>
      <c r="J462" s="66">
        <f>COUNTIF(Username, F462)</f>
        <v>20</v>
      </c>
      <c r="K462" s="67" t="b">
        <v>1</v>
      </c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</row>
    <row r="463">
      <c r="A463" s="59">
        <v>20.0</v>
      </c>
      <c r="B463" s="59">
        <v>20.0</v>
      </c>
      <c r="C463" s="60">
        <v>33.1264266554663</v>
      </c>
      <c r="D463" s="60">
        <v>-96.6351041743308</v>
      </c>
      <c r="E463" s="61" t="s">
        <v>12</v>
      </c>
      <c r="F463" s="62" t="s">
        <v>287</v>
      </c>
      <c r="G463" s="69" t="s">
        <v>619</v>
      </c>
      <c r="H463" s="70"/>
      <c r="I463" s="65">
        <f t="shared" si="2"/>
        <v>12</v>
      </c>
      <c r="J463" s="66">
        <f>COUNTIF(Username, F463)</f>
        <v>12</v>
      </c>
      <c r="K463" s="67" t="b">
        <v>1</v>
      </c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</row>
    <row r="464">
      <c r="A464" s="59">
        <v>20.0</v>
      </c>
      <c r="B464" s="59">
        <v>21.0</v>
      </c>
      <c r="C464" s="60">
        <v>33.1264266553486</v>
      </c>
      <c r="D464" s="60">
        <v>-96.6349325490742</v>
      </c>
      <c r="E464" s="61" t="s">
        <v>8</v>
      </c>
      <c r="F464" s="62" t="s">
        <v>620</v>
      </c>
      <c r="G464" s="80"/>
      <c r="H464" s="70"/>
      <c r="I464" s="65">
        <f t="shared" si="2"/>
        <v>0</v>
      </c>
      <c r="J464" s="66">
        <f>COUNTIF(Username, F464)</f>
        <v>1</v>
      </c>
      <c r="K464" s="66" t="b">
        <v>0</v>
      </c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</row>
    <row r="465">
      <c r="A465" s="59">
        <v>20.0</v>
      </c>
      <c r="B465" s="59">
        <v>22.0</v>
      </c>
      <c r="C465" s="60">
        <v>33.126426655231</v>
      </c>
      <c r="D465" s="60">
        <v>-96.6347609238176</v>
      </c>
      <c r="E465" s="61" t="s">
        <v>11</v>
      </c>
      <c r="F465" s="62" t="s">
        <v>394</v>
      </c>
      <c r="G465" s="92" t="s">
        <v>621</v>
      </c>
      <c r="H465" s="93"/>
      <c r="I465" s="65">
        <f t="shared" si="2"/>
        <v>7</v>
      </c>
      <c r="J465" s="66">
        <f>COUNTIF(Username, F465)</f>
        <v>12</v>
      </c>
      <c r="K465" s="67" t="b">
        <v>1</v>
      </c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</row>
    <row r="466">
      <c r="A466" s="59">
        <v>20.0</v>
      </c>
      <c r="B466" s="59">
        <v>23.0</v>
      </c>
      <c r="C466" s="60">
        <v>33.1264266551133</v>
      </c>
      <c r="D466" s="60">
        <v>-96.634589298561</v>
      </c>
      <c r="E466" s="61" t="s">
        <v>12</v>
      </c>
      <c r="F466" s="62" t="s">
        <v>287</v>
      </c>
      <c r="G466" s="69" t="s">
        <v>622</v>
      </c>
      <c r="H466" s="70"/>
      <c r="I466" s="65">
        <f t="shared" si="2"/>
        <v>12</v>
      </c>
      <c r="J466" s="66">
        <f>COUNTIF(Username, F466)</f>
        <v>12</v>
      </c>
      <c r="K466" s="67" t="b">
        <v>1</v>
      </c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</row>
    <row r="467">
      <c r="A467" s="59">
        <v>20.0</v>
      </c>
      <c r="B467" s="59">
        <v>24.0</v>
      </c>
      <c r="C467" s="60">
        <v>33.1264266549957</v>
      </c>
      <c r="D467" s="60">
        <v>-96.6344176733044</v>
      </c>
      <c r="E467" s="61" t="s">
        <v>12</v>
      </c>
      <c r="F467" s="62" t="s">
        <v>522</v>
      </c>
      <c r="G467" s="77" t="s">
        <v>623</v>
      </c>
      <c r="H467" s="70"/>
      <c r="I467" s="65">
        <f t="shared" si="2"/>
        <v>6</v>
      </c>
      <c r="J467" s="66">
        <f>COUNTIF(Username, F467)</f>
        <v>6</v>
      </c>
      <c r="K467" s="67" t="b">
        <v>1</v>
      </c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</row>
    <row r="468">
      <c r="A468" s="59">
        <v>20.0</v>
      </c>
      <c r="B468" s="59">
        <v>25.0</v>
      </c>
      <c r="C468" s="60">
        <v>33.126426654878</v>
      </c>
      <c r="D468" s="60">
        <v>-96.6342460480478</v>
      </c>
      <c r="E468" s="61" t="s">
        <v>11</v>
      </c>
      <c r="F468" s="62" t="s">
        <v>193</v>
      </c>
      <c r="G468" s="69" t="s">
        <v>624</v>
      </c>
      <c r="H468" s="70"/>
      <c r="I468" s="65">
        <f t="shared" si="2"/>
        <v>18</v>
      </c>
      <c r="J468" s="66">
        <f>COUNTIF(Username, F468)</f>
        <v>20</v>
      </c>
      <c r="K468" s="67" t="b">
        <v>1</v>
      </c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</row>
    <row r="469">
      <c r="A469" s="59">
        <v>20.0</v>
      </c>
      <c r="B469" s="59">
        <v>26.0</v>
      </c>
      <c r="C469" s="60">
        <v>33.1264266547604</v>
      </c>
      <c r="D469" s="60">
        <v>-96.6340744227912</v>
      </c>
      <c r="E469" s="61" t="s">
        <v>12</v>
      </c>
      <c r="F469" s="62" t="s">
        <v>625</v>
      </c>
      <c r="G469" s="69" t="s">
        <v>626</v>
      </c>
      <c r="H469" s="70"/>
      <c r="I469" s="65">
        <f t="shared" si="2"/>
        <v>2</v>
      </c>
      <c r="J469" s="66">
        <f>COUNTIF(Username, F469)</f>
        <v>2</v>
      </c>
      <c r="K469" s="67" t="b">
        <v>1</v>
      </c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</row>
    <row r="470">
      <c r="A470" s="59">
        <v>20.0</v>
      </c>
      <c r="B470" s="59">
        <v>27.0</v>
      </c>
      <c r="C470" s="60">
        <v>33.1264266546428</v>
      </c>
      <c r="D470" s="60">
        <v>-96.6339027975346</v>
      </c>
      <c r="E470" s="61" t="s">
        <v>12</v>
      </c>
      <c r="F470" s="62" t="s">
        <v>338</v>
      </c>
      <c r="G470" s="69" t="s">
        <v>627</v>
      </c>
      <c r="H470" s="64"/>
      <c r="I470" s="65">
        <f t="shared" si="2"/>
        <v>10</v>
      </c>
      <c r="J470" s="66">
        <f>COUNTIF(Username, F470)</f>
        <v>14</v>
      </c>
      <c r="K470" s="67" t="b">
        <v>1</v>
      </c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</row>
    <row r="471">
      <c r="A471" s="59">
        <v>20.0</v>
      </c>
      <c r="B471" s="59">
        <v>28.0</v>
      </c>
      <c r="C471" s="60">
        <v>33.1264266545251</v>
      </c>
      <c r="D471" s="60">
        <v>-96.633731172278</v>
      </c>
      <c r="E471" s="61" t="s">
        <v>11</v>
      </c>
      <c r="F471" s="62" t="s">
        <v>250</v>
      </c>
      <c r="G471" s="69" t="s">
        <v>628</v>
      </c>
      <c r="H471" s="70"/>
      <c r="I471" s="65">
        <f t="shared" si="2"/>
        <v>6</v>
      </c>
      <c r="J471" s="66">
        <f>COUNTIF(Username, F471)</f>
        <v>20</v>
      </c>
      <c r="K471" s="67" t="b">
        <v>1</v>
      </c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</row>
    <row r="472">
      <c r="A472" s="59">
        <v>20.0</v>
      </c>
      <c r="B472" s="59">
        <v>29.0</v>
      </c>
      <c r="C472" s="60">
        <v>33.1264266544075</v>
      </c>
      <c r="D472" s="60">
        <v>-96.6335595470214</v>
      </c>
      <c r="E472" s="61" t="s">
        <v>4</v>
      </c>
      <c r="F472" s="62" t="s">
        <v>629</v>
      </c>
      <c r="G472" s="63" t="s">
        <v>630</v>
      </c>
      <c r="H472" s="70"/>
      <c r="I472" s="65">
        <f t="shared" si="2"/>
        <v>2</v>
      </c>
      <c r="J472" s="66">
        <f>COUNTIF(Username, F472)</f>
        <v>2</v>
      </c>
      <c r="K472" s="67" t="b">
        <v>1</v>
      </c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</row>
    <row r="473">
      <c r="A473" s="59">
        <v>20.0</v>
      </c>
      <c r="B473" s="59">
        <v>30.0</v>
      </c>
      <c r="C473" s="60">
        <v>33.1264266542898</v>
      </c>
      <c r="D473" s="60">
        <v>-96.6333879217648</v>
      </c>
      <c r="E473" s="61" t="s">
        <v>4</v>
      </c>
      <c r="F473" s="62" t="s">
        <v>631</v>
      </c>
      <c r="G473" s="77" t="s">
        <v>632</v>
      </c>
      <c r="H473" s="70"/>
      <c r="I473" s="65">
        <f t="shared" si="2"/>
        <v>2</v>
      </c>
      <c r="J473" s="66">
        <f>COUNTIF(Username, F473)</f>
        <v>2</v>
      </c>
      <c r="K473" s="67" t="b">
        <v>1</v>
      </c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</row>
    <row r="474">
      <c r="A474" s="59">
        <v>20.0</v>
      </c>
      <c r="B474" s="59">
        <v>31.0</v>
      </c>
      <c r="C474" s="60">
        <v>33.1264266541722</v>
      </c>
      <c r="D474" s="60">
        <v>-96.6332162965083</v>
      </c>
      <c r="E474" s="61" t="s">
        <v>4</v>
      </c>
      <c r="F474" s="62" t="s">
        <v>633</v>
      </c>
      <c r="G474" s="77" t="s">
        <v>634</v>
      </c>
      <c r="H474" s="70"/>
      <c r="I474" s="65">
        <f t="shared" si="2"/>
        <v>2</v>
      </c>
      <c r="J474" s="66">
        <f>COUNTIF(Username, F474)</f>
        <v>2</v>
      </c>
      <c r="K474" s="67" t="b">
        <v>1</v>
      </c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</row>
    <row r="475">
      <c r="A475" s="59">
        <v>20.0</v>
      </c>
      <c r="B475" s="59">
        <v>32.0</v>
      </c>
      <c r="C475" s="60">
        <v>33.1264266540545</v>
      </c>
      <c r="D475" s="60">
        <v>-96.6330446712517</v>
      </c>
      <c r="E475" s="61" t="s">
        <v>12</v>
      </c>
      <c r="F475" s="62" t="s">
        <v>629</v>
      </c>
      <c r="G475" s="77" t="s">
        <v>635</v>
      </c>
      <c r="H475" s="70"/>
      <c r="I475" s="65">
        <f t="shared" si="2"/>
        <v>2</v>
      </c>
      <c r="J475" s="66">
        <f>COUNTIF(Username, F475)</f>
        <v>2</v>
      </c>
      <c r="K475" s="67" t="b">
        <v>1</v>
      </c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</row>
    <row r="476">
      <c r="A476" s="59">
        <v>20.0</v>
      </c>
      <c r="B476" s="59">
        <v>33.0</v>
      </c>
      <c r="C476" s="60">
        <v>33.1264266539369</v>
      </c>
      <c r="D476" s="60">
        <v>-96.6328730459951</v>
      </c>
      <c r="E476" s="61" t="s">
        <v>12</v>
      </c>
      <c r="F476" s="62" t="s">
        <v>631</v>
      </c>
      <c r="G476" s="77" t="s">
        <v>636</v>
      </c>
      <c r="H476" s="70"/>
      <c r="I476" s="65">
        <f t="shared" si="2"/>
        <v>2</v>
      </c>
      <c r="J476" s="66">
        <f>COUNTIF(Username, F476)</f>
        <v>2</v>
      </c>
      <c r="K476" s="67" t="b">
        <v>1</v>
      </c>
      <c r="L476" s="71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</row>
    <row r="477">
      <c r="A477" s="59">
        <v>20.0</v>
      </c>
      <c r="B477" s="59">
        <v>34.0</v>
      </c>
      <c r="C477" s="60">
        <v>33.1264266538192</v>
      </c>
      <c r="D477" s="60">
        <v>-96.6327014207385</v>
      </c>
      <c r="E477" s="61" t="s">
        <v>8</v>
      </c>
      <c r="F477" s="62" t="s">
        <v>633</v>
      </c>
      <c r="G477" s="77" t="s">
        <v>637</v>
      </c>
      <c r="H477" s="70"/>
      <c r="I477" s="65">
        <f t="shared" si="2"/>
        <v>2</v>
      </c>
      <c r="J477" s="66">
        <f>COUNTIF(Username, F477)</f>
        <v>2</v>
      </c>
      <c r="K477" s="67" t="b">
        <v>1</v>
      </c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</row>
    <row r="478">
      <c r="A478" s="59">
        <v>20.0</v>
      </c>
      <c r="B478" s="59">
        <v>35.0</v>
      </c>
      <c r="C478" s="60">
        <v>33.1264266537016</v>
      </c>
      <c r="D478" s="60">
        <v>-96.6325297954819</v>
      </c>
      <c r="E478" s="61" t="s">
        <v>12</v>
      </c>
      <c r="F478" s="62" t="s">
        <v>552</v>
      </c>
      <c r="G478" s="77" t="s">
        <v>638</v>
      </c>
      <c r="H478" s="64"/>
      <c r="I478" s="65">
        <f t="shared" si="2"/>
        <v>6</v>
      </c>
      <c r="J478" s="66">
        <f>COUNTIF(Username, F478)</f>
        <v>6</v>
      </c>
      <c r="K478" s="67" t="b">
        <v>1</v>
      </c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</row>
    <row r="479">
      <c r="A479" s="59">
        <v>20.0</v>
      </c>
      <c r="B479" s="59">
        <v>36.0</v>
      </c>
      <c r="C479" s="60">
        <v>33.126426653584</v>
      </c>
      <c r="D479" s="60">
        <v>-96.6323581702253</v>
      </c>
      <c r="E479" s="61" t="s">
        <v>8</v>
      </c>
      <c r="F479" s="62" t="s">
        <v>338</v>
      </c>
      <c r="G479" s="69" t="s">
        <v>639</v>
      </c>
      <c r="H479" s="70"/>
      <c r="I479" s="65">
        <f t="shared" si="2"/>
        <v>10</v>
      </c>
      <c r="J479" s="66">
        <f>COUNTIF(Username, F479)</f>
        <v>14</v>
      </c>
      <c r="K479" s="67" t="b">
        <v>1</v>
      </c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</row>
    <row r="480">
      <c r="A480" s="59">
        <v>20.0</v>
      </c>
      <c r="B480" s="59">
        <v>37.0</v>
      </c>
      <c r="C480" s="60">
        <v>33.1264266534663</v>
      </c>
      <c r="D480" s="60">
        <v>-96.6321865449687</v>
      </c>
      <c r="E480" s="61" t="s">
        <v>9</v>
      </c>
      <c r="F480" s="62" t="s">
        <v>522</v>
      </c>
      <c r="G480" s="77" t="s">
        <v>640</v>
      </c>
      <c r="H480" s="70"/>
      <c r="I480" s="65">
        <f t="shared" si="2"/>
        <v>6</v>
      </c>
      <c r="J480" s="66">
        <f>COUNTIF(Username, F480)</f>
        <v>6</v>
      </c>
      <c r="K480" s="67" t="b">
        <v>1</v>
      </c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</row>
    <row r="481">
      <c r="A481" s="59">
        <v>20.0</v>
      </c>
      <c r="B481" s="59">
        <v>38.0</v>
      </c>
      <c r="C481" s="60">
        <v>33.1264266533487</v>
      </c>
      <c r="D481" s="60">
        <v>-96.6320149197121</v>
      </c>
      <c r="E481" s="61" t="s">
        <v>10</v>
      </c>
      <c r="F481" s="62" t="s">
        <v>239</v>
      </c>
      <c r="G481" s="77" t="s">
        <v>641</v>
      </c>
      <c r="H481" s="70"/>
      <c r="I481" s="65">
        <f t="shared" si="2"/>
        <v>7</v>
      </c>
      <c r="J481" s="66">
        <f>COUNTIF(Username, F481)</f>
        <v>10</v>
      </c>
      <c r="K481" s="67" t="b">
        <v>1</v>
      </c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</row>
    <row r="482">
      <c r="A482" s="59">
        <v>21.0</v>
      </c>
      <c r="B482" s="59">
        <v>5.0</v>
      </c>
      <c r="C482" s="60">
        <v>33.1262829267854</v>
      </c>
      <c r="D482" s="60">
        <v>-96.6376785554276</v>
      </c>
      <c r="E482" s="61" t="s">
        <v>10</v>
      </c>
      <c r="F482" s="62" t="s">
        <v>369</v>
      </c>
      <c r="G482" s="63" t="s">
        <v>642</v>
      </c>
      <c r="H482" s="70"/>
      <c r="I482" s="65">
        <f t="shared" si="2"/>
        <v>7</v>
      </c>
      <c r="J482" s="66">
        <f>COUNTIF(Username, F482)</f>
        <v>18</v>
      </c>
      <c r="K482" s="67" t="b">
        <v>1</v>
      </c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</row>
    <row r="483">
      <c r="A483" s="59">
        <v>21.0</v>
      </c>
      <c r="B483" s="59">
        <v>6.0</v>
      </c>
      <c r="C483" s="60">
        <v>33.1262829266678</v>
      </c>
      <c r="D483" s="60">
        <v>-96.6375069304519</v>
      </c>
      <c r="E483" s="61" t="s">
        <v>9</v>
      </c>
      <c r="F483" s="62" t="s">
        <v>64</v>
      </c>
      <c r="G483" s="63" t="s">
        <v>643</v>
      </c>
      <c r="H483" s="70"/>
      <c r="I483" s="65">
        <f t="shared" si="2"/>
        <v>8</v>
      </c>
      <c r="J483" s="66">
        <f>COUNTIF(Username, F483)</f>
        <v>12</v>
      </c>
      <c r="K483" s="67" t="b">
        <v>1</v>
      </c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</row>
    <row r="484">
      <c r="A484" s="59">
        <v>21.0</v>
      </c>
      <c r="B484" s="59">
        <v>7.0</v>
      </c>
      <c r="C484" s="60">
        <v>33.1262829265501</v>
      </c>
      <c r="D484" s="60">
        <v>-96.6373353054763</v>
      </c>
      <c r="E484" s="61" t="s">
        <v>8</v>
      </c>
      <c r="F484" s="62" t="s">
        <v>644</v>
      </c>
      <c r="G484" s="63" t="s">
        <v>645</v>
      </c>
      <c r="H484" s="70"/>
      <c r="I484" s="65">
        <f t="shared" si="2"/>
        <v>1</v>
      </c>
      <c r="J484" s="66">
        <f>COUNTIF(Username, F484)</f>
        <v>1</v>
      </c>
      <c r="K484" s="67" t="b">
        <v>1</v>
      </c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</row>
    <row r="485">
      <c r="A485" s="59">
        <v>21.0</v>
      </c>
      <c r="B485" s="59">
        <v>8.0</v>
      </c>
      <c r="C485" s="60">
        <v>33.1262829264325</v>
      </c>
      <c r="D485" s="60">
        <v>-96.6371636805007</v>
      </c>
      <c r="E485" s="61" t="s">
        <v>12</v>
      </c>
      <c r="F485" s="62" t="s">
        <v>369</v>
      </c>
      <c r="G485" s="63" t="s">
        <v>646</v>
      </c>
      <c r="H485" s="70"/>
      <c r="I485" s="65">
        <f t="shared" si="2"/>
        <v>7</v>
      </c>
      <c r="J485" s="66">
        <f>COUNTIF(Username, F485)</f>
        <v>18</v>
      </c>
      <c r="K485" s="67" t="b">
        <v>1</v>
      </c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</row>
    <row r="486">
      <c r="A486" s="59">
        <v>21.0</v>
      </c>
      <c r="B486" s="59">
        <v>9.0</v>
      </c>
      <c r="C486" s="60">
        <v>33.1262829263148</v>
      </c>
      <c r="D486" s="60">
        <v>-96.6369920555251</v>
      </c>
      <c r="E486" s="61" t="s">
        <v>12</v>
      </c>
      <c r="F486" s="62" t="s">
        <v>64</v>
      </c>
      <c r="G486" s="63" t="s">
        <v>647</v>
      </c>
      <c r="H486" s="70"/>
      <c r="I486" s="65">
        <f t="shared" si="2"/>
        <v>8</v>
      </c>
      <c r="J486" s="66">
        <f>COUNTIF(Username, F486)</f>
        <v>12</v>
      </c>
      <c r="K486" s="67" t="b">
        <v>1</v>
      </c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</row>
    <row r="487">
      <c r="A487" s="59">
        <v>21.0</v>
      </c>
      <c r="B487" s="59">
        <v>10.0</v>
      </c>
      <c r="C487" s="60">
        <v>33.1262829261972</v>
      </c>
      <c r="D487" s="60">
        <v>-96.6368204305495</v>
      </c>
      <c r="E487" s="61" t="s">
        <v>12</v>
      </c>
      <c r="F487" s="62" t="s">
        <v>648</v>
      </c>
      <c r="G487" s="63" t="s">
        <v>649</v>
      </c>
      <c r="H487" s="70"/>
      <c r="I487" s="65">
        <f t="shared" si="2"/>
        <v>2</v>
      </c>
      <c r="J487" s="66">
        <f>COUNTIF(Username, F487)</f>
        <v>2</v>
      </c>
      <c r="K487" s="67" t="b">
        <v>1</v>
      </c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</row>
    <row r="488">
      <c r="A488" s="59">
        <v>21.0</v>
      </c>
      <c r="B488" s="59">
        <v>11.0</v>
      </c>
      <c r="C488" s="60">
        <v>33.1262829260796</v>
      </c>
      <c r="D488" s="60">
        <v>-96.6366488055738</v>
      </c>
      <c r="E488" s="61" t="s">
        <v>11</v>
      </c>
      <c r="F488" s="62" t="s">
        <v>70</v>
      </c>
      <c r="G488" s="63" t="s">
        <v>650</v>
      </c>
      <c r="H488" s="70"/>
      <c r="I488" s="65">
        <f t="shared" si="2"/>
        <v>6</v>
      </c>
      <c r="J488" s="66">
        <f>COUNTIF(Username, F488)</f>
        <v>10</v>
      </c>
      <c r="K488" s="67" t="b">
        <v>1</v>
      </c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</row>
    <row r="489">
      <c r="A489" s="59">
        <v>21.0</v>
      </c>
      <c r="B489" s="59">
        <v>12.0</v>
      </c>
      <c r="C489" s="60">
        <v>33.1262829259619</v>
      </c>
      <c r="D489" s="60">
        <v>-96.6364771805981</v>
      </c>
      <c r="E489" s="61" t="s">
        <v>11</v>
      </c>
      <c r="F489" s="94" t="s">
        <v>511</v>
      </c>
      <c r="G489" s="77" t="s">
        <v>651</v>
      </c>
      <c r="H489" s="70"/>
      <c r="I489" s="65">
        <f t="shared" si="2"/>
        <v>9</v>
      </c>
      <c r="J489" s="66">
        <f>COUNTIF(Username, F489)</f>
        <v>9</v>
      </c>
      <c r="K489" s="67" t="b">
        <v>1</v>
      </c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</row>
    <row r="490">
      <c r="A490" s="59">
        <v>21.0</v>
      </c>
      <c r="B490" s="59">
        <v>13.0</v>
      </c>
      <c r="C490" s="60">
        <v>33.1262829258443</v>
      </c>
      <c r="D490" s="60">
        <v>-96.6363055556225</v>
      </c>
      <c r="E490" s="61" t="s">
        <v>11</v>
      </c>
      <c r="F490" s="62" t="s">
        <v>652</v>
      </c>
      <c r="G490" s="77" t="s">
        <v>653</v>
      </c>
      <c r="H490" s="70"/>
      <c r="I490" s="65">
        <f t="shared" si="2"/>
        <v>18</v>
      </c>
      <c r="J490" s="66">
        <f>COUNTIF(Username, F490)</f>
        <v>20</v>
      </c>
      <c r="K490" s="67" t="b">
        <v>1</v>
      </c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</row>
    <row r="491">
      <c r="A491" s="59">
        <v>21.0</v>
      </c>
      <c r="B491" s="59">
        <v>14.0</v>
      </c>
      <c r="C491" s="60">
        <v>33.1262829257266</v>
      </c>
      <c r="D491" s="60">
        <v>-96.6361339306469</v>
      </c>
      <c r="E491" s="61" t="s">
        <v>11</v>
      </c>
      <c r="F491" s="62" t="s">
        <v>552</v>
      </c>
      <c r="G491" s="77" t="s">
        <v>654</v>
      </c>
      <c r="H491" s="70"/>
      <c r="I491" s="65">
        <f t="shared" si="2"/>
        <v>6</v>
      </c>
      <c r="J491" s="66">
        <f>COUNTIF(Username, F491)</f>
        <v>6</v>
      </c>
      <c r="K491" s="67" t="b">
        <v>1</v>
      </c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</row>
    <row r="492">
      <c r="A492" s="59">
        <v>21.0</v>
      </c>
      <c r="B492" s="59">
        <v>15.0</v>
      </c>
      <c r="C492" s="60">
        <v>33.126282925609</v>
      </c>
      <c r="D492" s="60">
        <v>-96.6359623056712</v>
      </c>
      <c r="E492" s="61" t="s">
        <v>12</v>
      </c>
      <c r="F492" s="62" t="s">
        <v>511</v>
      </c>
      <c r="G492" s="77" t="s">
        <v>655</v>
      </c>
      <c r="H492" s="70"/>
      <c r="I492" s="65">
        <f t="shared" si="2"/>
        <v>9</v>
      </c>
      <c r="J492" s="66">
        <f>COUNTIF(Username, F492)</f>
        <v>9</v>
      </c>
      <c r="K492" s="67" t="b">
        <v>1</v>
      </c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</row>
    <row r="493">
      <c r="A493" s="59">
        <v>21.0</v>
      </c>
      <c r="B493" s="59">
        <v>16.0</v>
      </c>
      <c r="C493" s="60">
        <v>33.1262829254914</v>
      </c>
      <c r="D493" s="60">
        <v>-96.6357906806956</v>
      </c>
      <c r="E493" s="61" t="s">
        <v>8</v>
      </c>
      <c r="F493" s="62" t="s">
        <v>656</v>
      </c>
      <c r="G493" s="69" t="s">
        <v>657</v>
      </c>
      <c r="H493" s="70"/>
      <c r="I493" s="65">
        <f t="shared" si="2"/>
        <v>17</v>
      </c>
      <c r="J493" s="66">
        <f>COUNTIF(Username, F493)</f>
        <v>20</v>
      </c>
      <c r="K493" s="67" t="b">
        <v>1</v>
      </c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</row>
    <row r="494">
      <c r="A494" s="59">
        <v>21.0</v>
      </c>
      <c r="B494" s="59">
        <v>17.0</v>
      </c>
      <c r="C494" s="60">
        <v>33.1262829253737</v>
      </c>
      <c r="D494" s="60">
        <v>-96.63561905572</v>
      </c>
      <c r="E494" s="61" t="s">
        <v>8</v>
      </c>
      <c r="F494" s="62" t="s">
        <v>193</v>
      </c>
      <c r="G494" s="69" t="s">
        <v>658</v>
      </c>
      <c r="H494" s="70"/>
      <c r="I494" s="65">
        <f t="shared" si="2"/>
        <v>18</v>
      </c>
      <c r="J494" s="66">
        <f>COUNTIF(Username, F494)</f>
        <v>20</v>
      </c>
      <c r="K494" s="67" t="b">
        <v>1</v>
      </c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</row>
    <row r="495">
      <c r="A495" s="59">
        <v>21.0</v>
      </c>
      <c r="B495" s="59">
        <v>18.0</v>
      </c>
      <c r="C495" s="60">
        <v>33.1262829252561</v>
      </c>
      <c r="D495" s="60">
        <v>-96.6354474307444</v>
      </c>
      <c r="E495" s="61" t="s">
        <v>12</v>
      </c>
      <c r="F495" s="62" t="s">
        <v>659</v>
      </c>
      <c r="G495" s="69" t="s">
        <v>660</v>
      </c>
      <c r="H495" s="70"/>
      <c r="I495" s="65">
        <f t="shared" si="2"/>
        <v>1</v>
      </c>
      <c r="J495" s="66">
        <f>COUNTIF(Username, F495)</f>
        <v>1</v>
      </c>
      <c r="K495" s="67" t="b">
        <v>1</v>
      </c>
      <c r="L495" s="75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</row>
    <row r="496">
      <c r="A496" s="59">
        <v>21.0</v>
      </c>
      <c r="B496" s="59">
        <v>19.0</v>
      </c>
      <c r="C496" s="60">
        <v>33.1262829251384</v>
      </c>
      <c r="D496" s="60">
        <v>-96.6352758057688</v>
      </c>
      <c r="E496" s="61" t="s">
        <v>12</v>
      </c>
      <c r="F496" s="62" t="s">
        <v>652</v>
      </c>
      <c r="G496" s="77" t="s">
        <v>661</v>
      </c>
      <c r="H496" s="70"/>
      <c r="I496" s="65">
        <f t="shared" si="2"/>
        <v>18</v>
      </c>
      <c r="J496" s="66">
        <f>COUNTIF(Username, F496)</f>
        <v>20</v>
      </c>
      <c r="K496" s="67" t="b">
        <v>1</v>
      </c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</row>
    <row r="497">
      <c r="A497" s="59">
        <v>21.0</v>
      </c>
      <c r="B497" s="59">
        <v>20.0</v>
      </c>
      <c r="C497" s="60">
        <v>33.1262829250208</v>
      </c>
      <c r="D497" s="60">
        <v>-96.6351041807931</v>
      </c>
      <c r="E497" s="61" t="s">
        <v>12</v>
      </c>
      <c r="F497" s="62" t="s">
        <v>656</v>
      </c>
      <c r="G497" s="69" t="s">
        <v>662</v>
      </c>
      <c r="H497" s="70"/>
      <c r="I497" s="65">
        <f t="shared" si="2"/>
        <v>17</v>
      </c>
      <c r="J497" s="66">
        <f>COUNTIF(Username, F497)</f>
        <v>20</v>
      </c>
      <c r="K497" s="67" t="b">
        <v>1</v>
      </c>
      <c r="L497" s="71"/>
      <c r="M497" s="71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</row>
    <row r="498">
      <c r="A498" s="59">
        <v>21.0</v>
      </c>
      <c r="B498" s="59">
        <v>21.0</v>
      </c>
      <c r="C498" s="60">
        <v>33.1262829249032</v>
      </c>
      <c r="D498" s="60">
        <v>-96.6349325558175</v>
      </c>
      <c r="E498" s="61" t="s">
        <v>8</v>
      </c>
      <c r="F498" s="62" t="s">
        <v>547</v>
      </c>
      <c r="G498" s="63" t="s">
        <v>663</v>
      </c>
      <c r="H498" s="70"/>
      <c r="I498" s="65">
        <f t="shared" si="2"/>
        <v>3</v>
      </c>
      <c r="J498" s="66">
        <f>COUNTIF(Username, F498)</f>
        <v>5</v>
      </c>
      <c r="K498" s="67" t="b">
        <v>1</v>
      </c>
      <c r="L498" s="71"/>
      <c r="M498" s="71"/>
      <c r="N498" s="71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</row>
    <row r="499">
      <c r="A499" s="59">
        <v>21.0</v>
      </c>
      <c r="B499" s="59">
        <v>22.0</v>
      </c>
      <c r="C499" s="60">
        <v>33.1262829247855</v>
      </c>
      <c r="D499" s="60">
        <v>-96.6347609308419</v>
      </c>
      <c r="E499" s="61" t="s">
        <v>5</v>
      </c>
      <c r="F499" s="62" t="s">
        <v>552</v>
      </c>
      <c r="G499" s="77" t="s">
        <v>664</v>
      </c>
      <c r="H499" s="70"/>
      <c r="I499" s="65">
        <f t="shared" si="2"/>
        <v>6</v>
      </c>
      <c r="J499" s="66">
        <f>COUNTIF(Username, F499)</f>
        <v>6</v>
      </c>
      <c r="K499" s="67" t="b">
        <v>1</v>
      </c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</row>
    <row r="500">
      <c r="A500" s="59">
        <v>21.0</v>
      </c>
      <c r="B500" s="59">
        <v>23.0</v>
      </c>
      <c r="C500" s="60">
        <v>33.1262829246679</v>
      </c>
      <c r="D500" s="60">
        <v>-96.6345893058663</v>
      </c>
      <c r="E500" s="61" t="s">
        <v>12</v>
      </c>
      <c r="F500" s="62" t="s">
        <v>656</v>
      </c>
      <c r="G500" s="69" t="s">
        <v>665</v>
      </c>
      <c r="H500" s="70"/>
      <c r="I500" s="65">
        <f t="shared" si="2"/>
        <v>17</v>
      </c>
      <c r="J500" s="66">
        <f>COUNTIF(Username, F500)</f>
        <v>20</v>
      </c>
      <c r="K500" s="67" t="b">
        <v>1</v>
      </c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</row>
    <row r="501">
      <c r="A501" s="59">
        <v>21.0</v>
      </c>
      <c r="B501" s="59">
        <v>24.0</v>
      </c>
      <c r="C501" s="60">
        <v>33.1262829245502</v>
      </c>
      <c r="D501" s="60">
        <v>-96.6344176808906</v>
      </c>
      <c r="E501" s="61" t="s">
        <v>12</v>
      </c>
      <c r="F501" s="62" t="s">
        <v>666</v>
      </c>
      <c r="G501" s="63" t="s">
        <v>667</v>
      </c>
      <c r="H501" s="70"/>
      <c r="I501" s="65">
        <f t="shared" si="2"/>
        <v>1</v>
      </c>
      <c r="J501" s="66">
        <f>COUNTIF(Username, F501)</f>
        <v>1</v>
      </c>
      <c r="K501" s="67" t="b">
        <v>1</v>
      </c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</row>
    <row r="502">
      <c r="A502" s="59">
        <v>21.0</v>
      </c>
      <c r="B502" s="59">
        <v>25.0</v>
      </c>
      <c r="C502" s="60">
        <v>33.1262829244326</v>
      </c>
      <c r="D502" s="60">
        <v>-96.634246055915</v>
      </c>
      <c r="E502" s="61" t="s">
        <v>11</v>
      </c>
      <c r="F502" s="62" t="s">
        <v>652</v>
      </c>
      <c r="G502" s="77" t="s">
        <v>668</v>
      </c>
      <c r="H502" s="70"/>
      <c r="I502" s="65">
        <f t="shared" si="2"/>
        <v>18</v>
      </c>
      <c r="J502" s="66">
        <f>COUNTIF(Username, F502)</f>
        <v>20</v>
      </c>
      <c r="K502" s="67" t="b">
        <v>1</v>
      </c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</row>
    <row r="503">
      <c r="A503" s="59">
        <v>21.0</v>
      </c>
      <c r="B503" s="59">
        <v>26.0</v>
      </c>
      <c r="C503" s="60">
        <v>33.1262829243149</v>
      </c>
      <c r="D503" s="60">
        <v>-96.6340744309394</v>
      </c>
      <c r="E503" s="61" t="s">
        <v>12</v>
      </c>
      <c r="F503" s="62" t="s">
        <v>656</v>
      </c>
      <c r="G503" s="69" t="s">
        <v>669</v>
      </c>
      <c r="H503" s="70"/>
      <c r="I503" s="65">
        <f t="shared" si="2"/>
        <v>17</v>
      </c>
      <c r="J503" s="66">
        <f>COUNTIF(Username, F503)</f>
        <v>20</v>
      </c>
      <c r="K503" s="67" t="b">
        <v>1</v>
      </c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</row>
    <row r="504">
      <c r="A504" s="59">
        <v>21.0</v>
      </c>
      <c r="B504" s="59">
        <v>27.0</v>
      </c>
      <c r="C504" s="60">
        <v>33.1262829241973</v>
      </c>
      <c r="D504" s="60">
        <v>-96.6339028059638</v>
      </c>
      <c r="E504" s="61" t="s">
        <v>12</v>
      </c>
      <c r="F504" s="62" t="s">
        <v>327</v>
      </c>
      <c r="G504" s="69" t="s">
        <v>670</v>
      </c>
      <c r="H504" s="70"/>
      <c r="I504" s="65">
        <f t="shared" si="2"/>
        <v>8</v>
      </c>
      <c r="J504" s="66">
        <f>COUNTIF(Username, F504)</f>
        <v>11</v>
      </c>
      <c r="K504" s="67" t="b">
        <v>1</v>
      </c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</row>
    <row r="505">
      <c r="A505" s="59">
        <v>21.0</v>
      </c>
      <c r="B505" s="59">
        <v>28.0</v>
      </c>
      <c r="C505" s="60">
        <v>33.1262829240797</v>
      </c>
      <c r="D505" s="60">
        <v>-96.6337311809882</v>
      </c>
      <c r="E505" s="61" t="s">
        <v>11</v>
      </c>
      <c r="F505" s="62" t="s">
        <v>652</v>
      </c>
      <c r="G505" s="77" t="s">
        <v>671</v>
      </c>
      <c r="H505" s="70"/>
      <c r="I505" s="65">
        <f t="shared" si="2"/>
        <v>18</v>
      </c>
      <c r="J505" s="66">
        <f>COUNTIF(Username, F505)</f>
        <v>20</v>
      </c>
      <c r="K505" s="67" t="b">
        <v>1</v>
      </c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</row>
    <row r="506">
      <c r="A506" s="59">
        <v>21.0</v>
      </c>
      <c r="B506" s="59">
        <v>29.0</v>
      </c>
      <c r="C506" s="60">
        <v>33.126282923962</v>
      </c>
      <c r="D506" s="60">
        <v>-96.6335595560125</v>
      </c>
      <c r="E506" s="61" t="s">
        <v>5</v>
      </c>
      <c r="F506" s="62" t="s">
        <v>46</v>
      </c>
      <c r="G506" s="69" t="s">
        <v>672</v>
      </c>
      <c r="H506" s="70"/>
      <c r="I506" s="65">
        <f t="shared" si="2"/>
        <v>6</v>
      </c>
      <c r="J506" s="66">
        <f>COUNTIF(Username, F506)</f>
        <v>13</v>
      </c>
      <c r="K506" s="66" t="b">
        <v>0</v>
      </c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</row>
    <row r="507">
      <c r="A507" s="59">
        <v>21.0</v>
      </c>
      <c r="B507" s="59">
        <v>30.0</v>
      </c>
      <c r="C507" s="60">
        <v>33.1262829238444</v>
      </c>
      <c r="D507" s="60">
        <v>-96.6333879310369</v>
      </c>
      <c r="E507" s="61" t="s">
        <v>4</v>
      </c>
      <c r="F507" s="62" t="s">
        <v>463</v>
      </c>
      <c r="G507" s="69" t="s">
        <v>673</v>
      </c>
      <c r="H507" s="70"/>
      <c r="I507" s="65">
        <f t="shared" si="2"/>
        <v>10</v>
      </c>
      <c r="J507" s="66">
        <f>COUNTIF(Username, F507)</f>
        <v>10</v>
      </c>
      <c r="K507" s="67" t="b">
        <v>1</v>
      </c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</row>
    <row r="508">
      <c r="A508" s="59">
        <v>21.0</v>
      </c>
      <c r="B508" s="59">
        <v>31.0</v>
      </c>
      <c r="C508" s="60">
        <v>33.1262829237267</v>
      </c>
      <c r="D508" s="60">
        <v>-96.6332163060613</v>
      </c>
      <c r="E508" s="61" t="s">
        <v>4</v>
      </c>
      <c r="F508" s="62" t="s">
        <v>456</v>
      </c>
      <c r="G508" s="69" t="s">
        <v>674</v>
      </c>
      <c r="H508" s="70"/>
      <c r="I508" s="65">
        <f t="shared" si="2"/>
        <v>4</v>
      </c>
      <c r="J508" s="66">
        <f>COUNTIF(Username, F508)</f>
        <v>4</v>
      </c>
      <c r="K508" s="67" t="b">
        <v>1</v>
      </c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</row>
    <row r="509">
      <c r="A509" s="59">
        <v>21.0</v>
      </c>
      <c r="B509" s="59">
        <v>32.0</v>
      </c>
      <c r="C509" s="60">
        <v>33.1262829236091</v>
      </c>
      <c r="D509" s="60">
        <v>-96.6330446810857</v>
      </c>
      <c r="E509" s="61" t="s">
        <v>5</v>
      </c>
      <c r="F509" s="62" t="s">
        <v>656</v>
      </c>
      <c r="G509" s="69" t="s">
        <v>675</v>
      </c>
      <c r="H509" s="70"/>
      <c r="I509" s="65">
        <f t="shared" si="2"/>
        <v>17</v>
      </c>
      <c r="J509" s="66">
        <f>COUNTIF(Username, F509)</f>
        <v>20</v>
      </c>
      <c r="K509" s="67" t="b">
        <v>1</v>
      </c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</row>
    <row r="510">
      <c r="A510" s="59">
        <v>21.0</v>
      </c>
      <c r="B510" s="59">
        <v>33.0</v>
      </c>
      <c r="C510" s="60">
        <v>33.1262829234915</v>
      </c>
      <c r="D510" s="60">
        <v>-96.6328730561101</v>
      </c>
      <c r="E510" s="61" t="s">
        <v>12</v>
      </c>
      <c r="F510" s="62" t="s">
        <v>522</v>
      </c>
      <c r="G510" s="77" t="s">
        <v>676</v>
      </c>
      <c r="H510" s="70"/>
      <c r="I510" s="65">
        <f t="shared" si="2"/>
        <v>6</v>
      </c>
      <c r="J510" s="66">
        <f>COUNTIF(Username, F510)</f>
        <v>6</v>
      </c>
      <c r="K510" s="67" t="b">
        <v>1</v>
      </c>
      <c r="L510" s="71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</row>
    <row r="511">
      <c r="A511" s="59">
        <v>21.0</v>
      </c>
      <c r="B511" s="59">
        <v>34.0</v>
      </c>
      <c r="C511" s="60">
        <v>33.1262829233738</v>
      </c>
      <c r="D511" s="60">
        <v>-96.6327014311344</v>
      </c>
      <c r="E511" s="61" t="s">
        <v>8</v>
      </c>
      <c r="F511" s="62" t="s">
        <v>652</v>
      </c>
      <c r="G511" s="77" t="s">
        <v>671</v>
      </c>
      <c r="H511" s="70"/>
      <c r="I511" s="65">
        <f t="shared" si="2"/>
        <v>18</v>
      </c>
      <c r="J511" s="66">
        <f>COUNTIF(Username, F511)</f>
        <v>20</v>
      </c>
      <c r="K511" s="67" t="b">
        <v>1</v>
      </c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</row>
    <row r="512">
      <c r="A512" s="59">
        <v>21.0</v>
      </c>
      <c r="B512" s="59">
        <v>35.0</v>
      </c>
      <c r="C512" s="60">
        <v>33.1262829232562</v>
      </c>
      <c r="D512" s="60">
        <v>-96.6325298061588</v>
      </c>
      <c r="E512" s="61" t="s">
        <v>12</v>
      </c>
      <c r="F512" s="62" t="s">
        <v>656</v>
      </c>
      <c r="G512" s="69" t="s">
        <v>677</v>
      </c>
      <c r="H512" s="64"/>
      <c r="I512" s="65">
        <f t="shared" si="2"/>
        <v>17</v>
      </c>
      <c r="J512" s="66">
        <f>COUNTIF(Username, F512)</f>
        <v>20</v>
      </c>
      <c r="K512" s="67" t="b">
        <v>1</v>
      </c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</row>
    <row r="513">
      <c r="A513" s="59">
        <v>21.0</v>
      </c>
      <c r="B513" s="59">
        <v>36.0</v>
      </c>
      <c r="C513" s="60">
        <v>33.1262829231385</v>
      </c>
      <c r="D513" s="60">
        <v>-96.6323581811831</v>
      </c>
      <c r="E513" s="61" t="s">
        <v>8</v>
      </c>
      <c r="F513" s="62" t="s">
        <v>678</v>
      </c>
      <c r="G513" s="69" t="s">
        <v>679</v>
      </c>
      <c r="H513" s="64"/>
      <c r="I513" s="65">
        <f t="shared" si="2"/>
        <v>1</v>
      </c>
      <c r="J513" s="66">
        <f>COUNTIF(Username, F513)</f>
        <v>2</v>
      </c>
      <c r="K513" s="67" t="b">
        <v>1</v>
      </c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</row>
    <row r="514">
      <c r="A514" s="59">
        <v>21.0</v>
      </c>
      <c r="B514" s="59">
        <v>37.0</v>
      </c>
      <c r="C514" s="60">
        <v>33.1262829230209</v>
      </c>
      <c r="D514" s="60">
        <v>-96.6321865562075</v>
      </c>
      <c r="E514" s="61" t="s">
        <v>9</v>
      </c>
      <c r="F514" s="62" t="s">
        <v>652</v>
      </c>
      <c r="G514" s="77" t="s">
        <v>671</v>
      </c>
      <c r="H514" s="70"/>
      <c r="I514" s="65">
        <f t="shared" si="2"/>
        <v>18</v>
      </c>
      <c r="J514" s="66">
        <f>COUNTIF(Username, F514)</f>
        <v>20</v>
      </c>
      <c r="K514" s="67" t="b">
        <v>1</v>
      </c>
      <c r="L514" s="75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</row>
    <row r="515">
      <c r="A515" s="59">
        <v>21.0</v>
      </c>
      <c r="B515" s="59">
        <v>38.0</v>
      </c>
      <c r="C515" s="60">
        <v>33.1262829229033</v>
      </c>
      <c r="D515" s="60">
        <v>-96.6320149312318</v>
      </c>
      <c r="E515" s="61" t="s">
        <v>10</v>
      </c>
      <c r="F515" s="62" t="s">
        <v>680</v>
      </c>
      <c r="G515" s="77" t="s">
        <v>681</v>
      </c>
      <c r="H515" s="70"/>
      <c r="I515" s="65">
        <f t="shared" si="2"/>
        <v>4</v>
      </c>
      <c r="J515" s="66">
        <f>COUNTIF(Username, F515)</f>
        <v>6</v>
      </c>
      <c r="K515" s="67" t="b">
        <v>1</v>
      </c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</row>
    <row r="516">
      <c r="A516" s="59">
        <v>22.0</v>
      </c>
      <c r="B516" s="59">
        <v>5.0</v>
      </c>
      <c r="C516" s="60">
        <v>33.12613919634</v>
      </c>
      <c r="D516" s="60">
        <v>-96.6376785576749</v>
      </c>
      <c r="E516" s="61" t="s">
        <v>10</v>
      </c>
      <c r="F516" s="85" t="s">
        <v>129</v>
      </c>
      <c r="G516" s="95" t="s">
        <v>682</v>
      </c>
      <c r="H516" s="87"/>
      <c r="I516" s="65">
        <f t="shared" si="2"/>
        <v>1</v>
      </c>
      <c r="J516" s="66">
        <f>COUNTIF(Username, F516)</f>
        <v>22</v>
      </c>
      <c r="K516" s="66" t="b">
        <v>0</v>
      </c>
      <c r="L516" s="68"/>
      <c r="M516" s="96"/>
      <c r="N516" s="96"/>
      <c r="O516" s="96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</row>
    <row r="517">
      <c r="A517" s="59">
        <v>22.0</v>
      </c>
      <c r="B517" s="59">
        <v>6.0</v>
      </c>
      <c r="C517" s="60">
        <v>33.1261391962224</v>
      </c>
      <c r="D517" s="60">
        <v>-96.6375069329802</v>
      </c>
      <c r="E517" s="61" t="s">
        <v>9</v>
      </c>
      <c r="F517" s="62" t="s">
        <v>529</v>
      </c>
      <c r="G517" s="69" t="s">
        <v>683</v>
      </c>
      <c r="H517" s="70"/>
      <c r="I517" s="65">
        <f t="shared" si="2"/>
        <v>2</v>
      </c>
      <c r="J517" s="66">
        <f>COUNTIF(Username, F517)</f>
        <v>2</v>
      </c>
      <c r="K517" s="67" t="b">
        <v>1</v>
      </c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</row>
    <row r="518">
      <c r="A518" s="59">
        <v>22.0</v>
      </c>
      <c r="B518" s="59">
        <v>7.0</v>
      </c>
      <c r="C518" s="60">
        <v>33.1261391961047</v>
      </c>
      <c r="D518" s="60">
        <v>-96.6373353082855</v>
      </c>
      <c r="E518" s="61" t="s">
        <v>8</v>
      </c>
      <c r="F518" s="62" t="s">
        <v>684</v>
      </c>
      <c r="G518" s="77" t="s">
        <v>685</v>
      </c>
      <c r="H518" s="70"/>
      <c r="I518" s="65">
        <f t="shared" si="2"/>
        <v>1</v>
      </c>
      <c r="J518" s="66">
        <f>COUNTIF(Username, F518)</f>
        <v>1</v>
      </c>
      <c r="K518" s="67" t="b">
        <v>1</v>
      </c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</row>
    <row r="519">
      <c r="A519" s="59">
        <v>22.0</v>
      </c>
      <c r="B519" s="59">
        <v>8.0</v>
      </c>
      <c r="C519" s="60">
        <v>33.1261391959871</v>
      </c>
      <c r="D519" s="60">
        <v>-96.6371636835908</v>
      </c>
      <c r="E519" s="61" t="s">
        <v>8</v>
      </c>
      <c r="F519" s="85" t="s">
        <v>129</v>
      </c>
      <c r="G519" s="95" t="s">
        <v>686</v>
      </c>
      <c r="H519" s="87"/>
      <c r="I519" s="65">
        <f t="shared" si="2"/>
        <v>1</v>
      </c>
      <c r="J519" s="66">
        <f>COUNTIF(Username, F519)</f>
        <v>22</v>
      </c>
      <c r="K519" s="66" t="b">
        <v>0</v>
      </c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</row>
    <row r="520">
      <c r="A520" s="59">
        <v>22.0</v>
      </c>
      <c r="B520" s="59">
        <v>9.0</v>
      </c>
      <c r="C520" s="60">
        <v>33.1261391958694</v>
      </c>
      <c r="D520" s="60">
        <v>-96.6369920588961</v>
      </c>
      <c r="E520" s="61" t="s">
        <v>8</v>
      </c>
      <c r="F520" s="62" t="s">
        <v>50</v>
      </c>
      <c r="G520" s="69" t="s">
        <v>687</v>
      </c>
      <c r="H520" s="70"/>
      <c r="I520" s="65">
        <f t="shared" si="2"/>
        <v>12</v>
      </c>
      <c r="J520" s="66">
        <f>COUNTIF(Username, F520)</f>
        <v>24</v>
      </c>
      <c r="K520" s="67" t="b">
        <v>1</v>
      </c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</row>
    <row r="521">
      <c r="A521" s="59">
        <v>22.0</v>
      </c>
      <c r="B521" s="59">
        <v>10.0</v>
      </c>
      <c r="C521" s="60">
        <v>33.1261391957518</v>
      </c>
      <c r="D521" s="60">
        <v>-96.6368204342014</v>
      </c>
      <c r="E521" s="61" t="s">
        <v>12</v>
      </c>
      <c r="F521" s="62" t="s">
        <v>193</v>
      </c>
      <c r="G521" s="69" t="s">
        <v>688</v>
      </c>
      <c r="H521" s="70"/>
      <c r="I521" s="65">
        <f t="shared" si="2"/>
        <v>18</v>
      </c>
      <c r="J521" s="66">
        <f>COUNTIF(Username, F521)</f>
        <v>20</v>
      </c>
      <c r="K521" s="67" t="b">
        <v>1</v>
      </c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</row>
    <row r="522">
      <c r="A522" s="59">
        <v>22.0</v>
      </c>
      <c r="B522" s="59">
        <v>11.0</v>
      </c>
      <c r="C522" s="60">
        <v>33.1261391956342</v>
      </c>
      <c r="D522" s="60">
        <v>-96.6366488095067</v>
      </c>
      <c r="E522" s="61" t="s">
        <v>12</v>
      </c>
      <c r="F522" s="62" t="s">
        <v>689</v>
      </c>
      <c r="G522" s="69" t="s">
        <v>690</v>
      </c>
      <c r="H522" s="70"/>
      <c r="I522" s="65">
        <f t="shared" si="2"/>
        <v>1</v>
      </c>
      <c r="J522" s="66">
        <f>COUNTIF(Username, F522)</f>
        <v>1</v>
      </c>
      <c r="K522" s="67" t="b">
        <v>1</v>
      </c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</row>
    <row r="523">
      <c r="A523" s="59">
        <v>22.0</v>
      </c>
      <c r="B523" s="59">
        <v>12.0</v>
      </c>
      <c r="C523" s="60">
        <v>33.1261391955165</v>
      </c>
      <c r="D523" s="60">
        <v>-96.636477184812</v>
      </c>
      <c r="E523" s="61" t="s">
        <v>11</v>
      </c>
      <c r="F523" s="85" t="s">
        <v>129</v>
      </c>
      <c r="G523" s="95" t="s">
        <v>691</v>
      </c>
      <c r="H523" s="87"/>
      <c r="I523" s="65">
        <f t="shared" si="2"/>
        <v>1</v>
      </c>
      <c r="J523" s="66">
        <f>COUNTIF(Username, F523)</f>
        <v>22</v>
      </c>
      <c r="K523" s="66" t="b">
        <v>0</v>
      </c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</row>
    <row r="524">
      <c r="A524" s="59">
        <v>22.0</v>
      </c>
      <c r="B524" s="59">
        <v>13.0</v>
      </c>
      <c r="C524" s="60">
        <v>33.1261391953989</v>
      </c>
      <c r="D524" s="60">
        <v>-96.6363055601173</v>
      </c>
      <c r="E524" s="61" t="s">
        <v>11</v>
      </c>
      <c r="F524" s="62" t="s">
        <v>136</v>
      </c>
      <c r="G524" s="77" t="s">
        <v>692</v>
      </c>
      <c r="H524" s="70"/>
      <c r="I524" s="65">
        <f t="shared" si="2"/>
        <v>5</v>
      </c>
      <c r="J524" s="66">
        <f>COUNTIF(Username, F524)</f>
        <v>5</v>
      </c>
      <c r="K524" s="67" t="b">
        <v>1</v>
      </c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</row>
    <row r="525">
      <c r="A525" s="59">
        <v>22.0</v>
      </c>
      <c r="B525" s="59">
        <v>14.0</v>
      </c>
      <c r="C525" s="60">
        <v>33.1261391952812</v>
      </c>
      <c r="D525" s="60">
        <v>-96.6361339354226</v>
      </c>
      <c r="E525" s="61" t="s">
        <v>8</v>
      </c>
      <c r="F525" s="62" t="s">
        <v>680</v>
      </c>
      <c r="G525" s="77" t="s">
        <v>693</v>
      </c>
      <c r="H525" s="70"/>
      <c r="I525" s="65">
        <f t="shared" si="2"/>
        <v>4</v>
      </c>
      <c r="J525" s="66">
        <f>COUNTIF(Username, F525)</f>
        <v>6</v>
      </c>
      <c r="K525" s="67" t="b">
        <v>1</v>
      </c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</row>
    <row r="526">
      <c r="A526" s="59">
        <v>22.0</v>
      </c>
      <c r="B526" s="59">
        <v>15.0</v>
      </c>
      <c r="C526" s="60">
        <v>33.1261391951636</v>
      </c>
      <c r="D526" s="60">
        <v>-96.6359623107279</v>
      </c>
      <c r="E526" s="61" t="s">
        <v>8</v>
      </c>
      <c r="F526" s="85" t="s">
        <v>129</v>
      </c>
      <c r="G526" s="95" t="s">
        <v>694</v>
      </c>
      <c r="H526" s="87"/>
      <c r="I526" s="65">
        <f t="shared" si="2"/>
        <v>1</v>
      </c>
      <c r="J526" s="66">
        <f>COUNTIF(Username, F526)</f>
        <v>22</v>
      </c>
      <c r="K526" s="66" t="b">
        <v>0</v>
      </c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</row>
    <row r="527">
      <c r="A527" s="59">
        <v>22.0</v>
      </c>
      <c r="B527" s="59">
        <v>16.0</v>
      </c>
      <c r="C527" s="60">
        <v>33.126139195046</v>
      </c>
      <c r="D527" s="60">
        <v>-96.6357906860332</v>
      </c>
      <c r="E527" s="61" t="s">
        <v>9</v>
      </c>
      <c r="F527" s="62" t="s">
        <v>327</v>
      </c>
      <c r="G527" s="69" t="s">
        <v>695</v>
      </c>
      <c r="H527" s="70"/>
      <c r="I527" s="65">
        <f t="shared" si="2"/>
        <v>8</v>
      </c>
      <c r="J527" s="66">
        <f>COUNTIF(Username, F527)</f>
        <v>11</v>
      </c>
      <c r="K527" s="67" t="b">
        <v>1</v>
      </c>
      <c r="L527" s="71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</row>
    <row r="528">
      <c r="A528" s="59">
        <v>22.0</v>
      </c>
      <c r="B528" s="59">
        <v>17.0</v>
      </c>
      <c r="C528" s="60">
        <v>33.1261391949283</v>
      </c>
      <c r="D528" s="60">
        <v>-96.6356190613385</v>
      </c>
      <c r="E528" s="61" t="s">
        <v>8</v>
      </c>
      <c r="F528" s="62" t="s">
        <v>60</v>
      </c>
      <c r="G528" s="69" t="s">
        <v>696</v>
      </c>
      <c r="H528" s="70"/>
      <c r="I528" s="65">
        <f t="shared" si="2"/>
        <v>15</v>
      </c>
      <c r="J528" s="66">
        <f>COUNTIF(Username, F528)</f>
        <v>16</v>
      </c>
      <c r="K528" s="67" t="b">
        <v>1</v>
      </c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</row>
    <row r="529">
      <c r="A529" s="59">
        <v>22.0</v>
      </c>
      <c r="B529" s="59">
        <v>18.0</v>
      </c>
      <c r="C529" s="60">
        <v>33.1261391948107</v>
      </c>
      <c r="D529" s="60">
        <v>-96.6354474366438</v>
      </c>
      <c r="E529" s="61" t="s">
        <v>12</v>
      </c>
      <c r="F529" s="85" t="s">
        <v>129</v>
      </c>
      <c r="G529" s="95" t="s">
        <v>697</v>
      </c>
      <c r="H529" s="87"/>
      <c r="I529" s="65">
        <f t="shared" si="2"/>
        <v>1</v>
      </c>
      <c r="J529" s="66">
        <f>COUNTIF(Username, F529)</f>
        <v>22</v>
      </c>
      <c r="K529" s="66" t="b">
        <v>0</v>
      </c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</row>
    <row r="530">
      <c r="A530" s="59">
        <v>22.0</v>
      </c>
      <c r="B530" s="59">
        <v>19.0</v>
      </c>
      <c r="C530" s="60">
        <v>33.126139194693</v>
      </c>
      <c r="D530" s="60">
        <v>-96.6352758119491</v>
      </c>
      <c r="E530" s="61" t="s">
        <v>11</v>
      </c>
      <c r="F530" s="62" t="s">
        <v>50</v>
      </c>
      <c r="G530" s="69" t="s">
        <v>698</v>
      </c>
      <c r="H530" s="70"/>
      <c r="I530" s="65">
        <f t="shared" si="2"/>
        <v>12</v>
      </c>
      <c r="J530" s="66">
        <f>COUNTIF(Username, F530)</f>
        <v>24</v>
      </c>
      <c r="K530" s="67" t="b">
        <v>1</v>
      </c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</row>
    <row r="531">
      <c r="A531" s="59">
        <v>22.0</v>
      </c>
      <c r="B531" s="59">
        <v>20.0</v>
      </c>
      <c r="C531" s="60">
        <v>33.1261391945754</v>
      </c>
      <c r="D531" s="60">
        <v>-96.6351041872544</v>
      </c>
      <c r="E531" s="61" t="s">
        <v>12</v>
      </c>
      <c r="F531" s="62" t="s">
        <v>680</v>
      </c>
      <c r="G531" s="77" t="s">
        <v>699</v>
      </c>
      <c r="H531" s="70"/>
      <c r="I531" s="65">
        <f t="shared" si="2"/>
        <v>4</v>
      </c>
      <c r="J531" s="66">
        <f>COUNTIF(Username, F531)</f>
        <v>6</v>
      </c>
      <c r="K531" s="67" t="b">
        <v>1</v>
      </c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</row>
    <row r="532">
      <c r="A532" s="59">
        <v>22.0</v>
      </c>
      <c r="B532" s="59">
        <v>21.0</v>
      </c>
      <c r="C532" s="60">
        <v>33.1261391944578</v>
      </c>
      <c r="D532" s="60">
        <v>-96.6349325625597</v>
      </c>
      <c r="E532" s="61" t="s">
        <v>8</v>
      </c>
      <c r="F532" s="85" t="s">
        <v>129</v>
      </c>
      <c r="G532" s="95" t="s">
        <v>700</v>
      </c>
      <c r="H532" s="87"/>
      <c r="I532" s="65">
        <f t="shared" si="2"/>
        <v>1</v>
      </c>
      <c r="J532" s="66">
        <f>COUNTIF(Username, F532)</f>
        <v>22</v>
      </c>
      <c r="K532" s="66" t="b">
        <v>0</v>
      </c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</row>
    <row r="533">
      <c r="A533" s="59">
        <v>22.0</v>
      </c>
      <c r="B533" s="59">
        <v>22.0</v>
      </c>
      <c r="C533" s="60">
        <v>33.1261391943401</v>
      </c>
      <c r="D533" s="60">
        <v>-96.634760937865</v>
      </c>
      <c r="E533" s="61" t="s">
        <v>5</v>
      </c>
      <c r="F533" s="62" t="s">
        <v>486</v>
      </c>
      <c r="G533" s="69" t="s">
        <v>701</v>
      </c>
      <c r="H533" s="70"/>
      <c r="I533" s="65">
        <f t="shared" si="2"/>
        <v>2</v>
      </c>
      <c r="J533" s="66">
        <f>COUNTIF(Username, F533)</f>
        <v>2</v>
      </c>
      <c r="K533" s="67" t="b">
        <v>1</v>
      </c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</row>
    <row r="534">
      <c r="A534" s="59">
        <v>22.0</v>
      </c>
      <c r="B534" s="59">
        <v>23.0</v>
      </c>
      <c r="C534" s="60">
        <v>33.1261391942225</v>
      </c>
      <c r="D534" s="60">
        <v>-96.6345893131703</v>
      </c>
      <c r="E534" s="61" t="s">
        <v>11</v>
      </c>
      <c r="F534" s="62" t="s">
        <v>680</v>
      </c>
      <c r="G534" s="77" t="s">
        <v>702</v>
      </c>
      <c r="H534" s="70"/>
      <c r="I534" s="65">
        <f t="shared" si="2"/>
        <v>4</v>
      </c>
      <c r="J534" s="66">
        <f>COUNTIF(Username, F534)</f>
        <v>6</v>
      </c>
      <c r="K534" s="67" t="b">
        <v>1</v>
      </c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</row>
    <row r="535">
      <c r="A535" s="59">
        <v>22.0</v>
      </c>
      <c r="B535" s="59">
        <v>24.0</v>
      </c>
      <c r="C535" s="60">
        <v>33.1261391941048</v>
      </c>
      <c r="D535" s="60">
        <v>-96.6344176884756</v>
      </c>
      <c r="E535" s="61" t="s">
        <v>12</v>
      </c>
      <c r="F535" s="85" t="s">
        <v>129</v>
      </c>
      <c r="G535" s="95" t="s">
        <v>703</v>
      </c>
      <c r="H535" s="87"/>
      <c r="I535" s="65">
        <f t="shared" si="2"/>
        <v>1</v>
      </c>
      <c r="J535" s="66">
        <f>COUNTIF(Username, F535)</f>
        <v>22</v>
      </c>
      <c r="K535" s="66" t="b">
        <v>0</v>
      </c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</row>
    <row r="536">
      <c r="A536" s="59">
        <v>22.0</v>
      </c>
      <c r="B536" s="59">
        <v>25.0</v>
      </c>
      <c r="C536" s="60">
        <v>33.1261391939872</v>
      </c>
      <c r="D536" s="60">
        <v>-96.6342460637809</v>
      </c>
      <c r="E536" s="61" t="s">
        <v>12</v>
      </c>
      <c r="F536" s="62" t="s">
        <v>704</v>
      </c>
      <c r="G536" s="77" t="s">
        <v>705</v>
      </c>
      <c r="H536" s="70"/>
      <c r="I536" s="65">
        <f t="shared" si="2"/>
        <v>1</v>
      </c>
      <c r="J536" s="66">
        <f>COUNTIF(Username, F536)</f>
        <v>1</v>
      </c>
      <c r="K536" s="67" t="b">
        <v>1</v>
      </c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</row>
    <row r="537">
      <c r="A537" s="59">
        <v>22.0</v>
      </c>
      <c r="B537" s="59">
        <v>26.0</v>
      </c>
      <c r="C537" s="60">
        <v>33.1261391938696</v>
      </c>
      <c r="D537" s="60">
        <v>-96.6340744390862</v>
      </c>
      <c r="E537" s="61" t="s">
        <v>12</v>
      </c>
      <c r="F537" s="62" t="s">
        <v>60</v>
      </c>
      <c r="G537" s="69" t="s">
        <v>706</v>
      </c>
      <c r="H537" s="70"/>
      <c r="I537" s="65">
        <f t="shared" si="2"/>
        <v>15</v>
      </c>
      <c r="J537" s="66">
        <f>COUNTIF(Username, F537)</f>
        <v>16</v>
      </c>
      <c r="K537" s="66" t="b">
        <v>0</v>
      </c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</row>
    <row r="538">
      <c r="A538" s="59">
        <v>22.0</v>
      </c>
      <c r="B538" s="59">
        <v>27.0</v>
      </c>
      <c r="C538" s="60">
        <v>33.1261391937519</v>
      </c>
      <c r="D538" s="60">
        <v>-96.6339028143915</v>
      </c>
      <c r="E538" s="61" t="s">
        <v>12</v>
      </c>
      <c r="F538" s="85" t="s">
        <v>129</v>
      </c>
      <c r="G538" s="95" t="s">
        <v>707</v>
      </c>
      <c r="H538" s="87"/>
      <c r="I538" s="65">
        <f t="shared" si="2"/>
        <v>1</v>
      </c>
      <c r="J538" s="66">
        <f>COUNTIF(Username, F538)</f>
        <v>22</v>
      </c>
      <c r="K538" s="66" t="b">
        <v>0</v>
      </c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</row>
    <row r="539">
      <c r="A539" s="59">
        <v>22.0</v>
      </c>
      <c r="B539" s="59">
        <v>28.0</v>
      </c>
      <c r="C539" s="60">
        <v>33.1261391936343</v>
      </c>
      <c r="D539" s="60">
        <v>-96.6337311896968</v>
      </c>
      <c r="E539" s="61" t="s">
        <v>11</v>
      </c>
      <c r="F539" s="62" t="s">
        <v>708</v>
      </c>
      <c r="G539" s="77" t="s">
        <v>709</v>
      </c>
      <c r="H539" s="70"/>
      <c r="I539" s="65">
        <f t="shared" si="2"/>
        <v>0</v>
      </c>
      <c r="J539" s="66">
        <f>COUNTIF(Username, F539)</f>
        <v>1</v>
      </c>
      <c r="K539" s="67" t="b">
        <v>0</v>
      </c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</row>
    <row r="540">
      <c r="A540" s="59">
        <v>22.0</v>
      </c>
      <c r="B540" s="59">
        <v>29.0</v>
      </c>
      <c r="C540" s="60">
        <v>33.1261391935166</v>
      </c>
      <c r="D540" s="60">
        <v>-96.6335595650021</v>
      </c>
      <c r="E540" s="61" t="s">
        <v>5</v>
      </c>
      <c r="F540" s="62" t="s">
        <v>710</v>
      </c>
      <c r="G540" s="77" t="s">
        <v>711</v>
      </c>
      <c r="H540" s="70"/>
      <c r="I540" s="65">
        <f t="shared" si="2"/>
        <v>0</v>
      </c>
      <c r="J540" s="66">
        <f>COUNTIF(Username, F540)</f>
        <v>1</v>
      </c>
      <c r="K540" s="67" t="b">
        <v>0</v>
      </c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</row>
    <row r="541">
      <c r="A541" s="59">
        <v>22.0</v>
      </c>
      <c r="B541" s="59">
        <v>30.0</v>
      </c>
      <c r="C541" s="60">
        <v>33.126139193399</v>
      </c>
      <c r="D541" s="60">
        <v>-96.6333879403074</v>
      </c>
      <c r="E541" s="61" t="s">
        <v>4</v>
      </c>
      <c r="F541" s="62" t="s">
        <v>712</v>
      </c>
      <c r="G541" s="77" t="s">
        <v>713</v>
      </c>
      <c r="H541" s="70"/>
      <c r="I541" s="65">
        <f t="shared" si="2"/>
        <v>1</v>
      </c>
      <c r="J541" s="66">
        <f>COUNTIF(Username, F541)</f>
        <v>1</v>
      </c>
      <c r="K541" s="67" t="b">
        <v>1</v>
      </c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</row>
    <row r="542">
      <c r="A542" s="59">
        <v>22.0</v>
      </c>
      <c r="B542" s="59">
        <v>31.0</v>
      </c>
      <c r="C542" s="60">
        <v>33.1261391932813</v>
      </c>
      <c r="D542" s="60">
        <v>-96.6332163156127</v>
      </c>
      <c r="E542" s="61" t="s">
        <v>4</v>
      </c>
      <c r="F542" s="62" t="s">
        <v>225</v>
      </c>
      <c r="G542" s="69" t="s">
        <v>714</v>
      </c>
      <c r="H542" s="70"/>
      <c r="I542" s="65">
        <f t="shared" si="2"/>
        <v>4</v>
      </c>
      <c r="J542" s="66">
        <f>COUNTIF(Username, F542)</f>
        <v>8</v>
      </c>
      <c r="K542" s="67" t="b">
        <v>1</v>
      </c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</row>
    <row r="543">
      <c r="A543" s="59">
        <v>22.0</v>
      </c>
      <c r="B543" s="59">
        <v>32.0</v>
      </c>
      <c r="C543" s="60">
        <v>33.1261391931637</v>
      </c>
      <c r="D543" s="60">
        <v>-96.633044690918</v>
      </c>
      <c r="E543" s="61" t="s">
        <v>5</v>
      </c>
      <c r="F543" s="85" t="s">
        <v>129</v>
      </c>
      <c r="G543" s="95" t="s">
        <v>715</v>
      </c>
      <c r="H543" s="97"/>
      <c r="I543" s="65">
        <f t="shared" si="2"/>
        <v>1</v>
      </c>
      <c r="J543" s="66">
        <f>COUNTIF(Username, F543)</f>
        <v>22</v>
      </c>
      <c r="K543" s="66" t="b">
        <v>0</v>
      </c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</row>
    <row r="544">
      <c r="A544" s="59">
        <v>22.0</v>
      </c>
      <c r="B544" s="59">
        <v>33.0</v>
      </c>
      <c r="C544" s="60">
        <v>33.1261391930461</v>
      </c>
      <c r="D544" s="60">
        <v>-96.6328730662233</v>
      </c>
      <c r="E544" s="61" t="s">
        <v>12</v>
      </c>
      <c r="F544" s="62" t="s">
        <v>239</v>
      </c>
      <c r="G544" s="77" t="s">
        <v>716</v>
      </c>
      <c r="H544" s="90"/>
      <c r="I544" s="65">
        <f t="shared" si="2"/>
        <v>7</v>
      </c>
      <c r="J544" s="66">
        <f>COUNTIF(Username, F544)</f>
        <v>10</v>
      </c>
      <c r="K544" s="67" t="b">
        <v>1</v>
      </c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</row>
    <row r="545">
      <c r="A545" s="59">
        <v>22.0</v>
      </c>
      <c r="B545" s="59">
        <v>34.0</v>
      </c>
      <c r="C545" s="60">
        <v>33.1261391929284</v>
      </c>
      <c r="D545" s="60">
        <v>-96.6327014415286</v>
      </c>
      <c r="E545" s="61" t="s">
        <v>8</v>
      </c>
      <c r="F545" s="62" t="s">
        <v>398</v>
      </c>
      <c r="G545" s="69" t="s">
        <v>717</v>
      </c>
      <c r="H545" s="70"/>
      <c r="I545" s="65">
        <f t="shared" si="2"/>
        <v>6</v>
      </c>
      <c r="J545" s="66">
        <f>COUNTIF(Username, F545)</f>
        <v>7</v>
      </c>
      <c r="K545" s="67" t="b">
        <v>1</v>
      </c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</row>
    <row r="546">
      <c r="A546" s="59">
        <v>22.0</v>
      </c>
      <c r="B546" s="59">
        <v>35.0</v>
      </c>
      <c r="C546" s="60">
        <v>33.1261391928108</v>
      </c>
      <c r="D546" s="60">
        <v>-96.6325298168339</v>
      </c>
      <c r="E546" s="61" t="s">
        <v>8</v>
      </c>
      <c r="F546" s="85" t="s">
        <v>129</v>
      </c>
      <c r="G546" s="95" t="s">
        <v>718</v>
      </c>
      <c r="H546" s="87"/>
      <c r="I546" s="65">
        <f t="shared" si="2"/>
        <v>1</v>
      </c>
      <c r="J546" s="66">
        <f>COUNTIF(Username, F546)</f>
        <v>22</v>
      </c>
      <c r="K546" s="66" t="b">
        <v>0</v>
      </c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</row>
    <row r="547">
      <c r="A547" s="59">
        <v>22.0</v>
      </c>
      <c r="B547" s="59">
        <v>36.0</v>
      </c>
      <c r="C547" s="60">
        <v>33.1261391926931</v>
      </c>
      <c r="D547" s="60">
        <v>-96.6323581921392</v>
      </c>
      <c r="E547" s="61" t="s">
        <v>9</v>
      </c>
      <c r="F547" s="62" t="s">
        <v>296</v>
      </c>
      <c r="G547" s="69" t="s">
        <v>719</v>
      </c>
      <c r="H547" s="70"/>
      <c r="I547" s="65">
        <f t="shared" si="2"/>
        <v>4</v>
      </c>
      <c r="J547" s="66">
        <f>COUNTIF(Username, F547)</f>
        <v>4</v>
      </c>
      <c r="K547" s="67" t="b">
        <v>1</v>
      </c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</row>
    <row r="548">
      <c r="A548" s="59">
        <v>22.0</v>
      </c>
      <c r="B548" s="59">
        <v>37.0</v>
      </c>
      <c r="C548" s="60">
        <v>33.1261391925755</v>
      </c>
      <c r="D548" s="60">
        <v>-96.6321865674445</v>
      </c>
      <c r="E548" s="61" t="s">
        <v>10</v>
      </c>
      <c r="F548" s="62" t="s">
        <v>50</v>
      </c>
      <c r="G548" s="69" t="s">
        <v>720</v>
      </c>
      <c r="H548" s="70"/>
      <c r="I548" s="65">
        <f t="shared" si="2"/>
        <v>12</v>
      </c>
      <c r="J548" s="66">
        <f>COUNTIF(Username, F548)</f>
        <v>24</v>
      </c>
      <c r="K548" s="67" t="b">
        <v>1</v>
      </c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</row>
    <row r="549">
      <c r="A549" s="59">
        <v>23.0</v>
      </c>
      <c r="B549" s="59">
        <v>5.0</v>
      </c>
      <c r="C549" s="60">
        <v>33.1259954658945</v>
      </c>
      <c r="D549" s="60">
        <v>-96.6376785599223</v>
      </c>
      <c r="E549" s="61" t="s">
        <v>10</v>
      </c>
      <c r="F549" s="62" t="s">
        <v>721</v>
      </c>
      <c r="G549" s="69" t="s">
        <v>722</v>
      </c>
      <c r="H549" s="70"/>
      <c r="I549" s="65">
        <f t="shared" si="2"/>
        <v>2</v>
      </c>
      <c r="J549" s="66">
        <f>COUNTIF(Username, F549)</f>
        <v>8</v>
      </c>
      <c r="K549" s="67" t="b">
        <v>1</v>
      </c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</row>
    <row r="550">
      <c r="A550" s="59">
        <v>23.0</v>
      </c>
      <c r="B550" s="59">
        <v>6.0</v>
      </c>
      <c r="C550" s="60">
        <v>33.1259954657769</v>
      </c>
      <c r="D550" s="60">
        <v>-96.6375069355085</v>
      </c>
      <c r="E550" s="61" t="s">
        <v>9</v>
      </c>
      <c r="F550" s="62" t="s">
        <v>625</v>
      </c>
      <c r="G550" s="69" t="s">
        <v>723</v>
      </c>
      <c r="H550" s="64"/>
      <c r="I550" s="65">
        <f t="shared" si="2"/>
        <v>2</v>
      </c>
      <c r="J550" s="66">
        <f>COUNTIF(Username, F550)</f>
        <v>2</v>
      </c>
      <c r="K550" s="67" t="b">
        <v>1</v>
      </c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</row>
    <row r="551">
      <c r="A551" s="59">
        <v>23.0</v>
      </c>
      <c r="B551" s="59">
        <v>7.0</v>
      </c>
      <c r="C551" s="60">
        <v>33.1259954656592</v>
      </c>
      <c r="D551" s="60">
        <v>-96.6373353110947</v>
      </c>
      <c r="E551" s="61" t="s">
        <v>8</v>
      </c>
      <c r="F551" s="62" t="s">
        <v>338</v>
      </c>
      <c r="G551" s="69" t="s">
        <v>724</v>
      </c>
      <c r="H551" s="70"/>
      <c r="I551" s="65">
        <f t="shared" si="2"/>
        <v>10</v>
      </c>
      <c r="J551" s="66">
        <f>COUNTIF(Username, F551)</f>
        <v>14</v>
      </c>
      <c r="K551" s="67" t="b">
        <v>1</v>
      </c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</row>
    <row r="552">
      <c r="A552" s="59">
        <v>23.0</v>
      </c>
      <c r="B552" s="59">
        <v>8.0</v>
      </c>
      <c r="C552" s="60">
        <v>33.1259954655416</v>
      </c>
      <c r="D552" s="60">
        <v>-96.6371636866809</v>
      </c>
      <c r="E552" s="61" t="s">
        <v>11</v>
      </c>
      <c r="F552" s="62" t="s">
        <v>394</v>
      </c>
      <c r="G552" s="98" t="s">
        <v>725</v>
      </c>
      <c r="H552" s="70"/>
      <c r="I552" s="65">
        <f t="shared" si="2"/>
        <v>7</v>
      </c>
      <c r="J552" s="66">
        <f>COUNTIF(Username, F552)</f>
        <v>12</v>
      </c>
      <c r="K552" s="67" t="b">
        <v>1</v>
      </c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</row>
    <row r="553">
      <c r="A553" s="59">
        <v>23.0</v>
      </c>
      <c r="B553" s="59">
        <v>9.0</v>
      </c>
      <c r="C553" s="60">
        <v>33.125995465424</v>
      </c>
      <c r="D553" s="60">
        <v>-96.6369920622672</v>
      </c>
      <c r="E553" s="61" t="s">
        <v>11</v>
      </c>
      <c r="F553" s="62" t="s">
        <v>721</v>
      </c>
      <c r="G553" s="69" t="s">
        <v>726</v>
      </c>
      <c r="H553" s="70"/>
      <c r="I553" s="65">
        <f t="shared" si="2"/>
        <v>2</v>
      </c>
      <c r="J553" s="66">
        <f>COUNTIF(Username, F553)</f>
        <v>8</v>
      </c>
      <c r="K553" s="67" t="b">
        <v>1</v>
      </c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</row>
    <row r="554">
      <c r="A554" s="59">
        <v>23.0</v>
      </c>
      <c r="B554" s="59">
        <v>10.0</v>
      </c>
      <c r="C554" s="60">
        <v>33.1259954653063</v>
      </c>
      <c r="D554" s="60">
        <v>-96.6368204378534</v>
      </c>
      <c r="E554" s="61" t="s">
        <v>8</v>
      </c>
      <c r="F554" s="78" t="s">
        <v>338</v>
      </c>
      <c r="G554" s="69" t="s">
        <v>727</v>
      </c>
      <c r="H554" s="73"/>
      <c r="I554" s="65">
        <f t="shared" si="2"/>
        <v>10</v>
      </c>
      <c r="J554" s="66">
        <f>COUNTIF(Username, F554)</f>
        <v>14</v>
      </c>
      <c r="K554" s="67" t="b">
        <v>1</v>
      </c>
    </row>
    <row r="555">
      <c r="A555" s="59">
        <v>23.0</v>
      </c>
      <c r="B555" s="59">
        <v>11.0</v>
      </c>
      <c r="C555" s="60">
        <v>33.1259954651887</v>
      </c>
      <c r="D555" s="60">
        <v>-96.6366488134397</v>
      </c>
      <c r="E555" s="61" t="s">
        <v>8</v>
      </c>
      <c r="F555" s="78" t="s">
        <v>728</v>
      </c>
      <c r="G555" s="69" t="s">
        <v>729</v>
      </c>
      <c r="H555" s="73"/>
      <c r="I555" s="65">
        <f t="shared" si="2"/>
        <v>0</v>
      </c>
      <c r="J555" s="66">
        <f>COUNTIF(Username, F555)</f>
        <v>3</v>
      </c>
      <c r="K555" s="66" t="b">
        <v>0</v>
      </c>
    </row>
    <row r="556">
      <c r="A556" s="59">
        <v>23.0</v>
      </c>
      <c r="B556" s="59">
        <v>12.0</v>
      </c>
      <c r="C556" s="60">
        <v>33.125995465071</v>
      </c>
      <c r="D556" s="60">
        <v>-96.6364771890259</v>
      </c>
      <c r="E556" s="61" t="s">
        <v>8</v>
      </c>
      <c r="F556" s="78" t="s">
        <v>730</v>
      </c>
      <c r="G556" s="69" t="s">
        <v>731</v>
      </c>
      <c r="H556" s="73"/>
      <c r="I556" s="65">
        <f t="shared" si="2"/>
        <v>0</v>
      </c>
      <c r="J556" s="66">
        <f>COUNTIF(Username, F556)</f>
        <v>3</v>
      </c>
      <c r="K556" s="66" t="b">
        <v>0</v>
      </c>
    </row>
    <row r="557">
      <c r="A557" s="59">
        <v>23.0</v>
      </c>
      <c r="B557" s="59">
        <v>13.0</v>
      </c>
      <c r="C557" s="60">
        <v>33.1259954649534</v>
      </c>
      <c r="D557" s="60">
        <v>-96.6363055646122</v>
      </c>
      <c r="E557" s="61" t="s">
        <v>8</v>
      </c>
      <c r="F557" s="78" t="s">
        <v>732</v>
      </c>
      <c r="G557" s="69" t="s">
        <v>733</v>
      </c>
      <c r="H557" s="73"/>
      <c r="I557" s="65">
        <f t="shared" si="2"/>
        <v>0</v>
      </c>
      <c r="J557" s="66">
        <f>COUNTIF(Username, F557)</f>
        <v>3</v>
      </c>
      <c r="K557" s="66" t="b">
        <v>0</v>
      </c>
    </row>
    <row r="558">
      <c r="A558" s="59">
        <v>23.0</v>
      </c>
      <c r="B558" s="59">
        <v>14.0</v>
      </c>
      <c r="C558" s="60">
        <v>33.1259954648358</v>
      </c>
      <c r="D558" s="60">
        <v>-96.6361339401985</v>
      </c>
      <c r="E558" s="61" t="s">
        <v>9</v>
      </c>
      <c r="F558" s="78" t="s">
        <v>734</v>
      </c>
      <c r="G558" s="63" t="s">
        <v>735</v>
      </c>
      <c r="H558" s="73"/>
      <c r="I558" s="65">
        <f t="shared" si="2"/>
        <v>0</v>
      </c>
      <c r="J558" s="66">
        <f>COUNTIF(Username, F558)</f>
        <v>2</v>
      </c>
      <c r="K558" s="66" t="b">
        <v>0</v>
      </c>
    </row>
    <row r="559">
      <c r="A559" s="59">
        <v>23.0</v>
      </c>
      <c r="B559" s="59">
        <v>15.0</v>
      </c>
      <c r="C559" s="60">
        <v>33.1259954647181</v>
      </c>
      <c r="D559" s="60">
        <v>-96.6359623157847</v>
      </c>
      <c r="E559" s="61" t="s">
        <v>9</v>
      </c>
      <c r="F559" s="78" t="s">
        <v>728</v>
      </c>
      <c r="G559" s="69" t="s">
        <v>736</v>
      </c>
      <c r="H559" s="73"/>
      <c r="I559" s="65">
        <f t="shared" si="2"/>
        <v>0</v>
      </c>
      <c r="J559" s="66">
        <f>COUNTIF(Username, F559)</f>
        <v>3</v>
      </c>
      <c r="K559" s="66" t="b">
        <v>0</v>
      </c>
    </row>
    <row r="560">
      <c r="A560" s="59">
        <v>23.0</v>
      </c>
      <c r="B560" s="59">
        <v>16.0</v>
      </c>
      <c r="C560" s="60">
        <v>33.1259954646005</v>
      </c>
      <c r="D560" s="60">
        <v>-96.6357906913709</v>
      </c>
      <c r="E560" s="61" t="s">
        <v>9</v>
      </c>
      <c r="F560" s="78" t="s">
        <v>730</v>
      </c>
      <c r="G560" s="69" t="s">
        <v>737</v>
      </c>
      <c r="H560" s="73"/>
      <c r="I560" s="65">
        <f t="shared" si="2"/>
        <v>0</v>
      </c>
      <c r="J560" s="66">
        <f>COUNTIF(Username, F560)</f>
        <v>3</v>
      </c>
      <c r="K560" s="66" t="b">
        <v>0</v>
      </c>
    </row>
    <row r="561">
      <c r="A561" s="59">
        <v>23.0</v>
      </c>
      <c r="B561" s="59">
        <v>17.0</v>
      </c>
      <c r="C561" s="60">
        <v>33.1259954644828</v>
      </c>
      <c r="D561" s="60">
        <v>-96.6356190669571</v>
      </c>
      <c r="E561" s="61" t="s">
        <v>8</v>
      </c>
      <c r="F561" s="78" t="s">
        <v>72</v>
      </c>
      <c r="G561" s="69" t="s">
        <v>738</v>
      </c>
      <c r="H561" s="73"/>
      <c r="I561" s="65">
        <f t="shared" si="2"/>
        <v>2</v>
      </c>
      <c r="J561" s="66">
        <f>COUNTIF(Username, F561)</f>
        <v>10</v>
      </c>
      <c r="K561" s="66" t="b">
        <v>0</v>
      </c>
    </row>
    <row r="562">
      <c r="A562" s="59">
        <v>23.0</v>
      </c>
      <c r="B562" s="59">
        <v>18.0</v>
      </c>
      <c r="C562" s="60">
        <v>33.1259954643652</v>
      </c>
      <c r="D562" s="60">
        <v>-96.6354474425434</v>
      </c>
      <c r="E562" s="61" t="s">
        <v>12</v>
      </c>
      <c r="F562" s="78" t="s">
        <v>739</v>
      </c>
      <c r="G562" s="63" t="s">
        <v>740</v>
      </c>
      <c r="H562" s="73"/>
      <c r="I562" s="65">
        <f t="shared" si="2"/>
        <v>0</v>
      </c>
      <c r="J562" s="66">
        <f>COUNTIF(Username, F562)</f>
        <v>1</v>
      </c>
      <c r="K562" s="66" t="b">
        <v>0</v>
      </c>
    </row>
    <row r="563">
      <c r="A563" s="59">
        <v>23.0</v>
      </c>
      <c r="B563" s="59">
        <v>19.0</v>
      </c>
      <c r="C563" s="60">
        <v>33.1259954642475</v>
      </c>
      <c r="D563" s="60">
        <v>-96.6352758181296</v>
      </c>
      <c r="E563" s="61" t="s">
        <v>11</v>
      </c>
      <c r="F563" s="78" t="s">
        <v>741</v>
      </c>
      <c r="G563" s="63" t="s">
        <v>742</v>
      </c>
      <c r="H563" s="73"/>
      <c r="I563" s="65">
        <f t="shared" si="2"/>
        <v>0</v>
      </c>
      <c r="J563" s="66">
        <f>COUNTIF(Username, F563)</f>
        <v>4</v>
      </c>
      <c r="K563" s="66" t="b">
        <v>0</v>
      </c>
    </row>
    <row r="564">
      <c r="A564" s="59">
        <v>23.0</v>
      </c>
      <c r="B564" s="59">
        <v>20.0</v>
      </c>
      <c r="C564" s="60">
        <v>33.1259954641299</v>
      </c>
      <c r="D564" s="60">
        <v>-96.6351041937159</v>
      </c>
      <c r="E564" s="61" t="s">
        <v>12</v>
      </c>
      <c r="F564" s="78" t="s">
        <v>193</v>
      </c>
      <c r="G564" s="69" t="s">
        <v>743</v>
      </c>
      <c r="H564" s="73"/>
      <c r="I564" s="65">
        <f t="shared" si="2"/>
        <v>18</v>
      </c>
      <c r="J564" s="66">
        <f>COUNTIF(Username, F564)</f>
        <v>20</v>
      </c>
      <c r="K564" s="67" t="b">
        <v>1</v>
      </c>
    </row>
    <row r="565">
      <c r="A565" s="59">
        <v>23.0</v>
      </c>
      <c r="B565" s="59">
        <v>21.0</v>
      </c>
      <c r="C565" s="60">
        <v>33.1259954640123</v>
      </c>
      <c r="D565" s="60">
        <v>-96.6349325693022</v>
      </c>
      <c r="E565" s="61" t="s">
        <v>12</v>
      </c>
      <c r="F565" s="78" t="s">
        <v>394</v>
      </c>
      <c r="G565" s="69" t="s">
        <v>744</v>
      </c>
      <c r="H565" s="73"/>
      <c r="I565" s="65">
        <f t="shared" si="2"/>
        <v>7</v>
      </c>
      <c r="J565" s="66">
        <f>COUNTIF(Username, F565)</f>
        <v>12</v>
      </c>
      <c r="K565" s="67" t="b">
        <v>1</v>
      </c>
    </row>
    <row r="566">
      <c r="A566" s="59">
        <v>23.0</v>
      </c>
      <c r="B566" s="59">
        <v>22.0</v>
      </c>
      <c r="C566" s="60">
        <v>33.1259954638946</v>
      </c>
      <c r="D566" s="60">
        <v>-96.6347609448885</v>
      </c>
      <c r="E566" s="61" t="s">
        <v>8</v>
      </c>
      <c r="F566" s="78" t="s">
        <v>72</v>
      </c>
      <c r="G566" s="69" t="s">
        <v>745</v>
      </c>
      <c r="H566" s="73"/>
      <c r="I566" s="65">
        <f t="shared" si="2"/>
        <v>2</v>
      </c>
      <c r="J566" s="66">
        <f>COUNTIF(Username, F566)</f>
        <v>10</v>
      </c>
      <c r="K566" s="66" t="b">
        <v>0</v>
      </c>
    </row>
    <row r="567">
      <c r="A567" s="59">
        <v>23.0</v>
      </c>
      <c r="B567" s="59">
        <v>23.0</v>
      </c>
      <c r="C567" s="60">
        <v>33.125995463777</v>
      </c>
      <c r="D567" s="60">
        <v>-96.6345893204747</v>
      </c>
      <c r="E567" s="61" t="s">
        <v>5</v>
      </c>
      <c r="F567" s="78" t="s">
        <v>544</v>
      </c>
      <c r="G567" s="63" t="s">
        <v>746</v>
      </c>
      <c r="H567" s="73"/>
      <c r="I567" s="65">
        <f t="shared" si="2"/>
        <v>0</v>
      </c>
      <c r="J567" s="66">
        <f>COUNTIF(Username, F567)</f>
        <v>4</v>
      </c>
      <c r="K567" s="66" t="b">
        <v>0</v>
      </c>
    </row>
    <row r="568">
      <c r="A568" s="59">
        <v>23.0</v>
      </c>
      <c r="B568" s="59">
        <v>24.0</v>
      </c>
      <c r="C568" s="60">
        <v>33.1259954636593</v>
      </c>
      <c r="D568" s="60">
        <v>-96.6344176960609</v>
      </c>
      <c r="E568" s="61" t="s">
        <v>11</v>
      </c>
      <c r="F568" s="78" t="s">
        <v>747</v>
      </c>
      <c r="G568" s="63" t="s">
        <v>748</v>
      </c>
      <c r="H568" s="73"/>
      <c r="I568" s="65">
        <f t="shared" si="2"/>
        <v>0</v>
      </c>
      <c r="J568" s="66">
        <f>COUNTIF(Username, F568)</f>
        <v>1</v>
      </c>
      <c r="K568" s="66" t="b">
        <v>0</v>
      </c>
    </row>
    <row r="569">
      <c r="A569" s="59">
        <v>23.0</v>
      </c>
      <c r="B569" s="59">
        <v>25.0</v>
      </c>
      <c r="C569" s="60">
        <v>33.1259954635417</v>
      </c>
      <c r="D569" s="60">
        <v>-96.6342460716472</v>
      </c>
      <c r="E569" s="61" t="s">
        <v>12</v>
      </c>
      <c r="F569" s="78" t="s">
        <v>50</v>
      </c>
      <c r="G569" s="69" t="s">
        <v>749</v>
      </c>
      <c r="H569" s="73"/>
      <c r="I569" s="65">
        <f t="shared" si="2"/>
        <v>12</v>
      </c>
      <c r="J569" s="66">
        <f>COUNTIF(Username, F569)</f>
        <v>24</v>
      </c>
      <c r="K569" s="67" t="b">
        <v>1</v>
      </c>
    </row>
    <row r="570">
      <c r="A570" s="59">
        <v>23.0</v>
      </c>
      <c r="B570" s="59">
        <v>26.0</v>
      </c>
      <c r="C570" s="60">
        <v>33.1259954634241</v>
      </c>
      <c r="D570" s="60">
        <v>-96.6340744472335</v>
      </c>
      <c r="E570" s="61" t="s">
        <v>11</v>
      </c>
      <c r="F570" s="78" t="s">
        <v>89</v>
      </c>
      <c r="G570" s="69" t="s">
        <v>750</v>
      </c>
      <c r="H570" s="73"/>
      <c r="I570" s="65">
        <f t="shared" si="2"/>
        <v>2</v>
      </c>
      <c r="J570" s="66">
        <f>COUNTIF(Username, F570)</f>
        <v>10</v>
      </c>
      <c r="K570" s="66" t="b">
        <v>0</v>
      </c>
    </row>
    <row r="571">
      <c r="A571" s="59">
        <v>23.0</v>
      </c>
      <c r="B571" s="59">
        <v>27.0</v>
      </c>
      <c r="C571" s="60">
        <v>33.1259954633064</v>
      </c>
      <c r="D571" s="60">
        <v>-96.6339028228197</v>
      </c>
      <c r="E571" s="61" t="s">
        <v>12</v>
      </c>
      <c r="F571" s="78" t="s">
        <v>734</v>
      </c>
      <c r="G571" s="63" t="s">
        <v>751</v>
      </c>
      <c r="H571" s="73"/>
      <c r="I571" s="65">
        <f t="shared" si="2"/>
        <v>0</v>
      </c>
      <c r="J571" s="66">
        <f>COUNTIF(Username, F571)</f>
        <v>2</v>
      </c>
      <c r="K571" s="66" t="b">
        <v>0</v>
      </c>
    </row>
    <row r="572">
      <c r="A572" s="59">
        <v>23.0</v>
      </c>
      <c r="B572" s="59">
        <v>28.0</v>
      </c>
      <c r="C572" s="60">
        <v>33.1259954631888</v>
      </c>
      <c r="D572" s="60">
        <v>-96.633731198406</v>
      </c>
      <c r="E572" s="61" t="s">
        <v>11</v>
      </c>
      <c r="F572" s="78" t="s">
        <v>752</v>
      </c>
      <c r="G572" s="63" t="s">
        <v>753</v>
      </c>
      <c r="H572" s="73"/>
      <c r="I572" s="65">
        <f t="shared" si="2"/>
        <v>0</v>
      </c>
      <c r="J572" s="66">
        <f>COUNTIF(Username, F572)</f>
        <v>3</v>
      </c>
      <c r="K572" s="66" t="b">
        <v>0</v>
      </c>
    </row>
    <row r="573">
      <c r="A573" s="59">
        <v>23.0</v>
      </c>
      <c r="B573" s="59">
        <v>29.0</v>
      </c>
      <c r="C573" s="60">
        <v>33.1259954630711</v>
      </c>
      <c r="D573" s="60">
        <v>-96.6335595739923</v>
      </c>
      <c r="E573" s="61" t="s">
        <v>5</v>
      </c>
      <c r="F573" s="78" t="s">
        <v>89</v>
      </c>
      <c r="G573" s="69" t="s">
        <v>754</v>
      </c>
      <c r="H573" s="73"/>
      <c r="I573" s="65">
        <f t="shared" si="2"/>
        <v>2</v>
      </c>
      <c r="J573" s="66">
        <f>COUNTIF(Username, F573)</f>
        <v>10</v>
      </c>
      <c r="K573" s="66" t="b">
        <v>0</v>
      </c>
    </row>
    <row r="574">
      <c r="A574" s="59">
        <v>23.0</v>
      </c>
      <c r="B574" s="59">
        <v>30.0</v>
      </c>
      <c r="C574" s="60">
        <v>33.1259954629535</v>
      </c>
      <c r="D574" s="60">
        <v>-96.6333879495786</v>
      </c>
      <c r="E574" s="61" t="s">
        <v>4</v>
      </c>
      <c r="F574" s="78" t="s">
        <v>174</v>
      </c>
      <c r="G574" s="63" t="s">
        <v>755</v>
      </c>
      <c r="H574" s="73"/>
      <c r="I574" s="65">
        <f t="shared" si="2"/>
        <v>2</v>
      </c>
      <c r="J574" s="66">
        <f>COUNTIF(Username, F574)</f>
        <v>3</v>
      </c>
      <c r="K574" s="67" t="b">
        <v>1</v>
      </c>
    </row>
    <row r="575">
      <c r="A575" s="59">
        <v>23.0</v>
      </c>
      <c r="B575" s="59">
        <v>31.0</v>
      </c>
      <c r="C575" s="60">
        <v>33.1259954628358</v>
      </c>
      <c r="D575" s="60">
        <v>-96.6332163251648</v>
      </c>
      <c r="E575" s="61" t="s">
        <v>5</v>
      </c>
      <c r="F575" s="78" t="s">
        <v>756</v>
      </c>
      <c r="G575" s="63" t="s">
        <v>757</v>
      </c>
      <c r="H575" s="73"/>
      <c r="I575" s="65">
        <f t="shared" si="2"/>
        <v>0</v>
      </c>
      <c r="J575" s="66">
        <f>COUNTIF(Username, F575)</f>
        <v>1</v>
      </c>
      <c r="K575" s="66" t="b">
        <v>0</v>
      </c>
    </row>
    <row r="576">
      <c r="A576" s="59">
        <v>23.0</v>
      </c>
      <c r="B576" s="59">
        <v>32.0</v>
      </c>
      <c r="C576" s="60">
        <v>33.1259954627182</v>
      </c>
      <c r="D576" s="60">
        <v>-96.633044700751</v>
      </c>
      <c r="E576" s="61" t="s">
        <v>11</v>
      </c>
      <c r="F576" s="78" t="s">
        <v>752</v>
      </c>
      <c r="G576" s="63" t="s">
        <v>758</v>
      </c>
      <c r="H576" s="73"/>
      <c r="I576" s="65">
        <f t="shared" si="2"/>
        <v>0</v>
      </c>
      <c r="J576" s="66">
        <f>COUNTIF(Username, F576)</f>
        <v>3</v>
      </c>
      <c r="K576" s="66" t="b">
        <v>0</v>
      </c>
    </row>
    <row r="577">
      <c r="A577" s="59">
        <v>23.0</v>
      </c>
      <c r="B577" s="59">
        <v>33.0</v>
      </c>
      <c r="C577" s="60">
        <v>33.1259954626005</v>
      </c>
      <c r="D577" s="60">
        <v>-96.6328730763372</v>
      </c>
      <c r="E577" s="61" t="s">
        <v>8</v>
      </c>
      <c r="F577" s="78" t="s">
        <v>759</v>
      </c>
      <c r="G577" s="63" t="s">
        <v>760</v>
      </c>
      <c r="H577" s="73"/>
      <c r="I577" s="65">
        <f t="shared" si="2"/>
        <v>1</v>
      </c>
      <c r="J577" s="66">
        <f>COUNTIF(Username, F577)</f>
        <v>1</v>
      </c>
      <c r="K577" s="67" t="b">
        <v>1</v>
      </c>
    </row>
    <row r="578">
      <c r="A578" s="59">
        <v>23.0</v>
      </c>
      <c r="B578" s="59">
        <v>34.0</v>
      </c>
      <c r="C578" s="60">
        <v>33.1259954624829</v>
      </c>
      <c r="D578" s="60">
        <v>-96.6327014519234</v>
      </c>
      <c r="E578" s="61" t="s">
        <v>8</v>
      </c>
      <c r="F578" s="78" t="s">
        <v>761</v>
      </c>
      <c r="G578" s="63" t="s">
        <v>762</v>
      </c>
      <c r="H578" s="73"/>
      <c r="I578" s="65">
        <f t="shared" si="2"/>
        <v>1</v>
      </c>
      <c r="J578" s="66">
        <f>COUNTIF(Username, F578)</f>
        <v>1</v>
      </c>
      <c r="K578" s="67" t="b">
        <v>1</v>
      </c>
    </row>
    <row r="579">
      <c r="A579" s="59">
        <v>23.0</v>
      </c>
      <c r="B579" s="59">
        <v>35.0</v>
      </c>
      <c r="C579" s="60">
        <v>33.1259954623653</v>
      </c>
      <c r="D579" s="60">
        <v>-96.6325298275097</v>
      </c>
      <c r="E579" s="61" t="s">
        <v>8</v>
      </c>
      <c r="F579" s="78" t="s">
        <v>728</v>
      </c>
      <c r="G579" s="69" t="s">
        <v>763</v>
      </c>
      <c r="H579" s="73"/>
      <c r="I579" s="65">
        <f t="shared" si="2"/>
        <v>0</v>
      </c>
      <c r="J579" s="66">
        <f>COUNTIF(Username, F579)</f>
        <v>3</v>
      </c>
      <c r="K579" s="66" t="b">
        <v>0</v>
      </c>
    </row>
    <row r="580">
      <c r="A580" s="59">
        <v>23.0</v>
      </c>
      <c r="B580" s="59">
        <v>36.0</v>
      </c>
      <c r="C580" s="60">
        <v>33.1259954622476</v>
      </c>
      <c r="D580" s="60">
        <v>-96.632358203096</v>
      </c>
      <c r="E580" s="61" t="s">
        <v>8</v>
      </c>
      <c r="F580" s="78" t="s">
        <v>730</v>
      </c>
      <c r="G580" s="69" t="s">
        <v>764</v>
      </c>
      <c r="H580" s="73"/>
      <c r="I580" s="65">
        <f t="shared" si="2"/>
        <v>0</v>
      </c>
      <c r="J580" s="66">
        <f>COUNTIF(Username, F580)</f>
        <v>3</v>
      </c>
      <c r="K580" s="66" t="b">
        <v>0</v>
      </c>
    </row>
    <row r="581">
      <c r="A581" s="59">
        <v>23.0</v>
      </c>
      <c r="B581" s="59">
        <v>37.0</v>
      </c>
      <c r="C581" s="60">
        <v>33.12599546213</v>
      </c>
      <c r="D581" s="60">
        <v>-96.6321865786823</v>
      </c>
      <c r="E581" s="61" t="s">
        <v>9</v>
      </c>
      <c r="F581" s="78" t="s">
        <v>765</v>
      </c>
      <c r="G581" s="92" t="s">
        <v>766</v>
      </c>
      <c r="H581" s="73"/>
      <c r="I581" s="65">
        <f t="shared" si="2"/>
        <v>1</v>
      </c>
      <c r="J581" s="66">
        <f>COUNTIF(Username, F581)</f>
        <v>1</v>
      </c>
      <c r="K581" s="67" t="b">
        <v>1</v>
      </c>
    </row>
    <row r="582">
      <c r="A582" s="59">
        <v>23.0</v>
      </c>
      <c r="B582" s="59">
        <v>38.0</v>
      </c>
      <c r="C582" s="60">
        <v>33.1259954620123</v>
      </c>
      <c r="D582" s="60">
        <v>-96.6320149542685</v>
      </c>
      <c r="E582" s="61" t="s">
        <v>10</v>
      </c>
      <c r="F582" s="78" t="s">
        <v>767</v>
      </c>
      <c r="G582" s="69" t="s">
        <v>768</v>
      </c>
      <c r="H582" s="73"/>
      <c r="I582" s="65">
        <f t="shared" si="2"/>
        <v>0</v>
      </c>
      <c r="J582" s="66">
        <f>COUNTIF(Username, F582)</f>
        <v>1</v>
      </c>
      <c r="K582" s="66" t="b">
        <v>0</v>
      </c>
    </row>
    <row r="583">
      <c r="A583" s="59">
        <v>24.0</v>
      </c>
      <c r="B583" s="59">
        <v>5.0</v>
      </c>
      <c r="C583" s="60">
        <v>33.125851735449</v>
      </c>
      <c r="D583" s="60">
        <v>-96.6376785621701</v>
      </c>
      <c r="E583" s="61" t="s">
        <v>10</v>
      </c>
      <c r="F583" s="78" t="s">
        <v>392</v>
      </c>
      <c r="G583" s="63" t="s">
        <v>769</v>
      </c>
      <c r="H583" s="73"/>
      <c r="I583" s="65">
        <f t="shared" si="2"/>
        <v>2</v>
      </c>
      <c r="J583" s="66">
        <f>COUNTIF(Username, F583)</f>
        <v>2</v>
      </c>
      <c r="K583" s="67" t="b">
        <v>1</v>
      </c>
    </row>
    <row r="584">
      <c r="A584" s="59">
        <v>24.0</v>
      </c>
      <c r="B584" s="59">
        <v>6.0</v>
      </c>
      <c r="C584" s="60">
        <v>33.1258517353314</v>
      </c>
      <c r="D584" s="60">
        <v>-96.6375069380372</v>
      </c>
      <c r="E584" s="61" t="s">
        <v>9</v>
      </c>
      <c r="F584" s="78" t="s">
        <v>64</v>
      </c>
      <c r="G584" s="63" t="s">
        <v>770</v>
      </c>
      <c r="H584" s="73"/>
      <c r="I584" s="65">
        <f t="shared" si="2"/>
        <v>8</v>
      </c>
      <c r="J584" s="66">
        <f>COUNTIF(Username, F584)</f>
        <v>12</v>
      </c>
      <c r="K584" s="67" t="b">
        <v>1</v>
      </c>
    </row>
    <row r="585">
      <c r="A585" s="59">
        <v>24.0</v>
      </c>
      <c r="B585" s="59">
        <v>7.0</v>
      </c>
      <c r="C585" s="60">
        <v>33.1258517352137</v>
      </c>
      <c r="D585" s="60">
        <v>-96.6373353139044</v>
      </c>
      <c r="E585" s="61" t="s">
        <v>8</v>
      </c>
      <c r="F585" s="78" t="s">
        <v>752</v>
      </c>
      <c r="G585" s="63" t="s">
        <v>771</v>
      </c>
      <c r="H585" s="73"/>
      <c r="I585" s="65">
        <f t="shared" si="2"/>
        <v>0</v>
      </c>
      <c r="J585" s="66">
        <f>COUNTIF(Username, F585)</f>
        <v>3</v>
      </c>
      <c r="K585" s="66" t="b">
        <v>0</v>
      </c>
    </row>
    <row r="586">
      <c r="A586" s="59">
        <v>24.0</v>
      </c>
      <c r="B586" s="59">
        <v>8.0</v>
      </c>
      <c r="C586" s="60">
        <v>33.1258517350961</v>
      </c>
      <c r="D586" s="60">
        <v>-96.6371636897716</v>
      </c>
      <c r="E586" s="61" t="s">
        <v>11</v>
      </c>
      <c r="F586" s="78" t="s">
        <v>369</v>
      </c>
      <c r="G586" s="63" t="s">
        <v>772</v>
      </c>
      <c r="H586" s="73"/>
      <c r="I586" s="65">
        <f t="shared" si="2"/>
        <v>7</v>
      </c>
      <c r="J586" s="66">
        <f>COUNTIF(Username, F586)</f>
        <v>18</v>
      </c>
      <c r="K586" s="67" t="b">
        <v>1</v>
      </c>
    </row>
    <row r="587">
      <c r="A587" s="59">
        <v>24.0</v>
      </c>
      <c r="B587" s="59">
        <v>9.0</v>
      </c>
      <c r="C587" s="60">
        <v>33.1258517349785</v>
      </c>
      <c r="D587" s="60">
        <v>-96.6369920656388</v>
      </c>
      <c r="E587" s="61" t="s">
        <v>11</v>
      </c>
      <c r="F587" s="78" t="s">
        <v>64</v>
      </c>
      <c r="G587" s="63" t="s">
        <v>773</v>
      </c>
      <c r="H587" s="73"/>
      <c r="I587" s="65">
        <f t="shared" si="2"/>
        <v>8</v>
      </c>
      <c r="J587" s="66">
        <f>COUNTIF(Username, F587)</f>
        <v>12</v>
      </c>
      <c r="K587" s="67" t="b">
        <v>1</v>
      </c>
    </row>
    <row r="588">
      <c r="A588" s="59">
        <v>24.0</v>
      </c>
      <c r="B588" s="59">
        <v>10.0</v>
      </c>
      <c r="C588" s="60">
        <v>33.1258517348608</v>
      </c>
      <c r="D588" s="60">
        <v>-96.636820441506</v>
      </c>
      <c r="E588" s="61" t="s">
        <v>5</v>
      </c>
      <c r="F588" s="78" t="s">
        <v>70</v>
      </c>
      <c r="G588" s="63" t="s">
        <v>774</v>
      </c>
      <c r="H588" s="73"/>
      <c r="I588" s="65">
        <f t="shared" si="2"/>
        <v>6</v>
      </c>
      <c r="J588" s="66">
        <f>COUNTIF(Username, F588)</f>
        <v>10</v>
      </c>
      <c r="K588" s="67" t="b">
        <v>1</v>
      </c>
    </row>
    <row r="589">
      <c r="A589" s="59">
        <v>24.0</v>
      </c>
      <c r="B589" s="59">
        <v>11.0</v>
      </c>
      <c r="C589" s="60">
        <v>33.1258517347432</v>
      </c>
      <c r="D589" s="60">
        <v>-96.6366488173732</v>
      </c>
      <c r="E589" s="61" t="s">
        <v>5</v>
      </c>
      <c r="F589" s="78" t="s">
        <v>648</v>
      </c>
      <c r="G589" s="69" t="s">
        <v>775</v>
      </c>
      <c r="H589" s="73"/>
      <c r="I589" s="65">
        <f t="shared" si="2"/>
        <v>2</v>
      </c>
      <c r="J589" s="66">
        <f>COUNTIF(Username, F589)</f>
        <v>2</v>
      </c>
      <c r="K589" s="67" t="b">
        <v>1</v>
      </c>
    </row>
    <row r="590">
      <c r="A590" s="59">
        <v>24.0</v>
      </c>
      <c r="B590" s="59">
        <v>12.0</v>
      </c>
      <c r="C590" s="60">
        <v>33.1258517346255</v>
      </c>
      <c r="D590" s="60">
        <v>-96.6364771932404</v>
      </c>
      <c r="E590" s="61" t="s">
        <v>11</v>
      </c>
      <c r="F590" s="78" t="s">
        <v>517</v>
      </c>
      <c r="G590" s="69" t="s">
        <v>776</v>
      </c>
      <c r="H590" s="73"/>
      <c r="I590" s="65">
        <f t="shared" si="2"/>
        <v>1</v>
      </c>
      <c r="J590" s="66">
        <f>COUNTIF(Username, F590)</f>
        <v>2</v>
      </c>
      <c r="K590" s="66" t="b">
        <v>0</v>
      </c>
    </row>
    <row r="591">
      <c r="A591" s="59">
        <v>24.0</v>
      </c>
      <c r="B591" s="59">
        <v>13.0</v>
      </c>
      <c r="C591" s="60">
        <v>33.1258517345079</v>
      </c>
      <c r="D591" s="60">
        <v>-96.6363055691076</v>
      </c>
      <c r="E591" s="61" t="s">
        <v>8</v>
      </c>
      <c r="F591" s="78" t="s">
        <v>777</v>
      </c>
      <c r="G591" s="69" t="s">
        <v>778</v>
      </c>
      <c r="H591" s="73"/>
      <c r="I591" s="65">
        <f t="shared" si="2"/>
        <v>0</v>
      </c>
      <c r="J591" s="66">
        <f>COUNTIF(Username, F591)</f>
        <v>1</v>
      </c>
      <c r="K591" s="66" t="b">
        <v>0</v>
      </c>
    </row>
    <row r="592">
      <c r="A592" s="59">
        <v>24.0</v>
      </c>
      <c r="B592" s="59">
        <v>14.0</v>
      </c>
      <c r="C592" s="60">
        <v>33.1258517343902</v>
      </c>
      <c r="D592" s="60">
        <v>-96.6361339449748</v>
      </c>
      <c r="E592" s="61" t="s">
        <v>9</v>
      </c>
      <c r="F592" s="78" t="s">
        <v>250</v>
      </c>
      <c r="G592" s="69" t="s">
        <v>779</v>
      </c>
      <c r="H592" s="73"/>
      <c r="I592" s="65">
        <f t="shared" si="2"/>
        <v>6</v>
      </c>
      <c r="J592" s="66">
        <f>COUNTIF(Username, F592)</f>
        <v>20</v>
      </c>
      <c r="K592" s="66" t="b">
        <v>0</v>
      </c>
    </row>
    <row r="593">
      <c r="A593" s="59">
        <v>24.0</v>
      </c>
      <c r="B593" s="59">
        <v>15.0</v>
      </c>
      <c r="C593" s="60">
        <v>33.1258517342726</v>
      </c>
      <c r="D593" s="60">
        <v>-96.635962320842</v>
      </c>
      <c r="E593" s="61" t="s">
        <v>10</v>
      </c>
      <c r="F593" s="78" t="s">
        <v>780</v>
      </c>
      <c r="G593" s="63" t="s">
        <v>781</v>
      </c>
      <c r="H593" s="73"/>
      <c r="I593" s="65">
        <f t="shared" si="2"/>
        <v>0</v>
      </c>
      <c r="J593" s="66">
        <f>COUNTIF(Username, F593)</f>
        <v>10</v>
      </c>
      <c r="K593" s="66" t="b">
        <v>0</v>
      </c>
    </row>
    <row r="594">
      <c r="A594" s="59">
        <v>24.0</v>
      </c>
      <c r="B594" s="59">
        <v>16.0</v>
      </c>
      <c r="C594" s="60">
        <v>33.125851734155</v>
      </c>
      <c r="D594" s="60">
        <v>-96.6357906967092</v>
      </c>
      <c r="E594" s="61" t="s">
        <v>10</v>
      </c>
      <c r="F594" s="78" t="s">
        <v>89</v>
      </c>
      <c r="G594" s="69" t="s">
        <v>782</v>
      </c>
      <c r="H594" s="73"/>
      <c r="I594" s="65">
        <f t="shared" si="2"/>
        <v>2</v>
      </c>
      <c r="J594" s="66">
        <f>COUNTIF(Username, F594)</f>
        <v>10</v>
      </c>
      <c r="K594" s="66" t="b">
        <v>0</v>
      </c>
    </row>
    <row r="595">
      <c r="A595" s="59">
        <v>24.0</v>
      </c>
      <c r="B595" s="59">
        <v>17.0</v>
      </c>
      <c r="C595" s="60">
        <v>33.1258517340373</v>
      </c>
      <c r="D595" s="60">
        <v>-96.6356190725764</v>
      </c>
      <c r="E595" s="61" t="s">
        <v>9</v>
      </c>
      <c r="F595" s="78" t="s">
        <v>250</v>
      </c>
      <c r="G595" s="69" t="s">
        <v>783</v>
      </c>
      <c r="H595" s="73"/>
      <c r="I595" s="65">
        <f t="shared" si="2"/>
        <v>6</v>
      </c>
      <c r="J595" s="66">
        <f>COUNTIF(Username, F595)</f>
        <v>20</v>
      </c>
      <c r="K595" s="66" t="b">
        <v>0</v>
      </c>
    </row>
    <row r="596">
      <c r="A596" s="59">
        <v>24.0</v>
      </c>
      <c r="B596" s="59">
        <v>18.0</v>
      </c>
      <c r="C596" s="60">
        <v>33.1258517339197</v>
      </c>
      <c r="D596" s="60">
        <v>-96.6354474484436</v>
      </c>
      <c r="E596" s="61" t="s">
        <v>8</v>
      </c>
      <c r="F596" s="78" t="s">
        <v>85</v>
      </c>
      <c r="G596" s="63" t="s">
        <v>784</v>
      </c>
      <c r="H596" s="73"/>
      <c r="I596" s="65">
        <f t="shared" si="2"/>
        <v>2</v>
      </c>
      <c r="J596" s="66">
        <f>COUNTIF(Username, F596)</f>
        <v>3</v>
      </c>
      <c r="K596" s="66" t="b">
        <v>0</v>
      </c>
    </row>
    <row r="597">
      <c r="A597" s="59">
        <v>24.0</v>
      </c>
      <c r="B597" s="59">
        <v>19.0</v>
      </c>
      <c r="C597" s="60">
        <v>33.125851733802</v>
      </c>
      <c r="D597" s="60">
        <v>-96.6352758243108</v>
      </c>
      <c r="E597" s="61" t="s">
        <v>12</v>
      </c>
      <c r="F597" s="78" t="s">
        <v>547</v>
      </c>
      <c r="G597" s="63" t="s">
        <v>785</v>
      </c>
      <c r="H597" s="73"/>
      <c r="I597" s="65">
        <f t="shared" si="2"/>
        <v>3</v>
      </c>
      <c r="J597" s="66">
        <f>COUNTIF(Username, F597)</f>
        <v>5</v>
      </c>
      <c r="K597" s="67" t="b">
        <v>1</v>
      </c>
    </row>
    <row r="598">
      <c r="A598" s="59">
        <v>24.0</v>
      </c>
      <c r="B598" s="59">
        <v>20.0</v>
      </c>
      <c r="C598" s="60">
        <v>33.1258517336844</v>
      </c>
      <c r="D598" s="60">
        <v>-96.635104200178</v>
      </c>
      <c r="E598" s="61" t="s">
        <v>11</v>
      </c>
      <c r="F598" s="78" t="s">
        <v>786</v>
      </c>
      <c r="G598" s="99"/>
      <c r="H598" s="73"/>
      <c r="I598" s="65">
        <f t="shared" si="2"/>
        <v>0</v>
      </c>
      <c r="J598" s="66">
        <f>COUNTIF(Username, F598)</f>
        <v>2</v>
      </c>
      <c r="K598" s="66" t="b">
        <v>0</v>
      </c>
    </row>
    <row r="599">
      <c r="A599" s="59">
        <v>24.0</v>
      </c>
      <c r="B599" s="59">
        <v>21.0</v>
      </c>
      <c r="C599" s="60">
        <v>33.1258517335667</v>
      </c>
      <c r="D599" s="60">
        <v>-96.6349325760452</v>
      </c>
      <c r="E599" s="61" t="s">
        <v>12</v>
      </c>
      <c r="F599" s="78" t="s">
        <v>327</v>
      </c>
      <c r="G599" s="69" t="s">
        <v>787</v>
      </c>
      <c r="H599" s="73"/>
      <c r="I599" s="65">
        <f>COUNTIFS($F$27:$F1986,#REF!,$K$27:$K$1414,TRUE)</f>
        <v>0</v>
      </c>
      <c r="J599" s="66">
        <f>COUNTIF(Username, #REF!)</f>
        <v>0</v>
      </c>
      <c r="K599" s="66" t="b">
        <v>0</v>
      </c>
    </row>
    <row r="600">
      <c r="A600" s="59">
        <v>24.0</v>
      </c>
      <c r="B600" s="59">
        <v>22.0</v>
      </c>
      <c r="C600" s="60">
        <v>33.1258517334491</v>
      </c>
      <c r="D600" s="60">
        <v>-96.6347609519124</v>
      </c>
      <c r="E600" s="61" t="s">
        <v>12</v>
      </c>
      <c r="F600" s="78" t="s">
        <v>780</v>
      </c>
      <c r="G600" s="63" t="s">
        <v>788</v>
      </c>
      <c r="H600" s="73"/>
      <c r="I600" s="65">
        <f>COUNTIFS($F$27:$F1987,F599,$K$27:$K$1414,TRUE)</f>
        <v>8</v>
      </c>
      <c r="J600" s="66">
        <f>COUNTIF(Username, F599)</f>
        <v>11</v>
      </c>
      <c r="K600" s="66" t="b">
        <v>0</v>
      </c>
    </row>
    <row r="601">
      <c r="A601" s="59">
        <v>24.0</v>
      </c>
      <c r="B601" s="59">
        <v>23.0</v>
      </c>
      <c r="C601" s="60">
        <v>33.1258517333315</v>
      </c>
      <c r="D601" s="60">
        <v>-96.6345893277796</v>
      </c>
      <c r="E601" s="61" t="s">
        <v>8</v>
      </c>
      <c r="F601" s="78" t="s">
        <v>789</v>
      </c>
      <c r="G601" s="69" t="s">
        <v>790</v>
      </c>
      <c r="H601" s="73"/>
      <c r="I601" s="65">
        <f t="shared" ref="I601:I684" si="3">COUNTIFS($F$27:$F1988,F601,$K$27:$K$1414,TRUE)</f>
        <v>0</v>
      </c>
      <c r="J601" s="66">
        <f>COUNTIF(Username, F601)</f>
        <v>7</v>
      </c>
      <c r="K601" s="66" t="b">
        <v>0</v>
      </c>
    </row>
    <row r="602">
      <c r="A602" s="59">
        <v>24.0</v>
      </c>
      <c r="B602" s="59">
        <v>24.0</v>
      </c>
      <c r="C602" s="60">
        <v>33.1258517332138</v>
      </c>
      <c r="D602" s="60">
        <v>-96.6344177036468</v>
      </c>
      <c r="E602" s="61" t="s">
        <v>5</v>
      </c>
      <c r="F602" s="78" t="s">
        <v>46</v>
      </c>
      <c r="G602" s="69" t="s">
        <v>791</v>
      </c>
      <c r="H602" s="73"/>
      <c r="I602" s="65">
        <f t="shared" si="3"/>
        <v>6</v>
      </c>
      <c r="J602" s="66">
        <f>COUNTIF(Username, F602)</f>
        <v>13</v>
      </c>
      <c r="K602" s="66" t="b">
        <v>0</v>
      </c>
    </row>
    <row r="603">
      <c r="A603" s="59">
        <v>24.0</v>
      </c>
      <c r="B603" s="59">
        <v>25.0</v>
      </c>
      <c r="C603" s="60">
        <v>33.1258517330962</v>
      </c>
      <c r="D603" s="60">
        <v>-96.634246079514</v>
      </c>
      <c r="E603" s="61" t="s">
        <v>11</v>
      </c>
      <c r="F603" s="78" t="s">
        <v>780</v>
      </c>
      <c r="G603" s="63" t="s">
        <v>792</v>
      </c>
      <c r="H603" s="73"/>
      <c r="I603" s="65">
        <f t="shared" si="3"/>
        <v>0</v>
      </c>
      <c r="J603" s="66">
        <f>COUNTIF(Username, F603)</f>
        <v>10</v>
      </c>
      <c r="K603" s="66" t="b">
        <v>0</v>
      </c>
    </row>
    <row r="604">
      <c r="A604" s="59">
        <v>24.0</v>
      </c>
      <c r="B604" s="59">
        <v>26.0</v>
      </c>
      <c r="C604" s="60">
        <v>33.1258517329785</v>
      </c>
      <c r="D604" s="60">
        <v>-96.6340744553812</v>
      </c>
      <c r="E604" s="61" t="s">
        <v>11</v>
      </c>
      <c r="F604" s="78" t="s">
        <v>72</v>
      </c>
      <c r="G604" s="69" t="s">
        <v>793</v>
      </c>
      <c r="H604" s="73"/>
      <c r="I604" s="65">
        <f t="shared" si="3"/>
        <v>2</v>
      </c>
      <c r="J604" s="66">
        <f>COUNTIF(Username, F604)</f>
        <v>10</v>
      </c>
      <c r="K604" s="66" t="b">
        <v>0</v>
      </c>
    </row>
    <row r="605">
      <c r="A605" s="59">
        <v>24.0</v>
      </c>
      <c r="B605" s="59">
        <v>27.0</v>
      </c>
      <c r="C605" s="60">
        <v>33.1258517328609</v>
      </c>
      <c r="D605" s="60">
        <v>-96.6339028312484</v>
      </c>
      <c r="E605" s="61" t="s">
        <v>12</v>
      </c>
      <c r="F605" s="78" t="s">
        <v>293</v>
      </c>
      <c r="G605" s="63" t="s">
        <v>794</v>
      </c>
      <c r="H605" s="73"/>
      <c r="I605" s="65">
        <f t="shared" si="3"/>
        <v>8</v>
      </c>
      <c r="J605" s="66">
        <f>COUNTIF(Username, F605)</f>
        <v>14</v>
      </c>
      <c r="K605" s="66" t="b">
        <v>0</v>
      </c>
    </row>
    <row r="606">
      <c r="A606" s="59">
        <v>24.0</v>
      </c>
      <c r="B606" s="59">
        <v>28.0</v>
      </c>
      <c r="C606" s="60">
        <v>33.1258517327432</v>
      </c>
      <c r="D606" s="60">
        <v>-96.6337312071156</v>
      </c>
      <c r="E606" s="61" t="s">
        <v>11</v>
      </c>
      <c r="F606" s="78" t="s">
        <v>795</v>
      </c>
      <c r="G606" s="69" t="s">
        <v>796</v>
      </c>
      <c r="H606" s="73"/>
      <c r="I606" s="65">
        <f t="shared" si="3"/>
        <v>1</v>
      </c>
      <c r="J606" s="66">
        <f>COUNTIF(Username, F606)</f>
        <v>1</v>
      </c>
      <c r="K606" s="67" t="b">
        <v>1</v>
      </c>
    </row>
    <row r="607">
      <c r="A607" s="59">
        <v>24.0</v>
      </c>
      <c r="B607" s="59">
        <v>29.0</v>
      </c>
      <c r="C607" s="60">
        <v>33.1258517326256</v>
      </c>
      <c r="D607" s="60">
        <v>-96.6335595829828</v>
      </c>
      <c r="E607" s="61" t="s">
        <v>5</v>
      </c>
      <c r="F607" s="78" t="s">
        <v>50</v>
      </c>
      <c r="G607" s="69" t="s">
        <v>797</v>
      </c>
      <c r="H607" s="73"/>
      <c r="I607" s="65">
        <f t="shared" si="3"/>
        <v>12</v>
      </c>
      <c r="J607" s="66">
        <f>COUNTIF(Username, F607)</f>
        <v>24</v>
      </c>
      <c r="K607" s="67" t="b">
        <v>1</v>
      </c>
    </row>
    <row r="608">
      <c r="A608" s="59">
        <v>24.0</v>
      </c>
      <c r="B608" s="59">
        <v>30.0</v>
      </c>
      <c r="C608" s="60">
        <v>33.1258517325079</v>
      </c>
      <c r="D608" s="60">
        <v>-96.63338795885</v>
      </c>
      <c r="E608" s="61" t="s">
        <v>5</v>
      </c>
      <c r="F608" s="78" t="s">
        <v>780</v>
      </c>
      <c r="G608" s="63" t="s">
        <v>798</v>
      </c>
      <c r="H608" s="73"/>
      <c r="I608" s="65">
        <f t="shared" si="3"/>
        <v>0</v>
      </c>
      <c r="J608" s="66">
        <f>COUNTIF(Username, F608)</f>
        <v>10</v>
      </c>
      <c r="K608" s="66" t="b">
        <v>0</v>
      </c>
    </row>
    <row r="609">
      <c r="A609" s="59">
        <v>24.0</v>
      </c>
      <c r="B609" s="59">
        <v>31.0</v>
      </c>
      <c r="C609" s="60">
        <v>33.1258517323903</v>
      </c>
      <c r="D609" s="60">
        <v>-96.6332163347171</v>
      </c>
      <c r="E609" s="61" t="s">
        <v>11</v>
      </c>
      <c r="F609" s="78" t="s">
        <v>193</v>
      </c>
      <c r="G609" s="69" t="s">
        <v>799</v>
      </c>
      <c r="H609" s="73"/>
      <c r="I609" s="65">
        <f t="shared" si="3"/>
        <v>18</v>
      </c>
      <c r="J609" s="66">
        <f>COUNTIF(Username, F609)</f>
        <v>20</v>
      </c>
      <c r="K609" s="67" t="b">
        <v>1</v>
      </c>
    </row>
    <row r="610">
      <c r="A610" s="59">
        <v>24.0</v>
      </c>
      <c r="B610" s="59">
        <v>32.0</v>
      </c>
      <c r="C610" s="60">
        <v>33.1258517322727</v>
      </c>
      <c r="D610" s="60">
        <v>-96.6330447105843</v>
      </c>
      <c r="E610" s="61" t="s">
        <v>8</v>
      </c>
      <c r="F610" s="78" t="s">
        <v>72</v>
      </c>
      <c r="G610" s="69" t="s">
        <v>800</v>
      </c>
      <c r="H610" s="73"/>
      <c r="I610" s="65">
        <f t="shared" si="3"/>
        <v>2</v>
      </c>
      <c r="J610" s="66">
        <f>COUNTIF(Username, F610)</f>
        <v>10</v>
      </c>
      <c r="K610" s="66" t="b">
        <v>0</v>
      </c>
    </row>
    <row r="611">
      <c r="A611" s="59">
        <v>24.0</v>
      </c>
      <c r="B611" s="59">
        <v>33.0</v>
      </c>
      <c r="C611" s="60">
        <v>33.125851732155</v>
      </c>
      <c r="D611" s="60">
        <v>-96.6328730864515</v>
      </c>
      <c r="E611" s="61" t="s">
        <v>12</v>
      </c>
      <c r="F611" s="78" t="s">
        <v>780</v>
      </c>
      <c r="G611" s="63" t="s">
        <v>801</v>
      </c>
      <c r="H611" s="73"/>
      <c r="I611" s="65">
        <f t="shared" si="3"/>
        <v>0</v>
      </c>
      <c r="J611" s="66">
        <f>COUNTIF(Username, F611)</f>
        <v>10</v>
      </c>
      <c r="K611" s="66" t="b">
        <v>0</v>
      </c>
    </row>
    <row r="612">
      <c r="A612" s="59">
        <v>24.0</v>
      </c>
      <c r="B612" s="59">
        <v>34.0</v>
      </c>
      <c r="C612" s="60">
        <v>33.1258517320374</v>
      </c>
      <c r="D612" s="60">
        <v>-96.6327014623187</v>
      </c>
      <c r="E612" s="61" t="s">
        <v>11</v>
      </c>
      <c r="F612" s="78" t="s">
        <v>89</v>
      </c>
      <c r="G612" s="69" t="s">
        <v>802</v>
      </c>
      <c r="H612" s="73"/>
      <c r="I612" s="65">
        <f t="shared" si="3"/>
        <v>2</v>
      </c>
      <c r="J612" s="66">
        <f>COUNTIF(Username, F612)</f>
        <v>10</v>
      </c>
      <c r="K612" s="66" t="b">
        <v>0</v>
      </c>
    </row>
    <row r="613">
      <c r="A613" s="59">
        <v>24.0</v>
      </c>
      <c r="B613" s="59">
        <v>35.0</v>
      </c>
      <c r="C613" s="60">
        <v>33.1258517319197</v>
      </c>
      <c r="D613" s="60">
        <v>-96.6325298381859</v>
      </c>
      <c r="E613" s="61" t="s">
        <v>11</v>
      </c>
      <c r="F613" s="78" t="s">
        <v>72</v>
      </c>
      <c r="G613" s="69" t="s">
        <v>803</v>
      </c>
      <c r="H613" s="73"/>
      <c r="I613" s="65">
        <f t="shared" si="3"/>
        <v>2</v>
      </c>
      <c r="J613" s="66">
        <f>COUNTIF(Username, F613)</f>
        <v>10</v>
      </c>
      <c r="K613" s="66" t="b">
        <v>0</v>
      </c>
    </row>
    <row r="614">
      <c r="A614" s="59">
        <v>24.0</v>
      </c>
      <c r="B614" s="59">
        <v>36.0</v>
      </c>
      <c r="C614" s="60">
        <v>33.1258517318021</v>
      </c>
      <c r="D614" s="60">
        <v>-96.6323582140531</v>
      </c>
      <c r="E614" s="61" t="s">
        <v>12</v>
      </c>
      <c r="F614" s="78" t="s">
        <v>780</v>
      </c>
      <c r="G614" s="63" t="s">
        <v>804</v>
      </c>
      <c r="H614" s="73"/>
      <c r="I614" s="65">
        <f t="shared" si="3"/>
        <v>0</v>
      </c>
      <c r="J614" s="66">
        <f>COUNTIF(Username, F614)</f>
        <v>10</v>
      </c>
      <c r="K614" s="66" t="b">
        <v>0</v>
      </c>
    </row>
    <row r="615">
      <c r="A615" s="59">
        <v>24.0</v>
      </c>
      <c r="B615" s="59">
        <v>37.0</v>
      </c>
      <c r="C615" s="60">
        <v>33.1258517316844</v>
      </c>
      <c r="D615" s="60">
        <v>-96.6321865899203</v>
      </c>
      <c r="E615" s="61" t="s">
        <v>8</v>
      </c>
      <c r="F615" s="78" t="s">
        <v>293</v>
      </c>
      <c r="G615" s="63" t="s">
        <v>805</v>
      </c>
      <c r="H615" s="73"/>
      <c r="I615" s="65">
        <f t="shared" si="3"/>
        <v>8</v>
      </c>
      <c r="J615" s="66">
        <f>COUNTIF(Username, F615)</f>
        <v>14</v>
      </c>
      <c r="K615" s="66" t="b">
        <v>0</v>
      </c>
    </row>
    <row r="616">
      <c r="A616" s="59">
        <v>24.0</v>
      </c>
      <c r="B616" s="59">
        <v>38.0</v>
      </c>
      <c r="C616" s="60">
        <v>33.1258517315668</v>
      </c>
      <c r="D616" s="60">
        <v>-96.6320149657875</v>
      </c>
      <c r="E616" s="61" t="s">
        <v>9</v>
      </c>
      <c r="F616" s="78" t="s">
        <v>89</v>
      </c>
      <c r="G616" s="69" t="s">
        <v>806</v>
      </c>
      <c r="H616" s="73"/>
      <c r="I616" s="65">
        <f t="shared" si="3"/>
        <v>2</v>
      </c>
      <c r="J616" s="66">
        <f>COUNTIF(Username, F616)</f>
        <v>10</v>
      </c>
      <c r="K616" s="66" t="b">
        <v>0</v>
      </c>
    </row>
    <row r="617">
      <c r="A617" s="59">
        <v>24.0</v>
      </c>
      <c r="B617" s="59">
        <v>39.0</v>
      </c>
      <c r="C617" s="60">
        <v>33.1258517314492</v>
      </c>
      <c r="D617" s="60">
        <v>-96.6318433416547</v>
      </c>
      <c r="E617" s="61" t="s">
        <v>10</v>
      </c>
      <c r="F617" s="78" t="s">
        <v>780</v>
      </c>
      <c r="G617" s="63" t="s">
        <v>807</v>
      </c>
      <c r="H617" s="73"/>
      <c r="I617" s="65">
        <f t="shared" si="3"/>
        <v>0</v>
      </c>
      <c r="J617" s="66">
        <f>COUNTIF(Username, F617)</f>
        <v>10</v>
      </c>
      <c r="K617" s="66" t="b">
        <v>0</v>
      </c>
    </row>
    <row r="618">
      <c r="A618" s="59">
        <v>25.0</v>
      </c>
      <c r="B618" s="59">
        <v>3.0</v>
      </c>
      <c r="C618" s="60">
        <v>33.1257080052389</v>
      </c>
      <c r="D618" s="60">
        <v>-96.6380218121212</v>
      </c>
      <c r="E618" s="61" t="s">
        <v>10</v>
      </c>
      <c r="F618" s="78" t="s">
        <v>780</v>
      </c>
      <c r="G618" s="63" t="s">
        <v>808</v>
      </c>
      <c r="H618" s="73"/>
      <c r="I618" s="65">
        <f t="shared" si="3"/>
        <v>0</v>
      </c>
      <c r="J618" s="66">
        <f>COUNTIF(Username, F618)</f>
        <v>10</v>
      </c>
      <c r="K618" s="66" t="b">
        <v>0</v>
      </c>
    </row>
    <row r="619">
      <c r="A619" s="59">
        <v>25.0</v>
      </c>
      <c r="B619" s="59">
        <v>4.0</v>
      </c>
      <c r="C619" s="60">
        <v>33.1257080051212</v>
      </c>
      <c r="D619" s="60">
        <v>-96.6378501882694</v>
      </c>
      <c r="E619" s="61" t="s">
        <v>10</v>
      </c>
      <c r="F619" s="78" t="s">
        <v>809</v>
      </c>
      <c r="G619" s="100" t="s">
        <v>810</v>
      </c>
      <c r="H619" s="60"/>
      <c r="I619" s="65">
        <f t="shared" si="3"/>
        <v>0</v>
      </c>
      <c r="J619" s="66">
        <f>COUNTIF(Username, F619)</f>
        <v>5</v>
      </c>
      <c r="K619" s="66" t="b">
        <v>0</v>
      </c>
    </row>
    <row r="620">
      <c r="A620" s="59">
        <v>25.0</v>
      </c>
      <c r="B620" s="59">
        <v>5.0</v>
      </c>
      <c r="C620" s="60">
        <v>33.1257080050036</v>
      </c>
      <c r="D620" s="60">
        <v>-96.6376785644175</v>
      </c>
      <c r="E620" s="61" t="s">
        <v>10</v>
      </c>
      <c r="F620" s="78" t="s">
        <v>811</v>
      </c>
      <c r="G620" s="63" t="s">
        <v>812</v>
      </c>
      <c r="H620" s="73"/>
      <c r="I620" s="65">
        <f t="shared" si="3"/>
        <v>0</v>
      </c>
      <c r="J620" s="66">
        <f>COUNTIF(Username, F620)</f>
        <v>2</v>
      </c>
      <c r="K620" s="66" t="b">
        <v>0</v>
      </c>
    </row>
    <row r="621">
      <c r="A621" s="59">
        <v>25.0</v>
      </c>
      <c r="B621" s="59">
        <v>6.0</v>
      </c>
      <c r="C621" s="60">
        <v>33.125708004886</v>
      </c>
      <c r="D621" s="60">
        <v>-96.6375069405656</v>
      </c>
      <c r="E621" s="61" t="s">
        <v>9</v>
      </c>
      <c r="F621" s="78" t="s">
        <v>780</v>
      </c>
      <c r="G621" s="63" t="s">
        <v>813</v>
      </c>
      <c r="H621" s="73"/>
      <c r="I621" s="65">
        <f t="shared" si="3"/>
        <v>0</v>
      </c>
      <c r="J621" s="66">
        <f>COUNTIF(Username, F621)</f>
        <v>10</v>
      </c>
      <c r="K621" s="66" t="b">
        <v>0</v>
      </c>
    </row>
    <row r="622">
      <c r="A622" s="59">
        <v>25.0</v>
      </c>
      <c r="B622" s="59">
        <v>7.0</v>
      </c>
      <c r="C622" s="60">
        <v>33.1257080047683</v>
      </c>
      <c r="D622" s="60">
        <v>-96.6373353167137</v>
      </c>
      <c r="E622" s="61" t="s">
        <v>8</v>
      </c>
      <c r="F622" s="78" t="s">
        <v>656</v>
      </c>
      <c r="G622" s="69" t="s">
        <v>814</v>
      </c>
      <c r="H622" s="73"/>
      <c r="I622" s="65">
        <f t="shared" si="3"/>
        <v>17</v>
      </c>
      <c r="J622" s="66">
        <f>COUNTIF(Username, F622)</f>
        <v>20</v>
      </c>
      <c r="K622" s="66" t="b">
        <v>0</v>
      </c>
    </row>
    <row r="623">
      <c r="A623" s="59">
        <v>25.0</v>
      </c>
      <c r="B623" s="59">
        <v>8.0</v>
      </c>
      <c r="C623" s="60">
        <v>33.1257080046507</v>
      </c>
      <c r="D623" s="60">
        <v>-96.6371636928618</v>
      </c>
      <c r="E623" s="61" t="s">
        <v>11</v>
      </c>
      <c r="F623" s="78" t="s">
        <v>652</v>
      </c>
      <c r="G623" s="63" t="s">
        <v>671</v>
      </c>
      <c r="H623" s="73"/>
      <c r="I623" s="65">
        <f t="shared" si="3"/>
        <v>18</v>
      </c>
      <c r="J623" s="66">
        <f>COUNTIF(Username, F623)</f>
        <v>20</v>
      </c>
      <c r="K623" s="66" t="b">
        <v>0</v>
      </c>
    </row>
    <row r="624">
      <c r="A624" s="59">
        <v>25.0</v>
      </c>
      <c r="B624" s="59">
        <v>9.0</v>
      </c>
      <c r="C624" s="60">
        <v>33.125708004533</v>
      </c>
      <c r="D624" s="60">
        <v>-96.6369920690099</v>
      </c>
      <c r="E624" s="61" t="s">
        <v>11</v>
      </c>
      <c r="F624" s="78" t="s">
        <v>780</v>
      </c>
      <c r="G624" s="63" t="s">
        <v>815</v>
      </c>
      <c r="H624" s="73"/>
      <c r="I624" s="65">
        <f t="shared" si="3"/>
        <v>0</v>
      </c>
      <c r="J624" s="66">
        <f>COUNTIF(Username, F624)</f>
        <v>10</v>
      </c>
      <c r="K624" s="66" t="b">
        <v>0</v>
      </c>
    </row>
    <row r="625">
      <c r="A625" s="59">
        <v>25.0</v>
      </c>
      <c r="B625" s="59">
        <v>10.0</v>
      </c>
      <c r="C625" s="60">
        <v>33.1257080044154</v>
      </c>
      <c r="D625" s="60">
        <v>-96.6368204451581</v>
      </c>
      <c r="E625" s="61" t="s">
        <v>5</v>
      </c>
      <c r="F625" s="78" t="s">
        <v>656</v>
      </c>
      <c r="G625" s="69" t="s">
        <v>816</v>
      </c>
      <c r="H625" s="73"/>
      <c r="I625" s="65">
        <f t="shared" si="3"/>
        <v>17</v>
      </c>
      <c r="J625" s="66">
        <f>COUNTIF(Username, F625)</f>
        <v>20</v>
      </c>
      <c r="K625" s="66" t="b">
        <v>0</v>
      </c>
    </row>
    <row r="626">
      <c r="A626" s="59">
        <v>25.0</v>
      </c>
      <c r="B626" s="59">
        <v>11.0</v>
      </c>
      <c r="C626" s="60">
        <v>33.1257080042978</v>
      </c>
      <c r="D626" s="60">
        <v>-96.6366488213062</v>
      </c>
      <c r="E626" s="61" t="s">
        <v>5</v>
      </c>
      <c r="F626" s="78" t="s">
        <v>652</v>
      </c>
      <c r="G626" s="63" t="s">
        <v>671</v>
      </c>
      <c r="H626" s="73"/>
      <c r="I626" s="65">
        <f t="shared" si="3"/>
        <v>18</v>
      </c>
      <c r="J626" s="66">
        <f>COUNTIF(Username, F626)</f>
        <v>20</v>
      </c>
      <c r="K626" s="66" t="b">
        <v>0</v>
      </c>
    </row>
    <row r="627">
      <c r="A627" s="59">
        <v>25.0</v>
      </c>
      <c r="B627" s="59">
        <v>12.0</v>
      </c>
      <c r="C627" s="60">
        <v>33.1257080041801</v>
      </c>
      <c r="D627" s="60">
        <v>-96.6364771974543</v>
      </c>
      <c r="E627" s="61" t="s">
        <v>8</v>
      </c>
      <c r="F627" s="78" t="s">
        <v>809</v>
      </c>
      <c r="G627" s="69" t="s">
        <v>817</v>
      </c>
      <c r="H627" s="73"/>
      <c r="I627" s="65">
        <f t="shared" si="3"/>
        <v>0</v>
      </c>
      <c r="J627" s="66">
        <f>COUNTIF(Username, F627)</f>
        <v>5</v>
      </c>
      <c r="K627" s="66" t="b">
        <v>0</v>
      </c>
    </row>
    <row r="628">
      <c r="A628" s="59">
        <v>25.0</v>
      </c>
      <c r="B628" s="59">
        <v>13.0</v>
      </c>
      <c r="C628" s="60">
        <v>33.1257080040625</v>
      </c>
      <c r="D628" s="60">
        <v>-96.6363055736024</v>
      </c>
      <c r="E628" s="61" t="s">
        <v>9</v>
      </c>
      <c r="F628" s="78" t="s">
        <v>235</v>
      </c>
      <c r="G628" s="69" t="s">
        <v>818</v>
      </c>
      <c r="H628" s="73"/>
      <c r="I628" s="65">
        <f t="shared" si="3"/>
        <v>8</v>
      </c>
      <c r="J628" s="66">
        <f>COUNTIF(Username, F628)</f>
        <v>12</v>
      </c>
      <c r="K628" s="66" t="b">
        <v>0</v>
      </c>
    </row>
    <row r="629">
      <c r="A629" s="59">
        <v>25.0</v>
      </c>
      <c r="B629" s="59">
        <v>14.0</v>
      </c>
      <c r="C629" s="60">
        <v>33.1257080039449</v>
      </c>
      <c r="D629" s="60">
        <v>-96.6361339497505</v>
      </c>
      <c r="E629" s="61" t="s">
        <v>10</v>
      </c>
      <c r="F629" s="78" t="s">
        <v>819</v>
      </c>
      <c r="G629" s="63" t="s">
        <v>820</v>
      </c>
      <c r="H629" s="73"/>
      <c r="I629" s="65">
        <f t="shared" si="3"/>
        <v>0</v>
      </c>
      <c r="J629" s="66">
        <f>COUNTIF(Username, F629)</f>
        <v>10</v>
      </c>
      <c r="K629" s="66" t="b">
        <v>0</v>
      </c>
    </row>
    <row r="630">
      <c r="A630" s="59">
        <v>25.0</v>
      </c>
      <c r="B630" s="59">
        <v>15.0</v>
      </c>
      <c r="C630" s="60">
        <v>33.1257080038272</v>
      </c>
      <c r="D630" s="60">
        <v>-96.6359623258986</v>
      </c>
      <c r="E630" s="61" t="s">
        <v>9</v>
      </c>
      <c r="F630" s="78" t="s">
        <v>809</v>
      </c>
      <c r="G630" s="69" t="s">
        <v>821</v>
      </c>
      <c r="H630" s="73"/>
      <c r="I630" s="65">
        <f t="shared" si="3"/>
        <v>0</v>
      </c>
      <c r="J630" s="66">
        <f>COUNTIF(Username, F630)</f>
        <v>5</v>
      </c>
      <c r="K630" s="66" t="b">
        <v>0</v>
      </c>
    </row>
    <row r="631">
      <c r="A631" s="59">
        <v>25.0</v>
      </c>
      <c r="B631" s="59">
        <v>16.0</v>
      </c>
      <c r="C631" s="60">
        <v>33.1257080037096</v>
      </c>
      <c r="D631" s="60">
        <v>-96.6357907020467</v>
      </c>
      <c r="E631" s="61" t="s">
        <v>9</v>
      </c>
      <c r="F631" s="78" t="s">
        <v>822</v>
      </c>
      <c r="G631" s="63" t="s">
        <v>823</v>
      </c>
      <c r="H631" s="73"/>
      <c r="I631" s="65">
        <f t="shared" si="3"/>
        <v>0</v>
      </c>
      <c r="J631" s="66">
        <f>COUNTIF(Username, F631)</f>
        <v>1</v>
      </c>
      <c r="K631" s="66" t="b">
        <v>0</v>
      </c>
    </row>
    <row r="632">
      <c r="A632" s="59">
        <v>25.0</v>
      </c>
      <c r="B632" s="59">
        <v>17.0</v>
      </c>
      <c r="C632" s="60">
        <v>33.1257080035919</v>
      </c>
      <c r="D632" s="60">
        <v>-96.6356190781949</v>
      </c>
      <c r="E632" s="61" t="s">
        <v>9</v>
      </c>
      <c r="F632" s="78" t="s">
        <v>819</v>
      </c>
      <c r="G632" s="63" t="s">
        <v>824</v>
      </c>
      <c r="H632" s="73"/>
      <c r="I632" s="65">
        <f t="shared" si="3"/>
        <v>0</v>
      </c>
      <c r="J632" s="66">
        <f>COUNTIF(Username, F632)</f>
        <v>10</v>
      </c>
      <c r="K632" s="66" t="b">
        <v>0</v>
      </c>
    </row>
    <row r="633">
      <c r="A633" s="59">
        <v>25.0</v>
      </c>
      <c r="B633" s="59">
        <v>18.0</v>
      </c>
      <c r="C633" s="60">
        <v>33.1257080034743</v>
      </c>
      <c r="D633" s="60">
        <v>-96.635447454343</v>
      </c>
      <c r="E633" s="61" t="s">
        <v>9</v>
      </c>
      <c r="F633" s="78" t="s">
        <v>809</v>
      </c>
      <c r="G633" s="69" t="s">
        <v>825</v>
      </c>
      <c r="H633" s="73"/>
      <c r="I633" s="65">
        <f t="shared" si="3"/>
        <v>0</v>
      </c>
      <c r="J633" s="66">
        <f>COUNTIF(Username, F633)</f>
        <v>5</v>
      </c>
      <c r="K633" s="66" t="b">
        <v>0</v>
      </c>
    </row>
    <row r="634">
      <c r="A634" s="59">
        <v>25.0</v>
      </c>
      <c r="B634" s="59">
        <v>19.0</v>
      </c>
      <c r="C634" s="60">
        <v>33.1257080033567</v>
      </c>
      <c r="D634" s="60">
        <v>-96.6352758304911</v>
      </c>
      <c r="E634" s="61" t="s">
        <v>8</v>
      </c>
      <c r="F634" s="78" t="s">
        <v>721</v>
      </c>
      <c r="G634" s="69" t="s">
        <v>826</v>
      </c>
      <c r="H634" s="73"/>
      <c r="I634" s="65">
        <f t="shared" si="3"/>
        <v>2</v>
      </c>
      <c r="J634" s="66">
        <f>COUNTIF(Username, F634)</f>
        <v>8</v>
      </c>
      <c r="K634" s="66" t="b">
        <v>0</v>
      </c>
    </row>
    <row r="635">
      <c r="A635" s="59">
        <v>25.0</v>
      </c>
      <c r="B635" s="59">
        <v>20.0</v>
      </c>
      <c r="C635" s="60">
        <v>33.125708003239</v>
      </c>
      <c r="D635" s="60">
        <v>-96.6351042066392</v>
      </c>
      <c r="E635" s="61" t="s">
        <v>12</v>
      </c>
      <c r="F635" s="78" t="s">
        <v>827</v>
      </c>
      <c r="G635" s="99"/>
      <c r="H635" s="73"/>
      <c r="I635" s="65">
        <f t="shared" si="3"/>
        <v>0</v>
      </c>
      <c r="J635" s="66">
        <f>COUNTIF(Username, F635)</f>
        <v>2</v>
      </c>
      <c r="K635" s="66" t="b">
        <v>0</v>
      </c>
    </row>
    <row r="636">
      <c r="A636" s="59">
        <v>25.0</v>
      </c>
      <c r="B636" s="59">
        <v>21.0</v>
      </c>
      <c r="C636" s="60">
        <v>33.1257080031214</v>
      </c>
      <c r="D636" s="60">
        <v>-96.6349325827873</v>
      </c>
      <c r="E636" s="61" t="s">
        <v>11</v>
      </c>
      <c r="F636" s="78" t="s">
        <v>828</v>
      </c>
      <c r="G636" s="63" t="s">
        <v>829</v>
      </c>
      <c r="H636" s="73"/>
      <c r="I636" s="65">
        <f t="shared" si="3"/>
        <v>0</v>
      </c>
      <c r="J636" s="66">
        <f>COUNTIF(Username, F636)</f>
        <v>10</v>
      </c>
      <c r="K636" s="66" t="b">
        <v>0</v>
      </c>
    </row>
    <row r="637">
      <c r="A637" s="59">
        <v>25.0</v>
      </c>
      <c r="B637" s="59">
        <v>22.0</v>
      </c>
      <c r="C637" s="60">
        <v>33.1257080030037</v>
      </c>
      <c r="D637" s="60">
        <v>-96.6347609589354</v>
      </c>
      <c r="E637" s="61" t="s">
        <v>12</v>
      </c>
      <c r="F637" s="78" t="s">
        <v>809</v>
      </c>
      <c r="G637" s="69" t="s">
        <v>830</v>
      </c>
      <c r="H637" s="73"/>
      <c r="I637" s="65">
        <f t="shared" si="3"/>
        <v>0</v>
      </c>
      <c r="J637" s="66">
        <f>COUNTIF(Username, F637)</f>
        <v>5</v>
      </c>
      <c r="K637" s="66" t="b">
        <v>0</v>
      </c>
    </row>
    <row r="638">
      <c r="A638" s="59">
        <v>25.0</v>
      </c>
      <c r="B638" s="59">
        <v>23.0</v>
      </c>
      <c r="C638" s="60">
        <v>33.1257080028861</v>
      </c>
      <c r="D638" s="60">
        <v>-96.6345893350836</v>
      </c>
      <c r="E638" s="61" t="s">
        <v>12</v>
      </c>
      <c r="F638" s="78" t="s">
        <v>819</v>
      </c>
      <c r="G638" s="63" t="s">
        <v>831</v>
      </c>
      <c r="H638" s="73"/>
      <c r="I638" s="65">
        <f t="shared" si="3"/>
        <v>0</v>
      </c>
      <c r="J638" s="66">
        <f>COUNTIF(Username, F638)</f>
        <v>10</v>
      </c>
      <c r="K638" s="66" t="b">
        <v>0</v>
      </c>
    </row>
    <row r="639">
      <c r="A639" s="59">
        <v>25.0</v>
      </c>
      <c r="B639" s="59">
        <v>24.0</v>
      </c>
      <c r="C639" s="60">
        <v>33.1257080027685</v>
      </c>
      <c r="D639" s="60">
        <v>-96.6344177112317</v>
      </c>
      <c r="E639" s="61" t="s">
        <v>8</v>
      </c>
      <c r="F639" s="78" t="s">
        <v>193</v>
      </c>
      <c r="G639" s="69" t="s">
        <v>832</v>
      </c>
      <c r="H639" s="73"/>
      <c r="I639" s="65">
        <f t="shared" si="3"/>
        <v>18</v>
      </c>
      <c r="J639" s="66">
        <f>COUNTIF(Username, F639)</f>
        <v>20</v>
      </c>
      <c r="K639" s="66" t="b">
        <v>0</v>
      </c>
    </row>
    <row r="640">
      <c r="A640" s="59">
        <v>25.0</v>
      </c>
      <c r="B640" s="59">
        <v>25.0</v>
      </c>
      <c r="C640" s="60">
        <v>33.1257080026508</v>
      </c>
      <c r="D640" s="60">
        <v>-96.6342460873798</v>
      </c>
      <c r="E640" s="61" t="s">
        <v>5</v>
      </c>
      <c r="F640" s="78" t="s">
        <v>828</v>
      </c>
      <c r="G640" s="63" t="s">
        <v>833</v>
      </c>
      <c r="H640" s="73"/>
      <c r="I640" s="65">
        <f t="shared" si="3"/>
        <v>0</v>
      </c>
      <c r="J640" s="66">
        <f>COUNTIF(Username, F640)</f>
        <v>10</v>
      </c>
      <c r="K640" s="66" t="b">
        <v>0</v>
      </c>
    </row>
    <row r="641">
      <c r="A641" s="59">
        <v>25.0</v>
      </c>
      <c r="B641" s="59">
        <v>26.0</v>
      </c>
      <c r="C641" s="60">
        <v>33.1257080025332</v>
      </c>
      <c r="D641" s="60">
        <v>-96.6340744635279</v>
      </c>
      <c r="E641" s="61" t="s">
        <v>11</v>
      </c>
      <c r="F641" s="78" t="s">
        <v>819</v>
      </c>
      <c r="G641" s="63" t="s">
        <v>834</v>
      </c>
      <c r="H641" s="73"/>
      <c r="I641" s="65">
        <f t="shared" si="3"/>
        <v>0</v>
      </c>
      <c r="J641" s="66">
        <f>COUNTIF(Username, F641)</f>
        <v>10</v>
      </c>
      <c r="K641" s="66" t="b">
        <v>0</v>
      </c>
    </row>
    <row r="642">
      <c r="A642" s="59">
        <v>25.0</v>
      </c>
      <c r="B642" s="59">
        <v>27.0</v>
      </c>
      <c r="C642" s="60">
        <v>33.1257080024155</v>
      </c>
      <c r="D642" s="60">
        <v>-96.633902839676</v>
      </c>
      <c r="E642" s="61" t="s">
        <v>11</v>
      </c>
      <c r="F642" s="78" t="s">
        <v>835</v>
      </c>
      <c r="G642" s="63" t="s">
        <v>836</v>
      </c>
      <c r="H642" s="73"/>
      <c r="I642" s="65">
        <f t="shared" si="3"/>
        <v>0</v>
      </c>
      <c r="J642" s="66">
        <f>COUNTIF(Username, F642)</f>
        <v>1</v>
      </c>
      <c r="K642" s="66" t="b">
        <v>0</v>
      </c>
    </row>
    <row r="643">
      <c r="A643" s="59">
        <v>25.0</v>
      </c>
      <c r="B643" s="59">
        <v>28.0</v>
      </c>
      <c r="C643" s="60">
        <v>33.1257080022979</v>
      </c>
      <c r="D643" s="60">
        <v>-96.6337312158241</v>
      </c>
      <c r="E643" s="61" t="s">
        <v>5</v>
      </c>
      <c r="F643" s="78" t="s">
        <v>402</v>
      </c>
      <c r="G643" s="63" t="s">
        <v>837</v>
      </c>
      <c r="H643" s="73"/>
      <c r="I643" s="65">
        <f t="shared" si="3"/>
        <v>0</v>
      </c>
      <c r="J643" s="66">
        <f>COUNTIF(Username, F643)</f>
        <v>10</v>
      </c>
      <c r="K643" s="66" t="b">
        <v>0</v>
      </c>
    </row>
    <row r="644">
      <c r="A644" s="59">
        <v>25.0</v>
      </c>
      <c r="B644" s="59">
        <v>29.0</v>
      </c>
      <c r="C644" s="60">
        <v>33.1257080021803</v>
      </c>
      <c r="D644" s="60">
        <v>-96.6335595919723</v>
      </c>
      <c r="E644" s="61" t="s">
        <v>5</v>
      </c>
      <c r="F644" s="78" t="s">
        <v>46</v>
      </c>
      <c r="G644" s="63" t="s">
        <v>838</v>
      </c>
      <c r="H644" s="73"/>
      <c r="I644" s="65">
        <f t="shared" si="3"/>
        <v>6</v>
      </c>
      <c r="J644" s="66">
        <f>COUNTIF(Username, F644)</f>
        <v>13</v>
      </c>
      <c r="K644" s="66" t="b">
        <v>0</v>
      </c>
    </row>
    <row r="645">
      <c r="A645" s="59">
        <v>25.0</v>
      </c>
      <c r="B645" s="59">
        <v>30.0</v>
      </c>
      <c r="C645" s="60">
        <v>33.1257080020626</v>
      </c>
      <c r="D645" s="60">
        <v>-96.6333879681204</v>
      </c>
      <c r="E645" s="61" t="s">
        <v>11</v>
      </c>
      <c r="F645" s="78" t="s">
        <v>819</v>
      </c>
      <c r="G645" s="63" t="s">
        <v>839</v>
      </c>
      <c r="H645" s="73"/>
      <c r="I645" s="65">
        <f t="shared" si="3"/>
        <v>0</v>
      </c>
      <c r="J645" s="66">
        <f>COUNTIF(Username, F645)</f>
        <v>10</v>
      </c>
      <c r="K645" s="66" t="b">
        <v>0</v>
      </c>
    </row>
    <row r="646">
      <c r="A646" s="59">
        <v>25.0</v>
      </c>
      <c r="B646" s="59">
        <v>31.0</v>
      </c>
      <c r="C646" s="60">
        <v>33.125708001945</v>
      </c>
      <c r="D646" s="60">
        <v>-96.6332163442685</v>
      </c>
      <c r="E646" s="61" t="s">
        <v>8</v>
      </c>
      <c r="F646" s="78" t="s">
        <v>225</v>
      </c>
      <c r="G646" s="69" t="s">
        <v>840</v>
      </c>
      <c r="H646" s="73"/>
      <c r="I646" s="65">
        <f t="shared" si="3"/>
        <v>4</v>
      </c>
      <c r="J646" s="66">
        <f>COUNTIF(Username, F646)</f>
        <v>8</v>
      </c>
      <c r="K646" s="66" t="b">
        <v>0</v>
      </c>
    </row>
    <row r="647">
      <c r="A647" s="59">
        <v>25.0</v>
      </c>
      <c r="B647" s="59">
        <v>32.0</v>
      </c>
      <c r="C647" s="60">
        <v>33.1257080018273</v>
      </c>
      <c r="D647" s="60">
        <v>-96.6330447204166</v>
      </c>
      <c r="E647" s="61" t="s">
        <v>12</v>
      </c>
      <c r="F647" s="78" t="s">
        <v>828</v>
      </c>
      <c r="G647" s="63" t="s">
        <v>841</v>
      </c>
      <c r="H647" s="73"/>
      <c r="I647" s="65">
        <f t="shared" si="3"/>
        <v>0</v>
      </c>
      <c r="J647" s="66">
        <f>COUNTIF(Username, F647)</f>
        <v>10</v>
      </c>
      <c r="K647" s="66" t="b">
        <v>0</v>
      </c>
    </row>
    <row r="648">
      <c r="A648" s="59">
        <v>25.0</v>
      </c>
      <c r="B648" s="59">
        <v>33.0</v>
      </c>
      <c r="C648" s="60">
        <v>33.1257080017097</v>
      </c>
      <c r="D648" s="60">
        <v>-96.6328730965647</v>
      </c>
      <c r="E648" s="61" t="s">
        <v>12</v>
      </c>
      <c r="F648" s="78" t="s">
        <v>819</v>
      </c>
      <c r="G648" s="63" t="s">
        <v>842</v>
      </c>
      <c r="H648" s="73"/>
      <c r="I648" s="65">
        <f t="shared" si="3"/>
        <v>0</v>
      </c>
      <c r="J648" s="66">
        <f>COUNTIF(Username, F648)</f>
        <v>10</v>
      </c>
      <c r="K648" s="66" t="b">
        <v>0</v>
      </c>
    </row>
    <row r="649">
      <c r="A649" s="59">
        <v>25.0</v>
      </c>
      <c r="B649" s="59">
        <v>34.0</v>
      </c>
      <c r="C649" s="60">
        <v>33.125708001592</v>
      </c>
      <c r="D649" s="60">
        <v>-96.6327014727128</v>
      </c>
      <c r="E649" s="61" t="s">
        <v>12</v>
      </c>
      <c r="F649" s="78" t="s">
        <v>843</v>
      </c>
      <c r="G649" s="63" t="s">
        <v>844</v>
      </c>
      <c r="H649" s="73"/>
      <c r="I649" s="65">
        <f t="shared" si="3"/>
        <v>0</v>
      </c>
      <c r="J649" s="66">
        <f>COUNTIF(Username, F649)</f>
        <v>3</v>
      </c>
      <c r="K649" s="66" t="b">
        <v>0</v>
      </c>
    </row>
    <row r="650">
      <c r="A650" s="59">
        <v>25.0</v>
      </c>
      <c r="B650" s="59">
        <v>35.0</v>
      </c>
      <c r="C650" s="60">
        <v>33.1257080014744</v>
      </c>
      <c r="D650" s="60">
        <v>-96.632529848861</v>
      </c>
      <c r="E650" s="61" t="s">
        <v>11</v>
      </c>
      <c r="F650" s="78" t="s">
        <v>828</v>
      </c>
      <c r="G650" s="63" t="s">
        <v>845</v>
      </c>
      <c r="H650" s="73"/>
      <c r="I650" s="65">
        <f t="shared" si="3"/>
        <v>0</v>
      </c>
      <c r="J650" s="66">
        <f>COUNTIF(Username, F650)</f>
        <v>10</v>
      </c>
      <c r="K650" s="66" t="b">
        <v>0</v>
      </c>
    </row>
    <row r="651">
      <c r="A651" s="59">
        <v>25.0</v>
      </c>
      <c r="B651" s="59">
        <v>36.0</v>
      </c>
      <c r="C651" s="60">
        <v>33.1257080013568</v>
      </c>
      <c r="D651" s="60">
        <v>-96.6323582250091</v>
      </c>
      <c r="E651" s="61" t="s">
        <v>11</v>
      </c>
      <c r="F651" s="78" t="s">
        <v>819</v>
      </c>
      <c r="G651" s="63" t="s">
        <v>846</v>
      </c>
      <c r="H651" s="73"/>
      <c r="I651" s="65">
        <f t="shared" si="3"/>
        <v>0</v>
      </c>
      <c r="J651" s="66">
        <f>COUNTIF(Username, F651)</f>
        <v>10</v>
      </c>
      <c r="K651" s="66" t="b">
        <v>0</v>
      </c>
    </row>
    <row r="652">
      <c r="A652" s="59">
        <v>25.0</v>
      </c>
      <c r="B652" s="59">
        <v>37.0</v>
      </c>
      <c r="C652" s="60">
        <v>33.1257080012391</v>
      </c>
      <c r="D652" s="60">
        <v>-96.6321866011572</v>
      </c>
      <c r="E652" s="61" t="s">
        <v>8</v>
      </c>
      <c r="F652" s="78" t="s">
        <v>398</v>
      </c>
      <c r="G652" s="69" t="s">
        <v>847</v>
      </c>
      <c r="H652" s="73"/>
      <c r="I652" s="65">
        <f t="shared" si="3"/>
        <v>6</v>
      </c>
      <c r="J652" s="66">
        <f>COUNTIF(Username, F652)</f>
        <v>7</v>
      </c>
      <c r="K652" s="66" t="b">
        <v>0</v>
      </c>
    </row>
    <row r="653">
      <c r="A653" s="59">
        <v>25.0</v>
      </c>
      <c r="B653" s="59">
        <v>38.0</v>
      </c>
      <c r="C653" s="60">
        <v>33.1257080011215</v>
      </c>
      <c r="D653" s="60">
        <v>-96.6320149773053</v>
      </c>
      <c r="E653" s="61" t="s">
        <v>9</v>
      </c>
      <c r="F653" s="78" t="s">
        <v>239</v>
      </c>
      <c r="G653" s="63" t="s">
        <v>848</v>
      </c>
      <c r="H653" s="73"/>
      <c r="I653" s="65">
        <f t="shared" si="3"/>
        <v>7</v>
      </c>
      <c r="J653" s="66">
        <f>COUNTIF(Username, F653)</f>
        <v>10</v>
      </c>
      <c r="K653" s="66" t="b">
        <v>0</v>
      </c>
    </row>
    <row r="654">
      <c r="A654" s="59">
        <v>25.0</v>
      </c>
      <c r="B654" s="59">
        <v>39.0</v>
      </c>
      <c r="C654" s="60">
        <v>33.1257080010039</v>
      </c>
      <c r="D654" s="60">
        <v>-96.6318433534534</v>
      </c>
      <c r="E654" s="61" t="s">
        <v>10</v>
      </c>
      <c r="F654" s="78" t="s">
        <v>849</v>
      </c>
      <c r="G654" s="69" t="s">
        <v>850</v>
      </c>
      <c r="H654" s="73"/>
      <c r="I654" s="65">
        <f t="shared" si="3"/>
        <v>0</v>
      </c>
      <c r="J654" s="66">
        <f>COUNTIF(Username, F654)</f>
        <v>5</v>
      </c>
      <c r="K654" s="66" t="b">
        <v>0</v>
      </c>
    </row>
    <row r="655">
      <c r="A655" s="59">
        <v>25.0</v>
      </c>
      <c r="B655" s="59">
        <v>40.0</v>
      </c>
      <c r="C655" s="60">
        <v>33.1257080008862</v>
      </c>
      <c r="D655" s="60">
        <v>-96.6316717296015</v>
      </c>
      <c r="E655" s="61" t="s">
        <v>10</v>
      </c>
      <c r="F655" s="78" t="s">
        <v>819</v>
      </c>
      <c r="G655" s="63" t="s">
        <v>851</v>
      </c>
      <c r="H655" s="73"/>
      <c r="I655" s="65">
        <f t="shared" si="3"/>
        <v>0</v>
      </c>
      <c r="J655" s="66">
        <f>COUNTIF(Username, F655)</f>
        <v>10</v>
      </c>
      <c r="K655" s="66" t="b">
        <v>0</v>
      </c>
    </row>
    <row r="656">
      <c r="A656" s="59">
        <v>25.0</v>
      </c>
      <c r="B656" s="59">
        <v>41.0</v>
      </c>
      <c r="C656" s="60">
        <v>33.1257080007686</v>
      </c>
      <c r="D656" s="60">
        <v>-96.6315001057497</v>
      </c>
      <c r="E656" s="61" t="s">
        <v>10</v>
      </c>
      <c r="F656" s="78" t="s">
        <v>327</v>
      </c>
      <c r="G656" s="69" t="s">
        <v>852</v>
      </c>
      <c r="H656" s="73"/>
      <c r="I656" s="65">
        <f t="shared" si="3"/>
        <v>8</v>
      </c>
      <c r="J656" s="66">
        <f>COUNTIF(Username, F656)</f>
        <v>11</v>
      </c>
      <c r="K656" s="66" t="b">
        <v>0</v>
      </c>
    </row>
    <row r="657">
      <c r="A657" s="59">
        <v>25.0</v>
      </c>
      <c r="B657" s="59">
        <v>42.0</v>
      </c>
      <c r="C657" s="60">
        <v>33.1257080006509</v>
      </c>
      <c r="D657" s="60">
        <v>-96.6313284818978</v>
      </c>
      <c r="E657" s="61" t="s">
        <v>10</v>
      </c>
      <c r="F657" s="78" t="s">
        <v>849</v>
      </c>
      <c r="G657" s="69" t="s">
        <v>853</v>
      </c>
      <c r="H657" s="73"/>
      <c r="I657" s="65">
        <f t="shared" si="3"/>
        <v>0</v>
      </c>
      <c r="J657" s="66">
        <f>COUNTIF(Username, F657)</f>
        <v>5</v>
      </c>
      <c r="K657" s="66" t="b">
        <v>0</v>
      </c>
    </row>
    <row r="658">
      <c r="A658" s="59">
        <v>25.0</v>
      </c>
      <c r="B658" s="59">
        <v>43.0</v>
      </c>
      <c r="C658" s="60">
        <v>33.1257080005333</v>
      </c>
      <c r="D658" s="60">
        <v>-96.6311568580459</v>
      </c>
      <c r="E658" s="61" t="s">
        <v>10</v>
      </c>
      <c r="F658" s="78" t="s">
        <v>819</v>
      </c>
      <c r="G658" s="63" t="s">
        <v>854</v>
      </c>
      <c r="H658" s="73"/>
      <c r="I658" s="65">
        <f t="shared" si="3"/>
        <v>0</v>
      </c>
      <c r="J658" s="66">
        <f>COUNTIF(Username, F658)</f>
        <v>10</v>
      </c>
      <c r="K658" s="66" t="b">
        <v>0</v>
      </c>
    </row>
    <row r="659">
      <c r="A659" s="59">
        <v>25.0</v>
      </c>
      <c r="B659" s="59">
        <v>44.0</v>
      </c>
      <c r="C659" s="60">
        <v>33.1257080004156</v>
      </c>
      <c r="D659" s="60">
        <v>-96.630985234194</v>
      </c>
      <c r="E659" s="61" t="s">
        <v>10</v>
      </c>
      <c r="F659" s="78" t="s">
        <v>828</v>
      </c>
      <c r="G659" s="63" t="s">
        <v>855</v>
      </c>
      <c r="H659" s="73"/>
      <c r="I659" s="65">
        <f t="shared" si="3"/>
        <v>0</v>
      </c>
      <c r="J659" s="66">
        <f>COUNTIF(Username, F659)</f>
        <v>10</v>
      </c>
      <c r="K659" s="66" t="b">
        <v>0</v>
      </c>
    </row>
    <row r="660">
      <c r="A660" s="59">
        <v>25.0</v>
      </c>
      <c r="B660" s="59">
        <v>45.0</v>
      </c>
      <c r="C660" s="60">
        <v>33.125708000298</v>
      </c>
      <c r="D660" s="60">
        <v>-96.6308136103421</v>
      </c>
      <c r="E660" s="61" t="s">
        <v>10</v>
      </c>
      <c r="F660" s="78" t="s">
        <v>849</v>
      </c>
      <c r="G660" s="69" t="s">
        <v>856</v>
      </c>
      <c r="H660" s="73"/>
      <c r="I660" s="65">
        <f t="shared" si="3"/>
        <v>0</v>
      </c>
      <c r="J660" s="66">
        <f>COUNTIF(Username, F660)</f>
        <v>5</v>
      </c>
      <c r="K660" s="66" t="b">
        <v>0</v>
      </c>
    </row>
    <row r="661">
      <c r="A661" s="59">
        <v>25.0</v>
      </c>
      <c r="B661" s="59">
        <v>46.0</v>
      </c>
      <c r="C661" s="60">
        <v>33.1257080001804</v>
      </c>
      <c r="D661" s="60">
        <v>-96.6306419864902</v>
      </c>
      <c r="E661" s="61" t="s">
        <v>10</v>
      </c>
      <c r="F661" s="78" t="s">
        <v>819</v>
      </c>
      <c r="G661" s="63" t="s">
        <v>857</v>
      </c>
      <c r="H661" s="73"/>
      <c r="I661" s="65">
        <f t="shared" si="3"/>
        <v>0</v>
      </c>
      <c r="J661" s="66">
        <f>COUNTIF(Username, F661)</f>
        <v>10</v>
      </c>
      <c r="K661" s="66" t="b">
        <v>0</v>
      </c>
    </row>
    <row r="662">
      <c r="A662" s="59">
        <v>25.0</v>
      </c>
      <c r="B662" s="59">
        <v>47.0</v>
      </c>
      <c r="C662" s="60">
        <v>33.1257080000627</v>
      </c>
      <c r="D662" s="60">
        <v>-96.6304703626384</v>
      </c>
      <c r="E662" s="61" t="s">
        <v>10</v>
      </c>
      <c r="F662" s="78" t="s">
        <v>828</v>
      </c>
      <c r="G662" s="63" t="s">
        <v>858</v>
      </c>
      <c r="H662" s="73"/>
      <c r="I662" s="65">
        <f t="shared" si="3"/>
        <v>0</v>
      </c>
      <c r="J662" s="66">
        <f>COUNTIF(Username, F662)</f>
        <v>10</v>
      </c>
      <c r="K662" s="66" t="b">
        <v>0</v>
      </c>
    </row>
    <row r="663">
      <c r="A663" s="59">
        <v>25.0</v>
      </c>
      <c r="B663" s="59">
        <v>48.0</v>
      </c>
      <c r="C663" s="60">
        <v>33.1257079999451</v>
      </c>
      <c r="D663" s="60">
        <v>-96.6302987387865</v>
      </c>
      <c r="E663" s="61" t="s">
        <v>10</v>
      </c>
      <c r="F663" s="78" t="s">
        <v>849</v>
      </c>
      <c r="G663" s="69" t="s">
        <v>859</v>
      </c>
      <c r="H663" s="73"/>
      <c r="I663" s="65">
        <f t="shared" si="3"/>
        <v>0</v>
      </c>
      <c r="J663" s="66">
        <f>COUNTIF(Username, F663)</f>
        <v>5</v>
      </c>
      <c r="K663" s="66" t="b">
        <v>0</v>
      </c>
    </row>
    <row r="664">
      <c r="A664" s="59">
        <v>25.0</v>
      </c>
      <c r="B664" s="59">
        <v>49.0</v>
      </c>
      <c r="C664" s="60">
        <v>33.1257079998274</v>
      </c>
      <c r="D664" s="60">
        <v>-96.6301271149346</v>
      </c>
      <c r="E664" s="61" t="s">
        <v>10</v>
      </c>
      <c r="F664" s="78" t="s">
        <v>235</v>
      </c>
      <c r="G664" s="69" t="s">
        <v>860</v>
      </c>
      <c r="H664" s="73"/>
      <c r="I664" s="65">
        <f t="shared" si="3"/>
        <v>8</v>
      </c>
      <c r="J664" s="66">
        <f>COUNTIF(Username, F664)</f>
        <v>12</v>
      </c>
      <c r="K664" s="66" t="b">
        <v>0</v>
      </c>
    </row>
    <row r="665">
      <c r="A665" s="59">
        <v>25.0</v>
      </c>
      <c r="B665" s="59">
        <v>50.0</v>
      </c>
      <c r="C665" s="60">
        <v>33.1257079997098</v>
      </c>
      <c r="D665" s="60">
        <v>-96.6299554910828</v>
      </c>
      <c r="E665" s="61" t="s">
        <v>10</v>
      </c>
      <c r="F665" s="78" t="s">
        <v>828</v>
      </c>
      <c r="G665" s="99"/>
      <c r="H665" s="73"/>
      <c r="I665" s="65">
        <f t="shared" si="3"/>
        <v>0</v>
      </c>
      <c r="J665" s="66">
        <f>COUNTIF(Username, F665)</f>
        <v>10</v>
      </c>
      <c r="K665" s="66" t="b">
        <v>0</v>
      </c>
    </row>
    <row r="666">
      <c r="A666" s="59">
        <v>25.0</v>
      </c>
      <c r="B666" s="59">
        <v>51.0</v>
      </c>
      <c r="C666" s="60">
        <v>33.1257079995922</v>
      </c>
      <c r="D666" s="60">
        <v>-96.6297838672309</v>
      </c>
      <c r="E666" s="61" t="s">
        <v>10</v>
      </c>
      <c r="F666" s="78" t="s">
        <v>849</v>
      </c>
      <c r="G666" s="69" t="s">
        <v>861</v>
      </c>
      <c r="H666" s="73"/>
      <c r="I666" s="65">
        <f t="shared" si="3"/>
        <v>0</v>
      </c>
      <c r="J666" s="66">
        <f>COUNTIF(Username, F666)</f>
        <v>5</v>
      </c>
      <c r="K666" s="66" t="b">
        <v>0</v>
      </c>
    </row>
    <row r="667">
      <c r="A667" s="59">
        <v>26.0</v>
      </c>
      <c r="B667" s="59">
        <v>2.0</v>
      </c>
      <c r="C667" s="60">
        <v>33.1255642749111</v>
      </c>
      <c r="D667" s="60">
        <v>-96.6381934373778</v>
      </c>
      <c r="E667" s="61" t="s">
        <v>10</v>
      </c>
      <c r="F667" s="78" t="s">
        <v>369</v>
      </c>
      <c r="G667" s="69" t="s">
        <v>862</v>
      </c>
      <c r="H667" s="73"/>
      <c r="I667" s="65">
        <f t="shared" si="3"/>
        <v>7</v>
      </c>
      <c r="J667" s="66">
        <f>COUNTIF(Username, F667)</f>
        <v>18</v>
      </c>
      <c r="K667" s="66" t="b">
        <v>0</v>
      </c>
    </row>
    <row r="668">
      <c r="A668" s="59">
        <v>26.0</v>
      </c>
      <c r="B668" s="59">
        <v>3.0</v>
      </c>
      <c r="C668" s="60">
        <v>33.1255642747934</v>
      </c>
      <c r="D668" s="60">
        <v>-96.6380218138068</v>
      </c>
      <c r="E668" s="61" t="s">
        <v>9</v>
      </c>
      <c r="F668" s="78" t="s">
        <v>843</v>
      </c>
      <c r="G668" s="63" t="s">
        <v>863</v>
      </c>
      <c r="H668" s="73"/>
      <c r="I668" s="65">
        <f t="shared" si="3"/>
        <v>0</v>
      </c>
      <c r="J668" s="66">
        <f>COUNTIF(Username, F668)</f>
        <v>3</v>
      </c>
      <c r="K668" s="66" t="b">
        <v>0</v>
      </c>
    </row>
    <row r="669">
      <c r="A669" s="59">
        <v>26.0</v>
      </c>
      <c r="B669" s="59">
        <v>4.0</v>
      </c>
      <c r="C669" s="60">
        <v>33.1255642746758</v>
      </c>
      <c r="D669" s="60">
        <v>-96.6378501902359</v>
      </c>
      <c r="E669" s="61" t="s">
        <v>9</v>
      </c>
      <c r="F669" s="78" t="s">
        <v>789</v>
      </c>
      <c r="G669" s="69" t="s">
        <v>864</v>
      </c>
      <c r="H669" s="73"/>
      <c r="I669" s="65">
        <f t="shared" si="3"/>
        <v>0</v>
      </c>
      <c r="J669" s="66">
        <f>COUNTIF(Username, F669)</f>
        <v>7</v>
      </c>
      <c r="K669" s="66" t="b">
        <v>0</v>
      </c>
    </row>
    <row r="670">
      <c r="A670" s="59">
        <v>26.0</v>
      </c>
      <c r="B670" s="59">
        <v>5.0</v>
      </c>
      <c r="C670" s="60">
        <v>33.1255642745581</v>
      </c>
      <c r="D670" s="60">
        <v>-96.6376785666649</v>
      </c>
      <c r="E670" s="61" t="s">
        <v>9</v>
      </c>
      <c r="F670" s="78" t="s">
        <v>721</v>
      </c>
      <c r="G670" s="69" t="s">
        <v>865</v>
      </c>
      <c r="H670" s="73"/>
      <c r="I670" s="65">
        <f t="shared" si="3"/>
        <v>2</v>
      </c>
      <c r="J670" s="66">
        <f>COUNTIF(Username, F670)</f>
        <v>8</v>
      </c>
      <c r="K670" s="66" t="b">
        <v>0</v>
      </c>
    </row>
    <row r="671">
      <c r="A671" s="59">
        <v>26.0</v>
      </c>
      <c r="B671" s="59">
        <v>6.0</v>
      </c>
      <c r="C671" s="60">
        <v>33.1255642744405</v>
      </c>
      <c r="D671" s="60">
        <v>-96.6375069430939</v>
      </c>
      <c r="E671" s="61" t="s">
        <v>9</v>
      </c>
      <c r="F671" s="78" t="s">
        <v>235</v>
      </c>
      <c r="G671" s="69" t="s">
        <v>866</v>
      </c>
      <c r="H671" s="73"/>
      <c r="I671" s="65">
        <f t="shared" si="3"/>
        <v>8</v>
      </c>
      <c r="J671" s="66">
        <f>COUNTIF(Username, F671)</f>
        <v>12</v>
      </c>
      <c r="K671" s="66" t="b">
        <v>0</v>
      </c>
    </row>
    <row r="672">
      <c r="A672" s="59">
        <v>26.0</v>
      </c>
      <c r="B672" s="59">
        <v>7.0</v>
      </c>
      <c r="C672" s="60">
        <v>33.1255642743229</v>
      </c>
      <c r="D672" s="60">
        <v>-96.637335319523</v>
      </c>
      <c r="E672" s="61" t="s">
        <v>8</v>
      </c>
      <c r="F672" s="78" t="s">
        <v>338</v>
      </c>
      <c r="G672" s="69" t="s">
        <v>867</v>
      </c>
      <c r="H672" s="73"/>
      <c r="I672" s="65">
        <f t="shared" si="3"/>
        <v>10</v>
      </c>
      <c r="J672" s="66">
        <f>COUNTIF(Username, F672)</f>
        <v>14</v>
      </c>
      <c r="K672" s="66" t="b">
        <v>0</v>
      </c>
    </row>
    <row r="673">
      <c r="A673" s="59">
        <v>26.0</v>
      </c>
      <c r="B673" s="59">
        <v>8.0</v>
      </c>
      <c r="C673" s="60">
        <v>33.1255642742052</v>
      </c>
      <c r="D673" s="60">
        <v>-96.637163695952</v>
      </c>
      <c r="E673" s="61" t="s">
        <v>11</v>
      </c>
      <c r="F673" s="78" t="s">
        <v>721</v>
      </c>
      <c r="G673" s="69" t="s">
        <v>868</v>
      </c>
      <c r="H673" s="73"/>
      <c r="I673" s="65">
        <f t="shared" si="3"/>
        <v>2</v>
      </c>
      <c r="J673" s="66">
        <f>COUNTIF(Username, F673)</f>
        <v>8</v>
      </c>
      <c r="K673" s="66" t="b">
        <v>0</v>
      </c>
    </row>
    <row r="674">
      <c r="A674" s="59">
        <v>26.0</v>
      </c>
      <c r="B674" s="59">
        <v>9.0</v>
      </c>
      <c r="C674" s="60">
        <v>33.1255642740876</v>
      </c>
      <c r="D674" s="60">
        <v>-96.636992072381</v>
      </c>
      <c r="E674" s="61" t="s">
        <v>11</v>
      </c>
      <c r="F674" s="78" t="s">
        <v>789</v>
      </c>
      <c r="G674" s="69" t="s">
        <v>869</v>
      </c>
      <c r="H674" s="73"/>
      <c r="I674" s="65">
        <f t="shared" si="3"/>
        <v>0</v>
      </c>
      <c r="J674" s="66">
        <f>COUNTIF(Username, F674)</f>
        <v>7</v>
      </c>
      <c r="K674" s="66" t="b">
        <v>0</v>
      </c>
    </row>
    <row r="675">
      <c r="A675" s="59">
        <v>26.0</v>
      </c>
      <c r="B675" s="59">
        <v>10.0</v>
      </c>
      <c r="C675" s="60">
        <v>33.1255642739699</v>
      </c>
      <c r="D675" s="60">
        <v>-96.6368204488101</v>
      </c>
      <c r="E675" s="61" t="s">
        <v>11</v>
      </c>
      <c r="F675" s="78" t="s">
        <v>89</v>
      </c>
      <c r="G675" s="69" t="s">
        <v>870</v>
      </c>
      <c r="H675" s="73"/>
      <c r="I675" s="65">
        <f t="shared" si="3"/>
        <v>2</v>
      </c>
      <c r="J675" s="66">
        <f>COUNTIF(Username, F675)</f>
        <v>10</v>
      </c>
      <c r="K675" s="66" t="b">
        <v>0</v>
      </c>
    </row>
    <row r="676">
      <c r="A676" s="59">
        <v>26.0</v>
      </c>
      <c r="B676" s="59">
        <v>11.0</v>
      </c>
      <c r="C676" s="60">
        <v>33.1255642738523</v>
      </c>
      <c r="D676" s="60">
        <v>-96.6366488252391</v>
      </c>
      <c r="E676" s="61" t="s">
        <v>11</v>
      </c>
      <c r="F676" s="78" t="s">
        <v>871</v>
      </c>
      <c r="G676" s="63" t="s">
        <v>872</v>
      </c>
      <c r="H676" s="73"/>
      <c r="I676" s="65">
        <f t="shared" si="3"/>
        <v>0</v>
      </c>
      <c r="J676" s="66">
        <f>COUNTIF(Username, F676)</f>
        <v>1</v>
      </c>
      <c r="K676" s="66" t="b">
        <v>0</v>
      </c>
    </row>
    <row r="677">
      <c r="A677" s="59">
        <v>26.0</v>
      </c>
      <c r="B677" s="59">
        <v>12.0</v>
      </c>
      <c r="C677" s="60">
        <v>33.1255642737347</v>
      </c>
      <c r="D677" s="60">
        <v>-96.6364772016681</v>
      </c>
      <c r="E677" s="61" t="s">
        <v>8</v>
      </c>
      <c r="F677" s="78" t="s">
        <v>338</v>
      </c>
      <c r="G677" s="69" t="s">
        <v>873</v>
      </c>
      <c r="H677" s="73"/>
      <c r="I677" s="65">
        <f t="shared" si="3"/>
        <v>10</v>
      </c>
      <c r="J677" s="66">
        <f>COUNTIF(Username, F677)</f>
        <v>14</v>
      </c>
      <c r="K677" s="66" t="b">
        <v>0</v>
      </c>
    </row>
    <row r="678">
      <c r="A678" s="59">
        <v>26.0</v>
      </c>
      <c r="B678" s="59">
        <v>13.0</v>
      </c>
      <c r="C678" s="60">
        <v>33.125564273617</v>
      </c>
      <c r="D678" s="60">
        <v>-96.6363055780972</v>
      </c>
      <c r="E678" s="61" t="s">
        <v>9</v>
      </c>
      <c r="F678" s="78" t="s">
        <v>193</v>
      </c>
      <c r="G678" s="69" t="s">
        <v>874</v>
      </c>
      <c r="H678" s="73"/>
      <c r="I678" s="65">
        <f t="shared" si="3"/>
        <v>18</v>
      </c>
      <c r="J678" s="66">
        <f>COUNTIF(Username, F678)</f>
        <v>20</v>
      </c>
      <c r="K678" s="66" t="b">
        <v>0</v>
      </c>
    </row>
    <row r="679">
      <c r="A679" s="59">
        <v>26.0</v>
      </c>
      <c r="B679" s="59">
        <v>14.0</v>
      </c>
      <c r="C679" s="60">
        <v>33.1255642734994</v>
      </c>
      <c r="D679" s="60">
        <v>-96.6361339545262</v>
      </c>
      <c r="E679" s="61" t="s">
        <v>9</v>
      </c>
      <c r="F679" s="78" t="s">
        <v>875</v>
      </c>
      <c r="G679" s="63" t="s">
        <v>876</v>
      </c>
      <c r="H679" s="73"/>
      <c r="I679" s="65">
        <f t="shared" si="3"/>
        <v>0</v>
      </c>
      <c r="J679" s="66">
        <f>COUNTIF(Username, F679)</f>
        <v>1</v>
      </c>
      <c r="K679" s="66" t="b">
        <v>0</v>
      </c>
    </row>
    <row r="680">
      <c r="A680" s="59">
        <v>26.0</v>
      </c>
      <c r="B680" s="59">
        <v>15.0</v>
      </c>
      <c r="C680" s="60">
        <v>33.1255642733817</v>
      </c>
      <c r="D680" s="60">
        <v>-96.6359623309553</v>
      </c>
      <c r="E680" s="61" t="s">
        <v>8</v>
      </c>
      <c r="F680" s="78" t="s">
        <v>338</v>
      </c>
      <c r="G680" s="69" t="s">
        <v>877</v>
      </c>
      <c r="H680" s="73"/>
      <c r="I680" s="65">
        <f t="shared" si="3"/>
        <v>10</v>
      </c>
      <c r="J680" s="66">
        <f>COUNTIF(Username, F680)</f>
        <v>14</v>
      </c>
      <c r="K680" s="66" t="b">
        <v>0</v>
      </c>
    </row>
    <row r="681">
      <c r="A681" s="59">
        <v>26.0</v>
      </c>
      <c r="B681" s="59">
        <v>16.0</v>
      </c>
      <c r="C681" s="60">
        <v>33.1255642732641</v>
      </c>
      <c r="D681" s="60">
        <v>-96.6357907073843</v>
      </c>
      <c r="E681" s="61" t="s">
        <v>8</v>
      </c>
      <c r="F681" s="78" t="s">
        <v>878</v>
      </c>
      <c r="G681" s="69" t="s">
        <v>879</v>
      </c>
      <c r="H681" s="73"/>
      <c r="I681" s="65">
        <f t="shared" si="3"/>
        <v>0</v>
      </c>
      <c r="J681" s="66">
        <f>COUNTIF(Username, F681)</f>
        <v>2</v>
      </c>
      <c r="K681" s="66" t="b">
        <v>0</v>
      </c>
    </row>
    <row r="682">
      <c r="A682" s="59">
        <v>26.0</v>
      </c>
      <c r="B682" s="59">
        <v>17.0</v>
      </c>
      <c r="C682" s="60">
        <v>33.1255642731465</v>
      </c>
      <c r="D682" s="60">
        <v>-96.6356190838133</v>
      </c>
      <c r="E682" s="61" t="s">
        <v>8</v>
      </c>
      <c r="F682" s="78" t="s">
        <v>299</v>
      </c>
      <c r="G682" s="63" t="s">
        <v>880</v>
      </c>
      <c r="H682" s="73"/>
      <c r="I682" s="65">
        <f t="shared" si="3"/>
        <v>3</v>
      </c>
      <c r="J682" s="66">
        <f>COUNTIF(Username, F682)</f>
        <v>6</v>
      </c>
      <c r="K682" s="66" t="b">
        <v>0</v>
      </c>
    </row>
    <row r="683">
      <c r="A683" s="59">
        <v>26.0</v>
      </c>
      <c r="B683" s="59">
        <v>18.0</v>
      </c>
      <c r="C683" s="60">
        <v>33.1255642730288</v>
      </c>
      <c r="D683" s="60">
        <v>-96.6354474602424</v>
      </c>
      <c r="E683" s="61" t="s">
        <v>9</v>
      </c>
      <c r="F683" s="78" t="s">
        <v>881</v>
      </c>
      <c r="G683" s="69" t="s">
        <v>882</v>
      </c>
      <c r="H683" s="73"/>
      <c r="I683" s="65">
        <f t="shared" si="3"/>
        <v>0</v>
      </c>
      <c r="J683" s="66">
        <f>COUNTIF(Username, F683)</f>
        <v>5</v>
      </c>
      <c r="K683" s="66" t="b">
        <v>0</v>
      </c>
    </row>
    <row r="684">
      <c r="A684" s="59">
        <v>26.0</v>
      </c>
      <c r="B684" s="59">
        <v>19.0</v>
      </c>
      <c r="C684" s="60">
        <v>33.1255642729112</v>
      </c>
      <c r="D684" s="60">
        <v>-96.6352758366714</v>
      </c>
      <c r="E684" s="61" t="s">
        <v>9</v>
      </c>
      <c r="F684" s="78" t="s">
        <v>279</v>
      </c>
      <c r="G684" s="63" t="s">
        <v>883</v>
      </c>
      <c r="H684" s="73"/>
      <c r="I684" s="65">
        <f t="shared" si="3"/>
        <v>1</v>
      </c>
      <c r="J684" s="66">
        <f>COUNTIF(Username, F684)</f>
        <v>4</v>
      </c>
      <c r="K684" s="66" t="b">
        <v>0</v>
      </c>
    </row>
    <row r="685">
      <c r="A685" s="59">
        <v>26.0</v>
      </c>
      <c r="B685" s="59">
        <v>20.0</v>
      </c>
      <c r="C685" s="60">
        <v>33.1255642727935</v>
      </c>
      <c r="D685" s="60">
        <v>-96.6351042131004</v>
      </c>
      <c r="E685" s="61" t="s">
        <v>8</v>
      </c>
      <c r="F685" s="101" t="s">
        <v>884</v>
      </c>
      <c r="G685" s="69" t="s">
        <v>885</v>
      </c>
      <c r="H685" s="73"/>
      <c r="I685" s="65">
        <f>COUNTIFS($F$27:$F2072,F686,$K$27:$K$1414,TRUE)</f>
        <v>7</v>
      </c>
      <c r="J685" s="66">
        <f>COUNTIF(Username, F686)</f>
        <v>12</v>
      </c>
      <c r="K685" s="66" t="b">
        <v>0</v>
      </c>
    </row>
    <row r="686">
      <c r="A686" s="59">
        <v>26.0</v>
      </c>
      <c r="B686" s="59">
        <v>21.0</v>
      </c>
      <c r="C686" s="60">
        <v>33.1255642726759</v>
      </c>
      <c r="D686" s="60">
        <v>-96.6349325895295</v>
      </c>
      <c r="E686" s="61" t="s">
        <v>12</v>
      </c>
      <c r="F686" s="78" t="s">
        <v>394</v>
      </c>
      <c r="G686" s="63" t="s">
        <v>886</v>
      </c>
      <c r="H686" s="73"/>
      <c r="I686" s="65">
        <f>COUNTIFS($F$27:$F2073,#REF!,$K$27:$K$1414,TRUE)</f>
        <v>0</v>
      </c>
      <c r="J686" s="66">
        <f>COUNTIF(Username, #REF!)</f>
        <v>0</v>
      </c>
      <c r="K686" s="66" t="b">
        <v>0</v>
      </c>
    </row>
    <row r="687">
      <c r="A687" s="59">
        <v>26.0</v>
      </c>
      <c r="B687" s="59">
        <v>22.0</v>
      </c>
      <c r="C687" s="60">
        <v>33.1255642725583</v>
      </c>
      <c r="D687" s="60">
        <v>-96.6347609659585</v>
      </c>
      <c r="E687" s="61" t="s">
        <v>11</v>
      </c>
      <c r="F687" s="78" t="s">
        <v>127</v>
      </c>
      <c r="G687" s="63" t="s">
        <v>887</v>
      </c>
      <c r="H687" s="73"/>
      <c r="I687" s="65">
        <f t="shared" ref="I687:I734" si="4">COUNTIFS($F$27:$F2074,F687,$K$27:$K$1414,TRUE)</f>
        <v>0</v>
      </c>
      <c r="J687" s="66">
        <f>COUNTIF(Username, F687)</f>
        <v>18</v>
      </c>
      <c r="K687" s="66" t="b">
        <v>0</v>
      </c>
    </row>
    <row r="688">
      <c r="A688" s="59">
        <v>26.0</v>
      </c>
      <c r="B688" s="59">
        <v>23.0</v>
      </c>
      <c r="C688" s="60">
        <v>33.1255642724406</v>
      </c>
      <c r="D688" s="60">
        <v>-96.6345893423875</v>
      </c>
      <c r="E688" s="61" t="s">
        <v>12</v>
      </c>
      <c r="F688" s="78" t="s">
        <v>369</v>
      </c>
      <c r="G688" s="69" t="s">
        <v>888</v>
      </c>
      <c r="H688" s="73"/>
      <c r="I688" s="65">
        <f t="shared" si="4"/>
        <v>7</v>
      </c>
      <c r="J688" s="66">
        <f>COUNTIF(Username, F688)</f>
        <v>18</v>
      </c>
      <c r="K688" s="66" t="b">
        <v>0</v>
      </c>
    </row>
    <row r="689">
      <c r="A689" s="59">
        <v>26.0</v>
      </c>
      <c r="B689" s="59">
        <v>24.0</v>
      </c>
      <c r="C689" s="60">
        <v>33.125564272323</v>
      </c>
      <c r="D689" s="60">
        <v>-96.6344177188166</v>
      </c>
      <c r="E689" s="61" t="s">
        <v>12</v>
      </c>
      <c r="F689" s="78" t="s">
        <v>881</v>
      </c>
      <c r="G689" s="69" t="s">
        <v>889</v>
      </c>
      <c r="H689" s="73"/>
      <c r="I689" s="65">
        <f t="shared" si="4"/>
        <v>0</v>
      </c>
      <c r="J689" s="66">
        <f>COUNTIF(Username, F689)</f>
        <v>5</v>
      </c>
      <c r="K689" s="66" t="b">
        <v>0</v>
      </c>
    </row>
    <row r="690">
      <c r="A690" s="59">
        <v>26.0</v>
      </c>
      <c r="B690" s="59">
        <v>25.0</v>
      </c>
      <c r="C690" s="60">
        <v>33.1255642722054</v>
      </c>
      <c r="D690" s="60">
        <v>-96.6342460952456</v>
      </c>
      <c r="E690" s="61" t="s">
        <v>8</v>
      </c>
      <c r="F690" s="78" t="s">
        <v>127</v>
      </c>
      <c r="G690" s="63" t="s">
        <v>890</v>
      </c>
      <c r="H690" s="73"/>
      <c r="I690" s="65">
        <f t="shared" si="4"/>
        <v>0</v>
      </c>
      <c r="J690" s="66">
        <f>COUNTIF(Username, F690)</f>
        <v>18</v>
      </c>
      <c r="K690" s="66" t="b">
        <v>0</v>
      </c>
    </row>
    <row r="691">
      <c r="A691" s="59">
        <v>26.0</v>
      </c>
      <c r="B691" s="59">
        <v>26.0</v>
      </c>
      <c r="C691" s="60">
        <v>33.1255642720877</v>
      </c>
      <c r="D691" s="60">
        <v>-96.6340744716747</v>
      </c>
      <c r="E691" s="61" t="s">
        <v>8</v>
      </c>
      <c r="F691" s="78" t="s">
        <v>338</v>
      </c>
      <c r="G691" s="69" t="s">
        <v>891</v>
      </c>
      <c r="H691" s="73"/>
      <c r="I691" s="65">
        <f t="shared" si="4"/>
        <v>10</v>
      </c>
      <c r="J691" s="66">
        <f>COUNTIF(Username, F691)</f>
        <v>14</v>
      </c>
      <c r="K691" s="66" t="b">
        <v>0</v>
      </c>
    </row>
    <row r="692">
      <c r="A692" s="59">
        <v>26.0</v>
      </c>
      <c r="B692" s="59">
        <v>27.0</v>
      </c>
      <c r="C692" s="60">
        <v>33.1255642719701</v>
      </c>
      <c r="D692" s="60">
        <v>-96.6339028481037</v>
      </c>
      <c r="E692" s="61" t="s">
        <v>11</v>
      </c>
      <c r="F692" s="78" t="s">
        <v>881</v>
      </c>
      <c r="G692" s="69" t="s">
        <v>892</v>
      </c>
      <c r="H692" s="73"/>
      <c r="I692" s="65">
        <f t="shared" si="4"/>
        <v>0</v>
      </c>
      <c r="J692" s="66">
        <f>COUNTIF(Username, F692)</f>
        <v>5</v>
      </c>
      <c r="K692" s="66" t="b">
        <v>0</v>
      </c>
    </row>
    <row r="693">
      <c r="A693" s="59">
        <v>26.0</v>
      </c>
      <c r="B693" s="59">
        <v>28.0</v>
      </c>
      <c r="C693" s="60">
        <v>33.1255642718524</v>
      </c>
      <c r="D693" s="60">
        <v>-96.6337312245327</v>
      </c>
      <c r="E693" s="61" t="s">
        <v>11</v>
      </c>
      <c r="F693" s="78" t="s">
        <v>127</v>
      </c>
      <c r="G693" s="99"/>
      <c r="H693" s="73"/>
      <c r="I693" s="65">
        <f t="shared" si="4"/>
        <v>0</v>
      </c>
      <c r="J693" s="66">
        <f>COUNTIF(Username, F693)</f>
        <v>18</v>
      </c>
      <c r="K693" s="66" t="b">
        <v>0</v>
      </c>
    </row>
    <row r="694">
      <c r="A694" s="59">
        <v>26.0</v>
      </c>
      <c r="B694" s="59">
        <v>29.0</v>
      </c>
      <c r="C694" s="60">
        <v>33.1255642717348</v>
      </c>
      <c r="D694" s="60">
        <v>-96.6335596009618</v>
      </c>
      <c r="E694" s="61" t="s">
        <v>11</v>
      </c>
      <c r="F694" s="78" t="s">
        <v>299</v>
      </c>
      <c r="G694" s="63" t="s">
        <v>893</v>
      </c>
      <c r="H694" s="73"/>
      <c r="I694" s="65">
        <f t="shared" si="4"/>
        <v>3</v>
      </c>
      <c r="J694" s="66">
        <f>COUNTIF(Username, F694)</f>
        <v>6</v>
      </c>
      <c r="K694" s="66" t="b">
        <v>0</v>
      </c>
    </row>
    <row r="695">
      <c r="A695" s="59">
        <v>26.0</v>
      </c>
      <c r="B695" s="59">
        <v>30.0</v>
      </c>
      <c r="C695" s="60">
        <v>33.1255642716171</v>
      </c>
      <c r="D695" s="60">
        <v>-96.6333879773908</v>
      </c>
      <c r="E695" s="61" t="s">
        <v>8</v>
      </c>
      <c r="F695" s="78" t="s">
        <v>235</v>
      </c>
      <c r="G695" s="69" t="s">
        <v>894</v>
      </c>
      <c r="H695" s="73"/>
      <c r="I695" s="65">
        <f t="shared" si="4"/>
        <v>8</v>
      </c>
      <c r="J695" s="66">
        <f>COUNTIF(Username, F695)</f>
        <v>12</v>
      </c>
      <c r="K695" s="66" t="b">
        <v>0</v>
      </c>
    </row>
    <row r="696">
      <c r="A696" s="59">
        <v>26.0</v>
      </c>
      <c r="B696" s="59">
        <v>31.0</v>
      </c>
      <c r="C696" s="60">
        <v>33.1255642714995</v>
      </c>
      <c r="D696" s="60">
        <v>-96.6332163538198</v>
      </c>
      <c r="E696" s="61" t="s">
        <v>8</v>
      </c>
      <c r="F696" s="78" t="s">
        <v>127</v>
      </c>
      <c r="G696" s="99"/>
      <c r="H696" s="73"/>
      <c r="I696" s="65">
        <f t="shared" si="4"/>
        <v>0</v>
      </c>
      <c r="J696" s="66">
        <f>COUNTIF(Username, F696)</f>
        <v>18</v>
      </c>
      <c r="K696" s="66" t="b">
        <v>0</v>
      </c>
    </row>
    <row r="697">
      <c r="A697" s="59">
        <v>26.0</v>
      </c>
      <c r="B697" s="59">
        <v>32.0</v>
      </c>
      <c r="C697" s="60">
        <v>33.1255642713819</v>
      </c>
      <c r="D697" s="60">
        <v>-96.6330447302489</v>
      </c>
      <c r="E697" s="61" t="s">
        <v>8</v>
      </c>
      <c r="F697" s="78" t="s">
        <v>299</v>
      </c>
      <c r="G697" s="99"/>
      <c r="H697" s="73"/>
      <c r="I697" s="65">
        <f t="shared" si="4"/>
        <v>3</v>
      </c>
      <c r="J697" s="66">
        <f>COUNTIF(Username, F697)</f>
        <v>6</v>
      </c>
      <c r="K697" s="66" t="b">
        <v>0</v>
      </c>
    </row>
    <row r="698">
      <c r="A698" s="59">
        <v>26.0</v>
      </c>
      <c r="B698" s="59">
        <v>33.0</v>
      </c>
      <c r="C698" s="60">
        <v>33.1255642712642</v>
      </c>
      <c r="D698" s="60">
        <v>-96.6328731066779</v>
      </c>
      <c r="E698" s="61" t="s">
        <v>12</v>
      </c>
      <c r="F698" s="78" t="s">
        <v>279</v>
      </c>
      <c r="G698" s="63" t="s">
        <v>895</v>
      </c>
      <c r="H698" s="73"/>
      <c r="I698" s="65">
        <f t="shared" si="4"/>
        <v>1</v>
      </c>
      <c r="J698" s="66">
        <f>COUNTIF(Username, F698)</f>
        <v>4</v>
      </c>
      <c r="K698" s="66" t="b">
        <v>0</v>
      </c>
    </row>
    <row r="699">
      <c r="A699" s="59">
        <v>26.0</v>
      </c>
      <c r="B699" s="59">
        <v>34.0</v>
      </c>
      <c r="C699" s="60">
        <v>33.1255642711466</v>
      </c>
      <c r="D699" s="60">
        <v>-96.6327014831069</v>
      </c>
      <c r="E699" s="61" t="s">
        <v>12</v>
      </c>
      <c r="F699" s="78" t="s">
        <v>127</v>
      </c>
      <c r="G699" s="63" t="s">
        <v>896</v>
      </c>
      <c r="H699" s="73"/>
      <c r="I699" s="65">
        <f t="shared" si="4"/>
        <v>0</v>
      </c>
      <c r="J699" s="66">
        <f>COUNTIF(Username, F699)</f>
        <v>18</v>
      </c>
      <c r="K699" s="66" t="b">
        <v>0</v>
      </c>
    </row>
    <row r="700">
      <c r="A700" s="59">
        <v>26.0</v>
      </c>
      <c r="B700" s="59">
        <v>35.0</v>
      </c>
      <c r="C700" s="60">
        <v>33.1255642710289</v>
      </c>
      <c r="D700" s="60">
        <v>-96.632529859536</v>
      </c>
      <c r="E700" s="61" t="s">
        <v>12</v>
      </c>
      <c r="F700" s="78" t="s">
        <v>881</v>
      </c>
      <c r="G700" s="69" t="s">
        <v>897</v>
      </c>
      <c r="H700" s="73"/>
      <c r="I700" s="65">
        <f t="shared" si="4"/>
        <v>0</v>
      </c>
      <c r="J700" s="66">
        <f>COUNTIF(Username, F700)</f>
        <v>5</v>
      </c>
      <c r="K700" s="66" t="b">
        <v>0</v>
      </c>
    </row>
    <row r="701">
      <c r="A701" s="59">
        <v>26.0</v>
      </c>
      <c r="B701" s="59">
        <v>36.0</v>
      </c>
      <c r="C701" s="60">
        <v>33.1255642709113</v>
      </c>
      <c r="D701" s="60">
        <v>-96.632358235965</v>
      </c>
      <c r="E701" s="61" t="s">
        <v>11</v>
      </c>
      <c r="F701" s="78" t="s">
        <v>898</v>
      </c>
      <c r="G701" s="63" t="s">
        <v>899</v>
      </c>
      <c r="H701" s="73"/>
      <c r="I701" s="65">
        <f t="shared" si="4"/>
        <v>0</v>
      </c>
      <c r="J701" s="66">
        <f>COUNTIF(Username, F701)</f>
        <v>1</v>
      </c>
      <c r="K701" s="66" t="b">
        <v>0</v>
      </c>
    </row>
    <row r="702">
      <c r="A702" s="59">
        <v>26.0</v>
      </c>
      <c r="B702" s="59">
        <v>37.0</v>
      </c>
      <c r="C702" s="60">
        <v>33.1255642707936</v>
      </c>
      <c r="D702" s="60">
        <v>-96.6321866123941</v>
      </c>
      <c r="E702" s="61" t="s">
        <v>8</v>
      </c>
      <c r="F702" s="78" t="s">
        <v>127</v>
      </c>
      <c r="G702" s="99"/>
      <c r="H702" s="73"/>
      <c r="I702" s="65">
        <f t="shared" si="4"/>
        <v>0</v>
      </c>
      <c r="J702" s="66">
        <f>COUNTIF(Username, F702)</f>
        <v>18</v>
      </c>
      <c r="K702" s="66" t="b">
        <v>0</v>
      </c>
    </row>
    <row r="703">
      <c r="A703" s="59">
        <v>26.0</v>
      </c>
      <c r="B703" s="59">
        <v>38.0</v>
      </c>
      <c r="C703" s="60">
        <v>33.125564270676</v>
      </c>
      <c r="D703" s="60">
        <v>-96.6320149888231</v>
      </c>
      <c r="E703" s="61" t="s">
        <v>9</v>
      </c>
      <c r="F703" s="78" t="s">
        <v>225</v>
      </c>
      <c r="G703" s="69" t="s">
        <v>900</v>
      </c>
      <c r="H703" s="73"/>
      <c r="I703" s="65">
        <f t="shared" si="4"/>
        <v>4</v>
      </c>
      <c r="J703" s="66">
        <f>COUNTIF(Username, F703)</f>
        <v>8</v>
      </c>
      <c r="K703" s="66" t="b">
        <v>0</v>
      </c>
    </row>
    <row r="704">
      <c r="A704" s="59">
        <v>26.0</v>
      </c>
      <c r="B704" s="59">
        <v>39.0</v>
      </c>
      <c r="C704" s="60">
        <v>33.1255642705584</v>
      </c>
      <c r="D704" s="60">
        <v>-96.6318433652521</v>
      </c>
      <c r="E704" s="61" t="s">
        <v>9</v>
      </c>
      <c r="F704" s="78" t="s">
        <v>901</v>
      </c>
      <c r="G704" s="63" t="s">
        <v>902</v>
      </c>
      <c r="H704" s="73"/>
      <c r="I704" s="65">
        <f t="shared" si="4"/>
        <v>0</v>
      </c>
      <c r="J704" s="66">
        <f>COUNTIF(Username, F704)</f>
        <v>1</v>
      </c>
      <c r="K704" s="66" t="b">
        <v>0</v>
      </c>
    </row>
    <row r="705">
      <c r="A705" s="59">
        <v>26.0</v>
      </c>
      <c r="B705" s="59">
        <v>40.0</v>
      </c>
      <c r="C705" s="60">
        <v>33.1255642704407</v>
      </c>
      <c r="D705" s="60">
        <v>-96.6316717416812</v>
      </c>
      <c r="E705" s="61" t="s">
        <v>9</v>
      </c>
      <c r="F705" s="78" t="s">
        <v>127</v>
      </c>
      <c r="G705" s="63" t="s">
        <v>903</v>
      </c>
      <c r="H705" s="73"/>
      <c r="I705" s="65">
        <f t="shared" si="4"/>
        <v>0</v>
      </c>
      <c r="J705" s="66">
        <f>COUNTIF(Username, F705)</f>
        <v>18</v>
      </c>
      <c r="K705" s="66" t="b">
        <v>0</v>
      </c>
    </row>
    <row r="706">
      <c r="A706" s="59">
        <v>26.0</v>
      </c>
      <c r="B706" s="59">
        <v>41.0</v>
      </c>
      <c r="C706" s="60">
        <v>33.1255642703231</v>
      </c>
      <c r="D706" s="60">
        <v>-96.6315001181102</v>
      </c>
      <c r="E706" s="61" t="s">
        <v>9</v>
      </c>
      <c r="F706" s="78" t="s">
        <v>50</v>
      </c>
      <c r="G706" s="69" t="s">
        <v>904</v>
      </c>
      <c r="H706" s="73"/>
      <c r="I706" s="65">
        <f t="shared" si="4"/>
        <v>12</v>
      </c>
      <c r="J706" s="66">
        <f>COUNTIF(Username, F706)</f>
        <v>24</v>
      </c>
      <c r="K706" s="66" t="b">
        <v>0</v>
      </c>
    </row>
    <row r="707">
      <c r="A707" s="59">
        <v>26.0</v>
      </c>
      <c r="B707" s="59">
        <v>42.0</v>
      </c>
      <c r="C707" s="60">
        <v>33.1255642702054</v>
      </c>
      <c r="D707" s="60">
        <v>-96.6313284945392</v>
      </c>
      <c r="E707" s="61" t="s">
        <v>9</v>
      </c>
      <c r="F707" s="78" t="s">
        <v>369</v>
      </c>
      <c r="G707" s="69" t="s">
        <v>905</v>
      </c>
      <c r="H707" s="73"/>
      <c r="I707" s="65">
        <f t="shared" si="4"/>
        <v>7</v>
      </c>
      <c r="J707" s="66">
        <f>COUNTIF(Username, F707)</f>
        <v>18</v>
      </c>
      <c r="K707" s="66" t="b">
        <v>0</v>
      </c>
    </row>
    <row r="708">
      <c r="A708" s="59">
        <v>26.0</v>
      </c>
      <c r="B708" s="59">
        <v>43.0</v>
      </c>
      <c r="C708" s="60">
        <v>33.1255642700878</v>
      </c>
      <c r="D708" s="60">
        <v>-96.6311568709683</v>
      </c>
      <c r="E708" s="61" t="s">
        <v>9</v>
      </c>
      <c r="F708" s="78" t="s">
        <v>127</v>
      </c>
      <c r="G708" s="99"/>
      <c r="H708" s="73"/>
      <c r="I708" s="65">
        <f t="shared" si="4"/>
        <v>0</v>
      </c>
      <c r="J708" s="66">
        <f>COUNTIF(Username, F708)</f>
        <v>18</v>
      </c>
      <c r="K708" s="66" t="b">
        <v>0</v>
      </c>
    </row>
    <row r="709">
      <c r="A709" s="59">
        <v>26.0</v>
      </c>
      <c r="B709" s="59">
        <v>44.0</v>
      </c>
      <c r="C709" s="60">
        <v>33.1255642699702</v>
      </c>
      <c r="D709" s="60">
        <v>-96.6309852473973</v>
      </c>
      <c r="E709" s="61" t="s">
        <v>9</v>
      </c>
      <c r="F709" s="78" t="s">
        <v>50</v>
      </c>
      <c r="G709" s="69" t="s">
        <v>906</v>
      </c>
      <c r="H709" s="73"/>
      <c r="I709" s="65">
        <f t="shared" si="4"/>
        <v>12</v>
      </c>
      <c r="J709" s="66">
        <f>COUNTIF(Username, F709)</f>
        <v>24</v>
      </c>
      <c r="K709" s="66" t="b">
        <v>0</v>
      </c>
    </row>
    <row r="710">
      <c r="A710" s="59">
        <v>26.0</v>
      </c>
      <c r="B710" s="59">
        <v>45.0</v>
      </c>
      <c r="C710" s="60">
        <v>33.1255642698525</v>
      </c>
      <c r="D710" s="60">
        <v>-96.6308136238263</v>
      </c>
      <c r="E710" s="61" t="s">
        <v>9</v>
      </c>
      <c r="F710" s="78" t="s">
        <v>678</v>
      </c>
      <c r="G710" s="69" t="s">
        <v>907</v>
      </c>
      <c r="H710" s="73"/>
      <c r="I710" s="65">
        <f t="shared" si="4"/>
        <v>1</v>
      </c>
      <c r="J710" s="66">
        <f>COUNTIF(Username, F710)</f>
        <v>2</v>
      </c>
      <c r="K710" s="66" t="b">
        <v>0</v>
      </c>
    </row>
    <row r="711">
      <c r="A711" s="59">
        <v>26.0</v>
      </c>
      <c r="B711" s="59">
        <v>46.0</v>
      </c>
      <c r="C711" s="60">
        <v>33.1255642697349</v>
      </c>
      <c r="D711" s="60">
        <v>-96.6306420002554</v>
      </c>
      <c r="E711" s="61" t="s">
        <v>9</v>
      </c>
      <c r="F711" s="78" t="s">
        <v>127</v>
      </c>
      <c r="G711" s="99"/>
      <c r="H711" s="73"/>
      <c r="I711" s="65">
        <f t="shared" si="4"/>
        <v>0</v>
      </c>
      <c r="J711" s="66">
        <f>COUNTIF(Username, F711)</f>
        <v>18</v>
      </c>
      <c r="K711" s="66" t="b">
        <v>0</v>
      </c>
    </row>
    <row r="712">
      <c r="A712" s="59">
        <v>26.0</v>
      </c>
      <c r="B712" s="59">
        <v>47.0</v>
      </c>
      <c r="C712" s="60">
        <v>33.1255642696172</v>
      </c>
      <c r="D712" s="60">
        <v>-96.6304703766844</v>
      </c>
      <c r="E712" s="61" t="s">
        <v>9</v>
      </c>
      <c r="F712" s="78" t="s">
        <v>72</v>
      </c>
      <c r="G712" s="69" t="s">
        <v>908</v>
      </c>
      <c r="H712" s="73"/>
      <c r="I712" s="65">
        <f t="shared" si="4"/>
        <v>2</v>
      </c>
      <c r="J712" s="66">
        <f>COUNTIF(Username, F712)</f>
        <v>10</v>
      </c>
      <c r="K712" s="66" t="b">
        <v>0</v>
      </c>
    </row>
    <row r="713">
      <c r="A713" s="59">
        <v>26.0</v>
      </c>
      <c r="B713" s="59">
        <v>48.0</v>
      </c>
      <c r="C713" s="60">
        <v>33.1255642694996</v>
      </c>
      <c r="D713" s="60">
        <v>-96.6302987531135</v>
      </c>
      <c r="E713" s="61" t="s">
        <v>9</v>
      </c>
      <c r="F713" s="78" t="s">
        <v>680</v>
      </c>
      <c r="G713" s="63" t="s">
        <v>909</v>
      </c>
      <c r="H713" s="73"/>
      <c r="I713" s="65">
        <f t="shared" si="4"/>
        <v>4</v>
      </c>
      <c r="J713" s="66">
        <f>COUNTIF(Username, F713)</f>
        <v>6</v>
      </c>
      <c r="K713" s="66" t="b">
        <v>0</v>
      </c>
    </row>
    <row r="714">
      <c r="A714" s="59">
        <v>26.0</v>
      </c>
      <c r="B714" s="59">
        <v>49.0</v>
      </c>
      <c r="C714" s="60">
        <v>33.125564269382</v>
      </c>
      <c r="D714" s="60">
        <v>-96.6301271295425</v>
      </c>
      <c r="E714" s="61" t="s">
        <v>9</v>
      </c>
      <c r="F714" s="78" t="s">
        <v>127</v>
      </c>
      <c r="G714" s="99"/>
      <c r="H714" s="73"/>
      <c r="I714" s="65">
        <f t="shared" si="4"/>
        <v>0</v>
      </c>
      <c r="J714" s="66">
        <f>COUNTIF(Username, F714)</f>
        <v>18</v>
      </c>
      <c r="K714" s="66" t="b">
        <v>0</v>
      </c>
    </row>
    <row r="715">
      <c r="A715" s="59">
        <v>26.0</v>
      </c>
      <c r="B715" s="59">
        <v>50.0</v>
      </c>
      <c r="C715" s="60">
        <v>33.1255642692643</v>
      </c>
      <c r="D715" s="60">
        <v>-96.6299555059715</v>
      </c>
      <c r="E715" s="61" t="s">
        <v>9</v>
      </c>
      <c r="F715" s="78" t="s">
        <v>811</v>
      </c>
      <c r="G715" s="63" t="s">
        <v>910</v>
      </c>
      <c r="H715" s="73"/>
      <c r="I715" s="65">
        <f t="shared" si="4"/>
        <v>0</v>
      </c>
      <c r="J715" s="66">
        <f>COUNTIF(Username, F715)</f>
        <v>2</v>
      </c>
      <c r="K715" s="66" t="b">
        <v>0</v>
      </c>
    </row>
    <row r="716">
      <c r="A716" s="59">
        <v>26.0</v>
      </c>
      <c r="B716" s="59">
        <v>51.0</v>
      </c>
      <c r="C716" s="60">
        <v>33.1255642691467</v>
      </c>
      <c r="D716" s="60">
        <v>-96.6297838824006</v>
      </c>
      <c r="E716" s="61" t="s">
        <v>9</v>
      </c>
      <c r="F716" s="78" t="s">
        <v>680</v>
      </c>
      <c r="G716" s="63" t="s">
        <v>911</v>
      </c>
      <c r="H716" s="73"/>
      <c r="I716" s="65">
        <f t="shared" si="4"/>
        <v>4</v>
      </c>
      <c r="J716" s="66">
        <f>COUNTIF(Username, F716)</f>
        <v>6</v>
      </c>
      <c r="K716" s="66" t="b">
        <v>0</v>
      </c>
    </row>
    <row r="717">
      <c r="A717" s="59">
        <v>26.0</v>
      </c>
      <c r="B717" s="59">
        <v>52.0</v>
      </c>
      <c r="C717" s="60">
        <v>33.125564269029</v>
      </c>
      <c r="D717" s="60">
        <v>-96.6296122588297</v>
      </c>
      <c r="E717" s="61" t="s">
        <v>10</v>
      </c>
      <c r="F717" s="78" t="s">
        <v>127</v>
      </c>
      <c r="G717" s="63" t="s">
        <v>912</v>
      </c>
      <c r="H717" s="73"/>
      <c r="I717" s="65">
        <f t="shared" si="4"/>
        <v>0</v>
      </c>
      <c r="J717" s="66">
        <f>COUNTIF(Username, F717)</f>
        <v>18</v>
      </c>
      <c r="K717" s="66" t="b">
        <v>0</v>
      </c>
    </row>
    <row r="718">
      <c r="A718" s="59">
        <v>27.0</v>
      </c>
      <c r="B718" s="59">
        <v>1.0</v>
      </c>
      <c r="C718" s="60">
        <v>33.1254205445832</v>
      </c>
      <c r="D718" s="60">
        <v>-96.6383650620724</v>
      </c>
      <c r="E718" s="61" t="s">
        <v>10</v>
      </c>
      <c r="F718" s="78" t="s">
        <v>239</v>
      </c>
      <c r="G718" s="63" t="s">
        <v>913</v>
      </c>
      <c r="H718" s="73"/>
      <c r="I718" s="65">
        <f t="shared" si="4"/>
        <v>7</v>
      </c>
      <c r="J718" s="66">
        <f>COUNTIF(Username, F718)</f>
        <v>10</v>
      </c>
      <c r="K718" s="66" t="b">
        <v>0</v>
      </c>
    </row>
    <row r="719">
      <c r="A719" s="59">
        <v>27.0</v>
      </c>
      <c r="B719" s="59">
        <v>2.0</v>
      </c>
      <c r="C719" s="60">
        <v>33.1254205444656</v>
      </c>
      <c r="D719" s="60">
        <v>-96.6381934387824</v>
      </c>
      <c r="E719" s="61" t="s">
        <v>9</v>
      </c>
      <c r="F719" s="78" t="s">
        <v>89</v>
      </c>
      <c r="G719" s="69" t="s">
        <v>914</v>
      </c>
      <c r="H719" s="73"/>
      <c r="I719" s="65">
        <f t="shared" si="4"/>
        <v>2</v>
      </c>
      <c r="J719" s="66">
        <f>COUNTIF(Username, F719)</f>
        <v>10</v>
      </c>
      <c r="K719" s="66" t="b">
        <v>0</v>
      </c>
    </row>
    <row r="720">
      <c r="A720" s="59">
        <v>27.0</v>
      </c>
      <c r="B720" s="59">
        <v>3.0</v>
      </c>
      <c r="C720" s="60">
        <v>33.1254205443479</v>
      </c>
      <c r="D720" s="60">
        <v>-96.6380218154923</v>
      </c>
      <c r="E720" s="61" t="s">
        <v>8</v>
      </c>
      <c r="F720" s="78" t="s">
        <v>327</v>
      </c>
      <c r="G720" s="69" t="s">
        <v>915</v>
      </c>
      <c r="H720" s="73"/>
      <c r="I720" s="65">
        <f t="shared" si="4"/>
        <v>8</v>
      </c>
      <c r="J720" s="66">
        <f>COUNTIF(Username, F720)</f>
        <v>11</v>
      </c>
      <c r="K720" s="66" t="b">
        <v>0</v>
      </c>
    </row>
    <row r="721">
      <c r="A721" s="59">
        <v>27.0</v>
      </c>
      <c r="B721" s="59">
        <v>4.0</v>
      </c>
      <c r="C721" s="60">
        <v>33.1254205442303</v>
      </c>
      <c r="D721" s="60">
        <v>-96.6378501922023</v>
      </c>
      <c r="E721" s="61" t="s">
        <v>8</v>
      </c>
      <c r="F721" s="78" t="s">
        <v>72</v>
      </c>
      <c r="G721" s="69" t="s">
        <v>916</v>
      </c>
      <c r="H721" s="73"/>
      <c r="I721" s="65">
        <f t="shared" si="4"/>
        <v>2</v>
      </c>
      <c r="J721" s="66">
        <f>COUNTIF(Username, F721)</f>
        <v>10</v>
      </c>
      <c r="K721" s="66" t="b">
        <v>0</v>
      </c>
    </row>
    <row r="722">
      <c r="A722" s="59">
        <v>27.0</v>
      </c>
      <c r="B722" s="59">
        <v>5.0</v>
      </c>
      <c r="C722" s="60">
        <v>33.1254205441127</v>
      </c>
      <c r="D722" s="60">
        <v>-96.6376785689122</v>
      </c>
      <c r="E722" s="61" t="s">
        <v>8</v>
      </c>
      <c r="F722" s="78" t="s">
        <v>89</v>
      </c>
      <c r="G722" s="69" t="s">
        <v>917</v>
      </c>
      <c r="H722" s="73"/>
      <c r="I722" s="65">
        <f t="shared" si="4"/>
        <v>2</v>
      </c>
      <c r="J722" s="66">
        <f>COUNTIF(Username, F722)</f>
        <v>10</v>
      </c>
      <c r="K722" s="66" t="b">
        <v>0</v>
      </c>
    </row>
    <row r="723">
      <c r="A723" s="59">
        <v>27.0</v>
      </c>
      <c r="B723" s="59">
        <v>6.0</v>
      </c>
      <c r="C723" s="60">
        <v>33.125420543995</v>
      </c>
      <c r="D723" s="60">
        <v>-96.6375069456222</v>
      </c>
      <c r="E723" s="61" t="s">
        <v>9</v>
      </c>
      <c r="F723" s="78" t="s">
        <v>64</v>
      </c>
      <c r="G723" s="63" t="s">
        <v>918</v>
      </c>
      <c r="H723" s="73"/>
      <c r="I723" s="65">
        <f t="shared" si="4"/>
        <v>8</v>
      </c>
      <c r="J723" s="66">
        <f>COUNTIF(Username, F723)</f>
        <v>12</v>
      </c>
      <c r="K723" s="66" t="b">
        <v>0</v>
      </c>
    </row>
    <row r="724">
      <c r="A724" s="59">
        <v>27.0</v>
      </c>
      <c r="B724" s="59">
        <v>7.0</v>
      </c>
      <c r="C724" s="60">
        <v>33.1254205438774</v>
      </c>
      <c r="D724" s="60">
        <v>-96.6373353223322</v>
      </c>
      <c r="E724" s="61" t="s">
        <v>8</v>
      </c>
      <c r="F724" s="78" t="s">
        <v>129</v>
      </c>
      <c r="G724" s="69" t="s">
        <v>919</v>
      </c>
      <c r="H724" s="73"/>
      <c r="I724" s="65">
        <f t="shared" si="4"/>
        <v>1</v>
      </c>
      <c r="J724" s="66">
        <f>COUNTIF(Username, F724)</f>
        <v>22</v>
      </c>
      <c r="K724" s="66" t="b">
        <v>0</v>
      </c>
    </row>
    <row r="725">
      <c r="A725" s="59">
        <v>27.0</v>
      </c>
      <c r="B725" s="59">
        <v>8.0</v>
      </c>
      <c r="C725" s="60">
        <v>33.1254205437597</v>
      </c>
      <c r="D725" s="60">
        <v>-96.6371636990421</v>
      </c>
      <c r="E725" s="61" t="s">
        <v>8</v>
      </c>
      <c r="F725" s="78" t="s">
        <v>369</v>
      </c>
      <c r="G725" s="63" t="s">
        <v>920</v>
      </c>
      <c r="H725" s="73"/>
      <c r="I725" s="65">
        <f t="shared" si="4"/>
        <v>7</v>
      </c>
      <c r="J725" s="66">
        <f>COUNTIF(Username, F725)</f>
        <v>18</v>
      </c>
      <c r="K725" s="66" t="b">
        <v>0</v>
      </c>
    </row>
    <row r="726">
      <c r="A726" s="59">
        <v>27.0</v>
      </c>
      <c r="B726" s="59">
        <v>9.0</v>
      </c>
      <c r="C726" s="60">
        <v>33.1254205436421</v>
      </c>
      <c r="D726" s="60">
        <v>-96.6369920757521</v>
      </c>
      <c r="E726" s="61" t="s">
        <v>8</v>
      </c>
      <c r="F726" s="78" t="s">
        <v>64</v>
      </c>
      <c r="G726" s="63" t="s">
        <v>921</v>
      </c>
      <c r="H726" s="73"/>
      <c r="I726" s="65">
        <f t="shared" si="4"/>
        <v>8</v>
      </c>
      <c r="J726" s="66">
        <f>COUNTIF(Username, F726)</f>
        <v>12</v>
      </c>
      <c r="K726" s="66" t="b">
        <v>0</v>
      </c>
    </row>
    <row r="727">
      <c r="A727" s="59">
        <v>27.0</v>
      </c>
      <c r="B727" s="59">
        <v>10.0</v>
      </c>
      <c r="C727" s="60">
        <v>33.1254205435245</v>
      </c>
      <c r="D727" s="60">
        <v>-96.636820452462</v>
      </c>
      <c r="E727" s="61" t="s">
        <v>8</v>
      </c>
      <c r="F727" s="78" t="s">
        <v>70</v>
      </c>
      <c r="G727" s="63" t="s">
        <v>922</v>
      </c>
      <c r="H727" s="73"/>
      <c r="I727" s="65">
        <f t="shared" si="4"/>
        <v>6</v>
      </c>
      <c r="J727" s="66">
        <f>COUNTIF(Username, F727)</f>
        <v>10</v>
      </c>
      <c r="K727" s="66" t="b">
        <v>0</v>
      </c>
    </row>
    <row r="728">
      <c r="A728" s="59">
        <v>27.0</v>
      </c>
      <c r="B728" s="59">
        <v>11.0</v>
      </c>
      <c r="C728" s="60">
        <v>33.1254205434068</v>
      </c>
      <c r="D728" s="60">
        <v>-96.636648829172</v>
      </c>
      <c r="E728" s="61" t="s">
        <v>8</v>
      </c>
      <c r="F728" s="78" t="s">
        <v>129</v>
      </c>
      <c r="G728" s="69" t="s">
        <v>923</v>
      </c>
      <c r="H728" s="73"/>
      <c r="I728" s="65">
        <f t="shared" si="4"/>
        <v>1</v>
      </c>
      <c r="J728" s="66">
        <f>COUNTIF(Username, F728)</f>
        <v>22</v>
      </c>
      <c r="K728" s="66" t="b">
        <v>0</v>
      </c>
    </row>
    <row r="729">
      <c r="A729" s="59">
        <v>27.0</v>
      </c>
      <c r="B729" s="59">
        <v>12.0</v>
      </c>
      <c r="C729" s="60">
        <v>33.1254205432892</v>
      </c>
      <c r="D729" s="60">
        <v>-96.6364772058819</v>
      </c>
      <c r="E729" s="61" t="s">
        <v>12</v>
      </c>
      <c r="F729" s="78" t="s">
        <v>239</v>
      </c>
      <c r="G729" s="63" t="s">
        <v>924</v>
      </c>
      <c r="H729" s="73"/>
      <c r="I729" s="65">
        <f t="shared" si="4"/>
        <v>7</v>
      </c>
      <c r="J729" s="66">
        <f>COUNTIF(Username, F729)</f>
        <v>10</v>
      </c>
      <c r="K729" s="66" t="b">
        <v>0</v>
      </c>
    </row>
    <row r="730">
      <c r="A730" s="59">
        <v>27.0</v>
      </c>
      <c r="B730" s="59">
        <v>13.0</v>
      </c>
      <c r="C730" s="60">
        <v>33.1254205431715</v>
      </c>
      <c r="D730" s="60">
        <v>-96.6363055825919</v>
      </c>
      <c r="E730" s="61" t="s">
        <v>8</v>
      </c>
      <c r="F730" s="78" t="s">
        <v>70</v>
      </c>
      <c r="G730" s="63" t="s">
        <v>925</v>
      </c>
      <c r="H730" s="73"/>
      <c r="I730" s="65">
        <f t="shared" si="4"/>
        <v>6</v>
      </c>
      <c r="J730" s="66">
        <f>COUNTIF(Username, F730)</f>
        <v>10</v>
      </c>
      <c r="K730" s="66" t="b">
        <v>0</v>
      </c>
    </row>
    <row r="731">
      <c r="A731" s="59">
        <v>27.0</v>
      </c>
      <c r="B731" s="59">
        <v>14.0</v>
      </c>
      <c r="C731" s="60">
        <v>33.1254205430539</v>
      </c>
      <c r="D731" s="60">
        <v>-96.6361339593019</v>
      </c>
      <c r="E731" s="61" t="s">
        <v>8</v>
      </c>
      <c r="F731" s="78" t="s">
        <v>72</v>
      </c>
      <c r="G731" s="69" t="s">
        <v>926</v>
      </c>
      <c r="H731" s="73"/>
      <c r="I731" s="65">
        <f t="shared" si="4"/>
        <v>2</v>
      </c>
      <c r="J731" s="66">
        <f>COUNTIF(Username, F731)</f>
        <v>10</v>
      </c>
      <c r="K731" s="66" t="b">
        <v>0</v>
      </c>
    </row>
    <row r="732">
      <c r="A732" s="59">
        <v>27.0</v>
      </c>
      <c r="B732" s="59">
        <v>15.0</v>
      </c>
      <c r="C732" s="60">
        <v>33.1254205429362</v>
      </c>
      <c r="D732" s="60">
        <v>-96.6359623360118</v>
      </c>
      <c r="E732" s="61" t="s">
        <v>5</v>
      </c>
      <c r="F732" s="78" t="s">
        <v>927</v>
      </c>
      <c r="G732" s="69" t="s">
        <v>928</v>
      </c>
      <c r="H732" s="73"/>
      <c r="I732" s="65">
        <f t="shared" si="4"/>
        <v>0</v>
      </c>
      <c r="J732" s="66">
        <f>COUNTIF(Username, F732)</f>
        <v>3</v>
      </c>
      <c r="K732" s="66" t="b">
        <v>0</v>
      </c>
    </row>
    <row r="733">
      <c r="A733" s="59">
        <v>27.0</v>
      </c>
      <c r="B733" s="59">
        <v>16.0</v>
      </c>
      <c r="C733" s="60">
        <v>33.1254205428186</v>
      </c>
      <c r="D733" s="60">
        <v>-96.6357907127218</v>
      </c>
      <c r="E733" s="61" t="s">
        <v>6</v>
      </c>
      <c r="F733" s="78" t="s">
        <v>127</v>
      </c>
      <c r="G733" s="99"/>
      <c r="H733" s="73"/>
      <c r="I733" s="65">
        <f t="shared" si="4"/>
        <v>0</v>
      </c>
      <c r="J733" s="66">
        <f>COUNTIF(Username, F733)</f>
        <v>18</v>
      </c>
      <c r="K733" s="66" t="b">
        <v>0</v>
      </c>
    </row>
    <row r="734">
      <c r="A734" s="59">
        <v>27.0</v>
      </c>
      <c r="B734" s="59">
        <v>17.0</v>
      </c>
      <c r="C734" s="60">
        <v>33.125420542701</v>
      </c>
      <c r="D734" s="60">
        <v>-96.6356190894317</v>
      </c>
      <c r="E734" s="61" t="s">
        <v>8</v>
      </c>
      <c r="F734" s="78" t="s">
        <v>129</v>
      </c>
      <c r="G734" s="69" t="s">
        <v>929</v>
      </c>
      <c r="H734" s="73"/>
      <c r="I734" s="65">
        <f t="shared" si="4"/>
        <v>1</v>
      </c>
      <c r="J734" s="66">
        <f>COUNTIF(Username, F734)</f>
        <v>22</v>
      </c>
      <c r="K734" s="66" t="b">
        <v>0</v>
      </c>
    </row>
    <row r="735">
      <c r="A735" s="59">
        <v>27.0</v>
      </c>
      <c r="B735" s="59">
        <v>18.0</v>
      </c>
      <c r="C735" s="60">
        <v>33.1254205425833</v>
      </c>
      <c r="D735" s="60">
        <v>-96.6354474661417</v>
      </c>
      <c r="E735" s="61" t="s">
        <v>9</v>
      </c>
      <c r="F735" s="78" t="s">
        <v>394</v>
      </c>
      <c r="G735" s="69" t="s">
        <v>930</v>
      </c>
      <c r="H735" s="73"/>
      <c r="I735" s="65">
        <f>COUNTIFS($F$27:$F2122,#REF!,$K$27:$K$1414,TRUE)</f>
        <v>0</v>
      </c>
      <c r="J735" s="66">
        <f>COUNTIF(Username, #REF!)</f>
        <v>0</v>
      </c>
      <c r="K735" s="66" t="b">
        <v>0</v>
      </c>
    </row>
    <row r="736">
      <c r="A736" s="59">
        <v>27.0</v>
      </c>
      <c r="B736" s="59">
        <v>19.0</v>
      </c>
      <c r="C736" s="60">
        <v>33.1254205424657</v>
      </c>
      <c r="D736" s="60">
        <v>-96.6352758428516</v>
      </c>
      <c r="E736" s="61" t="s">
        <v>9</v>
      </c>
      <c r="F736" s="101" t="s">
        <v>544</v>
      </c>
      <c r="G736" s="99"/>
      <c r="H736" s="73"/>
      <c r="I736" s="65">
        <f>COUNTIFS($F$27:$F2123,F735,$K$27:$K$1414,TRUE)</f>
        <v>7</v>
      </c>
      <c r="J736" s="66">
        <f>COUNTIF(Username, F735)</f>
        <v>12</v>
      </c>
      <c r="K736" s="66" t="b">
        <v>0</v>
      </c>
    </row>
    <row r="737">
      <c r="A737" s="59">
        <v>27.0</v>
      </c>
      <c r="B737" s="59">
        <v>20.0</v>
      </c>
      <c r="C737" s="60">
        <v>33.125420542348</v>
      </c>
      <c r="D737" s="60">
        <v>-96.6351042195616</v>
      </c>
      <c r="E737" s="61" t="s">
        <v>9</v>
      </c>
      <c r="F737" s="78" t="s">
        <v>129</v>
      </c>
      <c r="G737" s="69" t="s">
        <v>931</v>
      </c>
      <c r="H737" s="73"/>
      <c r="I737" s="65">
        <f t="shared" ref="I737:I894" si="5">COUNTIFS($F$27:$F2124,F737,$K$27:$K$1414,TRUE)</f>
        <v>1</v>
      </c>
      <c r="J737" s="66">
        <f>COUNTIF(Username, F737)</f>
        <v>22</v>
      </c>
      <c r="K737" s="66" t="b">
        <v>0</v>
      </c>
    </row>
    <row r="738">
      <c r="A738" s="59">
        <v>27.0</v>
      </c>
      <c r="B738" s="59">
        <v>21.0</v>
      </c>
      <c r="C738" s="60">
        <v>33.1254205422304</v>
      </c>
      <c r="D738" s="60">
        <v>-96.6349325962716</v>
      </c>
      <c r="E738" s="61" t="s">
        <v>8</v>
      </c>
      <c r="F738" s="78" t="s">
        <v>50</v>
      </c>
      <c r="G738" s="69" t="s">
        <v>932</v>
      </c>
      <c r="H738" s="73"/>
      <c r="I738" s="65">
        <f t="shared" si="5"/>
        <v>12</v>
      </c>
      <c r="J738" s="66">
        <f>COUNTIF(Username, F738)</f>
        <v>24</v>
      </c>
      <c r="K738" s="66" t="b">
        <v>0</v>
      </c>
    </row>
    <row r="739">
      <c r="A739" s="59">
        <v>27.0</v>
      </c>
      <c r="B739" s="59">
        <v>22.0</v>
      </c>
      <c r="C739" s="60">
        <v>33.1254205421128</v>
      </c>
      <c r="D739" s="60">
        <v>-96.6347609729815</v>
      </c>
      <c r="E739" s="61" t="s">
        <v>12</v>
      </c>
      <c r="F739" s="78" t="s">
        <v>262</v>
      </c>
      <c r="G739" s="63" t="s">
        <v>933</v>
      </c>
      <c r="H739" s="73"/>
      <c r="I739" s="65">
        <f t="shared" si="5"/>
        <v>2</v>
      </c>
      <c r="J739" s="66">
        <f>COUNTIF(Username, F739)</f>
        <v>4</v>
      </c>
      <c r="K739" s="66" t="b">
        <v>0</v>
      </c>
    </row>
    <row r="740">
      <c r="A740" s="59">
        <v>27.0</v>
      </c>
      <c r="B740" s="59">
        <v>23.0</v>
      </c>
      <c r="C740" s="60">
        <v>33.1254205419951</v>
      </c>
      <c r="D740" s="60">
        <v>-96.6345893496915</v>
      </c>
      <c r="E740" s="61" t="s">
        <v>12</v>
      </c>
      <c r="F740" s="78" t="s">
        <v>129</v>
      </c>
      <c r="G740" s="69" t="s">
        <v>934</v>
      </c>
      <c r="H740" s="73"/>
      <c r="I740" s="65">
        <f t="shared" si="5"/>
        <v>1</v>
      </c>
      <c r="J740" s="66">
        <f>COUNTIF(Username, F740)</f>
        <v>22</v>
      </c>
      <c r="K740" s="66" t="b">
        <v>0</v>
      </c>
    </row>
    <row r="741">
      <c r="A741" s="59">
        <v>27.0</v>
      </c>
      <c r="B741" s="59">
        <v>24.0</v>
      </c>
      <c r="C741" s="60">
        <v>33.1254205418775</v>
      </c>
      <c r="D741" s="60">
        <v>-96.6344177264014</v>
      </c>
      <c r="E741" s="61" t="s">
        <v>12</v>
      </c>
      <c r="F741" s="78" t="s">
        <v>878</v>
      </c>
      <c r="G741" s="69" t="s">
        <v>935</v>
      </c>
      <c r="H741" s="73"/>
      <c r="I741" s="65">
        <f t="shared" si="5"/>
        <v>0</v>
      </c>
      <c r="J741" s="66">
        <f>COUNTIF(Username, F741)</f>
        <v>2</v>
      </c>
      <c r="K741" s="66" t="b">
        <v>0</v>
      </c>
    </row>
    <row r="742">
      <c r="A742" s="59">
        <v>27.0</v>
      </c>
      <c r="B742" s="59">
        <v>25.0</v>
      </c>
      <c r="C742" s="60">
        <v>33.1254205417598</v>
      </c>
      <c r="D742" s="60">
        <v>-96.6342461031114</v>
      </c>
      <c r="E742" s="61" t="s">
        <v>12</v>
      </c>
      <c r="F742" s="78" t="s">
        <v>936</v>
      </c>
      <c r="G742" s="69" t="s">
        <v>937</v>
      </c>
      <c r="H742" s="73"/>
      <c r="I742" s="65">
        <f t="shared" si="5"/>
        <v>0</v>
      </c>
      <c r="J742" s="66">
        <f>COUNTIF(Username, F742)</f>
        <v>1</v>
      </c>
      <c r="K742" s="66" t="b">
        <v>0</v>
      </c>
    </row>
    <row r="743">
      <c r="A743" s="59">
        <v>27.0</v>
      </c>
      <c r="B743" s="59">
        <v>26.0</v>
      </c>
      <c r="C743" s="60">
        <v>33.1254205416422</v>
      </c>
      <c r="D743" s="60">
        <v>-96.6340744798213</v>
      </c>
      <c r="E743" s="61" t="s">
        <v>12</v>
      </c>
      <c r="F743" s="78" t="s">
        <v>938</v>
      </c>
      <c r="G743" s="63" t="s">
        <v>939</v>
      </c>
      <c r="H743" s="73"/>
      <c r="I743" s="65">
        <f t="shared" si="5"/>
        <v>0</v>
      </c>
      <c r="J743" s="66">
        <f>COUNTIF(Username, F743)</f>
        <v>1</v>
      </c>
      <c r="K743" s="66" t="b">
        <v>0</v>
      </c>
    </row>
    <row r="744">
      <c r="A744" s="59">
        <v>27.0</v>
      </c>
      <c r="B744" s="59">
        <v>27.0</v>
      </c>
      <c r="C744" s="60">
        <v>33.1254205415246</v>
      </c>
      <c r="D744" s="60">
        <v>-96.6339028565313</v>
      </c>
      <c r="E744" s="61" t="s">
        <v>8</v>
      </c>
      <c r="F744" s="78" t="s">
        <v>129</v>
      </c>
      <c r="G744" s="69" t="s">
        <v>940</v>
      </c>
      <c r="H744" s="73"/>
      <c r="I744" s="65">
        <f t="shared" si="5"/>
        <v>1</v>
      </c>
      <c r="J744" s="66">
        <f>COUNTIF(Username, F744)</f>
        <v>22</v>
      </c>
      <c r="K744" s="66" t="b">
        <v>0</v>
      </c>
    </row>
    <row r="745">
      <c r="A745" s="59">
        <v>27.0</v>
      </c>
      <c r="B745" s="59">
        <v>28.0</v>
      </c>
      <c r="C745" s="60">
        <v>33.1254205414069</v>
      </c>
      <c r="D745" s="60">
        <v>-96.6337312332412</v>
      </c>
      <c r="E745" s="61" t="s">
        <v>8</v>
      </c>
      <c r="F745" s="78" t="s">
        <v>369</v>
      </c>
      <c r="G745" s="69" t="s">
        <v>941</v>
      </c>
      <c r="H745" s="73"/>
      <c r="I745" s="65">
        <f t="shared" si="5"/>
        <v>7</v>
      </c>
      <c r="J745" s="66">
        <f>COUNTIF(Username, F745)</f>
        <v>18</v>
      </c>
      <c r="K745" s="66" t="b">
        <v>0</v>
      </c>
    </row>
    <row r="746">
      <c r="A746" s="59">
        <v>27.0</v>
      </c>
      <c r="B746" s="59">
        <v>29.0</v>
      </c>
      <c r="C746" s="60">
        <v>33.1254205412893</v>
      </c>
      <c r="D746" s="60">
        <v>-96.6335596099512</v>
      </c>
      <c r="E746" s="61" t="s">
        <v>8</v>
      </c>
      <c r="F746" s="78" t="s">
        <v>942</v>
      </c>
      <c r="G746" s="69" t="s">
        <v>943</v>
      </c>
      <c r="H746" s="73"/>
      <c r="I746" s="65">
        <f t="shared" si="5"/>
        <v>0</v>
      </c>
      <c r="J746" s="66">
        <f>COUNTIF(Username, F746)</f>
        <v>1</v>
      </c>
      <c r="K746" s="66" t="b">
        <v>0</v>
      </c>
    </row>
    <row r="747">
      <c r="A747" s="59">
        <v>27.0</v>
      </c>
      <c r="B747" s="59">
        <v>30.0</v>
      </c>
      <c r="C747" s="60">
        <v>33.1254205411716</v>
      </c>
      <c r="D747" s="60">
        <v>-96.6333879866612</v>
      </c>
      <c r="E747" s="61" t="s">
        <v>8</v>
      </c>
      <c r="F747" s="78" t="s">
        <v>129</v>
      </c>
      <c r="G747" s="69" t="s">
        <v>944</v>
      </c>
      <c r="H747" s="73"/>
      <c r="I747" s="65">
        <f t="shared" si="5"/>
        <v>1</v>
      </c>
      <c r="J747" s="66">
        <f>COUNTIF(Username, F747)</f>
        <v>22</v>
      </c>
      <c r="K747" s="66" t="b">
        <v>0</v>
      </c>
    </row>
    <row r="748">
      <c r="A748" s="59">
        <v>27.0</v>
      </c>
      <c r="B748" s="59">
        <v>31.0</v>
      </c>
      <c r="C748" s="60">
        <v>33.125420541054</v>
      </c>
      <c r="D748" s="60">
        <v>-96.6332163633711</v>
      </c>
      <c r="E748" s="61" t="s">
        <v>8</v>
      </c>
      <c r="F748" s="78" t="s">
        <v>945</v>
      </c>
      <c r="G748" s="69" t="s">
        <v>946</v>
      </c>
      <c r="H748" s="73"/>
      <c r="I748" s="65">
        <f t="shared" si="5"/>
        <v>0</v>
      </c>
      <c r="J748" s="66">
        <f>COUNTIF(Username, F748)</f>
        <v>1</v>
      </c>
      <c r="K748" s="66" t="b">
        <v>0</v>
      </c>
    </row>
    <row r="749">
      <c r="A749" s="59">
        <v>27.0</v>
      </c>
      <c r="B749" s="59">
        <v>32.0</v>
      </c>
      <c r="C749" s="60">
        <v>33.1254205409364</v>
      </c>
      <c r="D749" s="60">
        <v>-96.6330447400811</v>
      </c>
      <c r="E749" s="61" t="s">
        <v>9</v>
      </c>
      <c r="F749" s="78" t="s">
        <v>927</v>
      </c>
      <c r="G749" s="69" t="s">
        <v>947</v>
      </c>
      <c r="H749" s="73"/>
      <c r="I749" s="65">
        <f t="shared" si="5"/>
        <v>0</v>
      </c>
      <c r="J749" s="66">
        <f>COUNTIF(Username, F749)</f>
        <v>3</v>
      </c>
      <c r="K749" s="66" t="b">
        <v>0</v>
      </c>
    </row>
    <row r="750">
      <c r="A750" s="59">
        <v>27.0</v>
      </c>
      <c r="B750" s="59">
        <v>33.0</v>
      </c>
      <c r="C750" s="60">
        <v>33.1254205408187</v>
      </c>
      <c r="D750" s="60">
        <v>-96.632873116791</v>
      </c>
      <c r="E750" s="61" t="s">
        <v>8</v>
      </c>
      <c r="F750" s="78" t="s">
        <v>948</v>
      </c>
      <c r="G750" s="69" t="s">
        <v>949</v>
      </c>
      <c r="H750" s="73"/>
      <c r="I750" s="65">
        <f t="shared" si="5"/>
        <v>0</v>
      </c>
      <c r="J750" s="66">
        <f>COUNTIF(Username, F750)</f>
        <v>1</v>
      </c>
      <c r="K750" s="66" t="b">
        <v>0</v>
      </c>
    </row>
    <row r="751">
      <c r="A751" s="59">
        <v>27.0</v>
      </c>
      <c r="B751" s="59">
        <v>34.0</v>
      </c>
      <c r="C751" s="60">
        <v>33.1254205407011</v>
      </c>
      <c r="D751" s="60">
        <v>-96.632701493501</v>
      </c>
      <c r="E751" s="61" t="s">
        <v>8</v>
      </c>
      <c r="F751" s="78" t="s">
        <v>789</v>
      </c>
      <c r="G751" s="69" t="s">
        <v>950</v>
      </c>
      <c r="H751" s="73"/>
      <c r="I751" s="65">
        <f t="shared" si="5"/>
        <v>0</v>
      </c>
      <c r="J751" s="66">
        <f>COUNTIF(Username, F751)</f>
        <v>7</v>
      </c>
      <c r="K751" s="66" t="b">
        <v>0</v>
      </c>
    </row>
    <row r="752">
      <c r="A752" s="59">
        <v>27.0</v>
      </c>
      <c r="B752" s="59">
        <v>35.0</v>
      </c>
      <c r="C752" s="60">
        <v>33.1254205405834</v>
      </c>
      <c r="D752" s="60">
        <v>-96.6325298702109</v>
      </c>
      <c r="E752" s="61" t="s">
        <v>8</v>
      </c>
      <c r="F752" s="78" t="s">
        <v>927</v>
      </c>
      <c r="G752" s="69" t="s">
        <v>951</v>
      </c>
      <c r="H752" s="73"/>
      <c r="I752" s="65">
        <f t="shared" si="5"/>
        <v>0</v>
      </c>
      <c r="J752" s="66">
        <f>COUNTIF(Username, F752)</f>
        <v>3</v>
      </c>
      <c r="K752" s="66" t="b">
        <v>0</v>
      </c>
    </row>
    <row r="753">
      <c r="A753" s="59">
        <v>27.0</v>
      </c>
      <c r="B753" s="59">
        <v>36.0</v>
      </c>
      <c r="C753" s="60">
        <v>33.1254205404658</v>
      </c>
      <c r="D753" s="60">
        <v>-96.6323582469209</v>
      </c>
      <c r="E753" s="61" t="s">
        <v>8</v>
      </c>
      <c r="F753" s="78" t="s">
        <v>732</v>
      </c>
      <c r="G753" s="69" t="s">
        <v>952</v>
      </c>
      <c r="H753" s="73"/>
      <c r="I753" s="65">
        <f t="shared" si="5"/>
        <v>0</v>
      </c>
      <c r="J753" s="66">
        <f>COUNTIF(Username, F753)</f>
        <v>3</v>
      </c>
      <c r="K753" s="66" t="b">
        <v>0</v>
      </c>
    </row>
    <row r="754">
      <c r="A754" s="59">
        <v>27.0</v>
      </c>
      <c r="B754" s="59">
        <v>37.0</v>
      </c>
      <c r="C754" s="60">
        <v>33.1254205403482</v>
      </c>
      <c r="D754" s="60">
        <v>-96.6321866236309</v>
      </c>
      <c r="E754" s="61" t="s">
        <v>8</v>
      </c>
      <c r="F754" s="78" t="s">
        <v>789</v>
      </c>
      <c r="G754" s="69" t="s">
        <v>953</v>
      </c>
      <c r="H754" s="73"/>
      <c r="I754" s="65">
        <f t="shared" si="5"/>
        <v>0</v>
      </c>
      <c r="J754" s="66">
        <f>COUNTIF(Username, F754)</f>
        <v>7</v>
      </c>
      <c r="K754" s="66" t="b">
        <v>0</v>
      </c>
    </row>
    <row r="755">
      <c r="A755" s="59">
        <v>27.0</v>
      </c>
      <c r="B755" s="59">
        <v>38.0</v>
      </c>
      <c r="C755" s="60">
        <v>33.1254205402305</v>
      </c>
      <c r="D755" s="60">
        <v>-96.6320150003409</v>
      </c>
      <c r="E755" s="61" t="s">
        <v>8</v>
      </c>
      <c r="F755" s="78" t="s">
        <v>81</v>
      </c>
      <c r="G755" s="63" t="s">
        <v>954</v>
      </c>
      <c r="H755" s="73"/>
      <c r="I755" s="65">
        <f t="shared" si="5"/>
        <v>9</v>
      </c>
      <c r="J755" s="66">
        <f>COUNTIF(Username, F755)</f>
        <v>10</v>
      </c>
      <c r="K755" s="66" t="b">
        <v>0</v>
      </c>
    </row>
    <row r="756">
      <c r="A756" s="59">
        <v>27.0</v>
      </c>
      <c r="B756" s="59">
        <v>39.0</v>
      </c>
      <c r="C756" s="60">
        <v>33.1254205401129</v>
      </c>
      <c r="D756" s="60">
        <v>-96.6318433770509</v>
      </c>
      <c r="E756" s="61" t="s">
        <v>8</v>
      </c>
      <c r="F756" s="78" t="s">
        <v>79</v>
      </c>
      <c r="G756" s="99"/>
      <c r="H756" s="73"/>
      <c r="I756" s="65">
        <f t="shared" si="5"/>
        <v>10</v>
      </c>
      <c r="J756" s="66">
        <f>COUNTIF(Username, F756)</f>
        <v>11</v>
      </c>
      <c r="K756" s="66" t="b">
        <v>0</v>
      </c>
    </row>
    <row r="757">
      <c r="A757" s="59">
        <v>27.0</v>
      </c>
      <c r="B757" s="59">
        <v>40.0</v>
      </c>
      <c r="C757" s="60">
        <v>33.1254205399953</v>
      </c>
      <c r="D757" s="60">
        <v>-96.631671753761</v>
      </c>
      <c r="E757" s="61" t="s">
        <v>8</v>
      </c>
      <c r="F757" s="78" t="s">
        <v>789</v>
      </c>
      <c r="G757" s="69" t="s">
        <v>955</v>
      </c>
      <c r="H757" s="73"/>
      <c r="I757" s="65">
        <f t="shared" si="5"/>
        <v>0</v>
      </c>
      <c r="J757" s="66">
        <f>COUNTIF(Username, F757)</f>
        <v>7</v>
      </c>
      <c r="K757" s="66" t="b">
        <v>0</v>
      </c>
    </row>
    <row r="758">
      <c r="A758" s="59">
        <v>27.0</v>
      </c>
      <c r="B758" s="59">
        <v>41.0</v>
      </c>
      <c r="C758" s="60">
        <v>33.1254205398776</v>
      </c>
      <c r="D758" s="60">
        <v>-96.631500130471</v>
      </c>
      <c r="E758" s="61" t="s">
        <v>8</v>
      </c>
      <c r="F758" s="78" t="s">
        <v>956</v>
      </c>
      <c r="G758" s="63" t="s">
        <v>957</v>
      </c>
      <c r="H758" s="73"/>
      <c r="I758" s="65">
        <f t="shared" si="5"/>
        <v>0</v>
      </c>
      <c r="J758" s="66">
        <f>COUNTIF(Username, F758)</f>
        <v>1</v>
      </c>
      <c r="K758" s="66" t="b">
        <v>0</v>
      </c>
    </row>
    <row r="759">
      <c r="A759" s="59">
        <v>27.0</v>
      </c>
      <c r="B759" s="59">
        <v>42.0</v>
      </c>
      <c r="C759" s="60">
        <v>33.12542053976</v>
      </c>
      <c r="D759" s="60">
        <v>-96.631328507181</v>
      </c>
      <c r="E759" s="61" t="s">
        <v>8</v>
      </c>
      <c r="F759" s="78" t="s">
        <v>958</v>
      </c>
      <c r="G759" s="63" t="s">
        <v>959</v>
      </c>
      <c r="H759" s="73"/>
      <c r="I759" s="65">
        <f t="shared" si="5"/>
        <v>0</v>
      </c>
      <c r="J759" s="66">
        <f>COUNTIF(Username, F759)</f>
        <v>1</v>
      </c>
      <c r="K759" s="66" t="b">
        <v>0</v>
      </c>
    </row>
    <row r="760">
      <c r="A760" s="59">
        <v>27.0</v>
      </c>
      <c r="B760" s="59">
        <v>43.0</v>
      </c>
      <c r="C760" s="60">
        <v>33.1254205396423</v>
      </c>
      <c r="D760" s="60">
        <v>-96.631156883891</v>
      </c>
      <c r="E760" s="61" t="s">
        <v>8</v>
      </c>
      <c r="F760" s="78" t="s">
        <v>789</v>
      </c>
      <c r="G760" s="69" t="s">
        <v>960</v>
      </c>
      <c r="H760" s="73"/>
      <c r="I760" s="65">
        <f t="shared" si="5"/>
        <v>0</v>
      </c>
      <c r="J760" s="66">
        <f>COUNTIF(Username, F760)</f>
        <v>7</v>
      </c>
      <c r="K760" s="66" t="b">
        <v>0</v>
      </c>
    </row>
    <row r="761">
      <c r="A761" s="59">
        <v>27.0</v>
      </c>
      <c r="B761" s="59">
        <v>44.0</v>
      </c>
      <c r="C761" s="60">
        <v>33.1254205395247</v>
      </c>
      <c r="D761" s="60">
        <v>-96.630985260601</v>
      </c>
      <c r="E761" s="61" t="s">
        <v>8</v>
      </c>
      <c r="F761" s="78" t="s">
        <v>961</v>
      </c>
      <c r="G761" s="63" t="s">
        <v>962</v>
      </c>
      <c r="H761" s="73"/>
      <c r="I761" s="65">
        <f t="shared" si="5"/>
        <v>0</v>
      </c>
      <c r="J761" s="66">
        <f>COUNTIF(Username, F761)</f>
        <v>1</v>
      </c>
      <c r="K761" s="66" t="b">
        <v>0</v>
      </c>
    </row>
    <row r="762">
      <c r="A762" s="59">
        <v>27.0</v>
      </c>
      <c r="B762" s="59">
        <v>45.0</v>
      </c>
      <c r="C762" s="60">
        <v>33.1254205394071</v>
      </c>
      <c r="D762" s="60">
        <v>-96.630813637311</v>
      </c>
      <c r="E762" s="61" t="s">
        <v>8</v>
      </c>
      <c r="F762" s="78" t="s">
        <v>963</v>
      </c>
      <c r="G762" s="63" t="s">
        <v>964</v>
      </c>
      <c r="H762" s="73"/>
      <c r="I762" s="65">
        <f t="shared" si="5"/>
        <v>0</v>
      </c>
      <c r="J762" s="66">
        <f>COUNTIF(Username, F762)</f>
        <v>1</v>
      </c>
      <c r="K762" s="66" t="b">
        <v>0</v>
      </c>
    </row>
    <row r="763">
      <c r="A763" s="59">
        <v>27.0</v>
      </c>
      <c r="B763" s="59">
        <v>46.0</v>
      </c>
      <c r="C763" s="60">
        <v>33.1254205392894</v>
      </c>
      <c r="D763" s="60">
        <v>-96.630642014021</v>
      </c>
      <c r="E763" s="61" t="s">
        <v>8</v>
      </c>
      <c r="F763" s="78" t="s">
        <v>965</v>
      </c>
      <c r="G763" s="63" t="s">
        <v>966</v>
      </c>
      <c r="H763" s="73"/>
      <c r="I763" s="65">
        <f t="shared" si="5"/>
        <v>0</v>
      </c>
      <c r="J763" s="66">
        <f>COUNTIF(Username, F763)</f>
        <v>1</v>
      </c>
      <c r="K763" s="66" t="b">
        <v>0</v>
      </c>
    </row>
    <row r="764">
      <c r="A764" s="59">
        <v>27.0</v>
      </c>
      <c r="B764" s="59">
        <v>47.0</v>
      </c>
      <c r="C764" s="60">
        <v>33.1254205391718</v>
      </c>
      <c r="D764" s="60">
        <v>-96.630470390731</v>
      </c>
      <c r="E764" s="61" t="s">
        <v>8</v>
      </c>
      <c r="F764" s="78" t="s">
        <v>967</v>
      </c>
      <c r="G764" s="63" t="s">
        <v>968</v>
      </c>
      <c r="H764" s="73"/>
      <c r="I764" s="65">
        <f t="shared" si="5"/>
        <v>0</v>
      </c>
      <c r="J764" s="66">
        <f>COUNTIF(Username, F764)</f>
        <v>2</v>
      </c>
      <c r="K764" s="66" t="b">
        <v>0</v>
      </c>
    </row>
    <row r="765">
      <c r="A765" s="59">
        <v>27.0</v>
      </c>
      <c r="B765" s="59">
        <v>48.0</v>
      </c>
      <c r="C765" s="60">
        <v>33.1254205390541</v>
      </c>
      <c r="D765" s="60">
        <v>-96.6302987674411</v>
      </c>
      <c r="E765" s="61" t="s">
        <v>8</v>
      </c>
      <c r="F765" s="78" t="s">
        <v>969</v>
      </c>
      <c r="G765" s="102" t="s">
        <v>970</v>
      </c>
      <c r="H765" s="73"/>
      <c r="I765" s="65">
        <f t="shared" si="5"/>
        <v>0</v>
      </c>
      <c r="J765" s="66">
        <f>COUNTIF(Username, F765)</f>
        <v>2</v>
      </c>
      <c r="K765" s="66" t="b">
        <v>0</v>
      </c>
    </row>
    <row r="766">
      <c r="A766" s="59">
        <v>27.0</v>
      </c>
      <c r="B766" s="59">
        <v>49.0</v>
      </c>
      <c r="C766" s="60">
        <v>33.1254205389365</v>
      </c>
      <c r="D766" s="60">
        <v>-96.6301271441511</v>
      </c>
      <c r="E766" s="61" t="s">
        <v>8</v>
      </c>
      <c r="F766" s="103"/>
      <c r="G766" s="99"/>
      <c r="H766" s="73"/>
      <c r="I766" s="65">
        <f t="shared" si="5"/>
        <v>0</v>
      </c>
      <c r="J766" s="66">
        <f>COUNTIF(Username, F766)</f>
        <v>0</v>
      </c>
      <c r="K766" s="66" t="b">
        <v>0</v>
      </c>
    </row>
    <row r="767">
      <c r="A767" s="59">
        <v>27.0</v>
      </c>
      <c r="B767" s="59">
        <v>50.0</v>
      </c>
      <c r="C767" s="60">
        <v>33.1254205388189</v>
      </c>
      <c r="D767" s="60">
        <v>-96.6299555208611</v>
      </c>
      <c r="E767" s="61" t="s">
        <v>8</v>
      </c>
      <c r="F767" s="103"/>
      <c r="G767" s="99"/>
      <c r="H767" s="73"/>
      <c r="I767" s="65">
        <f t="shared" si="5"/>
        <v>0</v>
      </c>
      <c r="J767" s="66">
        <f>COUNTIF(Username, F767)</f>
        <v>0</v>
      </c>
      <c r="K767" s="66" t="b">
        <v>0</v>
      </c>
    </row>
    <row r="768">
      <c r="A768" s="59">
        <v>27.0</v>
      </c>
      <c r="B768" s="59">
        <v>51.0</v>
      </c>
      <c r="C768" s="60">
        <v>33.1254205387012</v>
      </c>
      <c r="D768" s="60">
        <v>-96.6297838975711</v>
      </c>
      <c r="E768" s="61" t="s">
        <v>8</v>
      </c>
      <c r="F768" s="78" t="s">
        <v>971</v>
      </c>
      <c r="G768" s="99"/>
      <c r="H768" s="73"/>
      <c r="I768" s="65">
        <f t="shared" si="5"/>
        <v>0</v>
      </c>
      <c r="J768" s="66">
        <f>COUNTIF(Username, F768)</f>
        <v>1</v>
      </c>
      <c r="K768" s="66" t="b">
        <v>0</v>
      </c>
    </row>
    <row r="769">
      <c r="A769" s="59">
        <v>27.0</v>
      </c>
      <c r="B769" s="59">
        <v>52.0</v>
      </c>
      <c r="C769" s="60">
        <v>33.1254205385836</v>
      </c>
      <c r="D769" s="60">
        <v>-96.6296122742811</v>
      </c>
      <c r="E769" s="61" t="s">
        <v>9</v>
      </c>
      <c r="F769" s="78" t="s">
        <v>972</v>
      </c>
      <c r="G769" s="63" t="s">
        <v>973</v>
      </c>
      <c r="H769" s="73"/>
      <c r="I769" s="65">
        <f t="shared" si="5"/>
        <v>0</v>
      </c>
      <c r="J769" s="66">
        <f>COUNTIF(Username, F769)</f>
        <v>1</v>
      </c>
      <c r="K769" s="66" t="b">
        <v>0</v>
      </c>
    </row>
    <row r="770">
      <c r="A770" s="59">
        <v>27.0</v>
      </c>
      <c r="B770" s="59">
        <v>53.0</v>
      </c>
      <c r="C770" s="60">
        <v>33.1254205384659</v>
      </c>
      <c r="D770" s="60">
        <v>-96.6294406509911</v>
      </c>
      <c r="E770" s="61" t="s">
        <v>10</v>
      </c>
      <c r="F770" s="78" t="s">
        <v>974</v>
      </c>
      <c r="G770" s="69" t="s">
        <v>975</v>
      </c>
      <c r="H770" s="73"/>
      <c r="I770" s="65">
        <f t="shared" si="5"/>
        <v>0</v>
      </c>
      <c r="J770" s="66">
        <f>COUNTIF(Username, F770)</f>
        <v>7</v>
      </c>
      <c r="K770" s="66" t="b">
        <v>0</v>
      </c>
    </row>
    <row r="771">
      <c r="A771" s="59">
        <v>28.0</v>
      </c>
      <c r="B771" s="59">
        <v>1.0</v>
      </c>
      <c r="C771" s="60">
        <v>33.1252768141378</v>
      </c>
      <c r="D771" s="60">
        <v>-96.6383650631962</v>
      </c>
      <c r="E771" s="61" t="s">
        <v>10</v>
      </c>
      <c r="F771" s="78" t="s">
        <v>976</v>
      </c>
      <c r="G771" s="63" t="s">
        <v>977</v>
      </c>
      <c r="H771" s="73"/>
      <c r="I771" s="65">
        <f t="shared" si="5"/>
        <v>0</v>
      </c>
      <c r="J771" s="66">
        <f>COUNTIF(Username, F771)</f>
        <v>1</v>
      </c>
      <c r="K771" s="66" t="b">
        <v>0</v>
      </c>
    </row>
    <row r="772">
      <c r="A772" s="59">
        <v>28.0</v>
      </c>
      <c r="B772" s="59">
        <v>2.0</v>
      </c>
      <c r="C772" s="60">
        <v>33.1252768140201</v>
      </c>
      <c r="D772" s="60">
        <v>-96.6381934401871</v>
      </c>
      <c r="E772" s="61" t="s">
        <v>9</v>
      </c>
      <c r="F772" s="78" t="s">
        <v>978</v>
      </c>
      <c r="G772" s="63" t="s">
        <v>979</v>
      </c>
      <c r="H772" s="73"/>
      <c r="I772" s="65">
        <f t="shared" si="5"/>
        <v>0</v>
      </c>
      <c r="J772" s="66">
        <f>COUNTIF(Username, F772)</f>
        <v>1</v>
      </c>
      <c r="K772" s="66" t="b">
        <v>0</v>
      </c>
    </row>
    <row r="773">
      <c r="A773" s="59">
        <v>28.0</v>
      </c>
      <c r="B773" s="59">
        <v>3.0</v>
      </c>
      <c r="C773" s="60">
        <v>33.1252768139025</v>
      </c>
      <c r="D773" s="60">
        <v>-96.638021817178</v>
      </c>
      <c r="E773" s="61" t="s">
        <v>8</v>
      </c>
      <c r="F773" s="103"/>
      <c r="G773" s="99"/>
      <c r="H773" s="73"/>
      <c r="I773" s="65">
        <f t="shared" si="5"/>
        <v>0</v>
      </c>
      <c r="J773" s="66">
        <f>COUNTIF(Username, F773)</f>
        <v>0</v>
      </c>
      <c r="K773" s="66" t="b">
        <v>0</v>
      </c>
    </row>
    <row r="774">
      <c r="A774" s="59">
        <v>28.0</v>
      </c>
      <c r="B774" s="59">
        <v>4.0</v>
      </c>
      <c r="C774" s="60">
        <v>33.1252768137848</v>
      </c>
      <c r="D774" s="60">
        <v>-96.6378501941689</v>
      </c>
      <c r="E774" s="61" t="s">
        <v>6</v>
      </c>
      <c r="F774" s="78" t="s">
        <v>881</v>
      </c>
      <c r="G774" s="69" t="s">
        <v>980</v>
      </c>
      <c r="H774" s="73"/>
      <c r="I774" s="65">
        <f t="shared" si="5"/>
        <v>0</v>
      </c>
      <c r="J774" s="66">
        <f>COUNTIF(Username, F774)</f>
        <v>5</v>
      </c>
      <c r="K774" s="66" t="b">
        <v>0</v>
      </c>
    </row>
    <row r="775">
      <c r="A775" s="59">
        <v>28.0</v>
      </c>
      <c r="B775" s="59">
        <v>5.0</v>
      </c>
      <c r="C775" s="60">
        <v>33.1252768136672</v>
      </c>
      <c r="D775" s="60">
        <v>-96.6376785711598</v>
      </c>
      <c r="E775" s="61" t="s">
        <v>5</v>
      </c>
      <c r="F775" s="103"/>
      <c r="G775" s="99"/>
      <c r="H775" s="73"/>
      <c r="I775" s="65">
        <f t="shared" si="5"/>
        <v>0</v>
      </c>
      <c r="J775" s="66">
        <f>COUNTIF(Username, F775)</f>
        <v>0</v>
      </c>
      <c r="K775" s="66" t="b">
        <v>0</v>
      </c>
    </row>
    <row r="776">
      <c r="A776" s="59">
        <v>28.0</v>
      </c>
      <c r="B776" s="59">
        <v>6.0</v>
      </c>
      <c r="C776" s="60">
        <v>33.1252768135496</v>
      </c>
      <c r="D776" s="60">
        <v>-96.6375069481508</v>
      </c>
      <c r="E776" s="61" t="s">
        <v>8</v>
      </c>
      <c r="F776" s="103"/>
      <c r="G776" s="99"/>
      <c r="H776" s="73"/>
      <c r="I776" s="65">
        <f t="shared" si="5"/>
        <v>0</v>
      </c>
      <c r="J776" s="66">
        <f>COUNTIF(Username, F776)</f>
        <v>0</v>
      </c>
      <c r="K776" s="66" t="b">
        <v>0</v>
      </c>
    </row>
    <row r="777">
      <c r="A777" s="59">
        <v>28.0</v>
      </c>
      <c r="B777" s="59">
        <v>7.0</v>
      </c>
      <c r="C777" s="60">
        <v>33.1252768134319</v>
      </c>
      <c r="D777" s="60">
        <v>-96.6373353251417</v>
      </c>
      <c r="E777" s="61" t="s">
        <v>8</v>
      </c>
      <c r="F777" s="78" t="s">
        <v>981</v>
      </c>
      <c r="G777" s="63" t="s">
        <v>982</v>
      </c>
      <c r="H777" s="73"/>
      <c r="I777" s="65">
        <f t="shared" si="5"/>
        <v>1</v>
      </c>
      <c r="J777" s="66">
        <f>COUNTIF(Username, F777)</f>
        <v>1</v>
      </c>
      <c r="K777" s="67" t="b">
        <v>1</v>
      </c>
    </row>
    <row r="778">
      <c r="A778" s="59">
        <v>28.0</v>
      </c>
      <c r="B778" s="59">
        <v>8.0</v>
      </c>
      <c r="C778" s="60">
        <v>33.1252768133143</v>
      </c>
      <c r="D778" s="60">
        <v>-96.6371637021326</v>
      </c>
      <c r="E778" s="61" t="s">
        <v>12</v>
      </c>
      <c r="F778" s="78" t="s">
        <v>983</v>
      </c>
      <c r="G778" s="63" t="s">
        <v>984</v>
      </c>
      <c r="H778" s="73"/>
      <c r="I778" s="65">
        <f t="shared" si="5"/>
        <v>0</v>
      </c>
      <c r="J778" s="66">
        <f>COUNTIF(Username, F778)</f>
        <v>1</v>
      </c>
      <c r="K778" s="66" t="b">
        <v>0</v>
      </c>
    </row>
    <row r="779">
      <c r="A779" s="59">
        <v>28.0</v>
      </c>
      <c r="B779" s="59">
        <v>9.0</v>
      </c>
      <c r="C779" s="60">
        <v>33.1252768131966</v>
      </c>
      <c r="D779" s="60">
        <v>-96.6369920791236</v>
      </c>
      <c r="E779" s="61" t="s">
        <v>12</v>
      </c>
      <c r="F779" s="78" t="s">
        <v>985</v>
      </c>
      <c r="G779" s="63" t="s">
        <v>986</v>
      </c>
      <c r="H779" s="73"/>
      <c r="I779" s="65">
        <f t="shared" si="5"/>
        <v>0</v>
      </c>
      <c r="J779" s="66">
        <f>COUNTIF(Username, F779)</f>
        <v>5</v>
      </c>
      <c r="K779" s="66" t="b">
        <v>0</v>
      </c>
    </row>
    <row r="780">
      <c r="A780" s="59">
        <v>28.0</v>
      </c>
      <c r="B780" s="59">
        <v>10.0</v>
      </c>
      <c r="C780" s="60">
        <v>33.125276813079</v>
      </c>
      <c r="D780" s="60">
        <v>-96.6368204561145</v>
      </c>
      <c r="E780" s="61" t="s">
        <v>12</v>
      </c>
      <c r="F780" s="78" t="s">
        <v>967</v>
      </c>
      <c r="G780" s="63" t="s">
        <v>987</v>
      </c>
      <c r="H780" s="73"/>
      <c r="I780" s="65">
        <f t="shared" si="5"/>
        <v>0</v>
      </c>
      <c r="J780" s="66">
        <f>COUNTIF(Username, F780)</f>
        <v>2</v>
      </c>
      <c r="K780" s="66" t="b">
        <v>0</v>
      </c>
    </row>
    <row r="781">
      <c r="A781" s="59">
        <v>28.0</v>
      </c>
      <c r="B781" s="59">
        <v>11.0</v>
      </c>
      <c r="C781" s="60">
        <v>33.1252768129614</v>
      </c>
      <c r="D781" s="60">
        <v>-96.6366488331054</v>
      </c>
      <c r="E781" s="61" t="s">
        <v>11</v>
      </c>
      <c r="F781" s="78" t="s">
        <v>969</v>
      </c>
      <c r="G781" s="102" t="s">
        <v>988</v>
      </c>
      <c r="H781" s="73"/>
      <c r="I781" s="65">
        <f t="shared" si="5"/>
        <v>0</v>
      </c>
      <c r="J781" s="66">
        <f>COUNTIF(Username, F781)</f>
        <v>2</v>
      </c>
      <c r="K781" s="66" t="b">
        <v>0</v>
      </c>
    </row>
    <row r="782">
      <c r="A782" s="59">
        <v>28.0</v>
      </c>
      <c r="B782" s="59">
        <v>12.0</v>
      </c>
      <c r="C782" s="60">
        <v>33.1252768128437</v>
      </c>
      <c r="D782" s="60">
        <v>-96.6364772100964</v>
      </c>
      <c r="E782" s="61" t="s">
        <v>11</v>
      </c>
      <c r="F782" s="78" t="s">
        <v>652</v>
      </c>
      <c r="G782" s="63" t="s">
        <v>989</v>
      </c>
      <c r="H782" s="73"/>
      <c r="I782" s="65">
        <f t="shared" si="5"/>
        <v>18</v>
      </c>
      <c r="J782" s="66">
        <f>COUNTIF(Username, F782)</f>
        <v>20</v>
      </c>
      <c r="K782" s="67" t="b">
        <v>1</v>
      </c>
    </row>
    <row r="783">
      <c r="A783" s="59">
        <v>28.0</v>
      </c>
      <c r="B783" s="59">
        <v>13.0</v>
      </c>
      <c r="C783" s="60">
        <v>33.1252768127261</v>
      </c>
      <c r="D783" s="60">
        <v>-96.6363055870873</v>
      </c>
      <c r="E783" s="61" t="s">
        <v>8</v>
      </c>
      <c r="F783" s="103"/>
      <c r="G783" s="99"/>
      <c r="H783" s="73"/>
      <c r="I783" s="65">
        <f t="shared" si="5"/>
        <v>0</v>
      </c>
      <c r="J783" s="66">
        <f>COUNTIF(Username, F783)</f>
        <v>0</v>
      </c>
      <c r="K783" s="66" t="b">
        <v>0</v>
      </c>
    </row>
    <row r="784">
      <c r="A784" s="59">
        <v>28.0</v>
      </c>
      <c r="B784" s="59">
        <v>14.0</v>
      </c>
      <c r="C784" s="60">
        <v>33.1252768126085</v>
      </c>
      <c r="D784" s="60">
        <v>-96.6361339640782</v>
      </c>
      <c r="E784" s="61" t="s">
        <v>5</v>
      </c>
      <c r="F784" s="78" t="s">
        <v>990</v>
      </c>
      <c r="G784" s="69" t="s">
        <v>991</v>
      </c>
      <c r="H784" s="73"/>
      <c r="I784" s="65">
        <f t="shared" si="5"/>
        <v>0</v>
      </c>
      <c r="J784" s="66">
        <f>COUNTIF(Username, F784)</f>
        <v>2</v>
      </c>
      <c r="K784" s="66" t="b">
        <v>0</v>
      </c>
    </row>
    <row r="785">
      <c r="A785" s="59">
        <v>28.0</v>
      </c>
      <c r="B785" s="59">
        <v>15.0</v>
      </c>
      <c r="C785" s="60">
        <v>33.1252768124908</v>
      </c>
      <c r="D785" s="60">
        <v>-96.6359623410692</v>
      </c>
      <c r="E785" s="61" t="s">
        <v>6</v>
      </c>
      <c r="F785" s="78" t="s">
        <v>843</v>
      </c>
      <c r="G785" s="63" t="s">
        <v>992</v>
      </c>
      <c r="H785" s="73"/>
      <c r="I785" s="65">
        <f t="shared" si="5"/>
        <v>0</v>
      </c>
      <c r="J785" s="66">
        <f>COUNTIF(Username, F785)</f>
        <v>3</v>
      </c>
      <c r="K785" s="66" t="b">
        <v>0</v>
      </c>
    </row>
    <row r="786">
      <c r="A786" s="59">
        <v>28.0</v>
      </c>
      <c r="B786" s="59">
        <v>16.0</v>
      </c>
      <c r="C786" s="60">
        <v>33.1252768123732</v>
      </c>
      <c r="D786" s="60">
        <v>-96.6357907180601</v>
      </c>
      <c r="E786" s="61" t="s">
        <v>8</v>
      </c>
      <c r="F786" s="78" t="s">
        <v>732</v>
      </c>
      <c r="G786" s="69" t="s">
        <v>993</v>
      </c>
      <c r="H786" s="73"/>
      <c r="I786" s="65">
        <f t="shared" si="5"/>
        <v>0</v>
      </c>
      <c r="J786" s="66">
        <f>COUNTIF(Username, F786)</f>
        <v>3</v>
      </c>
      <c r="K786" s="66" t="b">
        <v>0</v>
      </c>
    </row>
    <row r="787">
      <c r="A787" s="59">
        <v>28.0</v>
      </c>
      <c r="B787" s="59">
        <v>17.0</v>
      </c>
      <c r="C787" s="60">
        <v>33.1252768122555</v>
      </c>
      <c r="D787" s="60">
        <v>-96.635619095051</v>
      </c>
      <c r="E787" s="61" t="s">
        <v>4</v>
      </c>
      <c r="F787" s="78" t="s">
        <v>994</v>
      </c>
      <c r="G787" s="63" t="s">
        <v>995</v>
      </c>
      <c r="H787" s="73"/>
      <c r="I787" s="65">
        <f t="shared" si="5"/>
        <v>2</v>
      </c>
      <c r="J787" s="66">
        <f>COUNTIF(Username, F787)</f>
        <v>5</v>
      </c>
      <c r="K787" s="67" t="b">
        <v>1</v>
      </c>
    </row>
    <row r="788">
      <c r="A788" s="59">
        <v>28.0</v>
      </c>
      <c r="B788" s="59">
        <v>18.0</v>
      </c>
      <c r="C788" s="60">
        <v>33.1252768121379</v>
      </c>
      <c r="D788" s="60">
        <v>-96.635447472042</v>
      </c>
      <c r="E788" s="61" t="s">
        <v>4</v>
      </c>
      <c r="F788" s="78" t="s">
        <v>656</v>
      </c>
      <c r="G788" s="69" t="s">
        <v>996</v>
      </c>
      <c r="H788" s="73"/>
      <c r="I788" s="65">
        <f t="shared" si="5"/>
        <v>17</v>
      </c>
      <c r="J788" s="66">
        <f>COUNTIF(Username, F788)</f>
        <v>20</v>
      </c>
      <c r="K788" s="67" t="b">
        <v>1</v>
      </c>
    </row>
    <row r="789">
      <c r="A789" s="59">
        <v>28.0</v>
      </c>
      <c r="B789" s="59">
        <v>19.0</v>
      </c>
      <c r="C789" s="60">
        <v>33.1252768120203</v>
      </c>
      <c r="D789" s="60">
        <v>-96.6352758490329</v>
      </c>
      <c r="E789" s="61" t="s">
        <v>4</v>
      </c>
      <c r="F789" s="78" t="s">
        <v>652</v>
      </c>
      <c r="G789" s="63" t="s">
        <v>997</v>
      </c>
      <c r="H789" s="73"/>
      <c r="I789" s="65">
        <f t="shared" si="5"/>
        <v>18</v>
      </c>
      <c r="J789" s="66">
        <f>COUNTIF(Username, F789)</f>
        <v>20</v>
      </c>
      <c r="K789" s="67" t="b">
        <v>1</v>
      </c>
    </row>
    <row r="790">
      <c r="A790" s="59">
        <v>28.0</v>
      </c>
      <c r="B790" s="59">
        <v>20.0</v>
      </c>
      <c r="C790" s="60">
        <v>33.1252768119026</v>
      </c>
      <c r="D790" s="60">
        <v>-96.6351042260238</v>
      </c>
      <c r="E790" s="61" t="s">
        <v>4</v>
      </c>
      <c r="F790" s="78" t="s">
        <v>994</v>
      </c>
      <c r="G790" s="63" t="s">
        <v>998</v>
      </c>
      <c r="H790" s="73"/>
      <c r="I790" s="65">
        <f t="shared" si="5"/>
        <v>2</v>
      </c>
      <c r="J790" s="66">
        <f>COUNTIF(Username, F790)</f>
        <v>5</v>
      </c>
      <c r="K790" s="67" t="b">
        <v>1</v>
      </c>
    </row>
    <row r="791">
      <c r="A791" s="59">
        <v>28.0</v>
      </c>
      <c r="B791" s="59">
        <v>21.0</v>
      </c>
      <c r="C791" s="60">
        <v>33.125276811785</v>
      </c>
      <c r="D791" s="60">
        <v>-96.6349326030148</v>
      </c>
      <c r="E791" s="61" t="s">
        <v>4</v>
      </c>
      <c r="F791" s="78" t="s">
        <v>463</v>
      </c>
      <c r="G791" s="69" t="s">
        <v>999</v>
      </c>
      <c r="H791" s="73"/>
      <c r="I791" s="65">
        <f t="shared" si="5"/>
        <v>10</v>
      </c>
      <c r="J791" s="66">
        <f>COUNTIF(Username, F791)</f>
        <v>10</v>
      </c>
      <c r="K791" s="67" t="b">
        <v>1</v>
      </c>
    </row>
    <row r="792">
      <c r="A792" s="59">
        <v>28.0</v>
      </c>
      <c r="B792" s="59">
        <v>22.0</v>
      </c>
      <c r="C792" s="60">
        <v>33.1252768116674</v>
      </c>
      <c r="D792" s="60">
        <v>-96.6347609800057</v>
      </c>
      <c r="E792" s="61" t="s">
        <v>4</v>
      </c>
      <c r="F792" s="78" t="s">
        <v>652</v>
      </c>
      <c r="G792" s="63" t="s">
        <v>1000</v>
      </c>
      <c r="H792" s="73"/>
      <c r="I792" s="65">
        <f t="shared" si="5"/>
        <v>18</v>
      </c>
      <c r="J792" s="66">
        <f>COUNTIF(Username, F792)</f>
        <v>20</v>
      </c>
      <c r="K792" s="67" t="b">
        <v>1</v>
      </c>
    </row>
    <row r="793">
      <c r="A793" s="59">
        <v>28.0</v>
      </c>
      <c r="B793" s="59">
        <v>23.0</v>
      </c>
      <c r="C793" s="60">
        <v>33.1252768115497</v>
      </c>
      <c r="D793" s="60">
        <v>-96.6345893569966</v>
      </c>
      <c r="E793" s="61" t="s">
        <v>4</v>
      </c>
      <c r="F793" s="78" t="s">
        <v>656</v>
      </c>
      <c r="G793" s="69" t="s">
        <v>1001</v>
      </c>
      <c r="H793" s="73"/>
      <c r="I793" s="65">
        <f t="shared" si="5"/>
        <v>17</v>
      </c>
      <c r="J793" s="66">
        <f>COUNTIF(Username, F793)</f>
        <v>20</v>
      </c>
      <c r="K793" s="67" t="b">
        <v>1</v>
      </c>
    </row>
    <row r="794">
      <c r="A794" s="59">
        <v>28.0</v>
      </c>
      <c r="B794" s="59">
        <v>24.0</v>
      </c>
      <c r="C794" s="60">
        <v>33.1252768114321</v>
      </c>
      <c r="D794" s="60">
        <v>-96.6344177339875</v>
      </c>
      <c r="E794" s="61" t="s">
        <v>4</v>
      </c>
      <c r="F794" s="78" t="s">
        <v>463</v>
      </c>
      <c r="G794" s="69" t="s">
        <v>1002</v>
      </c>
      <c r="H794" s="73"/>
      <c r="I794" s="65">
        <f t="shared" si="5"/>
        <v>10</v>
      </c>
      <c r="J794" s="66">
        <f>COUNTIF(Username, F794)</f>
        <v>10</v>
      </c>
      <c r="K794" s="67" t="b">
        <v>1</v>
      </c>
    </row>
    <row r="795">
      <c r="A795" s="59">
        <v>28.0</v>
      </c>
      <c r="B795" s="59">
        <v>25.0</v>
      </c>
      <c r="C795" s="60">
        <v>33.1252768113144</v>
      </c>
      <c r="D795" s="60">
        <v>-96.6342461109784</v>
      </c>
      <c r="E795" s="61" t="s">
        <v>4</v>
      </c>
      <c r="F795" s="78" t="s">
        <v>652</v>
      </c>
      <c r="G795" s="63" t="s">
        <v>1003</v>
      </c>
      <c r="H795" s="73"/>
      <c r="I795" s="65">
        <f t="shared" si="5"/>
        <v>18</v>
      </c>
      <c r="J795" s="66">
        <f>COUNTIF(Username, F795)</f>
        <v>20</v>
      </c>
      <c r="K795" s="67" t="b">
        <v>1</v>
      </c>
    </row>
    <row r="796">
      <c r="A796" s="59">
        <v>28.0</v>
      </c>
      <c r="B796" s="59">
        <v>26.0</v>
      </c>
      <c r="C796" s="60">
        <v>33.1252768111968</v>
      </c>
      <c r="D796" s="60">
        <v>-96.6340744879693</v>
      </c>
      <c r="E796" s="61" t="s">
        <v>4</v>
      </c>
      <c r="F796" s="78" t="s">
        <v>656</v>
      </c>
      <c r="G796" s="69" t="s">
        <v>1004</v>
      </c>
      <c r="H796" s="73"/>
      <c r="I796" s="65">
        <f t="shared" si="5"/>
        <v>17</v>
      </c>
      <c r="J796" s="66">
        <f>COUNTIF(Username, F796)</f>
        <v>20</v>
      </c>
      <c r="K796" s="67" t="b">
        <v>1</v>
      </c>
    </row>
    <row r="797">
      <c r="A797" s="59">
        <v>28.0</v>
      </c>
      <c r="B797" s="59">
        <v>27.0</v>
      </c>
      <c r="C797" s="60">
        <v>33.1252768110792</v>
      </c>
      <c r="D797" s="60">
        <v>-96.6339028649603</v>
      </c>
      <c r="E797" s="61" t="s">
        <v>4</v>
      </c>
      <c r="F797" s="78" t="s">
        <v>463</v>
      </c>
      <c r="G797" s="69" t="s">
        <v>1005</v>
      </c>
      <c r="H797" s="73"/>
      <c r="I797" s="65">
        <f t="shared" si="5"/>
        <v>10</v>
      </c>
      <c r="J797" s="66">
        <f>COUNTIF(Username, F797)</f>
        <v>10</v>
      </c>
      <c r="K797" s="67" t="b">
        <v>1</v>
      </c>
    </row>
    <row r="798">
      <c r="A798" s="59">
        <v>28.0</v>
      </c>
      <c r="B798" s="59">
        <v>28.0</v>
      </c>
      <c r="C798" s="60">
        <v>33.1252768109615</v>
      </c>
      <c r="D798" s="60">
        <v>-96.6337312419511</v>
      </c>
      <c r="E798" s="61" t="s">
        <v>4</v>
      </c>
      <c r="F798" s="78" t="s">
        <v>652</v>
      </c>
      <c r="G798" s="63" t="s">
        <v>1006</v>
      </c>
      <c r="H798" s="73"/>
      <c r="I798" s="65">
        <f t="shared" si="5"/>
        <v>18</v>
      </c>
      <c r="J798" s="66">
        <f>COUNTIF(Username, F798)</f>
        <v>20</v>
      </c>
      <c r="K798" s="67" t="b">
        <v>1</v>
      </c>
    </row>
    <row r="799">
      <c r="A799" s="59">
        <v>28.0</v>
      </c>
      <c r="B799" s="59">
        <v>29.0</v>
      </c>
      <c r="C799" s="60">
        <v>33.1252768108439</v>
      </c>
      <c r="D799" s="60">
        <v>-96.633559618942</v>
      </c>
      <c r="E799" s="61" t="s">
        <v>4</v>
      </c>
      <c r="F799" s="78" t="s">
        <v>656</v>
      </c>
      <c r="G799" s="69" t="s">
        <v>1007</v>
      </c>
      <c r="H799" s="73"/>
      <c r="I799" s="65">
        <f t="shared" si="5"/>
        <v>17</v>
      </c>
      <c r="J799" s="66">
        <f>COUNTIF(Username, F799)</f>
        <v>20</v>
      </c>
      <c r="K799" s="67" t="b">
        <v>1</v>
      </c>
    </row>
    <row r="800">
      <c r="A800" s="59">
        <v>28.0</v>
      </c>
      <c r="B800" s="59">
        <v>30.0</v>
      </c>
      <c r="C800" s="60">
        <v>33.1252768107262</v>
      </c>
      <c r="D800" s="60">
        <v>-96.6333879959329</v>
      </c>
      <c r="E800" s="61" t="s">
        <v>4</v>
      </c>
      <c r="F800" s="78" t="s">
        <v>463</v>
      </c>
      <c r="G800" s="69" t="s">
        <v>1008</v>
      </c>
      <c r="H800" s="73"/>
      <c r="I800" s="65">
        <f t="shared" si="5"/>
        <v>10</v>
      </c>
      <c r="J800" s="66">
        <f>COUNTIF(Username, F800)</f>
        <v>10</v>
      </c>
      <c r="K800" s="67" t="b">
        <v>1</v>
      </c>
    </row>
    <row r="801">
      <c r="A801" s="59">
        <v>28.0</v>
      </c>
      <c r="B801" s="59">
        <v>31.0</v>
      </c>
      <c r="C801" s="60">
        <v>33.1252768106086</v>
      </c>
      <c r="D801" s="60">
        <v>-96.6332163729238</v>
      </c>
      <c r="E801" s="61" t="s">
        <v>4</v>
      </c>
      <c r="F801" s="78" t="s">
        <v>652</v>
      </c>
      <c r="G801" s="63" t="s">
        <v>1009</v>
      </c>
      <c r="H801" s="73"/>
      <c r="I801" s="65">
        <f t="shared" si="5"/>
        <v>18</v>
      </c>
      <c r="J801" s="66">
        <f>COUNTIF(Username, F801)</f>
        <v>20</v>
      </c>
      <c r="K801" s="67" t="b">
        <v>1</v>
      </c>
    </row>
    <row r="802">
      <c r="A802" s="59">
        <v>28.0</v>
      </c>
      <c r="B802" s="59">
        <v>32.0</v>
      </c>
      <c r="C802" s="60">
        <v>33.125276810491</v>
      </c>
      <c r="D802" s="60">
        <v>-96.6330447499148</v>
      </c>
      <c r="E802" s="61" t="s">
        <v>4</v>
      </c>
      <c r="F802" s="78" t="s">
        <v>656</v>
      </c>
      <c r="G802" s="69" t="s">
        <v>1010</v>
      </c>
      <c r="H802" s="73"/>
      <c r="I802" s="65">
        <f t="shared" si="5"/>
        <v>17</v>
      </c>
      <c r="J802" s="66">
        <f>COUNTIF(Username, F802)</f>
        <v>20</v>
      </c>
      <c r="K802" s="67" t="b">
        <v>1</v>
      </c>
    </row>
    <row r="803">
      <c r="A803" s="59">
        <v>28.0</v>
      </c>
      <c r="B803" s="59">
        <v>33.0</v>
      </c>
      <c r="C803" s="60">
        <v>33.1252768103733</v>
      </c>
      <c r="D803" s="60">
        <v>-96.6328731269057</v>
      </c>
      <c r="E803" s="61" t="s">
        <v>4</v>
      </c>
      <c r="F803" s="78" t="s">
        <v>463</v>
      </c>
      <c r="G803" s="69" t="s">
        <v>1011</v>
      </c>
      <c r="H803" s="73"/>
      <c r="I803" s="65">
        <f t="shared" si="5"/>
        <v>10</v>
      </c>
      <c r="J803" s="66">
        <f>COUNTIF(Username, F803)</f>
        <v>10</v>
      </c>
      <c r="K803" s="67" t="b">
        <v>1</v>
      </c>
    </row>
    <row r="804">
      <c r="A804" s="59">
        <v>28.0</v>
      </c>
      <c r="B804" s="59">
        <v>34.0</v>
      </c>
      <c r="C804" s="60">
        <v>33.1252768102557</v>
      </c>
      <c r="D804" s="60">
        <v>-96.6327015038966</v>
      </c>
      <c r="E804" s="61" t="s">
        <v>4</v>
      </c>
      <c r="F804" s="78" t="s">
        <v>652</v>
      </c>
      <c r="G804" s="63" t="s">
        <v>1012</v>
      </c>
      <c r="H804" s="73"/>
      <c r="I804" s="65">
        <f t="shared" si="5"/>
        <v>18</v>
      </c>
      <c r="J804" s="66">
        <f>COUNTIF(Username, F804)</f>
        <v>20</v>
      </c>
      <c r="K804" s="67" t="b">
        <v>1</v>
      </c>
    </row>
    <row r="805">
      <c r="A805" s="59">
        <v>28.0</v>
      </c>
      <c r="B805" s="59">
        <v>35.0</v>
      </c>
      <c r="C805" s="60">
        <v>33.125276810138</v>
      </c>
      <c r="D805" s="60">
        <v>-96.6325298808876</v>
      </c>
      <c r="E805" s="61" t="s">
        <v>4</v>
      </c>
      <c r="F805" s="78" t="s">
        <v>656</v>
      </c>
      <c r="G805" s="69" t="s">
        <v>1013</v>
      </c>
      <c r="H805" s="73"/>
      <c r="I805" s="65">
        <f t="shared" si="5"/>
        <v>17</v>
      </c>
      <c r="J805" s="66">
        <f>COUNTIF(Username, F805)</f>
        <v>20</v>
      </c>
      <c r="K805" s="67" t="b">
        <v>1</v>
      </c>
    </row>
    <row r="806">
      <c r="A806" s="59">
        <v>28.0</v>
      </c>
      <c r="B806" s="59">
        <v>36.0</v>
      </c>
      <c r="C806" s="60">
        <v>33.1252768100204</v>
      </c>
      <c r="D806" s="60">
        <v>-96.6323582578785</v>
      </c>
      <c r="E806" s="61" t="s">
        <v>4</v>
      </c>
      <c r="F806" s="78" t="s">
        <v>463</v>
      </c>
      <c r="G806" s="69" t="s">
        <v>1014</v>
      </c>
      <c r="H806" s="73"/>
      <c r="I806" s="65">
        <f t="shared" si="5"/>
        <v>10</v>
      </c>
      <c r="J806" s="66">
        <f>COUNTIF(Username, F806)</f>
        <v>10</v>
      </c>
      <c r="K806" s="67" t="b">
        <v>1</v>
      </c>
    </row>
    <row r="807">
      <c r="A807" s="59">
        <v>28.0</v>
      </c>
      <c r="B807" s="59">
        <v>37.0</v>
      </c>
      <c r="C807" s="60">
        <v>33.1252768099028</v>
      </c>
      <c r="D807" s="60">
        <v>-96.6321866348694</v>
      </c>
      <c r="E807" s="61" t="s">
        <v>4</v>
      </c>
      <c r="F807" s="78" t="s">
        <v>652</v>
      </c>
      <c r="G807" s="63" t="s">
        <v>1015</v>
      </c>
      <c r="H807" s="73"/>
      <c r="I807" s="65">
        <f t="shared" si="5"/>
        <v>18</v>
      </c>
      <c r="J807" s="66">
        <f>COUNTIF(Username, F807)</f>
        <v>20</v>
      </c>
      <c r="K807" s="67" t="b">
        <v>1</v>
      </c>
    </row>
    <row r="808">
      <c r="A808" s="59">
        <v>28.0</v>
      </c>
      <c r="B808" s="59">
        <v>38.0</v>
      </c>
      <c r="C808" s="60">
        <v>33.1252768097851</v>
      </c>
      <c r="D808" s="60">
        <v>-96.6320150118604</v>
      </c>
      <c r="E808" s="61" t="s">
        <v>4</v>
      </c>
      <c r="F808" s="78" t="s">
        <v>656</v>
      </c>
      <c r="G808" s="69" t="s">
        <v>1016</v>
      </c>
      <c r="H808" s="73"/>
      <c r="I808" s="65">
        <f t="shared" si="5"/>
        <v>17</v>
      </c>
      <c r="J808" s="66">
        <f>COUNTIF(Username, F808)</f>
        <v>20</v>
      </c>
      <c r="K808" s="67" t="b">
        <v>1</v>
      </c>
    </row>
    <row r="809">
      <c r="A809" s="59">
        <v>28.0</v>
      </c>
      <c r="B809" s="59">
        <v>39.0</v>
      </c>
      <c r="C809" s="60">
        <v>33.1252768096675</v>
      </c>
      <c r="D809" s="60">
        <v>-96.6318433888513</v>
      </c>
      <c r="E809" s="61" t="s">
        <v>4</v>
      </c>
      <c r="F809" s="78" t="s">
        <v>463</v>
      </c>
      <c r="G809" s="69" t="s">
        <v>1017</v>
      </c>
      <c r="H809" s="73"/>
      <c r="I809" s="65">
        <f t="shared" si="5"/>
        <v>10</v>
      </c>
      <c r="J809" s="66">
        <f>COUNTIF(Username, F809)</f>
        <v>10</v>
      </c>
      <c r="K809" s="67" t="b">
        <v>1</v>
      </c>
    </row>
    <row r="810">
      <c r="A810" s="59">
        <v>28.0</v>
      </c>
      <c r="B810" s="59">
        <v>40.0</v>
      </c>
      <c r="C810" s="60">
        <v>33.1252768095498</v>
      </c>
      <c r="D810" s="60">
        <v>-96.6316717658422</v>
      </c>
      <c r="E810" s="61" t="s">
        <v>4</v>
      </c>
      <c r="F810" s="78" t="s">
        <v>652</v>
      </c>
      <c r="G810" s="63" t="s">
        <v>1018</v>
      </c>
      <c r="H810" s="73"/>
      <c r="I810" s="65">
        <f t="shared" si="5"/>
        <v>18</v>
      </c>
      <c r="J810" s="66">
        <f>COUNTIF(Username, F810)</f>
        <v>20</v>
      </c>
      <c r="K810" s="67" t="b">
        <v>1</v>
      </c>
    </row>
    <row r="811">
      <c r="A811" s="59">
        <v>28.0</v>
      </c>
      <c r="B811" s="59">
        <v>41.0</v>
      </c>
      <c r="C811" s="60">
        <v>33.1252768094322</v>
      </c>
      <c r="D811" s="60">
        <v>-96.6315001428332</v>
      </c>
      <c r="E811" s="61" t="s">
        <v>4</v>
      </c>
      <c r="F811" s="78" t="s">
        <v>656</v>
      </c>
      <c r="G811" s="69" t="s">
        <v>1019</v>
      </c>
      <c r="H811" s="73"/>
      <c r="I811" s="65">
        <f t="shared" si="5"/>
        <v>17</v>
      </c>
      <c r="J811" s="66">
        <f>COUNTIF(Username, F811)</f>
        <v>20</v>
      </c>
      <c r="K811" s="67" t="b">
        <v>1</v>
      </c>
    </row>
    <row r="812">
      <c r="A812" s="59">
        <v>28.0</v>
      </c>
      <c r="B812" s="59">
        <v>42.0</v>
      </c>
      <c r="C812" s="60">
        <v>33.1252768093146</v>
      </c>
      <c r="D812" s="60">
        <v>-96.6313285198241</v>
      </c>
      <c r="E812" s="61" t="s">
        <v>4</v>
      </c>
      <c r="F812" s="78" t="s">
        <v>463</v>
      </c>
      <c r="G812" s="69" t="s">
        <v>1020</v>
      </c>
      <c r="H812" s="73"/>
      <c r="I812" s="65">
        <f t="shared" si="5"/>
        <v>10</v>
      </c>
      <c r="J812" s="66">
        <f>COUNTIF(Username, F812)</f>
        <v>10</v>
      </c>
      <c r="K812" s="67" t="b">
        <v>1</v>
      </c>
    </row>
    <row r="813">
      <c r="A813" s="59">
        <v>28.0</v>
      </c>
      <c r="B813" s="59">
        <v>43.0</v>
      </c>
      <c r="C813" s="60">
        <v>33.1252768091969</v>
      </c>
      <c r="D813" s="60">
        <v>-96.631156896815</v>
      </c>
      <c r="E813" s="61" t="s">
        <v>4</v>
      </c>
      <c r="F813" s="78" t="s">
        <v>319</v>
      </c>
      <c r="G813" s="69" t="s">
        <v>1021</v>
      </c>
      <c r="H813" s="73"/>
      <c r="I813" s="65">
        <f t="shared" si="5"/>
        <v>4</v>
      </c>
      <c r="J813" s="66">
        <f>COUNTIF(Username, F813)</f>
        <v>4</v>
      </c>
      <c r="K813" s="67" t="b">
        <v>1</v>
      </c>
    </row>
    <row r="814">
      <c r="A814" s="59">
        <v>28.0</v>
      </c>
      <c r="B814" s="59">
        <v>44.0</v>
      </c>
      <c r="C814" s="60">
        <v>33.1252768090793</v>
      </c>
      <c r="D814" s="60">
        <v>-96.630985273806</v>
      </c>
      <c r="E814" s="61" t="s">
        <v>4</v>
      </c>
      <c r="F814" s="78" t="s">
        <v>656</v>
      </c>
      <c r="G814" s="69" t="s">
        <v>1022</v>
      </c>
      <c r="H814" s="73"/>
      <c r="I814" s="65">
        <f t="shared" si="5"/>
        <v>17</v>
      </c>
      <c r="J814" s="66">
        <f>COUNTIF(Username, F814)</f>
        <v>20</v>
      </c>
      <c r="K814" s="67" t="b">
        <v>1</v>
      </c>
    </row>
    <row r="815">
      <c r="A815" s="59">
        <v>28.0</v>
      </c>
      <c r="B815" s="59">
        <v>45.0</v>
      </c>
      <c r="C815" s="60">
        <v>33.1252768089616</v>
      </c>
      <c r="D815" s="60">
        <v>-96.6308136507968</v>
      </c>
      <c r="E815" s="61" t="s">
        <v>4</v>
      </c>
      <c r="F815" s="78" t="s">
        <v>652</v>
      </c>
      <c r="G815" s="63" t="s">
        <v>1023</v>
      </c>
      <c r="H815" s="73"/>
      <c r="I815" s="65">
        <f t="shared" si="5"/>
        <v>18</v>
      </c>
      <c r="J815" s="66">
        <f>COUNTIF(Username, F815)</f>
        <v>20</v>
      </c>
      <c r="K815" s="67" t="b">
        <v>1</v>
      </c>
    </row>
    <row r="816">
      <c r="A816" s="59">
        <v>28.0</v>
      </c>
      <c r="B816" s="59">
        <v>46.0</v>
      </c>
      <c r="C816" s="60">
        <v>33.125276808844</v>
      </c>
      <c r="D816" s="60">
        <v>-96.6306420277877</v>
      </c>
      <c r="E816" s="61" t="s">
        <v>4</v>
      </c>
      <c r="F816" s="78" t="s">
        <v>319</v>
      </c>
      <c r="G816" s="69" t="s">
        <v>1024</v>
      </c>
      <c r="H816" s="73"/>
      <c r="I816" s="65">
        <f t="shared" si="5"/>
        <v>4</v>
      </c>
      <c r="J816" s="66">
        <f>COUNTIF(Username, F816)</f>
        <v>4</v>
      </c>
      <c r="K816" s="67" t="b">
        <v>1</v>
      </c>
    </row>
    <row r="817">
      <c r="A817" s="59">
        <v>28.0</v>
      </c>
      <c r="B817" s="59">
        <v>47.0</v>
      </c>
      <c r="C817" s="60">
        <v>33.1252768087264</v>
      </c>
      <c r="D817" s="60">
        <v>-96.6304704047786</v>
      </c>
      <c r="E817" s="61" t="s">
        <v>4</v>
      </c>
      <c r="F817" s="78" t="s">
        <v>656</v>
      </c>
      <c r="G817" s="69" t="s">
        <v>1025</v>
      </c>
      <c r="H817" s="73"/>
      <c r="I817" s="65">
        <f t="shared" si="5"/>
        <v>17</v>
      </c>
      <c r="J817" s="66">
        <f>COUNTIF(Username, F817)</f>
        <v>20</v>
      </c>
      <c r="K817" s="67" t="b">
        <v>1</v>
      </c>
    </row>
    <row r="818">
      <c r="A818" s="59">
        <v>28.0</v>
      </c>
      <c r="B818" s="59">
        <v>48.0</v>
      </c>
      <c r="C818" s="60">
        <v>33.1252768086087</v>
      </c>
      <c r="D818" s="60">
        <v>-96.6302987817695</v>
      </c>
      <c r="E818" s="61" t="s">
        <v>4</v>
      </c>
      <c r="F818" s="78" t="s">
        <v>1026</v>
      </c>
      <c r="G818" s="69" t="s">
        <v>1027</v>
      </c>
      <c r="H818" s="73"/>
      <c r="I818" s="65">
        <f t="shared" si="5"/>
        <v>1</v>
      </c>
      <c r="J818" s="66">
        <f>COUNTIF(Username, F818)</f>
        <v>1</v>
      </c>
      <c r="K818" s="67" t="b">
        <v>1</v>
      </c>
    </row>
    <row r="819">
      <c r="A819" s="59">
        <v>28.0</v>
      </c>
      <c r="B819" s="59">
        <v>49.0</v>
      </c>
      <c r="C819" s="60">
        <v>33.1252768084911</v>
      </c>
      <c r="D819" s="60">
        <v>-96.6301271587605</v>
      </c>
      <c r="E819" s="61" t="s">
        <v>4</v>
      </c>
      <c r="F819" s="78" t="s">
        <v>652</v>
      </c>
      <c r="G819" s="63" t="s">
        <v>1028</v>
      </c>
      <c r="H819" s="73"/>
      <c r="I819" s="65">
        <f t="shared" si="5"/>
        <v>18</v>
      </c>
      <c r="J819" s="66">
        <f>COUNTIF(Username, F819)</f>
        <v>20</v>
      </c>
      <c r="K819" s="67" t="b">
        <v>1</v>
      </c>
    </row>
    <row r="820">
      <c r="A820" s="59">
        <v>28.0</v>
      </c>
      <c r="B820" s="59">
        <v>50.0</v>
      </c>
      <c r="C820" s="60">
        <v>33.1252768083735</v>
      </c>
      <c r="D820" s="60">
        <v>-96.6299555357514</v>
      </c>
      <c r="E820" s="61" t="s">
        <v>4</v>
      </c>
      <c r="F820" s="78" t="s">
        <v>319</v>
      </c>
      <c r="G820" s="69" t="s">
        <v>1029</v>
      </c>
      <c r="H820" s="73"/>
      <c r="I820" s="65">
        <f t="shared" si="5"/>
        <v>4</v>
      </c>
      <c r="J820" s="66">
        <f>COUNTIF(Username, F820)</f>
        <v>4</v>
      </c>
      <c r="K820" s="67" t="b">
        <v>1</v>
      </c>
    </row>
    <row r="821">
      <c r="A821" s="59">
        <v>28.0</v>
      </c>
      <c r="B821" s="59">
        <v>51.0</v>
      </c>
      <c r="C821" s="60">
        <v>33.1252768082558</v>
      </c>
      <c r="D821" s="60">
        <v>-96.6297839127423</v>
      </c>
      <c r="E821" s="61" t="s">
        <v>4</v>
      </c>
      <c r="F821" s="78" t="s">
        <v>656</v>
      </c>
      <c r="G821" s="69" t="s">
        <v>1030</v>
      </c>
      <c r="H821" s="73"/>
      <c r="I821" s="65">
        <f t="shared" si="5"/>
        <v>17</v>
      </c>
      <c r="J821" s="66">
        <f>COUNTIF(Username, F821)</f>
        <v>20</v>
      </c>
      <c r="K821" s="67" t="b">
        <v>1</v>
      </c>
    </row>
    <row r="822">
      <c r="A822" s="59">
        <v>28.0</v>
      </c>
      <c r="B822" s="59">
        <v>52.0</v>
      </c>
      <c r="C822" s="60">
        <v>33.1252768081382</v>
      </c>
      <c r="D822" s="60">
        <v>-96.6296122897333</v>
      </c>
      <c r="E822" s="61" t="s">
        <v>8</v>
      </c>
      <c r="F822" s="78" t="s">
        <v>127</v>
      </c>
      <c r="G822" s="99"/>
      <c r="H822" s="73"/>
      <c r="I822" s="65">
        <f t="shared" si="5"/>
        <v>0</v>
      </c>
      <c r="J822" s="66">
        <f>COUNTIF(Username, F822)</f>
        <v>18</v>
      </c>
      <c r="K822" s="66" t="b">
        <v>0</v>
      </c>
    </row>
    <row r="823">
      <c r="A823" s="59">
        <v>28.0</v>
      </c>
      <c r="B823" s="59">
        <v>53.0</v>
      </c>
      <c r="C823" s="60">
        <v>33.1252768080205</v>
      </c>
      <c r="D823" s="60">
        <v>-96.6294406667242</v>
      </c>
      <c r="E823" s="61" t="s">
        <v>9</v>
      </c>
      <c r="F823" s="78" t="s">
        <v>652</v>
      </c>
      <c r="G823" s="63" t="s">
        <v>1031</v>
      </c>
      <c r="H823" s="73"/>
      <c r="I823" s="65">
        <f t="shared" si="5"/>
        <v>18</v>
      </c>
      <c r="J823" s="66">
        <f>COUNTIF(Username, F823)</f>
        <v>20</v>
      </c>
      <c r="K823" s="67" t="b">
        <v>1</v>
      </c>
    </row>
    <row r="824">
      <c r="A824" s="59">
        <v>28.0</v>
      </c>
      <c r="B824" s="59">
        <v>54.0</v>
      </c>
      <c r="C824" s="60">
        <v>33.1252768079029</v>
      </c>
      <c r="D824" s="60">
        <v>-96.6292690437151</v>
      </c>
      <c r="E824" s="61" t="s">
        <v>10</v>
      </c>
      <c r="F824" s="78" t="s">
        <v>327</v>
      </c>
      <c r="G824" s="69" t="s">
        <v>1032</v>
      </c>
      <c r="H824" s="73"/>
      <c r="I824" s="65">
        <f t="shared" si="5"/>
        <v>8</v>
      </c>
      <c r="J824" s="66">
        <f>COUNTIF(Username, F824)</f>
        <v>11</v>
      </c>
      <c r="K824" s="67" t="b">
        <v>1</v>
      </c>
    </row>
    <row r="825">
      <c r="A825" s="59">
        <v>29.0</v>
      </c>
      <c r="B825" s="59">
        <v>1.0</v>
      </c>
      <c r="C825" s="60">
        <v>33.1251330836923</v>
      </c>
      <c r="D825" s="60">
        <v>-96.6383650643198</v>
      </c>
      <c r="E825" s="61" t="s">
        <v>10</v>
      </c>
      <c r="F825" s="78" t="s">
        <v>127</v>
      </c>
      <c r="G825" s="99"/>
      <c r="H825" s="73"/>
      <c r="I825" s="65">
        <f t="shared" si="5"/>
        <v>0</v>
      </c>
      <c r="J825" s="66">
        <f>COUNTIF(Username, F825)</f>
        <v>18</v>
      </c>
      <c r="K825" s="66" t="b">
        <v>0</v>
      </c>
    </row>
    <row r="826">
      <c r="A826" s="59">
        <v>29.0</v>
      </c>
      <c r="B826" s="59">
        <v>2.0</v>
      </c>
      <c r="C826" s="60">
        <v>33.1251330835747</v>
      </c>
      <c r="D826" s="60">
        <v>-96.6381934415916</v>
      </c>
      <c r="E826" s="61" t="s">
        <v>9</v>
      </c>
      <c r="F826" s="78" t="s">
        <v>1033</v>
      </c>
      <c r="G826" s="69" t="s">
        <v>1034</v>
      </c>
      <c r="H826" s="73"/>
      <c r="I826" s="65">
        <f t="shared" si="5"/>
        <v>0</v>
      </c>
      <c r="J826" s="66">
        <f>COUNTIF(Username, F826)</f>
        <v>1</v>
      </c>
      <c r="K826" s="66" t="b">
        <v>0</v>
      </c>
    </row>
    <row r="827">
      <c r="A827" s="59">
        <v>29.0</v>
      </c>
      <c r="B827" s="59">
        <v>3.0</v>
      </c>
      <c r="C827" s="60">
        <v>33.1251330834571</v>
      </c>
      <c r="D827" s="60">
        <v>-96.6380218188634</v>
      </c>
      <c r="E827" s="61" t="s">
        <v>8</v>
      </c>
      <c r="F827" s="78" t="s">
        <v>1035</v>
      </c>
      <c r="G827" s="63" t="s">
        <v>1036</v>
      </c>
      <c r="H827" s="73"/>
      <c r="I827" s="65">
        <f t="shared" si="5"/>
        <v>0</v>
      </c>
      <c r="J827" s="66">
        <f>COUNTIF(Username, F827)</f>
        <v>10</v>
      </c>
      <c r="K827" s="66" t="b">
        <v>0</v>
      </c>
    </row>
    <row r="828">
      <c r="A828" s="59">
        <v>29.0</v>
      </c>
      <c r="B828" s="59">
        <v>4.0</v>
      </c>
      <c r="C828" s="60">
        <v>33.1251330833394</v>
      </c>
      <c r="D828" s="60">
        <v>-96.6378501961353</v>
      </c>
      <c r="E828" s="61" t="s">
        <v>6</v>
      </c>
      <c r="F828" s="78" t="s">
        <v>293</v>
      </c>
      <c r="G828" s="63" t="s">
        <v>1037</v>
      </c>
      <c r="H828" s="73"/>
      <c r="I828" s="65">
        <f t="shared" si="5"/>
        <v>8</v>
      </c>
      <c r="J828" s="66">
        <f>COUNTIF(Username, F828)</f>
        <v>14</v>
      </c>
      <c r="K828" s="66" t="b">
        <v>0</v>
      </c>
    </row>
    <row r="829">
      <c r="A829" s="59">
        <v>29.0</v>
      </c>
      <c r="B829" s="59">
        <v>5.0</v>
      </c>
      <c r="C829" s="60">
        <v>33.1251330832218</v>
      </c>
      <c r="D829" s="60">
        <v>-96.6376785734071</v>
      </c>
      <c r="E829" s="61" t="s">
        <v>7</v>
      </c>
      <c r="F829" s="78"/>
      <c r="G829" s="99"/>
      <c r="H829" s="73"/>
      <c r="I829" s="65">
        <f t="shared" si="5"/>
        <v>0</v>
      </c>
      <c r="J829" s="66">
        <f>COUNTIF(Username, F829)</f>
        <v>0</v>
      </c>
      <c r="K829" s="66" t="b">
        <v>0</v>
      </c>
    </row>
    <row r="830">
      <c r="A830" s="59">
        <v>29.0</v>
      </c>
      <c r="B830" s="59">
        <v>6.0</v>
      </c>
      <c r="C830" s="60">
        <v>33.1251330831042</v>
      </c>
      <c r="D830" s="60">
        <v>-96.6375069506789</v>
      </c>
      <c r="E830" s="61" t="s">
        <v>5</v>
      </c>
      <c r="F830" s="78" t="s">
        <v>1035</v>
      </c>
      <c r="G830" s="63" t="s">
        <v>1038</v>
      </c>
      <c r="H830" s="73"/>
      <c r="I830" s="65">
        <f t="shared" si="5"/>
        <v>0</v>
      </c>
      <c r="J830" s="66">
        <f>COUNTIF(Username, F830)</f>
        <v>10</v>
      </c>
      <c r="K830" s="66" t="b">
        <v>0</v>
      </c>
    </row>
    <row r="831">
      <c r="A831" s="59">
        <v>29.0</v>
      </c>
      <c r="B831" s="59">
        <v>7.0</v>
      </c>
      <c r="C831" s="60">
        <v>33.1251330829866</v>
      </c>
      <c r="D831" s="60">
        <v>-96.6373353279507</v>
      </c>
      <c r="E831" s="61" t="s">
        <v>8</v>
      </c>
      <c r="F831" s="78" t="s">
        <v>721</v>
      </c>
      <c r="G831" s="69" t="s">
        <v>1039</v>
      </c>
      <c r="H831" s="73"/>
      <c r="I831" s="65">
        <f t="shared" si="5"/>
        <v>2</v>
      </c>
      <c r="J831" s="66">
        <f>COUNTIF(Username, F831)</f>
        <v>8</v>
      </c>
      <c r="K831" s="66" t="b">
        <v>0</v>
      </c>
    </row>
    <row r="832">
      <c r="A832" s="59">
        <v>29.0</v>
      </c>
      <c r="B832" s="59">
        <v>8.0</v>
      </c>
      <c r="C832" s="60">
        <v>33.1251330828689</v>
      </c>
      <c r="D832" s="60">
        <v>-96.6371637052225</v>
      </c>
      <c r="E832" s="61" t="s">
        <v>12</v>
      </c>
      <c r="F832" s="78"/>
      <c r="G832" s="99"/>
      <c r="H832" s="73"/>
      <c r="I832" s="65">
        <f t="shared" si="5"/>
        <v>0</v>
      </c>
      <c r="J832" s="66">
        <f>COUNTIF(Username, F832)</f>
        <v>0</v>
      </c>
      <c r="K832" s="66" t="b">
        <v>0</v>
      </c>
    </row>
    <row r="833">
      <c r="A833" s="59">
        <v>29.0</v>
      </c>
      <c r="B833" s="59">
        <v>9.0</v>
      </c>
      <c r="C833" s="60">
        <v>33.1251330827513</v>
      </c>
      <c r="D833" s="60">
        <v>-96.6369920824943</v>
      </c>
      <c r="E833" s="61" t="s">
        <v>12</v>
      </c>
      <c r="F833" s="78" t="s">
        <v>369</v>
      </c>
      <c r="G833" s="99"/>
      <c r="H833" s="73"/>
      <c r="I833" s="65">
        <f t="shared" si="5"/>
        <v>7</v>
      </c>
      <c r="J833" s="66">
        <f>COUNTIF(Username, F833)</f>
        <v>18</v>
      </c>
      <c r="K833" s="66" t="b">
        <v>0</v>
      </c>
    </row>
    <row r="834">
      <c r="A834" s="59">
        <v>29.0</v>
      </c>
      <c r="B834" s="59">
        <v>10.0</v>
      </c>
      <c r="C834" s="60">
        <v>33.1251330826337</v>
      </c>
      <c r="D834" s="60">
        <v>-96.6368204597662</v>
      </c>
      <c r="E834" s="61" t="s">
        <v>12</v>
      </c>
      <c r="F834" s="78" t="s">
        <v>293</v>
      </c>
      <c r="G834" s="63" t="s">
        <v>1040</v>
      </c>
      <c r="H834" s="73"/>
      <c r="I834" s="65">
        <f t="shared" si="5"/>
        <v>8</v>
      </c>
      <c r="J834" s="66">
        <f>COUNTIF(Username, F834)</f>
        <v>14</v>
      </c>
      <c r="K834" s="66" t="b">
        <v>0</v>
      </c>
    </row>
    <row r="835">
      <c r="A835" s="59">
        <v>29.0</v>
      </c>
      <c r="B835" s="59">
        <v>11.0</v>
      </c>
      <c r="C835" s="60">
        <v>33.125133082516</v>
      </c>
      <c r="D835" s="60">
        <v>-96.636648837038</v>
      </c>
      <c r="E835" s="61" t="s">
        <v>11</v>
      </c>
      <c r="F835" s="78" t="s">
        <v>974</v>
      </c>
      <c r="G835" s="69" t="s">
        <v>1041</v>
      </c>
      <c r="H835" s="73"/>
      <c r="I835" s="65">
        <f t="shared" si="5"/>
        <v>0</v>
      </c>
      <c r="J835" s="66">
        <f>COUNTIF(Username, F835)</f>
        <v>7</v>
      </c>
      <c r="K835" s="66" t="b">
        <v>0</v>
      </c>
    </row>
    <row r="836">
      <c r="A836" s="59">
        <v>29.0</v>
      </c>
      <c r="B836" s="59">
        <v>12.0</v>
      </c>
      <c r="C836" s="60">
        <v>33.1251330823984</v>
      </c>
      <c r="D836" s="60">
        <v>-96.6364772143098</v>
      </c>
      <c r="E836" s="61" t="s">
        <v>11</v>
      </c>
      <c r="F836" s="78" t="s">
        <v>1035</v>
      </c>
      <c r="G836" s="63" t="s">
        <v>1042</v>
      </c>
      <c r="H836" s="73"/>
      <c r="I836" s="65">
        <f t="shared" si="5"/>
        <v>0</v>
      </c>
      <c r="J836" s="66">
        <f>COUNTIF(Username, F836)</f>
        <v>10</v>
      </c>
      <c r="K836" s="66" t="b">
        <v>0</v>
      </c>
    </row>
    <row r="837">
      <c r="A837" s="59">
        <v>29.0</v>
      </c>
      <c r="B837" s="59">
        <v>13.0</v>
      </c>
      <c r="C837" s="60">
        <v>33.1251330822808</v>
      </c>
      <c r="D837" s="60">
        <v>-96.6363055915817</v>
      </c>
      <c r="E837" s="61" t="s">
        <v>8</v>
      </c>
      <c r="F837" s="78" t="s">
        <v>293</v>
      </c>
      <c r="G837" s="63" t="s">
        <v>1043</v>
      </c>
      <c r="H837" s="73"/>
      <c r="I837" s="65">
        <f t="shared" si="5"/>
        <v>8</v>
      </c>
      <c r="J837" s="66">
        <f>COUNTIF(Username, F837)</f>
        <v>14</v>
      </c>
      <c r="K837" s="66" t="b">
        <v>0</v>
      </c>
    </row>
    <row r="838">
      <c r="A838" s="59">
        <v>29.0</v>
      </c>
      <c r="B838" s="59">
        <v>14.0</v>
      </c>
      <c r="C838" s="60">
        <v>33.1251330821631</v>
      </c>
      <c r="D838" s="60">
        <v>-96.6361339688535</v>
      </c>
      <c r="E838" s="61" t="s">
        <v>6</v>
      </c>
      <c r="F838" s="78" t="s">
        <v>985</v>
      </c>
      <c r="G838" s="63" t="s">
        <v>1044</v>
      </c>
      <c r="H838" s="73"/>
      <c r="I838" s="65">
        <f t="shared" si="5"/>
        <v>0</v>
      </c>
      <c r="J838" s="66">
        <f>COUNTIF(Username, F838)</f>
        <v>5</v>
      </c>
      <c r="K838" s="66" t="b">
        <v>0</v>
      </c>
    </row>
    <row r="839">
      <c r="A839" s="59">
        <v>29.0</v>
      </c>
      <c r="B839" s="59">
        <v>15.0</v>
      </c>
      <c r="C839" s="60">
        <v>33.1251330820455</v>
      </c>
      <c r="D839" s="60">
        <v>-96.6359623461254</v>
      </c>
      <c r="E839" s="61" t="s">
        <v>8</v>
      </c>
      <c r="F839" s="78" t="s">
        <v>1035</v>
      </c>
      <c r="G839" s="63" t="s">
        <v>1045</v>
      </c>
      <c r="H839" s="73"/>
      <c r="I839" s="65">
        <f t="shared" si="5"/>
        <v>0</v>
      </c>
      <c r="J839" s="66">
        <f>COUNTIF(Username, F839)</f>
        <v>10</v>
      </c>
      <c r="K839" s="66" t="b">
        <v>0</v>
      </c>
    </row>
    <row r="840">
      <c r="A840" s="59">
        <v>29.0</v>
      </c>
      <c r="B840" s="59">
        <v>16.0</v>
      </c>
      <c r="C840" s="60">
        <v>33.1251330819279</v>
      </c>
      <c r="D840" s="60">
        <v>-96.6357907233972</v>
      </c>
      <c r="E840" s="61" t="s">
        <v>7</v>
      </c>
      <c r="F840" s="78" t="s">
        <v>293</v>
      </c>
      <c r="G840" s="63" t="s">
        <v>1046</v>
      </c>
      <c r="H840" s="73"/>
      <c r="I840" s="65">
        <f t="shared" si="5"/>
        <v>8</v>
      </c>
      <c r="J840" s="66">
        <f>COUNTIF(Username, F840)</f>
        <v>14</v>
      </c>
      <c r="K840" s="66" t="b">
        <v>0</v>
      </c>
    </row>
    <row r="841">
      <c r="A841" s="59">
        <v>29.0</v>
      </c>
      <c r="B841" s="59">
        <v>17.0</v>
      </c>
      <c r="C841" s="60">
        <v>33.1251330818102</v>
      </c>
      <c r="D841" s="60">
        <v>-96.6356191006691</v>
      </c>
      <c r="E841" s="61" t="s">
        <v>7</v>
      </c>
      <c r="F841" s="78" t="s">
        <v>985</v>
      </c>
      <c r="G841" s="63" t="s">
        <v>1047</v>
      </c>
      <c r="H841" s="73"/>
      <c r="I841" s="65">
        <f t="shared" si="5"/>
        <v>0</v>
      </c>
      <c r="J841" s="66">
        <f>COUNTIF(Username, F841)</f>
        <v>5</v>
      </c>
      <c r="K841" s="66" t="b">
        <v>0</v>
      </c>
    </row>
    <row r="842">
      <c r="A842" s="59">
        <v>29.0</v>
      </c>
      <c r="B842" s="59">
        <v>18.0</v>
      </c>
      <c r="C842" s="60">
        <v>33.1251330816926</v>
      </c>
      <c r="D842" s="60">
        <v>-96.635447477941</v>
      </c>
      <c r="E842" s="61" t="s">
        <v>7</v>
      </c>
      <c r="F842" s="78" t="s">
        <v>1035</v>
      </c>
      <c r="G842" s="63" t="s">
        <v>1048</v>
      </c>
      <c r="H842" s="73"/>
      <c r="I842" s="65">
        <f t="shared" si="5"/>
        <v>0</v>
      </c>
      <c r="J842" s="66">
        <f>COUNTIF(Username, F842)</f>
        <v>10</v>
      </c>
      <c r="K842" s="66" t="b">
        <v>0</v>
      </c>
    </row>
    <row r="843">
      <c r="A843" s="59">
        <v>29.0</v>
      </c>
      <c r="B843" s="59">
        <v>19.0</v>
      </c>
      <c r="C843" s="60">
        <v>33.125133081575</v>
      </c>
      <c r="D843" s="60">
        <v>-96.6352758552128</v>
      </c>
      <c r="E843" s="61" t="s">
        <v>7</v>
      </c>
      <c r="F843" s="78" t="s">
        <v>459</v>
      </c>
      <c r="G843" s="63" t="s">
        <v>1049</v>
      </c>
      <c r="H843" s="73"/>
      <c r="I843" s="65">
        <f t="shared" si="5"/>
        <v>8</v>
      </c>
      <c r="J843" s="66">
        <f>COUNTIF(Username, F843)</f>
        <v>14</v>
      </c>
      <c r="K843" s="66" t="b">
        <v>0</v>
      </c>
    </row>
    <row r="844">
      <c r="A844" s="59">
        <v>29.0</v>
      </c>
      <c r="B844" s="59">
        <v>20.0</v>
      </c>
      <c r="C844" s="60">
        <v>33.1251330814573</v>
      </c>
      <c r="D844" s="60">
        <v>-96.6351042324847</v>
      </c>
      <c r="E844" s="61" t="s">
        <v>7</v>
      </c>
      <c r="F844" s="78"/>
      <c r="G844" s="99"/>
      <c r="H844" s="73"/>
      <c r="I844" s="65">
        <f t="shared" si="5"/>
        <v>0</v>
      </c>
      <c r="J844" s="66">
        <f>COUNTIF(Username, F844)</f>
        <v>0</v>
      </c>
      <c r="K844" s="66" t="b">
        <v>0</v>
      </c>
    </row>
    <row r="845">
      <c r="A845" s="59">
        <v>29.0</v>
      </c>
      <c r="B845" s="59">
        <v>21.0</v>
      </c>
      <c r="C845" s="60">
        <v>33.1251330813397</v>
      </c>
      <c r="D845" s="60">
        <v>-96.6349326097565</v>
      </c>
      <c r="E845" s="61" t="s">
        <v>7</v>
      </c>
      <c r="F845" s="78" t="s">
        <v>1035</v>
      </c>
      <c r="G845" s="63" t="s">
        <v>1050</v>
      </c>
      <c r="H845" s="73"/>
      <c r="I845" s="65">
        <f t="shared" si="5"/>
        <v>0</v>
      </c>
      <c r="J845" s="66">
        <f>COUNTIF(Username, F845)</f>
        <v>10</v>
      </c>
      <c r="K845" s="66" t="b">
        <v>0</v>
      </c>
    </row>
    <row r="846">
      <c r="A846" s="59">
        <v>29.0</v>
      </c>
      <c r="B846" s="59">
        <v>22.0</v>
      </c>
      <c r="C846" s="60">
        <v>33.1251330812221</v>
      </c>
      <c r="D846" s="60">
        <v>-96.6347609870284</v>
      </c>
      <c r="E846" s="61" t="s">
        <v>7</v>
      </c>
      <c r="F846" s="78" t="s">
        <v>459</v>
      </c>
      <c r="G846" s="63" t="s">
        <v>1051</v>
      </c>
      <c r="H846" s="73"/>
      <c r="I846" s="65">
        <f t="shared" si="5"/>
        <v>8</v>
      </c>
      <c r="J846" s="66">
        <f>COUNTIF(Username, F846)</f>
        <v>14</v>
      </c>
      <c r="K846" s="66" t="b">
        <v>0</v>
      </c>
    </row>
    <row r="847">
      <c r="A847" s="59">
        <v>29.0</v>
      </c>
      <c r="B847" s="59">
        <v>23.0</v>
      </c>
      <c r="C847" s="60">
        <v>33.1251330811045</v>
      </c>
      <c r="D847" s="60">
        <v>-96.6345893643002</v>
      </c>
      <c r="E847" s="61" t="s">
        <v>7</v>
      </c>
      <c r="F847" s="78"/>
      <c r="G847" s="99"/>
      <c r="H847" s="73"/>
      <c r="I847" s="65">
        <f t="shared" si="5"/>
        <v>0</v>
      </c>
      <c r="J847" s="66">
        <f>COUNTIF(Username, F847)</f>
        <v>0</v>
      </c>
      <c r="K847" s="66" t="b">
        <v>0</v>
      </c>
    </row>
    <row r="848">
      <c r="A848" s="59">
        <v>29.0</v>
      </c>
      <c r="B848" s="59">
        <v>24.0</v>
      </c>
      <c r="C848" s="60">
        <v>33.1251330809868</v>
      </c>
      <c r="D848" s="60">
        <v>-96.6344177415721</v>
      </c>
      <c r="E848" s="61" t="s">
        <v>7</v>
      </c>
      <c r="F848" s="78" t="s">
        <v>1035</v>
      </c>
      <c r="G848" s="63" t="s">
        <v>1052</v>
      </c>
      <c r="H848" s="73"/>
      <c r="I848" s="65">
        <f t="shared" si="5"/>
        <v>0</v>
      </c>
      <c r="J848" s="66">
        <f>COUNTIF(Username, F848)</f>
        <v>10</v>
      </c>
      <c r="K848" s="66" t="b">
        <v>0</v>
      </c>
    </row>
    <row r="849">
      <c r="A849" s="59">
        <v>29.0</v>
      </c>
      <c r="B849" s="59">
        <v>25.0</v>
      </c>
      <c r="C849" s="60">
        <v>33.1251330808692</v>
      </c>
      <c r="D849" s="60">
        <v>-96.6342461188439</v>
      </c>
      <c r="E849" s="61" t="s">
        <v>7</v>
      </c>
      <c r="F849" s="78" t="s">
        <v>459</v>
      </c>
      <c r="G849" s="63" t="s">
        <v>1053</v>
      </c>
      <c r="H849" s="73"/>
      <c r="I849" s="65">
        <f t="shared" si="5"/>
        <v>8</v>
      </c>
      <c r="J849" s="66">
        <f>COUNTIF(Username, F849)</f>
        <v>14</v>
      </c>
      <c r="K849" s="66" t="b">
        <v>0</v>
      </c>
    </row>
    <row r="850">
      <c r="A850" s="59">
        <v>29.0</v>
      </c>
      <c r="B850" s="59">
        <v>26.0</v>
      </c>
      <c r="C850" s="60">
        <v>33.1251330807516</v>
      </c>
      <c r="D850" s="60">
        <v>-96.6340744961158</v>
      </c>
      <c r="E850" s="61" t="s">
        <v>7</v>
      </c>
      <c r="F850" s="78"/>
      <c r="G850" s="99"/>
      <c r="H850" s="73"/>
      <c r="I850" s="65">
        <f t="shared" si="5"/>
        <v>0</v>
      </c>
      <c r="J850" s="66">
        <f>COUNTIF(Username, F850)</f>
        <v>0</v>
      </c>
      <c r="K850" s="66" t="b">
        <v>0</v>
      </c>
    </row>
    <row r="851">
      <c r="A851" s="59">
        <v>29.0</v>
      </c>
      <c r="B851" s="59">
        <v>27.0</v>
      </c>
      <c r="C851" s="60">
        <v>33.125133080634</v>
      </c>
      <c r="D851" s="60">
        <v>-96.6339028733876</v>
      </c>
      <c r="E851" s="61" t="s">
        <v>7</v>
      </c>
      <c r="F851" s="78" t="s">
        <v>1035</v>
      </c>
      <c r="G851" s="63" t="s">
        <v>1054</v>
      </c>
      <c r="H851" s="73"/>
      <c r="I851" s="65">
        <f t="shared" si="5"/>
        <v>0</v>
      </c>
      <c r="J851" s="66">
        <f>COUNTIF(Username, F851)</f>
        <v>10</v>
      </c>
      <c r="K851" s="66" t="b">
        <v>0</v>
      </c>
    </row>
    <row r="852">
      <c r="A852" s="59">
        <v>29.0</v>
      </c>
      <c r="B852" s="59">
        <v>28.0</v>
      </c>
      <c r="C852" s="60">
        <v>33.1251330805163</v>
      </c>
      <c r="D852" s="60">
        <v>-96.6337312506595</v>
      </c>
      <c r="E852" s="61" t="s">
        <v>7</v>
      </c>
      <c r="F852" s="78" t="s">
        <v>459</v>
      </c>
      <c r="G852" s="63" t="s">
        <v>1055</v>
      </c>
      <c r="H852" s="73"/>
      <c r="I852" s="65">
        <f t="shared" si="5"/>
        <v>8</v>
      </c>
      <c r="J852" s="66">
        <f>COUNTIF(Username, F852)</f>
        <v>14</v>
      </c>
      <c r="K852" s="66" t="b">
        <v>0</v>
      </c>
    </row>
    <row r="853">
      <c r="A853" s="59">
        <v>29.0</v>
      </c>
      <c r="B853" s="59">
        <v>29.0</v>
      </c>
      <c r="C853" s="60">
        <v>33.1251330803987</v>
      </c>
      <c r="D853" s="60">
        <v>-96.6335596279313</v>
      </c>
      <c r="E853" s="61" t="s">
        <v>7</v>
      </c>
      <c r="F853" s="78" t="s">
        <v>279</v>
      </c>
      <c r="G853" s="63" t="s">
        <v>1056</v>
      </c>
      <c r="H853" s="73"/>
      <c r="I853" s="65">
        <f t="shared" si="5"/>
        <v>1</v>
      </c>
      <c r="J853" s="66">
        <f>COUNTIF(Username, F853)</f>
        <v>4</v>
      </c>
      <c r="K853" s="66" t="b">
        <v>0</v>
      </c>
    </row>
    <row r="854">
      <c r="A854" s="59">
        <v>29.0</v>
      </c>
      <c r="B854" s="59">
        <v>30.0</v>
      </c>
      <c r="C854" s="60">
        <v>33.1251330802811</v>
      </c>
      <c r="D854" s="60">
        <v>-96.6333880052031</v>
      </c>
      <c r="E854" s="61" t="s">
        <v>7</v>
      </c>
      <c r="F854" s="78" t="s">
        <v>1035</v>
      </c>
      <c r="G854" s="63" t="s">
        <v>1057</v>
      </c>
      <c r="H854" s="73"/>
      <c r="I854" s="65">
        <f t="shared" si="5"/>
        <v>0</v>
      </c>
      <c r="J854" s="66">
        <f>COUNTIF(Username, F854)</f>
        <v>10</v>
      </c>
      <c r="K854" s="66" t="b">
        <v>0</v>
      </c>
    </row>
    <row r="855">
      <c r="A855" s="59">
        <v>29.0</v>
      </c>
      <c r="B855" s="59">
        <v>31.0</v>
      </c>
      <c r="C855" s="60">
        <v>33.1251330801634</v>
      </c>
      <c r="D855" s="60">
        <v>-96.633216382475</v>
      </c>
      <c r="E855" s="61" t="s">
        <v>7</v>
      </c>
      <c r="F855" s="78" t="s">
        <v>459</v>
      </c>
      <c r="G855" s="63" t="s">
        <v>1058</v>
      </c>
      <c r="H855" s="73"/>
      <c r="I855" s="65">
        <f t="shared" si="5"/>
        <v>8</v>
      </c>
      <c r="J855" s="66">
        <f>COUNTIF(Username, F855)</f>
        <v>14</v>
      </c>
      <c r="K855" s="66" t="b">
        <v>0</v>
      </c>
    </row>
    <row r="856">
      <c r="A856" s="59">
        <v>29.0</v>
      </c>
      <c r="B856" s="59">
        <v>32.0</v>
      </c>
      <c r="C856" s="60">
        <v>33.1251330800458</v>
      </c>
      <c r="D856" s="60">
        <v>-96.6330447597469</v>
      </c>
      <c r="E856" s="61" t="s">
        <v>7</v>
      </c>
      <c r="F856" s="78"/>
      <c r="G856" s="99"/>
      <c r="H856" s="73"/>
      <c r="I856" s="65">
        <f t="shared" si="5"/>
        <v>0</v>
      </c>
      <c r="J856" s="66">
        <f>COUNTIF(Username, F856)</f>
        <v>0</v>
      </c>
      <c r="K856" s="66" t="b">
        <v>0</v>
      </c>
    </row>
    <row r="857">
      <c r="A857" s="59">
        <v>29.0</v>
      </c>
      <c r="B857" s="59">
        <v>33.0</v>
      </c>
      <c r="C857" s="60">
        <v>33.1251330799281</v>
      </c>
      <c r="D857" s="60">
        <v>-96.6328731370187</v>
      </c>
      <c r="E857" s="61" t="s">
        <v>7</v>
      </c>
      <c r="F857" s="78" t="s">
        <v>1035</v>
      </c>
      <c r="G857" s="63" t="s">
        <v>1059</v>
      </c>
      <c r="H857" s="73"/>
      <c r="I857" s="65">
        <f t="shared" si="5"/>
        <v>0</v>
      </c>
      <c r="J857" s="66">
        <f>COUNTIF(Username, F857)</f>
        <v>10</v>
      </c>
      <c r="K857" s="66" t="b">
        <v>0</v>
      </c>
    </row>
    <row r="858">
      <c r="A858" s="59">
        <v>29.0</v>
      </c>
      <c r="B858" s="59">
        <v>34.0</v>
      </c>
      <c r="C858" s="60">
        <v>33.1251330798105</v>
      </c>
      <c r="D858" s="60">
        <v>-96.6327015142906</v>
      </c>
      <c r="E858" s="61" t="s">
        <v>7</v>
      </c>
      <c r="F858" s="78" t="s">
        <v>459</v>
      </c>
      <c r="G858" s="63" t="s">
        <v>1060</v>
      </c>
      <c r="H858" s="73"/>
      <c r="I858" s="65">
        <f t="shared" si="5"/>
        <v>8</v>
      </c>
      <c r="J858" s="66">
        <f>COUNTIF(Username, F858)</f>
        <v>14</v>
      </c>
      <c r="K858" s="66" t="b">
        <v>0</v>
      </c>
    </row>
    <row r="859">
      <c r="A859" s="59">
        <v>29.0</v>
      </c>
      <c r="B859" s="59">
        <v>35.0</v>
      </c>
      <c r="C859" s="60">
        <v>33.1251330796929</v>
      </c>
      <c r="D859" s="60">
        <v>-96.6325298915624</v>
      </c>
      <c r="E859" s="61" t="s">
        <v>7</v>
      </c>
      <c r="F859" s="78"/>
      <c r="G859" s="99"/>
      <c r="H859" s="73"/>
      <c r="I859" s="65">
        <f t="shared" si="5"/>
        <v>0</v>
      </c>
      <c r="J859" s="66">
        <f>COUNTIF(Username, F859)</f>
        <v>0</v>
      </c>
      <c r="K859" s="66" t="b">
        <v>0</v>
      </c>
    </row>
    <row r="860">
      <c r="A860" s="59">
        <v>29.0</v>
      </c>
      <c r="B860" s="59">
        <v>36.0</v>
      </c>
      <c r="C860" s="60">
        <v>33.1251330795752</v>
      </c>
      <c r="D860" s="60">
        <v>-96.6323582688343</v>
      </c>
      <c r="E860" s="61" t="s">
        <v>7</v>
      </c>
      <c r="F860" s="78" t="s">
        <v>182</v>
      </c>
      <c r="G860" s="69" t="s">
        <v>1061</v>
      </c>
      <c r="H860" s="73"/>
      <c r="I860" s="65">
        <f t="shared" si="5"/>
        <v>3</v>
      </c>
      <c r="J860" s="66">
        <f>COUNTIF(Username, F860)</f>
        <v>4</v>
      </c>
      <c r="K860" s="66" t="b">
        <v>0</v>
      </c>
    </row>
    <row r="861">
      <c r="A861" s="59">
        <v>29.0</v>
      </c>
      <c r="B861" s="59">
        <v>37.0</v>
      </c>
      <c r="C861" s="60">
        <v>33.1251330794576</v>
      </c>
      <c r="D861" s="60">
        <v>-96.6321866461061</v>
      </c>
      <c r="E861" s="61" t="s">
        <v>7</v>
      </c>
      <c r="F861" s="103"/>
      <c r="G861" s="99"/>
      <c r="H861" s="73"/>
      <c r="I861" s="65">
        <f t="shared" si="5"/>
        <v>0</v>
      </c>
      <c r="J861" s="66">
        <f>COUNTIF(Username, F861)</f>
        <v>0</v>
      </c>
      <c r="K861" s="66" t="b">
        <v>0</v>
      </c>
    </row>
    <row r="862">
      <c r="A862" s="59">
        <v>29.0</v>
      </c>
      <c r="B862" s="59">
        <v>38.0</v>
      </c>
      <c r="C862" s="60">
        <v>33.12513307934</v>
      </c>
      <c r="D862" s="60">
        <v>-96.632015023378</v>
      </c>
      <c r="E862" s="61" t="s">
        <v>7</v>
      </c>
      <c r="F862" s="78"/>
      <c r="G862" s="99"/>
      <c r="H862" s="73"/>
      <c r="I862" s="65">
        <f t="shared" si="5"/>
        <v>0</v>
      </c>
      <c r="J862" s="66">
        <f>COUNTIF(Username, F862)</f>
        <v>0</v>
      </c>
      <c r="K862" s="66" t="b">
        <v>0</v>
      </c>
    </row>
    <row r="863">
      <c r="A863" s="59">
        <v>29.0</v>
      </c>
      <c r="B863" s="59">
        <v>39.0</v>
      </c>
      <c r="C863" s="60">
        <v>33.1251330792223</v>
      </c>
      <c r="D863" s="60">
        <v>-96.6318434006498</v>
      </c>
      <c r="E863" s="61" t="s">
        <v>7</v>
      </c>
      <c r="F863" s="78" t="s">
        <v>1062</v>
      </c>
      <c r="G863" s="63" t="s">
        <v>1063</v>
      </c>
      <c r="H863" s="73"/>
      <c r="I863" s="65">
        <f t="shared" si="5"/>
        <v>0</v>
      </c>
      <c r="J863" s="66">
        <f>COUNTIF(Username, F863)</f>
        <v>1</v>
      </c>
      <c r="K863" s="66" t="b">
        <v>0</v>
      </c>
    </row>
    <row r="864">
      <c r="A864" s="59">
        <v>29.0</v>
      </c>
      <c r="B864" s="59">
        <v>40.0</v>
      </c>
      <c r="C864" s="60">
        <v>33.1251330791047</v>
      </c>
      <c r="D864" s="60">
        <v>-96.6316717779217</v>
      </c>
      <c r="E864" s="61" t="s">
        <v>7</v>
      </c>
      <c r="F864" s="103"/>
      <c r="G864" s="99"/>
      <c r="H864" s="73"/>
      <c r="I864" s="65">
        <f t="shared" si="5"/>
        <v>0</v>
      </c>
      <c r="J864" s="66">
        <f>COUNTIF(Username, F864)</f>
        <v>0</v>
      </c>
      <c r="K864" s="66" t="b">
        <v>0</v>
      </c>
    </row>
    <row r="865">
      <c r="A865" s="59">
        <v>29.0</v>
      </c>
      <c r="B865" s="59">
        <v>41.0</v>
      </c>
      <c r="C865" s="60">
        <v>33.1251330789871</v>
      </c>
      <c r="D865" s="60">
        <v>-96.6315001551935</v>
      </c>
      <c r="E865" s="61" t="s">
        <v>7</v>
      </c>
      <c r="F865" s="78" t="s">
        <v>1064</v>
      </c>
      <c r="G865" s="63" t="s">
        <v>404</v>
      </c>
      <c r="H865" s="73"/>
      <c r="I865" s="65">
        <f t="shared" si="5"/>
        <v>0</v>
      </c>
      <c r="J865" s="66">
        <f>COUNTIF(Username, F865)</f>
        <v>1</v>
      </c>
      <c r="K865" s="66" t="b">
        <v>0</v>
      </c>
    </row>
    <row r="866">
      <c r="A866" s="59">
        <v>29.0</v>
      </c>
      <c r="B866" s="59">
        <v>42.0</v>
      </c>
      <c r="C866" s="60">
        <v>33.1251330788694</v>
      </c>
      <c r="D866" s="60">
        <v>-96.6313285324654</v>
      </c>
      <c r="E866" s="61" t="s">
        <v>7</v>
      </c>
      <c r="F866" s="78" t="s">
        <v>974</v>
      </c>
      <c r="G866" s="69" t="s">
        <v>1065</v>
      </c>
      <c r="H866" s="73"/>
      <c r="I866" s="65">
        <f t="shared" si="5"/>
        <v>0</v>
      </c>
      <c r="J866" s="66">
        <f>COUNTIF(Username, F866)</f>
        <v>7</v>
      </c>
      <c r="K866" s="66" t="b">
        <v>0</v>
      </c>
    </row>
    <row r="867">
      <c r="A867" s="59">
        <v>29.0</v>
      </c>
      <c r="B867" s="59">
        <v>43.0</v>
      </c>
      <c r="C867" s="60">
        <v>33.1251330787518</v>
      </c>
      <c r="D867" s="60">
        <v>-96.6311569097372</v>
      </c>
      <c r="E867" s="61" t="s">
        <v>7</v>
      </c>
      <c r="F867" s="78" t="s">
        <v>1066</v>
      </c>
      <c r="G867" s="99"/>
      <c r="H867" s="73"/>
      <c r="I867" s="65">
        <f t="shared" si="5"/>
        <v>0</v>
      </c>
      <c r="J867" s="66">
        <f>COUNTIF(Username, F867)</f>
        <v>1</v>
      </c>
      <c r="K867" s="66" t="b">
        <v>0</v>
      </c>
    </row>
    <row r="868">
      <c r="A868" s="59">
        <v>29.0</v>
      </c>
      <c r="B868" s="59">
        <v>44.0</v>
      </c>
      <c r="C868" s="60">
        <v>33.1251330786342</v>
      </c>
      <c r="D868" s="60">
        <v>-96.6309852870091</v>
      </c>
      <c r="E868" s="61" t="s">
        <v>7</v>
      </c>
      <c r="F868" s="78"/>
      <c r="G868" s="99"/>
      <c r="H868" s="73"/>
      <c r="I868" s="65">
        <f t="shared" si="5"/>
        <v>0</v>
      </c>
      <c r="J868" s="66">
        <f>COUNTIF(Username, F868)</f>
        <v>0</v>
      </c>
      <c r="K868" s="66" t="b">
        <v>0</v>
      </c>
    </row>
    <row r="869">
      <c r="A869" s="59">
        <v>29.0</v>
      </c>
      <c r="B869" s="59">
        <v>45.0</v>
      </c>
      <c r="C869" s="60">
        <v>33.1251330785165</v>
      </c>
      <c r="D869" s="60">
        <v>-96.6308136642809</v>
      </c>
      <c r="E869" s="61" t="s">
        <v>7</v>
      </c>
      <c r="F869" s="103"/>
      <c r="G869" s="99"/>
      <c r="H869" s="73"/>
      <c r="I869" s="65">
        <f t="shared" si="5"/>
        <v>0</v>
      </c>
      <c r="J869" s="66">
        <f>COUNTIF(Username, F869)</f>
        <v>0</v>
      </c>
      <c r="K869" s="66" t="b">
        <v>0</v>
      </c>
    </row>
    <row r="870">
      <c r="A870" s="59">
        <v>29.0</v>
      </c>
      <c r="B870" s="59">
        <v>46.0</v>
      </c>
      <c r="C870" s="60">
        <v>33.1251330783989</v>
      </c>
      <c r="D870" s="60">
        <v>-96.6306420415528</v>
      </c>
      <c r="E870" s="61" t="s">
        <v>7</v>
      </c>
      <c r="F870" s="103"/>
      <c r="G870" s="99"/>
      <c r="H870" s="73"/>
      <c r="I870" s="65">
        <f t="shared" si="5"/>
        <v>0</v>
      </c>
      <c r="J870" s="66">
        <f>COUNTIF(Username, F870)</f>
        <v>0</v>
      </c>
      <c r="K870" s="66" t="b">
        <v>0</v>
      </c>
    </row>
    <row r="871">
      <c r="A871" s="59">
        <v>29.0</v>
      </c>
      <c r="B871" s="59">
        <v>47.0</v>
      </c>
      <c r="C871" s="60">
        <v>33.1251330782813</v>
      </c>
      <c r="D871" s="60">
        <v>-96.6304704188247</v>
      </c>
      <c r="E871" s="61" t="s">
        <v>7</v>
      </c>
      <c r="F871" s="78"/>
      <c r="G871" s="99"/>
      <c r="H871" s="73"/>
      <c r="I871" s="65">
        <f t="shared" si="5"/>
        <v>0</v>
      </c>
      <c r="J871" s="66">
        <f>COUNTIF(Username, F871)</f>
        <v>0</v>
      </c>
      <c r="K871" s="66" t="b">
        <v>0</v>
      </c>
    </row>
    <row r="872">
      <c r="A872" s="59">
        <v>29.0</v>
      </c>
      <c r="B872" s="59">
        <v>48.0</v>
      </c>
      <c r="C872" s="60">
        <v>33.1251330781636</v>
      </c>
      <c r="D872" s="60">
        <v>-96.6302987960965</v>
      </c>
      <c r="E872" s="61" t="s">
        <v>7</v>
      </c>
      <c r="F872" s="104" t="s">
        <v>974</v>
      </c>
      <c r="G872" s="63" t="s">
        <v>1067</v>
      </c>
      <c r="H872" s="73"/>
      <c r="I872" s="65">
        <f t="shared" si="5"/>
        <v>0</v>
      </c>
      <c r="J872" s="66">
        <f>COUNTIF(Username, F872)</f>
        <v>7</v>
      </c>
      <c r="K872" s="66" t="b">
        <v>0</v>
      </c>
    </row>
    <row r="873">
      <c r="A873" s="59">
        <v>29.0</v>
      </c>
      <c r="B873" s="59">
        <v>49.0</v>
      </c>
      <c r="C873" s="60">
        <v>33.125133078046</v>
      </c>
      <c r="D873" s="60">
        <v>-96.6301271733684</v>
      </c>
      <c r="E873" s="61" t="s">
        <v>7</v>
      </c>
      <c r="F873" s="104" t="s">
        <v>1068</v>
      </c>
      <c r="G873" s="63" t="s">
        <v>1069</v>
      </c>
      <c r="H873" s="73"/>
      <c r="I873" s="65">
        <f t="shared" si="5"/>
        <v>0</v>
      </c>
      <c r="J873" s="66">
        <f>COUNTIF(Username, F873)</f>
        <v>4</v>
      </c>
      <c r="K873" s="66" t="b">
        <v>0</v>
      </c>
    </row>
    <row r="874">
      <c r="A874" s="59">
        <v>29.0</v>
      </c>
      <c r="B874" s="59">
        <v>50.0</v>
      </c>
      <c r="C874" s="60">
        <v>33.1251330779284</v>
      </c>
      <c r="D874" s="60">
        <v>-96.6299555506402</v>
      </c>
      <c r="E874" s="61" t="s">
        <v>7</v>
      </c>
      <c r="F874" s="105" t="s">
        <v>1070</v>
      </c>
      <c r="G874" s="63" t="s">
        <v>1071</v>
      </c>
      <c r="H874" s="73"/>
      <c r="I874" s="65">
        <f t="shared" si="5"/>
        <v>0</v>
      </c>
      <c r="J874" s="66">
        <f>COUNTIF(Username, F874)</f>
        <v>4</v>
      </c>
      <c r="K874" s="66" t="b">
        <v>0</v>
      </c>
    </row>
    <row r="875">
      <c r="A875" s="59">
        <v>29.0</v>
      </c>
      <c r="B875" s="59">
        <v>51.0</v>
      </c>
      <c r="C875" s="60">
        <v>33.1251330778108</v>
      </c>
      <c r="D875" s="60">
        <v>-96.6297839279121</v>
      </c>
      <c r="E875" s="61" t="s">
        <v>7</v>
      </c>
      <c r="F875" s="104" t="s">
        <v>1072</v>
      </c>
      <c r="G875" s="63" t="s">
        <v>1073</v>
      </c>
      <c r="H875" s="73"/>
      <c r="I875" s="65">
        <f t="shared" si="5"/>
        <v>0</v>
      </c>
      <c r="J875" s="66">
        <f>COUNTIF(Username, F875)</f>
        <v>4</v>
      </c>
      <c r="K875" s="66" t="b">
        <v>0</v>
      </c>
    </row>
    <row r="876">
      <c r="A876" s="59">
        <v>29.0</v>
      </c>
      <c r="B876" s="59">
        <v>52.0</v>
      </c>
      <c r="C876" s="60">
        <v>33.1251330776931</v>
      </c>
      <c r="D876" s="60">
        <v>-96.6296123051839</v>
      </c>
      <c r="E876" s="61" t="s">
        <v>7</v>
      </c>
      <c r="F876" s="104" t="s">
        <v>1074</v>
      </c>
      <c r="G876" s="63" t="s">
        <v>1075</v>
      </c>
      <c r="H876" s="73"/>
      <c r="I876" s="65">
        <f t="shared" si="5"/>
        <v>0</v>
      </c>
      <c r="J876" s="66">
        <f>COUNTIF(Username, F876)</f>
        <v>4</v>
      </c>
      <c r="K876" s="66" t="b">
        <v>0</v>
      </c>
    </row>
    <row r="877">
      <c r="A877" s="59">
        <v>29.0</v>
      </c>
      <c r="B877" s="59">
        <v>53.0</v>
      </c>
      <c r="C877" s="60">
        <v>33.1251330775755</v>
      </c>
      <c r="D877" s="60">
        <v>-96.6294406824558</v>
      </c>
      <c r="E877" s="61" t="s">
        <v>8</v>
      </c>
      <c r="F877" s="78"/>
      <c r="G877" s="99"/>
      <c r="H877" s="73"/>
      <c r="I877" s="65">
        <f t="shared" si="5"/>
        <v>0</v>
      </c>
      <c r="J877" s="66">
        <f>COUNTIF(Username, F877)</f>
        <v>0</v>
      </c>
      <c r="K877" s="66" t="b">
        <v>0</v>
      </c>
    </row>
    <row r="878">
      <c r="A878" s="59">
        <v>29.0</v>
      </c>
      <c r="B878" s="59">
        <v>54.0</v>
      </c>
      <c r="C878" s="60">
        <v>33.1251330774579</v>
      </c>
      <c r="D878" s="60">
        <v>-96.6292690597276</v>
      </c>
      <c r="E878" s="61" t="s">
        <v>9</v>
      </c>
      <c r="F878" s="78" t="s">
        <v>127</v>
      </c>
      <c r="G878" s="99"/>
      <c r="H878" s="73"/>
      <c r="I878" s="65">
        <f t="shared" si="5"/>
        <v>0</v>
      </c>
      <c r="J878" s="66">
        <f>COUNTIF(Username, F878)</f>
        <v>18</v>
      </c>
      <c r="K878" s="66" t="b">
        <v>0</v>
      </c>
    </row>
    <row r="879">
      <c r="A879" s="59">
        <v>29.0</v>
      </c>
      <c r="B879" s="59">
        <v>55.0</v>
      </c>
      <c r="C879" s="60">
        <v>33.1251330773402</v>
      </c>
      <c r="D879" s="60">
        <v>-96.6290974369994</v>
      </c>
      <c r="E879" s="61" t="s">
        <v>10</v>
      </c>
      <c r="F879" s="78" t="s">
        <v>1076</v>
      </c>
      <c r="G879" s="63" t="s">
        <v>1077</v>
      </c>
      <c r="H879" s="73"/>
      <c r="I879" s="65">
        <f t="shared" si="5"/>
        <v>1</v>
      </c>
      <c r="J879" s="66">
        <f>COUNTIF(Username, F879)</f>
        <v>1</v>
      </c>
      <c r="K879" s="67" t="b">
        <v>1</v>
      </c>
    </row>
    <row r="880">
      <c r="A880" s="59">
        <v>30.0</v>
      </c>
      <c r="B880" s="59">
        <v>1.0</v>
      </c>
      <c r="C880" s="60">
        <v>33.1249893532469</v>
      </c>
      <c r="D880" s="60">
        <v>-96.6383650654436</v>
      </c>
      <c r="E880" s="61" t="s">
        <v>10</v>
      </c>
      <c r="F880" s="78" t="s">
        <v>1078</v>
      </c>
      <c r="G880" s="63" t="s">
        <v>1079</v>
      </c>
      <c r="H880" s="73"/>
      <c r="I880" s="65">
        <f t="shared" si="5"/>
        <v>0</v>
      </c>
      <c r="J880" s="66">
        <f>COUNTIF(Username, F880)</f>
        <v>1</v>
      </c>
      <c r="K880" s="66" t="b">
        <v>0</v>
      </c>
    </row>
    <row r="881">
      <c r="A881" s="59">
        <v>30.0</v>
      </c>
      <c r="B881" s="59">
        <v>2.0</v>
      </c>
      <c r="C881" s="60">
        <v>33.1249893531292</v>
      </c>
      <c r="D881" s="60">
        <v>-96.6381934429964</v>
      </c>
      <c r="E881" s="61" t="s">
        <v>9</v>
      </c>
      <c r="F881" s="78" t="s">
        <v>1080</v>
      </c>
      <c r="G881" s="63" t="s">
        <v>1081</v>
      </c>
      <c r="H881" s="73"/>
      <c r="I881" s="65">
        <f t="shared" si="5"/>
        <v>0</v>
      </c>
      <c r="J881" s="66">
        <f>COUNTIF(Username, F881)</f>
        <v>1</v>
      </c>
      <c r="K881" s="66" t="b">
        <v>0</v>
      </c>
    </row>
    <row r="882">
      <c r="A882" s="59">
        <v>30.0</v>
      </c>
      <c r="B882" s="59">
        <v>3.0</v>
      </c>
      <c r="C882" s="60">
        <v>33.1249893530116</v>
      </c>
      <c r="D882" s="60">
        <v>-96.6380218205492</v>
      </c>
      <c r="E882" s="61" t="s">
        <v>8</v>
      </c>
      <c r="F882" s="103"/>
      <c r="G882" s="99"/>
      <c r="H882" s="73"/>
      <c r="I882" s="65">
        <f t="shared" si="5"/>
        <v>0</v>
      </c>
      <c r="J882" s="66">
        <f>COUNTIF(Username, F882)</f>
        <v>0</v>
      </c>
      <c r="K882" s="66" t="b">
        <v>0</v>
      </c>
    </row>
    <row r="883">
      <c r="A883" s="59">
        <v>30.0</v>
      </c>
      <c r="B883" s="59">
        <v>4.0</v>
      </c>
      <c r="C883" s="60">
        <v>33.124989352894</v>
      </c>
      <c r="D883" s="60">
        <v>-96.637850198102</v>
      </c>
      <c r="E883" s="61" t="s">
        <v>6</v>
      </c>
      <c r="F883" s="78" t="s">
        <v>64</v>
      </c>
      <c r="G883" s="63" t="s">
        <v>1082</v>
      </c>
      <c r="H883" s="73"/>
      <c r="I883" s="65">
        <f t="shared" si="5"/>
        <v>8</v>
      </c>
      <c r="J883" s="66">
        <f>COUNTIF(Username, F883)</f>
        <v>12</v>
      </c>
      <c r="K883" s="67" t="b">
        <v>1</v>
      </c>
    </row>
    <row r="884">
      <c r="A884" s="59">
        <v>30.0</v>
      </c>
      <c r="B884" s="59">
        <v>5.0</v>
      </c>
      <c r="C884" s="60">
        <v>33.1249893527763</v>
      </c>
      <c r="D884" s="60">
        <v>-96.6376785756547</v>
      </c>
      <c r="E884" s="61" t="s">
        <v>7</v>
      </c>
      <c r="F884" s="78" t="s">
        <v>70</v>
      </c>
      <c r="G884" s="63" t="s">
        <v>1083</v>
      </c>
      <c r="H884" s="73"/>
      <c r="I884" s="65">
        <f t="shared" si="5"/>
        <v>6</v>
      </c>
      <c r="J884" s="66">
        <f>COUNTIF(Username, F884)</f>
        <v>10</v>
      </c>
      <c r="K884" s="67" t="b">
        <v>1</v>
      </c>
    </row>
    <row r="885">
      <c r="A885" s="59">
        <v>30.0</v>
      </c>
      <c r="B885" s="59">
        <v>6.0</v>
      </c>
      <c r="C885" s="60">
        <v>33.1249893526587</v>
      </c>
      <c r="D885" s="60">
        <v>-96.6375069532075</v>
      </c>
      <c r="E885" s="61" t="s">
        <v>5</v>
      </c>
      <c r="F885" s="78" t="s">
        <v>416</v>
      </c>
      <c r="G885" s="69" t="s">
        <v>1084</v>
      </c>
      <c r="H885" s="73"/>
      <c r="I885" s="65">
        <f t="shared" si="5"/>
        <v>22</v>
      </c>
      <c r="J885" s="66">
        <f>COUNTIF(Username, F885)</f>
        <v>60</v>
      </c>
      <c r="K885" s="66" t="b">
        <v>0</v>
      </c>
    </row>
    <row r="886">
      <c r="A886" s="59">
        <v>30.0</v>
      </c>
      <c r="B886" s="59">
        <v>7.0</v>
      </c>
      <c r="C886" s="60">
        <v>33.1249893525411</v>
      </c>
      <c r="D886" s="60">
        <v>-96.6373353307603</v>
      </c>
      <c r="E886" s="61" t="s">
        <v>8</v>
      </c>
      <c r="F886" s="78" t="s">
        <v>64</v>
      </c>
      <c r="G886" s="63" t="s">
        <v>1085</v>
      </c>
      <c r="H886" s="73"/>
      <c r="I886" s="65">
        <f t="shared" si="5"/>
        <v>8</v>
      </c>
      <c r="J886" s="66">
        <f>COUNTIF(Username, F886)</f>
        <v>12</v>
      </c>
      <c r="K886" s="67" t="b">
        <v>1</v>
      </c>
    </row>
    <row r="887">
      <c r="A887" s="59">
        <v>30.0</v>
      </c>
      <c r="B887" s="59">
        <v>8.0</v>
      </c>
      <c r="C887" s="60">
        <v>33.1249893524234</v>
      </c>
      <c r="D887" s="60">
        <v>-96.6371637083131</v>
      </c>
      <c r="E887" s="61" t="s">
        <v>12</v>
      </c>
      <c r="F887" s="78" t="s">
        <v>369</v>
      </c>
      <c r="G887" s="63" t="s">
        <v>1086</v>
      </c>
      <c r="H887" s="73"/>
      <c r="I887" s="65">
        <f t="shared" si="5"/>
        <v>7</v>
      </c>
      <c r="J887" s="66">
        <f>COUNTIF(Username, F887)</f>
        <v>18</v>
      </c>
      <c r="K887" s="67" t="b">
        <v>1</v>
      </c>
    </row>
    <row r="888">
      <c r="A888" s="59">
        <v>30.0</v>
      </c>
      <c r="B888" s="59">
        <v>9.0</v>
      </c>
      <c r="C888" s="60">
        <v>33.1249893523058</v>
      </c>
      <c r="D888" s="60">
        <v>-96.6369920858658</v>
      </c>
      <c r="E888" s="61" t="s">
        <v>12</v>
      </c>
      <c r="F888" s="78" t="s">
        <v>127</v>
      </c>
      <c r="G888" s="99"/>
      <c r="H888" s="73"/>
      <c r="I888" s="65">
        <f t="shared" si="5"/>
        <v>0</v>
      </c>
      <c r="J888" s="66">
        <f>COUNTIF(Username, F888)</f>
        <v>18</v>
      </c>
      <c r="K888" s="66" t="b">
        <v>0</v>
      </c>
    </row>
    <row r="889">
      <c r="A889" s="59">
        <v>30.0</v>
      </c>
      <c r="B889" s="59">
        <v>10.0</v>
      </c>
      <c r="C889" s="60">
        <v>33.1249893521881</v>
      </c>
      <c r="D889" s="60">
        <v>-96.6368204634186</v>
      </c>
      <c r="E889" s="61" t="s">
        <v>12</v>
      </c>
      <c r="F889" s="78" t="s">
        <v>416</v>
      </c>
      <c r="G889" s="69" t="s">
        <v>1087</v>
      </c>
      <c r="H889" s="73"/>
      <c r="I889" s="65">
        <f t="shared" si="5"/>
        <v>22</v>
      </c>
      <c r="J889" s="66">
        <f>COUNTIF(Username, F889)</f>
        <v>60</v>
      </c>
      <c r="K889" s="66" t="b">
        <v>0</v>
      </c>
    </row>
    <row r="890">
      <c r="A890" s="59">
        <v>30.0</v>
      </c>
      <c r="B890" s="59">
        <v>11.0</v>
      </c>
      <c r="C890" s="60">
        <v>33.1249893520705</v>
      </c>
      <c r="D890" s="60">
        <v>-96.6366488409714</v>
      </c>
      <c r="E890" s="61" t="s">
        <v>11</v>
      </c>
      <c r="F890" s="78" t="s">
        <v>70</v>
      </c>
      <c r="G890" s="63" t="s">
        <v>1088</v>
      </c>
      <c r="H890" s="73"/>
      <c r="I890" s="65">
        <f t="shared" si="5"/>
        <v>6</v>
      </c>
      <c r="J890" s="66">
        <f>COUNTIF(Username, F890)</f>
        <v>10</v>
      </c>
      <c r="K890" s="67" t="b">
        <v>1</v>
      </c>
    </row>
    <row r="891">
      <c r="A891" s="59">
        <v>30.0</v>
      </c>
      <c r="B891" s="59">
        <v>12.0</v>
      </c>
      <c r="C891" s="60">
        <v>33.1249893519529</v>
      </c>
      <c r="D891" s="60">
        <v>-96.6364772185241</v>
      </c>
      <c r="E891" s="61" t="s">
        <v>11</v>
      </c>
      <c r="F891" s="78" t="s">
        <v>127</v>
      </c>
      <c r="G891" s="99"/>
      <c r="H891" s="73"/>
      <c r="I891" s="65">
        <f t="shared" si="5"/>
        <v>0</v>
      </c>
      <c r="J891" s="66">
        <f>COUNTIF(Username, F891)</f>
        <v>18</v>
      </c>
      <c r="K891" s="66" t="b">
        <v>0</v>
      </c>
    </row>
    <row r="892">
      <c r="A892" s="59">
        <v>30.0</v>
      </c>
      <c r="B892" s="59">
        <v>13.0</v>
      </c>
      <c r="C892" s="60">
        <v>33.1249893518352</v>
      </c>
      <c r="D892" s="60">
        <v>-96.6363055960769</v>
      </c>
      <c r="E892" s="61" t="s">
        <v>8</v>
      </c>
      <c r="F892" s="78" t="s">
        <v>416</v>
      </c>
      <c r="G892" s="69" t="s">
        <v>1089</v>
      </c>
      <c r="H892" s="73"/>
      <c r="I892" s="65">
        <f t="shared" si="5"/>
        <v>22</v>
      </c>
      <c r="J892" s="66">
        <f>COUNTIF(Username, F892)</f>
        <v>60</v>
      </c>
      <c r="K892" s="66" t="b">
        <v>0</v>
      </c>
    </row>
    <row r="893">
      <c r="A893" s="59">
        <v>30.0</v>
      </c>
      <c r="B893" s="59">
        <v>14.0</v>
      </c>
      <c r="C893" s="60">
        <v>33.1249893517176</v>
      </c>
      <c r="D893" s="60">
        <v>-96.6361339736297</v>
      </c>
      <c r="E893" s="61" t="s">
        <v>6</v>
      </c>
      <c r="F893" s="78" t="s">
        <v>46</v>
      </c>
      <c r="G893" s="69" t="s">
        <v>1090</v>
      </c>
      <c r="H893" s="73"/>
      <c r="I893" s="65">
        <f t="shared" si="5"/>
        <v>6</v>
      </c>
      <c r="J893" s="66">
        <f>COUNTIF(Username, F893)</f>
        <v>13</v>
      </c>
      <c r="K893" s="66" t="b">
        <v>0</v>
      </c>
    </row>
    <row r="894">
      <c r="A894" s="59">
        <v>30.0</v>
      </c>
      <c r="B894" s="59">
        <v>15.0</v>
      </c>
      <c r="C894" s="60">
        <v>33.1249893516</v>
      </c>
      <c r="D894" s="60">
        <v>-96.6359623511825</v>
      </c>
      <c r="E894" s="61" t="s">
        <v>8</v>
      </c>
      <c r="F894" s="103"/>
      <c r="G894" s="99"/>
      <c r="H894" s="73"/>
      <c r="I894" s="65">
        <f t="shared" si="5"/>
        <v>0</v>
      </c>
      <c r="J894" s="66">
        <f>COUNTIF(Username, F894)</f>
        <v>0</v>
      </c>
      <c r="K894" s="66" t="b">
        <v>0</v>
      </c>
    </row>
    <row r="895">
      <c r="A895" s="59">
        <v>30.0</v>
      </c>
      <c r="B895" s="59">
        <v>16.0</v>
      </c>
      <c r="C895" s="60">
        <v>33.1249893514824</v>
      </c>
      <c r="D895" s="60">
        <v>-96.6357907287352</v>
      </c>
      <c r="E895" s="61" t="s">
        <v>5</v>
      </c>
      <c r="F895" s="79" t="s">
        <v>416</v>
      </c>
      <c r="G895" s="69" t="s">
        <v>1091</v>
      </c>
      <c r="H895" s="73"/>
      <c r="I895" s="65">
        <f t="shared" ref="I895:I896" si="6">COUNTIFS($F$27:$F2282,#REF!,$K$27:$K$1414,TRUE)</f>
        <v>0</v>
      </c>
      <c r="J895" s="66">
        <f>COUNTIF(Username, F895)</f>
        <v>60</v>
      </c>
      <c r="K895" s="66" t="b">
        <v>0</v>
      </c>
    </row>
    <row r="896">
      <c r="A896" s="59">
        <v>30.0</v>
      </c>
      <c r="B896" s="59">
        <v>17.0</v>
      </c>
      <c r="C896" s="60">
        <v>33.1249893513647</v>
      </c>
      <c r="D896" s="60">
        <v>-96.635619106288</v>
      </c>
      <c r="E896" s="61" t="s">
        <v>5</v>
      </c>
      <c r="F896" s="106" t="s">
        <v>394</v>
      </c>
      <c r="G896" s="107" t="s">
        <v>1092</v>
      </c>
      <c r="H896" s="73"/>
      <c r="I896" s="65">
        <f t="shared" si="6"/>
        <v>0</v>
      </c>
      <c r="J896" s="66">
        <f>COUNTIF(Username, F896)</f>
        <v>12</v>
      </c>
      <c r="K896" s="67" t="b">
        <v>1</v>
      </c>
    </row>
    <row r="897">
      <c r="A897" s="59">
        <v>30.0</v>
      </c>
      <c r="B897" s="59">
        <v>18.0</v>
      </c>
      <c r="C897" s="60">
        <v>33.1249893512471</v>
      </c>
      <c r="D897" s="60">
        <v>-96.6354474838408</v>
      </c>
      <c r="E897" s="61" t="s">
        <v>5</v>
      </c>
      <c r="F897" s="78" t="s">
        <v>453</v>
      </c>
      <c r="G897" s="63" t="s">
        <v>1093</v>
      </c>
      <c r="H897" s="73"/>
      <c r="I897" s="65">
        <f>COUNTIFS($F$27:$F2284,F897,$K$27:$K$1414,TRUE)</f>
        <v>11</v>
      </c>
      <c r="J897" s="66">
        <f>COUNTIF(Username, F897)</f>
        <v>12</v>
      </c>
      <c r="K897" s="66" t="b">
        <v>0</v>
      </c>
    </row>
    <row r="898">
      <c r="A898" s="59">
        <v>30.0</v>
      </c>
      <c r="B898" s="59">
        <v>19.0</v>
      </c>
      <c r="C898" s="60">
        <v>33.1249893511295</v>
      </c>
      <c r="D898" s="60">
        <v>-96.6352758613936</v>
      </c>
      <c r="E898" s="61" t="s">
        <v>5</v>
      </c>
      <c r="F898" s="79" t="s">
        <v>416</v>
      </c>
      <c r="G898" s="69" t="s">
        <v>1094</v>
      </c>
      <c r="H898" s="73"/>
      <c r="I898" s="65">
        <f>COUNTIFS($F$27:$F2285,F896,$K$27:$K$1414,TRUE)</f>
        <v>7</v>
      </c>
      <c r="J898" s="66">
        <f>COUNTIF(Username, F898)</f>
        <v>60</v>
      </c>
      <c r="K898" s="66" t="b">
        <v>0</v>
      </c>
    </row>
    <row r="899">
      <c r="A899" s="59">
        <v>30.0</v>
      </c>
      <c r="B899" s="59">
        <v>20.0</v>
      </c>
      <c r="C899" s="60">
        <v>33.1249893510118</v>
      </c>
      <c r="D899" s="60">
        <v>-96.6351042389463</v>
      </c>
      <c r="E899" s="61" t="s">
        <v>5</v>
      </c>
      <c r="F899" s="78" t="s">
        <v>1095</v>
      </c>
      <c r="G899" s="69" t="s">
        <v>1096</v>
      </c>
      <c r="H899" s="73"/>
      <c r="I899" s="65">
        <f t="shared" ref="I899:I1414" si="7">COUNTIFS($F$27:$F2286,F899,$K$27:$K$1414,TRUE)</f>
        <v>0</v>
      </c>
      <c r="J899" s="66">
        <f>COUNTIF(Username, F899)</f>
        <v>11</v>
      </c>
      <c r="K899" s="66" t="b">
        <v>0</v>
      </c>
    </row>
    <row r="900">
      <c r="A900" s="59">
        <v>30.0</v>
      </c>
      <c r="B900" s="59">
        <v>21.0</v>
      </c>
      <c r="C900" s="60">
        <v>33.1249893508942</v>
      </c>
      <c r="D900" s="60">
        <v>-96.6349326164991</v>
      </c>
      <c r="E900" s="61" t="s">
        <v>5</v>
      </c>
      <c r="F900" s="103"/>
      <c r="G900" s="99"/>
      <c r="H900" s="73"/>
      <c r="I900" s="65">
        <f t="shared" si="7"/>
        <v>0</v>
      </c>
      <c r="J900" s="66">
        <f>COUNTIF(Username, F900)</f>
        <v>0</v>
      </c>
      <c r="K900" s="66" t="b">
        <v>0</v>
      </c>
    </row>
    <row r="901">
      <c r="A901" s="59">
        <v>30.0</v>
      </c>
      <c r="B901" s="59">
        <v>22.0</v>
      </c>
      <c r="C901" s="60">
        <v>33.1249893507766</v>
      </c>
      <c r="D901" s="60">
        <v>-96.6347609940519</v>
      </c>
      <c r="E901" s="61" t="s">
        <v>5</v>
      </c>
      <c r="F901" s="78" t="s">
        <v>416</v>
      </c>
      <c r="G901" s="69" t="s">
        <v>1097</v>
      </c>
      <c r="H901" s="73"/>
      <c r="I901" s="65">
        <f t="shared" si="7"/>
        <v>22</v>
      </c>
      <c r="J901" s="66">
        <f>COUNTIF(Username, F901)</f>
        <v>60</v>
      </c>
      <c r="K901" s="66" t="b">
        <v>0</v>
      </c>
    </row>
    <row r="902">
      <c r="A902" s="59">
        <v>30.0</v>
      </c>
      <c r="B902" s="59">
        <v>23.0</v>
      </c>
      <c r="C902" s="60">
        <v>33.124989350659</v>
      </c>
      <c r="D902" s="60">
        <v>-96.6345893716047</v>
      </c>
      <c r="E902" s="61" t="s">
        <v>5</v>
      </c>
      <c r="F902" s="78" t="s">
        <v>1095</v>
      </c>
      <c r="G902" s="69" t="s">
        <v>1098</v>
      </c>
      <c r="H902" s="73"/>
      <c r="I902" s="65">
        <f t="shared" si="7"/>
        <v>0</v>
      </c>
      <c r="J902" s="66">
        <f>COUNTIF(Username, F902)</f>
        <v>11</v>
      </c>
      <c r="K902" s="66" t="b">
        <v>0</v>
      </c>
    </row>
    <row r="903">
      <c r="A903" s="59">
        <v>30.0</v>
      </c>
      <c r="B903" s="59">
        <v>24.0</v>
      </c>
      <c r="C903" s="60">
        <v>33.1249893505413</v>
      </c>
      <c r="D903" s="60">
        <v>-96.6344177491574</v>
      </c>
      <c r="E903" s="61" t="s">
        <v>5</v>
      </c>
      <c r="F903" s="103"/>
      <c r="G903" s="99"/>
      <c r="H903" s="73"/>
      <c r="I903" s="65">
        <f t="shared" si="7"/>
        <v>0</v>
      </c>
      <c r="J903" s="66">
        <f>COUNTIF(Username, F903)</f>
        <v>0</v>
      </c>
      <c r="K903" s="66" t="b">
        <v>0</v>
      </c>
    </row>
    <row r="904">
      <c r="A904" s="59">
        <v>30.0</v>
      </c>
      <c r="B904" s="59">
        <v>25.0</v>
      </c>
      <c r="C904" s="60">
        <v>33.1249893504237</v>
      </c>
      <c r="D904" s="60">
        <v>-96.6342461267102</v>
      </c>
      <c r="E904" s="61" t="s">
        <v>5</v>
      </c>
      <c r="F904" s="78" t="s">
        <v>416</v>
      </c>
      <c r="G904" s="69" t="s">
        <v>1099</v>
      </c>
      <c r="H904" s="73"/>
      <c r="I904" s="65">
        <f t="shared" si="7"/>
        <v>22</v>
      </c>
      <c r="J904" s="66">
        <f>COUNTIF(Username, F904)</f>
        <v>60</v>
      </c>
      <c r="K904" s="66" t="b">
        <v>0</v>
      </c>
    </row>
    <row r="905">
      <c r="A905" s="59">
        <v>30.0</v>
      </c>
      <c r="B905" s="59">
        <v>26.0</v>
      </c>
      <c r="C905" s="60">
        <v>33.1249893503061</v>
      </c>
      <c r="D905" s="60">
        <v>-96.6340745042629</v>
      </c>
      <c r="E905" s="61" t="s">
        <v>5</v>
      </c>
      <c r="F905" s="78" t="s">
        <v>1095</v>
      </c>
      <c r="G905" s="69" t="s">
        <v>1100</v>
      </c>
      <c r="H905" s="73"/>
      <c r="I905" s="65">
        <f t="shared" si="7"/>
        <v>0</v>
      </c>
      <c r="J905" s="66">
        <f>COUNTIF(Username, F905)</f>
        <v>11</v>
      </c>
      <c r="K905" s="66" t="b">
        <v>0</v>
      </c>
    </row>
    <row r="906">
      <c r="A906" s="59">
        <v>30.0</v>
      </c>
      <c r="B906" s="59">
        <v>27.0</v>
      </c>
      <c r="C906" s="60">
        <v>33.1249893501885</v>
      </c>
      <c r="D906" s="60">
        <v>-96.6339028818157</v>
      </c>
      <c r="E906" s="61" t="s">
        <v>5</v>
      </c>
      <c r="F906" s="78" t="s">
        <v>46</v>
      </c>
      <c r="G906" s="99"/>
      <c r="H906" s="73"/>
      <c r="I906" s="65">
        <f t="shared" si="7"/>
        <v>6</v>
      </c>
      <c r="J906" s="66">
        <f>COUNTIF(Username, F906)</f>
        <v>13</v>
      </c>
      <c r="K906" s="66" t="b">
        <v>0</v>
      </c>
    </row>
    <row r="907">
      <c r="A907" s="59">
        <v>30.0</v>
      </c>
      <c r="B907" s="59">
        <v>28.0</v>
      </c>
      <c r="C907" s="60">
        <v>33.1249893500708</v>
      </c>
      <c r="D907" s="60">
        <v>-96.6337312593685</v>
      </c>
      <c r="E907" s="61" t="s">
        <v>5</v>
      </c>
      <c r="F907" s="78" t="s">
        <v>416</v>
      </c>
      <c r="G907" s="69" t="s">
        <v>1101</v>
      </c>
      <c r="H907" s="73"/>
      <c r="I907" s="65">
        <f t="shared" si="7"/>
        <v>22</v>
      </c>
      <c r="J907" s="66">
        <f>COUNTIF(Username, F907)</f>
        <v>60</v>
      </c>
      <c r="K907" s="66" t="b">
        <v>0</v>
      </c>
    </row>
    <row r="908">
      <c r="A908" s="59">
        <v>30.0</v>
      </c>
      <c r="B908" s="59">
        <v>29.0</v>
      </c>
      <c r="C908" s="60">
        <v>33.1249893499532</v>
      </c>
      <c r="D908" s="60">
        <v>-96.6335596369212</v>
      </c>
      <c r="E908" s="61" t="s">
        <v>5</v>
      </c>
      <c r="F908" s="78" t="s">
        <v>1095</v>
      </c>
      <c r="G908" s="69" t="s">
        <v>1102</v>
      </c>
      <c r="H908" s="73"/>
      <c r="I908" s="65">
        <f t="shared" si="7"/>
        <v>0</v>
      </c>
      <c r="J908" s="66">
        <f>COUNTIF(Username, F908)</f>
        <v>11</v>
      </c>
      <c r="K908" s="66" t="b">
        <v>0</v>
      </c>
    </row>
    <row r="909">
      <c r="A909" s="59">
        <v>30.0</v>
      </c>
      <c r="B909" s="59">
        <v>30.0</v>
      </c>
      <c r="C909" s="60">
        <v>33.1249893498356</v>
      </c>
      <c r="D909" s="60">
        <v>-96.633388014474</v>
      </c>
      <c r="E909" s="61" t="s">
        <v>5</v>
      </c>
      <c r="F909" s="103"/>
      <c r="G909" s="99"/>
      <c r="H909" s="73"/>
      <c r="I909" s="65">
        <f t="shared" si="7"/>
        <v>0</v>
      </c>
      <c r="J909" s="66">
        <f>COUNTIF(Username, F909)</f>
        <v>0</v>
      </c>
      <c r="K909" s="66" t="b">
        <v>0</v>
      </c>
    </row>
    <row r="910">
      <c r="A910" s="59">
        <v>30.0</v>
      </c>
      <c r="B910" s="59">
        <v>31.0</v>
      </c>
      <c r="C910" s="60">
        <v>33.1249893497179</v>
      </c>
      <c r="D910" s="60">
        <v>-96.6332163920268</v>
      </c>
      <c r="E910" s="61" t="s">
        <v>5</v>
      </c>
      <c r="F910" s="78" t="s">
        <v>416</v>
      </c>
      <c r="G910" s="69" t="s">
        <v>1103</v>
      </c>
      <c r="H910" s="73"/>
      <c r="I910" s="65">
        <f t="shared" si="7"/>
        <v>22</v>
      </c>
      <c r="J910" s="66">
        <f>COUNTIF(Username, F910)</f>
        <v>60</v>
      </c>
      <c r="K910" s="66" t="b">
        <v>0</v>
      </c>
    </row>
    <row r="911">
      <c r="A911" s="59">
        <v>30.0</v>
      </c>
      <c r="B911" s="59">
        <v>32.0</v>
      </c>
      <c r="C911" s="60">
        <v>33.1249893496003</v>
      </c>
      <c r="D911" s="60">
        <v>-96.6330447695796</v>
      </c>
      <c r="E911" s="61" t="s">
        <v>5</v>
      </c>
      <c r="F911" s="78" t="s">
        <v>1095</v>
      </c>
      <c r="G911" s="69" t="s">
        <v>1104</v>
      </c>
      <c r="H911" s="73"/>
      <c r="I911" s="65">
        <f t="shared" si="7"/>
        <v>0</v>
      </c>
      <c r="J911" s="66">
        <f>COUNTIF(Username, F911)</f>
        <v>11</v>
      </c>
      <c r="K911" s="66" t="b">
        <v>0</v>
      </c>
    </row>
    <row r="912">
      <c r="A912" s="59">
        <v>30.0</v>
      </c>
      <c r="B912" s="59">
        <v>33.0</v>
      </c>
      <c r="C912" s="60">
        <v>33.1249893494826</v>
      </c>
      <c r="D912" s="60">
        <v>-96.6328731471323</v>
      </c>
      <c r="E912" s="61" t="s">
        <v>5</v>
      </c>
      <c r="F912" s="103"/>
      <c r="G912" s="99"/>
      <c r="H912" s="73"/>
      <c r="I912" s="65">
        <f t="shared" si="7"/>
        <v>0</v>
      </c>
      <c r="J912" s="66">
        <f>COUNTIF(Username, F912)</f>
        <v>0</v>
      </c>
      <c r="K912" s="66" t="b">
        <v>0</v>
      </c>
    </row>
    <row r="913">
      <c r="A913" s="59">
        <v>30.0</v>
      </c>
      <c r="B913" s="59">
        <v>34.0</v>
      </c>
      <c r="C913" s="60">
        <v>33.124989349365</v>
      </c>
      <c r="D913" s="60">
        <v>-96.6327015246851</v>
      </c>
      <c r="E913" s="61" t="s">
        <v>5</v>
      </c>
      <c r="F913" s="78" t="s">
        <v>416</v>
      </c>
      <c r="G913" s="69" t="s">
        <v>1105</v>
      </c>
      <c r="H913" s="73"/>
      <c r="I913" s="65">
        <f t="shared" si="7"/>
        <v>22</v>
      </c>
      <c r="J913" s="66">
        <f>COUNTIF(Username, F913)</f>
        <v>60</v>
      </c>
      <c r="K913" s="66" t="b">
        <v>0</v>
      </c>
    </row>
    <row r="914">
      <c r="A914" s="59">
        <v>30.0</v>
      </c>
      <c r="B914" s="59">
        <v>35.0</v>
      </c>
      <c r="C914" s="60">
        <v>33.1249893492474</v>
      </c>
      <c r="D914" s="60">
        <v>-96.6325299022379</v>
      </c>
      <c r="E914" s="61" t="s">
        <v>5</v>
      </c>
      <c r="F914" s="78" t="s">
        <v>1095</v>
      </c>
      <c r="G914" s="69" t="s">
        <v>1106</v>
      </c>
      <c r="H914" s="73"/>
      <c r="I914" s="65">
        <f t="shared" si="7"/>
        <v>0</v>
      </c>
      <c r="J914" s="66">
        <f>COUNTIF(Username, F914)</f>
        <v>11</v>
      </c>
      <c r="K914" s="66" t="b">
        <v>0</v>
      </c>
    </row>
    <row r="915">
      <c r="A915" s="59">
        <v>30.0</v>
      </c>
      <c r="B915" s="59">
        <v>36.0</v>
      </c>
      <c r="C915" s="60">
        <v>33.1249893491298</v>
      </c>
      <c r="D915" s="60">
        <v>-96.6323582797907</v>
      </c>
      <c r="E915" s="61" t="s">
        <v>5</v>
      </c>
      <c r="F915" s="103"/>
      <c r="G915" s="99"/>
      <c r="H915" s="73"/>
      <c r="I915" s="65">
        <f t="shared" si="7"/>
        <v>0</v>
      </c>
      <c r="J915" s="66">
        <f>COUNTIF(Username, F915)</f>
        <v>0</v>
      </c>
      <c r="K915" s="66" t="b">
        <v>0</v>
      </c>
    </row>
    <row r="916">
      <c r="A916" s="59">
        <v>30.0</v>
      </c>
      <c r="B916" s="59">
        <v>37.0</v>
      </c>
      <c r="C916" s="60">
        <v>33.1249893490121</v>
      </c>
      <c r="D916" s="60">
        <v>-96.6321866573434</v>
      </c>
      <c r="E916" s="61" t="s">
        <v>5</v>
      </c>
      <c r="F916" s="78" t="s">
        <v>416</v>
      </c>
      <c r="G916" s="69" t="s">
        <v>1107</v>
      </c>
      <c r="H916" s="73"/>
      <c r="I916" s="65">
        <f t="shared" si="7"/>
        <v>22</v>
      </c>
      <c r="J916" s="66">
        <f>COUNTIF(Username, F916)</f>
        <v>60</v>
      </c>
      <c r="K916" s="66" t="b">
        <v>0</v>
      </c>
    </row>
    <row r="917">
      <c r="A917" s="59">
        <v>30.0</v>
      </c>
      <c r="B917" s="59">
        <v>38.0</v>
      </c>
      <c r="C917" s="60">
        <v>33.1249893488945</v>
      </c>
      <c r="D917" s="60">
        <v>-96.6320150348962</v>
      </c>
      <c r="E917" s="61" t="s">
        <v>5</v>
      </c>
      <c r="F917" s="78" t="s">
        <v>1095</v>
      </c>
      <c r="G917" s="69" t="s">
        <v>1108</v>
      </c>
      <c r="H917" s="73"/>
      <c r="I917" s="65">
        <f t="shared" si="7"/>
        <v>0</v>
      </c>
      <c r="J917" s="66">
        <f>COUNTIF(Username, F917)</f>
        <v>11</v>
      </c>
      <c r="K917" s="66" t="b">
        <v>0</v>
      </c>
    </row>
    <row r="918">
      <c r="A918" s="59">
        <v>30.0</v>
      </c>
      <c r="B918" s="59">
        <v>39.0</v>
      </c>
      <c r="C918" s="60">
        <v>33.1249893487768</v>
      </c>
      <c r="D918" s="60">
        <v>-96.6318434124489</v>
      </c>
      <c r="E918" s="61" t="s">
        <v>5</v>
      </c>
      <c r="F918" s="103"/>
      <c r="G918" s="99"/>
      <c r="H918" s="73"/>
      <c r="I918" s="65">
        <f t="shared" si="7"/>
        <v>0</v>
      </c>
      <c r="J918" s="66">
        <f>COUNTIF(Username, F918)</f>
        <v>0</v>
      </c>
      <c r="K918" s="66" t="b">
        <v>0</v>
      </c>
    </row>
    <row r="919">
      <c r="A919" s="59">
        <v>30.0</v>
      </c>
      <c r="B919" s="59">
        <v>40.0</v>
      </c>
      <c r="C919" s="60">
        <v>33.1249893486592</v>
      </c>
      <c r="D919" s="60">
        <v>-96.6316717900017</v>
      </c>
      <c r="E919" s="61" t="s">
        <v>5</v>
      </c>
      <c r="F919" s="78" t="s">
        <v>416</v>
      </c>
      <c r="G919" s="69" t="s">
        <v>1109</v>
      </c>
      <c r="H919" s="73"/>
      <c r="I919" s="65">
        <f t="shared" si="7"/>
        <v>22</v>
      </c>
      <c r="J919" s="66">
        <f>COUNTIF(Username, F919)</f>
        <v>60</v>
      </c>
      <c r="K919" s="66" t="b">
        <v>0</v>
      </c>
    </row>
    <row r="920">
      <c r="A920" s="59">
        <v>30.0</v>
      </c>
      <c r="B920" s="59">
        <v>41.0</v>
      </c>
      <c r="C920" s="60">
        <v>33.1249893485416</v>
      </c>
      <c r="D920" s="60">
        <v>-96.6315001675545</v>
      </c>
      <c r="E920" s="61" t="s">
        <v>5</v>
      </c>
      <c r="F920" s="78" t="s">
        <v>1095</v>
      </c>
      <c r="G920" s="69" t="s">
        <v>1110</v>
      </c>
      <c r="H920" s="73"/>
      <c r="I920" s="65">
        <f t="shared" si="7"/>
        <v>0</v>
      </c>
      <c r="J920" s="66">
        <f>COUNTIF(Username, F920)</f>
        <v>11</v>
      </c>
      <c r="K920" s="66" t="b">
        <v>0</v>
      </c>
    </row>
    <row r="921">
      <c r="A921" s="59">
        <v>30.0</v>
      </c>
      <c r="B921" s="59">
        <v>42.0</v>
      </c>
      <c r="C921" s="60">
        <v>33.1249893484239</v>
      </c>
      <c r="D921" s="60">
        <v>-96.6313285451073</v>
      </c>
      <c r="E921" s="61" t="s">
        <v>5</v>
      </c>
      <c r="F921" s="78" t="s">
        <v>46</v>
      </c>
      <c r="G921" s="99"/>
      <c r="H921" s="73"/>
      <c r="I921" s="65">
        <f t="shared" si="7"/>
        <v>6</v>
      </c>
      <c r="J921" s="66">
        <f>COUNTIF(Username, F921)</f>
        <v>13</v>
      </c>
      <c r="K921" s="66" t="b">
        <v>0</v>
      </c>
    </row>
    <row r="922">
      <c r="A922" s="59">
        <v>30.0</v>
      </c>
      <c r="B922" s="59">
        <v>43.0</v>
      </c>
      <c r="C922" s="60">
        <v>33.1249893483063</v>
      </c>
      <c r="D922" s="60">
        <v>-96.63115692266</v>
      </c>
      <c r="E922" s="61" t="s">
        <v>5</v>
      </c>
      <c r="F922" s="78" t="s">
        <v>329</v>
      </c>
      <c r="G922" s="63" t="s">
        <v>1111</v>
      </c>
      <c r="H922" s="73"/>
      <c r="I922" s="65">
        <f t="shared" si="7"/>
        <v>2</v>
      </c>
      <c r="J922" s="66">
        <f>COUNTIF(Username, F922)</f>
        <v>4</v>
      </c>
      <c r="K922" s="66" t="b">
        <v>0</v>
      </c>
    </row>
    <row r="923">
      <c r="A923" s="59">
        <v>30.0</v>
      </c>
      <c r="B923" s="59">
        <v>44.0</v>
      </c>
      <c r="C923" s="60">
        <v>33.1249893481887</v>
      </c>
      <c r="D923" s="60">
        <v>-96.6309853002128</v>
      </c>
      <c r="E923" s="61" t="s">
        <v>5</v>
      </c>
      <c r="F923" s="78" t="s">
        <v>416</v>
      </c>
      <c r="G923" s="69" t="s">
        <v>1112</v>
      </c>
      <c r="H923" s="73"/>
      <c r="I923" s="65">
        <f t="shared" si="7"/>
        <v>22</v>
      </c>
      <c r="J923" s="66">
        <f>COUNTIF(Username, F923)</f>
        <v>60</v>
      </c>
      <c r="K923" s="66" t="b">
        <v>0</v>
      </c>
    </row>
    <row r="924">
      <c r="A924" s="59">
        <v>30.0</v>
      </c>
      <c r="B924" s="59">
        <v>45.0</v>
      </c>
      <c r="C924" s="60">
        <v>33.1249893480711</v>
      </c>
      <c r="D924" s="60">
        <v>-96.6308136777656</v>
      </c>
      <c r="E924" s="61" t="s">
        <v>5</v>
      </c>
      <c r="F924" s="78" t="s">
        <v>1095</v>
      </c>
      <c r="G924" s="69" t="s">
        <v>1113</v>
      </c>
      <c r="H924" s="73"/>
      <c r="I924" s="65">
        <f t="shared" si="7"/>
        <v>0</v>
      </c>
      <c r="J924" s="66">
        <f>COUNTIF(Username, F924)</f>
        <v>11</v>
      </c>
      <c r="K924" s="66" t="b">
        <v>0</v>
      </c>
    </row>
    <row r="925">
      <c r="A925" s="59">
        <v>30.0</v>
      </c>
      <c r="B925" s="59">
        <v>46.0</v>
      </c>
      <c r="C925" s="60">
        <v>33.1249893479534</v>
      </c>
      <c r="D925" s="60">
        <v>-96.6306420553183</v>
      </c>
      <c r="E925" s="61" t="s">
        <v>5</v>
      </c>
      <c r="F925" s="78" t="s">
        <v>1114</v>
      </c>
      <c r="G925" s="63" t="s">
        <v>1115</v>
      </c>
      <c r="H925" s="73"/>
      <c r="I925" s="65">
        <f t="shared" si="7"/>
        <v>0</v>
      </c>
      <c r="J925" s="66">
        <f>COUNTIF(Username, F925)</f>
        <v>1</v>
      </c>
      <c r="K925" s="66" t="b">
        <v>0</v>
      </c>
    </row>
    <row r="926">
      <c r="A926" s="59">
        <v>30.0</v>
      </c>
      <c r="B926" s="59">
        <v>47.0</v>
      </c>
      <c r="C926" s="60">
        <v>33.1249893478358</v>
      </c>
      <c r="D926" s="60">
        <v>-96.6304704328711</v>
      </c>
      <c r="E926" s="61" t="s">
        <v>5</v>
      </c>
      <c r="F926" s="78" t="s">
        <v>416</v>
      </c>
      <c r="G926" s="69" t="s">
        <v>1116</v>
      </c>
      <c r="H926" s="73"/>
      <c r="I926" s="65">
        <f t="shared" si="7"/>
        <v>22</v>
      </c>
      <c r="J926" s="66">
        <f>COUNTIF(Username, F926)</f>
        <v>60</v>
      </c>
      <c r="K926" s="66" t="b">
        <v>0</v>
      </c>
    </row>
    <row r="927">
      <c r="A927" s="59">
        <v>30.0</v>
      </c>
      <c r="B927" s="59">
        <v>48.0</v>
      </c>
      <c r="C927" s="60">
        <v>33.1249893477182</v>
      </c>
      <c r="D927" s="60">
        <v>-96.6302988104239</v>
      </c>
      <c r="E927" s="61" t="s">
        <v>5</v>
      </c>
      <c r="F927" s="78" t="s">
        <v>1095</v>
      </c>
      <c r="G927" s="69" t="s">
        <v>1117</v>
      </c>
      <c r="H927" s="73"/>
      <c r="I927" s="65">
        <f t="shared" si="7"/>
        <v>0</v>
      </c>
      <c r="J927" s="66">
        <f>COUNTIF(Username, F927)</f>
        <v>11</v>
      </c>
      <c r="K927" s="66" t="b">
        <v>0</v>
      </c>
    </row>
    <row r="928">
      <c r="A928" s="59">
        <v>30.0</v>
      </c>
      <c r="B928" s="59">
        <v>49.0</v>
      </c>
      <c r="C928" s="60">
        <v>33.1249893476006</v>
      </c>
      <c r="D928" s="60">
        <v>-96.6301271879767</v>
      </c>
      <c r="E928" s="61" t="s">
        <v>5</v>
      </c>
      <c r="F928" s="103"/>
      <c r="G928" s="99"/>
      <c r="H928" s="73"/>
      <c r="I928" s="65">
        <f t="shared" si="7"/>
        <v>0</v>
      </c>
      <c r="J928" s="66">
        <f>COUNTIF(Username, F928)</f>
        <v>0</v>
      </c>
      <c r="K928" s="66" t="b">
        <v>0</v>
      </c>
    </row>
    <row r="929">
      <c r="A929" s="59">
        <v>30.0</v>
      </c>
      <c r="B929" s="59">
        <v>50.0</v>
      </c>
      <c r="C929" s="60">
        <v>33.1249893474829</v>
      </c>
      <c r="D929" s="60">
        <v>-96.6299555655294</v>
      </c>
      <c r="E929" s="61" t="s">
        <v>5</v>
      </c>
      <c r="F929" s="78" t="s">
        <v>416</v>
      </c>
      <c r="G929" s="69" t="s">
        <v>1118</v>
      </c>
      <c r="H929" s="73"/>
      <c r="I929" s="65">
        <f t="shared" si="7"/>
        <v>22</v>
      </c>
      <c r="J929" s="66">
        <f>COUNTIF(Username, F929)</f>
        <v>60</v>
      </c>
      <c r="K929" s="66" t="b">
        <v>0</v>
      </c>
    </row>
    <row r="930">
      <c r="A930" s="59">
        <v>30.0</v>
      </c>
      <c r="B930" s="59">
        <v>51.0</v>
      </c>
      <c r="C930" s="60">
        <v>33.1249893473653</v>
      </c>
      <c r="D930" s="60">
        <v>-96.6297839430822</v>
      </c>
      <c r="E930" s="61" t="s">
        <v>5</v>
      </c>
      <c r="F930" s="78" t="s">
        <v>1095</v>
      </c>
      <c r="G930" s="69" t="s">
        <v>1119</v>
      </c>
      <c r="H930" s="73"/>
      <c r="I930" s="65">
        <f t="shared" si="7"/>
        <v>0</v>
      </c>
      <c r="J930" s="66">
        <f>COUNTIF(Username, F930)</f>
        <v>11</v>
      </c>
      <c r="K930" s="66" t="b">
        <v>0</v>
      </c>
    </row>
    <row r="931">
      <c r="A931" s="59">
        <v>30.0</v>
      </c>
      <c r="B931" s="59">
        <v>52.0</v>
      </c>
      <c r="C931" s="60">
        <v>33.1249893472477</v>
      </c>
      <c r="D931" s="60">
        <v>-96.629612320635</v>
      </c>
      <c r="E931" s="61" t="s">
        <v>8</v>
      </c>
      <c r="F931" s="103"/>
      <c r="G931" s="99"/>
      <c r="H931" s="73"/>
      <c r="I931" s="65">
        <f t="shared" si="7"/>
        <v>0</v>
      </c>
      <c r="J931" s="66">
        <f>COUNTIF(Username, F931)</f>
        <v>0</v>
      </c>
      <c r="K931" s="66" t="b">
        <v>0</v>
      </c>
    </row>
    <row r="932">
      <c r="A932" s="59">
        <v>30.0</v>
      </c>
      <c r="B932" s="59">
        <v>53.0</v>
      </c>
      <c r="C932" s="60">
        <v>33.12498934713</v>
      </c>
      <c r="D932" s="60">
        <v>-96.6294406981878</v>
      </c>
      <c r="E932" s="61" t="s">
        <v>9</v>
      </c>
      <c r="F932" s="78" t="s">
        <v>416</v>
      </c>
      <c r="G932" s="69" t="s">
        <v>1120</v>
      </c>
      <c r="H932" s="73"/>
      <c r="I932" s="65">
        <f t="shared" si="7"/>
        <v>22</v>
      </c>
      <c r="J932" s="66">
        <f>COUNTIF(Username, F932)</f>
        <v>60</v>
      </c>
      <c r="K932" s="66" t="b">
        <v>0</v>
      </c>
    </row>
    <row r="933">
      <c r="A933" s="59">
        <v>30.0</v>
      </c>
      <c r="B933" s="59">
        <v>54.0</v>
      </c>
      <c r="C933" s="60">
        <v>33.1249893470124</v>
      </c>
      <c r="D933" s="60">
        <v>-96.6292690757405</v>
      </c>
      <c r="E933" s="61" t="s">
        <v>10</v>
      </c>
      <c r="F933" s="78" t="s">
        <v>1121</v>
      </c>
      <c r="G933" s="63" t="s">
        <v>1122</v>
      </c>
      <c r="H933" s="73"/>
      <c r="I933" s="65">
        <f t="shared" si="7"/>
        <v>0</v>
      </c>
      <c r="J933" s="66">
        <f>COUNTIF(Username, F933)</f>
        <v>7</v>
      </c>
      <c r="K933" s="66" t="b">
        <v>0</v>
      </c>
    </row>
    <row r="934">
      <c r="A934" s="59">
        <v>31.0</v>
      </c>
      <c r="B934" s="59">
        <v>1.0</v>
      </c>
      <c r="C934" s="60">
        <v>33.1248456228014</v>
      </c>
      <c r="D934" s="60">
        <v>-96.6383650665673</v>
      </c>
      <c r="E934" s="61" t="s">
        <v>10</v>
      </c>
      <c r="F934" s="78" t="s">
        <v>985</v>
      </c>
      <c r="G934" s="63" t="s">
        <v>1123</v>
      </c>
      <c r="H934" s="73"/>
      <c r="I934" s="65">
        <f t="shared" si="7"/>
        <v>0</v>
      </c>
      <c r="J934" s="66">
        <f>COUNTIF(Username, F934)</f>
        <v>5</v>
      </c>
      <c r="K934" s="66" t="b">
        <v>0</v>
      </c>
    </row>
    <row r="935">
      <c r="A935" s="59">
        <v>31.0</v>
      </c>
      <c r="B935" s="59">
        <v>2.0</v>
      </c>
      <c r="C935" s="60">
        <v>33.1248456226838</v>
      </c>
      <c r="D935" s="60">
        <v>-96.638193444401</v>
      </c>
      <c r="E935" s="61" t="s">
        <v>9</v>
      </c>
      <c r="F935" s="103"/>
      <c r="G935" s="99"/>
      <c r="H935" s="73"/>
      <c r="I935" s="65">
        <f t="shared" si="7"/>
        <v>0</v>
      </c>
      <c r="J935" s="66">
        <f>COUNTIF(Username, F935)</f>
        <v>0</v>
      </c>
      <c r="K935" s="66" t="b">
        <v>0</v>
      </c>
    </row>
    <row r="936">
      <c r="A936" s="59">
        <v>31.0</v>
      </c>
      <c r="B936" s="59">
        <v>3.0</v>
      </c>
      <c r="C936" s="60">
        <v>33.1248456225661</v>
      </c>
      <c r="D936" s="60">
        <v>-96.6380218222347</v>
      </c>
      <c r="E936" s="61" t="s">
        <v>8</v>
      </c>
      <c r="F936" s="103"/>
      <c r="G936" s="99"/>
      <c r="H936" s="73"/>
      <c r="I936" s="65">
        <f t="shared" si="7"/>
        <v>0</v>
      </c>
      <c r="J936" s="66">
        <f>COUNTIF(Username, F936)</f>
        <v>0</v>
      </c>
      <c r="K936" s="66" t="b">
        <v>0</v>
      </c>
    </row>
    <row r="937">
      <c r="A937" s="59">
        <v>31.0</v>
      </c>
      <c r="B937" s="59">
        <v>4.0</v>
      </c>
      <c r="C937" s="60">
        <v>33.1248456224485</v>
      </c>
      <c r="D937" s="60">
        <v>-96.6378502000684</v>
      </c>
      <c r="E937" s="61" t="s">
        <v>6</v>
      </c>
      <c r="F937" s="78" t="s">
        <v>262</v>
      </c>
      <c r="G937" s="63" t="s">
        <v>1124</v>
      </c>
      <c r="H937" s="73"/>
      <c r="I937" s="65">
        <f t="shared" si="7"/>
        <v>2</v>
      </c>
      <c r="J937" s="66">
        <f>COUNTIF(Username, F937)</f>
        <v>4</v>
      </c>
      <c r="K937" s="66" t="b">
        <v>0</v>
      </c>
    </row>
    <row r="938">
      <c r="A938" s="59">
        <v>31.0</v>
      </c>
      <c r="B938" s="59">
        <v>5.0</v>
      </c>
      <c r="C938" s="60">
        <v>33.1248456223309</v>
      </c>
      <c r="D938" s="60">
        <v>-96.6376785779021</v>
      </c>
      <c r="E938" s="61" t="s">
        <v>5</v>
      </c>
      <c r="F938" s="103"/>
      <c r="G938" s="99"/>
      <c r="H938" s="73"/>
      <c r="I938" s="65">
        <f t="shared" si="7"/>
        <v>0</v>
      </c>
      <c r="J938" s="66">
        <f>COUNTIF(Username, F938)</f>
        <v>0</v>
      </c>
      <c r="K938" s="66" t="b">
        <v>0</v>
      </c>
    </row>
    <row r="939">
      <c r="A939" s="59">
        <v>31.0</v>
      </c>
      <c r="B939" s="59">
        <v>6.0</v>
      </c>
      <c r="C939" s="60">
        <v>33.1248456222133</v>
      </c>
      <c r="D939" s="60">
        <v>-96.6375069557358</v>
      </c>
      <c r="E939" s="61" t="s">
        <v>8</v>
      </c>
      <c r="F939" s="78"/>
      <c r="G939" s="99"/>
      <c r="H939" s="73"/>
      <c r="I939" s="65">
        <f t="shared" si="7"/>
        <v>0</v>
      </c>
      <c r="J939" s="66">
        <f>COUNTIF(Username, F939)</f>
        <v>0</v>
      </c>
      <c r="K939" s="66" t="b">
        <v>0</v>
      </c>
    </row>
    <row r="940">
      <c r="A940" s="59">
        <v>31.0</v>
      </c>
      <c r="B940" s="59">
        <v>7.0</v>
      </c>
      <c r="C940" s="60">
        <v>33.1248456220956</v>
      </c>
      <c r="D940" s="60">
        <v>-96.6373353335695</v>
      </c>
      <c r="E940" s="61" t="s">
        <v>8</v>
      </c>
      <c r="F940" s="103"/>
      <c r="G940" s="99"/>
      <c r="H940" s="73"/>
      <c r="I940" s="65">
        <f t="shared" si="7"/>
        <v>0</v>
      </c>
      <c r="J940" s="66">
        <f>COUNTIF(Username, F940)</f>
        <v>0</v>
      </c>
      <c r="K940" s="66" t="b">
        <v>0</v>
      </c>
    </row>
    <row r="941">
      <c r="A941" s="59">
        <v>31.0</v>
      </c>
      <c r="B941" s="59">
        <v>8.0</v>
      </c>
      <c r="C941" s="60">
        <v>33.124845621978</v>
      </c>
      <c r="D941" s="60">
        <v>-96.6371637114032</v>
      </c>
      <c r="E941" s="61" t="s">
        <v>12</v>
      </c>
      <c r="F941" s="103"/>
      <c r="G941" s="99"/>
      <c r="H941" s="73"/>
      <c r="I941" s="65">
        <f t="shared" si="7"/>
        <v>0</v>
      </c>
      <c r="J941" s="66">
        <f>COUNTIF(Username, F941)</f>
        <v>0</v>
      </c>
      <c r="K941" s="66" t="b">
        <v>0</v>
      </c>
    </row>
    <row r="942">
      <c r="A942" s="59">
        <v>31.0</v>
      </c>
      <c r="B942" s="59">
        <v>9.0</v>
      </c>
      <c r="C942" s="60">
        <v>33.1248456218604</v>
      </c>
      <c r="D942" s="60">
        <v>-96.6369920892369</v>
      </c>
      <c r="E942" s="61" t="s">
        <v>12</v>
      </c>
      <c r="F942" s="103"/>
      <c r="G942" s="99"/>
      <c r="H942" s="73"/>
      <c r="I942" s="65">
        <f t="shared" si="7"/>
        <v>0</v>
      </c>
      <c r="J942" s="66">
        <f>COUNTIF(Username, F942)</f>
        <v>0</v>
      </c>
      <c r="K942" s="66" t="b">
        <v>0</v>
      </c>
    </row>
    <row r="943">
      <c r="A943" s="59">
        <v>31.0</v>
      </c>
      <c r="B943" s="59">
        <v>10.0</v>
      </c>
      <c r="C943" s="60">
        <v>33.1248456217428</v>
      </c>
      <c r="D943" s="60">
        <v>-96.6368204670706</v>
      </c>
      <c r="E943" s="61" t="s">
        <v>11</v>
      </c>
      <c r="F943" s="78" t="s">
        <v>985</v>
      </c>
      <c r="G943" s="63" t="s">
        <v>1125</v>
      </c>
      <c r="H943" s="73"/>
      <c r="I943" s="65">
        <f t="shared" si="7"/>
        <v>0</v>
      </c>
      <c r="J943" s="66">
        <f>COUNTIF(Username, F943)</f>
        <v>5</v>
      </c>
      <c r="K943" s="66" t="b">
        <v>0</v>
      </c>
    </row>
    <row r="944">
      <c r="A944" s="59">
        <v>31.0</v>
      </c>
      <c r="B944" s="59">
        <v>11.0</v>
      </c>
      <c r="C944" s="60">
        <v>33.1248456216251</v>
      </c>
      <c r="D944" s="60">
        <v>-96.6366488449043</v>
      </c>
      <c r="E944" s="61" t="s">
        <v>12</v>
      </c>
      <c r="F944" s="108" t="s">
        <v>1126</v>
      </c>
      <c r="G944" s="63" t="s">
        <v>1127</v>
      </c>
      <c r="H944" s="73"/>
      <c r="I944" s="65">
        <f t="shared" si="7"/>
        <v>0</v>
      </c>
      <c r="J944" s="66">
        <f>COUNTIF(Username, F944)</f>
        <v>2</v>
      </c>
      <c r="K944" s="66" t="b">
        <v>0</v>
      </c>
    </row>
    <row r="945">
      <c r="A945" s="59">
        <v>31.0</v>
      </c>
      <c r="B945" s="59">
        <v>12.0</v>
      </c>
      <c r="C945" s="60">
        <v>33.1248456215075</v>
      </c>
      <c r="D945" s="60">
        <v>-96.636477222738</v>
      </c>
      <c r="E945" s="61" t="s">
        <v>11</v>
      </c>
      <c r="F945" s="109" t="s">
        <v>1128</v>
      </c>
      <c r="G945" s="63" t="s">
        <v>1129</v>
      </c>
      <c r="H945" s="73"/>
      <c r="I945" s="65">
        <f t="shared" si="7"/>
        <v>0</v>
      </c>
      <c r="J945" s="66">
        <f>COUNTIF(Username, F945)</f>
        <v>2</v>
      </c>
      <c r="K945" s="66" t="b">
        <v>0</v>
      </c>
    </row>
    <row r="946">
      <c r="A946" s="59">
        <v>31.0</v>
      </c>
      <c r="B946" s="59">
        <v>13.0</v>
      </c>
      <c r="C946" s="60">
        <v>33.1248456213899</v>
      </c>
      <c r="D946" s="60">
        <v>-96.6363056005716</v>
      </c>
      <c r="E946" s="61" t="s">
        <v>8</v>
      </c>
      <c r="F946" s="103"/>
      <c r="G946" s="99"/>
      <c r="H946" s="73"/>
      <c r="I946" s="65">
        <f t="shared" si="7"/>
        <v>0</v>
      </c>
      <c r="J946" s="66">
        <f>COUNTIF(Username, F946)</f>
        <v>0</v>
      </c>
      <c r="K946" s="66" t="b">
        <v>0</v>
      </c>
    </row>
    <row r="947">
      <c r="A947" s="59">
        <v>31.0</v>
      </c>
      <c r="B947" s="59">
        <v>14.0</v>
      </c>
      <c r="C947" s="60">
        <v>33.1248456212723</v>
      </c>
      <c r="D947" s="60">
        <v>-96.6361339784053</v>
      </c>
      <c r="E947" s="61" t="s">
        <v>5</v>
      </c>
      <c r="F947" s="103"/>
      <c r="G947" s="99"/>
      <c r="H947" s="73"/>
      <c r="I947" s="65">
        <f t="shared" si="7"/>
        <v>0</v>
      </c>
      <c r="J947" s="66">
        <f>COUNTIF(Username, F947)</f>
        <v>0</v>
      </c>
      <c r="K947" s="66" t="b">
        <v>0</v>
      </c>
    </row>
    <row r="948">
      <c r="A948" s="59">
        <v>31.0</v>
      </c>
      <c r="B948" s="59">
        <v>15.0</v>
      </c>
      <c r="C948" s="60">
        <v>33.1248456211546</v>
      </c>
      <c r="D948" s="60">
        <v>-96.635962356239</v>
      </c>
      <c r="E948" s="61" t="s">
        <v>6</v>
      </c>
      <c r="F948" s="78" t="s">
        <v>990</v>
      </c>
      <c r="G948" s="69" t="s">
        <v>1130</v>
      </c>
      <c r="H948" s="73"/>
      <c r="I948" s="65">
        <f t="shared" si="7"/>
        <v>0</v>
      </c>
      <c r="J948" s="66">
        <f>COUNTIF(Username, F948)</f>
        <v>2</v>
      </c>
      <c r="K948" s="66" t="b">
        <v>0</v>
      </c>
    </row>
    <row r="949">
      <c r="A949" s="59">
        <v>31.0</v>
      </c>
      <c r="B949" s="59">
        <v>16.0</v>
      </c>
      <c r="C949" s="60">
        <v>33.124845621037</v>
      </c>
      <c r="D949" s="60">
        <v>-96.6357907340727</v>
      </c>
      <c r="E949" s="61" t="s">
        <v>8</v>
      </c>
      <c r="F949" s="103"/>
      <c r="G949" s="99"/>
      <c r="H949" s="73"/>
      <c r="I949" s="65">
        <f t="shared" si="7"/>
        <v>0</v>
      </c>
      <c r="J949" s="66">
        <f>COUNTIF(Username, F949)</f>
        <v>0</v>
      </c>
      <c r="K949" s="66" t="b">
        <v>0</v>
      </c>
    </row>
    <row r="950">
      <c r="A950" s="59">
        <v>31.0</v>
      </c>
      <c r="B950" s="59">
        <v>17.0</v>
      </c>
      <c r="C950" s="60">
        <v>33.1248456209194</v>
      </c>
      <c r="D950" s="60">
        <v>-96.6356191119064</v>
      </c>
      <c r="E950" s="61" t="s">
        <v>9</v>
      </c>
      <c r="F950" s="78" t="s">
        <v>656</v>
      </c>
      <c r="G950" s="69" t="s">
        <v>1131</v>
      </c>
      <c r="H950" s="73"/>
      <c r="I950" s="65">
        <f t="shared" si="7"/>
        <v>17</v>
      </c>
      <c r="J950" s="66">
        <f>COUNTIF(Username, F950)</f>
        <v>20</v>
      </c>
      <c r="K950" s="66" t="b">
        <v>0</v>
      </c>
    </row>
    <row r="951">
      <c r="A951" s="59">
        <v>31.0</v>
      </c>
      <c r="B951" s="59">
        <v>18.0</v>
      </c>
      <c r="C951" s="60">
        <v>33.1248456208017</v>
      </c>
      <c r="D951" s="60">
        <v>-96.6354474897401</v>
      </c>
      <c r="E951" s="61" t="s">
        <v>9</v>
      </c>
      <c r="F951" s="103"/>
      <c r="G951" s="99"/>
      <c r="H951" s="73"/>
      <c r="I951" s="65">
        <f t="shared" si="7"/>
        <v>0</v>
      </c>
      <c r="J951" s="66">
        <f>COUNTIF(Username, F951)</f>
        <v>0</v>
      </c>
      <c r="K951" s="66" t="b">
        <v>0</v>
      </c>
    </row>
    <row r="952">
      <c r="A952" s="59">
        <v>31.0</v>
      </c>
      <c r="B952" s="59">
        <v>19.0</v>
      </c>
      <c r="C952" s="60">
        <v>33.1248456206841</v>
      </c>
      <c r="D952" s="60">
        <v>-96.6352758675738</v>
      </c>
      <c r="E952" s="61" t="s">
        <v>8</v>
      </c>
      <c r="F952" s="103"/>
      <c r="G952" s="99"/>
      <c r="H952" s="73"/>
      <c r="I952" s="65">
        <f t="shared" si="7"/>
        <v>0</v>
      </c>
      <c r="J952" s="66">
        <f>COUNTIF(Username, F952)</f>
        <v>0</v>
      </c>
      <c r="K952" s="66" t="b">
        <v>0</v>
      </c>
    </row>
    <row r="953">
      <c r="A953" s="59">
        <v>31.0</v>
      </c>
      <c r="B953" s="59">
        <v>20.0</v>
      </c>
      <c r="C953" s="60">
        <v>33.1248456205665</v>
      </c>
      <c r="D953" s="60">
        <v>-96.6351042454075</v>
      </c>
      <c r="E953" s="61" t="s">
        <v>11</v>
      </c>
      <c r="F953" s="103"/>
      <c r="G953" s="99"/>
      <c r="H953" s="73"/>
      <c r="I953" s="65">
        <f t="shared" si="7"/>
        <v>0</v>
      </c>
      <c r="J953" s="66">
        <f>COUNTIF(Username, F953)</f>
        <v>0</v>
      </c>
      <c r="K953" s="66" t="b">
        <v>0</v>
      </c>
    </row>
    <row r="954">
      <c r="A954" s="59">
        <v>31.0</v>
      </c>
      <c r="B954" s="59">
        <v>21.0</v>
      </c>
      <c r="C954" s="60">
        <v>33.1248456204488</v>
      </c>
      <c r="D954" s="60">
        <v>-96.6349326232412</v>
      </c>
      <c r="E954" s="61" t="s">
        <v>11</v>
      </c>
      <c r="F954" s="103"/>
      <c r="G954" s="99"/>
      <c r="H954" s="73"/>
      <c r="I954" s="65">
        <f t="shared" si="7"/>
        <v>0</v>
      </c>
      <c r="J954" s="66">
        <f>COUNTIF(Username, F954)</f>
        <v>0</v>
      </c>
      <c r="K954" s="66" t="b">
        <v>0</v>
      </c>
    </row>
    <row r="955">
      <c r="A955" s="59">
        <v>31.0</v>
      </c>
      <c r="B955" s="59">
        <v>22.0</v>
      </c>
      <c r="C955" s="60">
        <v>33.1248456203312</v>
      </c>
      <c r="D955" s="60">
        <v>-96.6347610010749</v>
      </c>
      <c r="E955" s="61" t="s">
        <v>11</v>
      </c>
      <c r="F955" s="103"/>
      <c r="G955" s="99"/>
      <c r="H955" s="73"/>
      <c r="I955" s="65">
        <f t="shared" si="7"/>
        <v>0</v>
      </c>
      <c r="J955" s="66">
        <f>COUNTIF(Username, F955)</f>
        <v>0</v>
      </c>
      <c r="K955" s="66" t="b">
        <v>0</v>
      </c>
    </row>
    <row r="956">
      <c r="A956" s="59">
        <v>31.0</v>
      </c>
      <c r="B956" s="59">
        <v>23.0</v>
      </c>
      <c r="C956" s="60">
        <v>33.1248456202136</v>
      </c>
      <c r="D956" s="60">
        <v>-96.6345893789086</v>
      </c>
      <c r="E956" s="61" t="s">
        <v>8</v>
      </c>
      <c r="F956" s="103"/>
      <c r="G956" s="99"/>
      <c r="H956" s="73"/>
      <c r="I956" s="65">
        <f t="shared" si="7"/>
        <v>0</v>
      </c>
      <c r="J956" s="66">
        <f>COUNTIF(Username, F956)</f>
        <v>0</v>
      </c>
      <c r="K956" s="66" t="b">
        <v>0</v>
      </c>
    </row>
    <row r="957">
      <c r="A957" s="59">
        <v>31.0</v>
      </c>
      <c r="B957" s="59">
        <v>24.0</v>
      </c>
      <c r="C957" s="60">
        <v>33.1248456200959</v>
      </c>
      <c r="D957" s="60">
        <v>-96.6344177567423</v>
      </c>
      <c r="E957" s="61" t="s">
        <v>12</v>
      </c>
      <c r="F957" s="103"/>
      <c r="G957" s="99"/>
      <c r="H957" s="73"/>
      <c r="I957" s="65">
        <f t="shared" si="7"/>
        <v>0</v>
      </c>
      <c r="J957" s="66">
        <f>COUNTIF(Username, F957)</f>
        <v>0</v>
      </c>
      <c r="K957" s="66" t="b">
        <v>0</v>
      </c>
    </row>
    <row r="958">
      <c r="A958" s="59">
        <v>31.0</v>
      </c>
      <c r="B958" s="59">
        <v>25.0</v>
      </c>
      <c r="C958" s="60">
        <v>33.1248456199783</v>
      </c>
      <c r="D958" s="60">
        <v>-96.634246134576</v>
      </c>
      <c r="E958" s="61" t="s">
        <v>8</v>
      </c>
      <c r="F958" s="103"/>
      <c r="G958" s="99"/>
      <c r="H958" s="73"/>
      <c r="I958" s="65">
        <f t="shared" si="7"/>
        <v>0</v>
      </c>
      <c r="J958" s="66">
        <f>COUNTIF(Username, F958)</f>
        <v>0</v>
      </c>
      <c r="K958" s="66" t="b">
        <v>0</v>
      </c>
    </row>
    <row r="959">
      <c r="A959" s="59">
        <v>31.0</v>
      </c>
      <c r="B959" s="59">
        <v>26.0</v>
      </c>
      <c r="C959" s="60">
        <v>33.1248456198607</v>
      </c>
      <c r="D959" s="60">
        <v>-96.6340745124097</v>
      </c>
      <c r="E959" s="61" t="s">
        <v>11</v>
      </c>
      <c r="F959" s="103"/>
      <c r="G959" s="99"/>
      <c r="H959" s="73"/>
      <c r="I959" s="65">
        <f t="shared" si="7"/>
        <v>0</v>
      </c>
      <c r="J959" s="66">
        <f>COUNTIF(Username, F959)</f>
        <v>0</v>
      </c>
      <c r="K959" s="66" t="b">
        <v>0</v>
      </c>
    </row>
    <row r="960">
      <c r="A960" s="59">
        <v>31.0</v>
      </c>
      <c r="B960" s="59">
        <v>27.0</v>
      </c>
      <c r="C960" s="60">
        <v>33.124845619743</v>
      </c>
      <c r="D960" s="60">
        <v>-96.6339028902434</v>
      </c>
      <c r="E960" s="61" t="s">
        <v>11</v>
      </c>
      <c r="F960" s="103"/>
      <c r="G960" s="99"/>
      <c r="H960" s="73"/>
      <c r="I960" s="65">
        <f t="shared" si="7"/>
        <v>0</v>
      </c>
      <c r="J960" s="66">
        <f>COUNTIF(Username, F960)</f>
        <v>0</v>
      </c>
      <c r="K960" s="66" t="b">
        <v>0</v>
      </c>
    </row>
    <row r="961">
      <c r="A961" s="59">
        <v>31.0</v>
      </c>
      <c r="B961" s="59">
        <v>28.0</v>
      </c>
      <c r="C961" s="60">
        <v>33.1248456196254</v>
      </c>
      <c r="D961" s="60">
        <v>-96.6337312680771</v>
      </c>
      <c r="E961" s="61" t="s">
        <v>11</v>
      </c>
      <c r="F961" s="108" t="s">
        <v>1126</v>
      </c>
      <c r="G961" s="63" t="s">
        <v>1132</v>
      </c>
      <c r="H961" s="73"/>
      <c r="I961" s="65">
        <f t="shared" si="7"/>
        <v>0</v>
      </c>
      <c r="J961" s="66">
        <f>COUNTIF(Username, F961)</f>
        <v>2</v>
      </c>
      <c r="K961" s="66" t="b">
        <v>0</v>
      </c>
    </row>
    <row r="962">
      <c r="A962" s="59">
        <v>31.0</v>
      </c>
      <c r="B962" s="59">
        <v>29.0</v>
      </c>
      <c r="C962" s="60">
        <v>33.1248456195078</v>
      </c>
      <c r="D962" s="60">
        <v>-96.6335596459108</v>
      </c>
      <c r="E962" s="61" t="s">
        <v>12</v>
      </c>
      <c r="F962" s="109" t="s">
        <v>1128</v>
      </c>
      <c r="G962" s="63" t="s">
        <v>1133</v>
      </c>
      <c r="H962" s="73"/>
      <c r="I962" s="65">
        <f t="shared" si="7"/>
        <v>0</v>
      </c>
      <c r="J962" s="66">
        <f>COUNTIF(Username, F962)</f>
        <v>2</v>
      </c>
      <c r="K962" s="66" t="b">
        <v>0</v>
      </c>
    </row>
    <row r="963">
      <c r="A963" s="59">
        <v>31.0</v>
      </c>
      <c r="B963" s="59">
        <v>30.0</v>
      </c>
      <c r="C963" s="60">
        <v>33.1248456193902</v>
      </c>
      <c r="D963" s="60">
        <v>-96.6333880237444</v>
      </c>
      <c r="E963" s="61" t="s">
        <v>8</v>
      </c>
      <c r="F963" s="103"/>
      <c r="G963" s="99"/>
      <c r="H963" s="73"/>
      <c r="I963" s="65">
        <f t="shared" si="7"/>
        <v>0</v>
      </c>
      <c r="J963" s="66">
        <f>COUNTIF(Username, F963)</f>
        <v>0</v>
      </c>
      <c r="K963" s="66" t="b">
        <v>0</v>
      </c>
    </row>
    <row r="964">
      <c r="A964" s="59">
        <v>31.0</v>
      </c>
      <c r="B964" s="59">
        <v>31.0</v>
      </c>
      <c r="C964" s="60">
        <v>33.1248456192725</v>
      </c>
      <c r="D964" s="60">
        <v>-96.6332164015781</v>
      </c>
      <c r="E964" s="61" t="s">
        <v>11</v>
      </c>
      <c r="F964" s="103"/>
      <c r="G964" s="99"/>
      <c r="H964" s="73"/>
      <c r="I964" s="65">
        <f t="shared" si="7"/>
        <v>0</v>
      </c>
      <c r="J964" s="66">
        <f>COUNTIF(Username, F964)</f>
        <v>0</v>
      </c>
      <c r="K964" s="66" t="b">
        <v>0</v>
      </c>
    </row>
    <row r="965">
      <c r="A965" s="59">
        <v>31.0</v>
      </c>
      <c r="B965" s="59">
        <v>32.0</v>
      </c>
      <c r="C965" s="60">
        <v>33.1248456191549</v>
      </c>
      <c r="D965" s="60">
        <v>-96.6330447794118</v>
      </c>
      <c r="E965" s="61" t="s">
        <v>8</v>
      </c>
      <c r="F965" s="103"/>
      <c r="G965" s="99"/>
      <c r="H965" s="73"/>
      <c r="I965" s="65">
        <f t="shared" si="7"/>
        <v>0</v>
      </c>
      <c r="J965" s="66">
        <f>COUNTIF(Username, F965)</f>
        <v>0</v>
      </c>
      <c r="K965" s="66" t="b">
        <v>0</v>
      </c>
    </row>
    <row r="966">
      <c r="A966" s="59">
        <v>31.0</v>
      </c>
      <c r="B966" s="59">
        <v>33.0</v>
      </c>
      <c r="C966" s="60">
        <v>33.1248456190373</v>
      </c>
      <c r="D966" s="60">
        <v>-96.6328731572455</v>
      </c>
      <c r="E966" s="61" t="s">
        <v>8</v>
      </c>
      <c r="F966" s="103"/>
      <c r="G966" s="99"/>
      <c r="H966" s="73"/>
      <c r="I966" s="65">
        <f t="shared" si="7"/>
        <v>0</v>
      </c>
      <c r="J966" s="66">
        <f>COUNTIF(Username, F966)</f>
        <v>0</v>
      </c>
      <c r="K966" s="66" t="b">
        <v>0</v>
      </c>
    </row>
    <row r="967">
      <c r="A967" s="59">
        <v>31.0</v>
      </c>
      <c r="B967" s="59">
        <v>34.0</v>
      </c>
      <c r="C967" s="60">
        <v>33.1248456189196</v>
      </c>
      <c r="D967" s="60">
        <v>-96.6327015350792</v>
      </c>
      <c r="E967" s="61" t="s">
        <v>8</v>
      </c>
      <c r="F967" s="103"/>
      <c r="G967" s="99"/>
      <c r="H967" s="73"/>
      <c r="I967" s="65">
        <f t="shared" si="7"/>
        <v>0</v>
      </c>
      <c r="J967" s="66">
        <f>COUNTIF(Username, F967)</f>
        <v>0</v>
      </c>
      <c r="K967" s="66" t="b">
        <v>0</v>
      </c>
    </row>
    <row r="968">
      <c r="A968" s="59">
        <v>31.0</v>
      </c>
      <c r="B968" s="59">
        <v>35.0</v>
      </c>
      <c r="C968" s="60">
        <v>33.124845618802</v>
      </c>
      <c r="D968" s="60">
        <v>-96.6325299129129</v>
      </c>
      <c r="E968" s="61" t="s">
        <v>8</v>
      </c>
      <c r="F968" s="103"/>
      <c r="G968" s="99"/>
      <c r="H968" s="73"/>
      <c r="I968" s="65">
        <f t="shared" si="7"/>
        <v>0</v>
      </c>
      <c r="J968" s="66">
        <f>COUNTIF(Username, F968)</f>
        <v>0</v>
      </c>
      <c r="K968" s="66" t="b">
        <v>0</v>
      </c>
    </row>
    <row r="969">
      <c r="A969" s="59">
        <v>31.0</v>
      </c>
      <c r="B969" s="59">
        <v>36.0</v>
      </c>
      <c r="C969" s="60">
        <v>33.1248456186844</v>
      </c>
      <c r="D969" s="60">
        <v>-96.6323582907466</v>
      </c>
      <c r="E969" s="61" t="s">
        <v>8</v>
      </c>
      <c r="F969" s="103"/>
      <c r="G969" s="99"/>
      <c r="H969" s="73"/>
      <c r="I969" s="65">
        <f t="shared" si="7"/>
        <v>0</v>
      </c>
      <c r="J969" s="66">
        <f>COUNTIF(Username, F969)</f>
        <v>0</v>
      </c>
      <c r="K969" s="66" t="b">
        <v>0</v>
      </c>
    </row>
    <row r="970">
      <c r="A970" s="59">
        <v>31.0</v>
      </c>
      <c r="B970" s="59">
        <v>37.0</v>
      </c>
      <c r="C970" s="60">
        <v>33.1248456185667</v>
      </c>
      <c r="D970" s="60">
        <v>-96.6321866685803</v>
      </c>
      <c r="E970" s="61" t="s">
        <v>8</v>
      </c>
      <c r="F970" s="103"/>
      <c r="G970" s="99"/>
      <c r="H970" s="73"/>
      <c r="I970" s="65">
        <f t="shared" si="7"/>
        <v>0</v>
      </c>
      <c r="J970" s="66">
        <f>COUNTIF(Username, F970)</f>
        <v>0</v>
      </c>
      <c r="K970" s="66" t="b">
        <v>0</v>
      </c>
    </row>
    <row r="971">
      <c r="A971" s="59">
        <v>31.0</v>
      </c>
      <c r="B971" s="59">
        <v>38.0</v>
      </c>
      <c r="C971" s="60">
        <v>33.1248456184491</v>
      </c>
      <c r="D971" s="60">
        <v>-96.632015046414</v>
      </c>
      <c r="E971" s="61" t="s">
        <v>8</v>
      </c>
      <c r="F971" s="103"/>
      <c r="G971" s="99"/>
      <c r="H971" s="73"/>
      <c r="I971" s="65">
        <f t="shared" si="7"/>
        <v>0</v>
      </c>
      <c r="J971" s="66">
        <f>COUNTIF(Username, F971)</f>
        <v>0</v>
      </c>
      <c r="K971" s="66" t="b">
        <v>0</v>
      </c>
    </row>
    <row r="972">
      <c r="A972" s="59">
        <v>31.0</v>
      </c>
      <c r="B972" s="59">
        <v>39.0</v>
      </c>
      <c r="C972" s="60">
        <v>33.1248456183315</v>
      </c>
      <c r="D972" s="60">
        <v>-96.6318434242477</v>
      </c>
      <c r="E972" s="61" t="s">
        <v>8</v>
      </c>
      <c r="F972" s="103"/>
      <c r="G972" s="99"/>
      <c r="H972" s="73"/>
      <c r="I972" s="65">
        <f t="shared" si="7"/>
        <v>0</v>
      </c>
      <c r="J972" s="66">
        <f>COUNTIF(Username, F972)</f>
        <v>0</v>
      </c>
      <c r="K972" s="66" t="b">
        <v>0</v>
      </c>
    </row>
    <row r="973">
      <c r="A973" s="59">
        <v>31.0</v>
      </c>
      <c r="B973" s="59">
        <v>40.0</v>
      </c>
      <c r="C973" s="60">
        <v>33.1248456182138</v>
      </c>
      <c r="D973" s="60">
        <v>-96.6316718020814</v>
      </c>
      <c r="E973" s="61" t="s">
        <v>8</v>
      </c>
      <c r="F973" s="103"/>
      <c r="G973" s="99"/>
      <c r="H973" s="73"/>
      <c r="I973" s="65">
        <f t="shared" si="7"/>
        <v>0</v>
      </c>
      <c r="J973" s="66">
        <f>COUNTIF(Username, F973)</f>
        <v>0</v>
      </c>
      <c r="K973" s="66" t="b">
        <v>0</v>
      </c>
    </row>
    <row r="974">
      <c r="A974" s="59">
        <v>31.0</v>
      </c>
      <c r="B974" s="59">
        <v>41.0</v>
      </c>
      <c r="C974" s="60">
        <v>33.1248456180962</v>
      </c>
      <c r="D974" s="60">
        <v>-96.6315001799151</v>
      </c>
      <c r="E974" s="61" t="s">
        <v>8</v>
      </c>
      <c r="F974" s="103"/>
      <c r="G974" s="99"/>
      <c r="H974" s="73"/>
      <c r="I974" s="65">
        <f t="shared" si="7"/>
        <v>0</v>
      </c>
      <c r="J974" s="66">
        <f>COUNTIF(Username, F974)</f>
        <v>0</v>
      </c>
      <c r="K974" s="66" t="b">
        <v>0</v>
      </c>
    </row>
    <row r="975">
      <c r="A975" s="59">
        <v>31.0</v>
      </c>
      <c r="B975" s="59">
        <v>42.0</v>
      </c>
      <c r="C975" s="60">
        <v>33.1248456179786</v>
      </c>
      <c r="D975" s="60">
        <v>-96.6313285577488</v>
      </c>
      <c r="E975" s="61" t="s">
        <v>8</v>
      </c>
      <c r="F975" s="103"/>
      <c r="G975" s="99"/>
      <c r="H975" s="73"/>
      <c r="I975" s="65">
        <f t="shared" si="7"/>
        <v>0</v>
      </c>
      <c r="J975" s="66">
        <f>COUNTIF(Username, F975)</f>
        <v>0</v>
      </c>
      <c r="K975" s="66" t="b">
        <v>0</v>
      </c>
    </row>
    <row r="976">
      <c r="A976" s="59">
        <v>31.0</v>
      </c>
      <c r="B976" s="59">
        <v>43.0</v>
      </c>
      <c r="C976" s="60">
        <v>33.1248456178609</v>
      </c>
      <c r="D976" s="60">
        <v>-96.6311569355825</v>
      </c>
      <c r="E976" s="61" t="s">
        <v>8</v>
      </c>
      <c r="F976" s="103"/>
      <c r="G976" s="99"/>
      <c r="H976" s="73"/>
      <c r="I976" s="65">
        <f t="shared" si="7"/>
        <v>0</v>
      </c>
      <c r="J976" s="66">
        <f>COUNTIF(Username, F976)</f>
        <v>0</v>
      </c>
      <c r="K976" s="66" t="b">
        <v>0</v>
      </c>
    </row>
    <row r="977">
      <c r="A977" s="59">
        <v>31.0</v>
      </c>
      <c r="B977" s="59">
        <v>44.0</v>
      </c>
      <c r="C977" s="60">
        <v>33.1248456177433</v>
      </c>
      <c r="D977" s="60">
        <v>-96.6309853134162</v>
      </c>
      <c r="E977" s="61" t="s">
        <v>8</v>
      </c>
      <c r="F977" s="103"/>
      <c r="G977" s="99"/>
      <c r="H977" s="73"/>
      <c r="I977" s="65">
        <f t="shared" si="7"/>
        <v>0</v>
      </c>
      <c r="J977" s="66">
        <f>COUNTIF(Username, F977)</f>
        <v>0</v>
      </c>
      <c r="K977" s="66" t="b">
        <v>0</v>
      </c>
    </row>
    <row r="978">
      <c r="A978" s="59">
        <v>31.0</v>
      </c>
      <c r="B978" s="59">
        <v>45.0</v>
      </c>
      <c r="C978" s="60">
        <v>33.1248456176257</v>
      </c>
      <c r="D978" s="60">
        <v>-96.6308136912499</v>
      </c>
      <c r="E978" s="61" t="s">
        <v>8</v>
      </c>
      <c r="F978" s="103"/>
      <c r="G978" s="99"/>
      <c r="H978" s="73"/>
      <c r="I978" s="65">
        <f t="shared" si="7"/>
        <v>0</v>
      </c>
      <c r="J978" s="66">
        <f>COUNTIF(Username, F978)</f>
        <v>0</v>
      </c>
      <c r="K978" s="66" t="b">
        <v>0</v>
      </c>
    </row>
    <row r="979">
      <c r="A979" s="59">
        <v>31.0</v>
      </c>
      <c r="B979" s="59">
        <v>46.0</v>
      </c>
      <c r="C979" s="60">
        <v>33.124845617508</v>
      </c>
      <c r="D979" s="60">
        <v>-96.6306420690835</v>
      </c>
      <c r="E979" s="61" t="s">
        <v>8</v>
      </c>
      <c r="F979" s="103"/>
      <c r="G979" s="99"/>
      <c r="H979" s="73"/>
      <c r="I979" s="65">
        <f t="shared" si="7"/>
        <v>0</v>
      </c>
      <c r="J979" s="66">
        <f>COUNTIF(Username, F979)</f>
        <v>0</v>
      </c>
      <c r="K979" s="66" t="b">
        <v>0</v>
      </c>
    </row>
    <row r="980">
      <c r="A980" s="59">
        <v>31.0</v>
      </c>
      <c r="B980" s="59">
        <v>47.0</v>
      </c>
      <c r="C980" s="60">
        <v>33.1248456173904</v>
      </c>
      <c r="D980" s="60">
        <v>-96.6304704469172</v>
      </c>
      <c r="E980" s="61" t="s">
        <v>8</v>
      </c>
      <c r="F980" s="104" t="s">
        <v>974</v>
      </c>
      <c r="G980" s="102" t="s">
        <v>1134</v>
      </c>
      <c r="H980" s="73"/>
      <c r="I980" s="65">
        <f t="shared" si="7"/>
        <v>0</v>
      </c>
      <c r="J980" s="66">
        <f>COUNTIF(Username, F980)</f>
        <v>7</v>
      </c>
      <c r="K980" s="66" t="b">
        <v>0</v>
      </c>
    </row>
    <row r="981">
      <c r="A981" s="59">
        <v>31.0</v>
      </c>
      <c r="B981" s="59">
        <v>48.0</v>
      </c>
      <c r="C981" s="60">
        <v>33.1248456172728</v>
      </c>
      <c r="D981" s="60">
        <v>-96.6302988247509</v>
      </c>
      <c r="E981" s="61" t="s">
        <v>8</v>
      </c>
      <c r="F981" s="104" t="s">
        <v>1068</v>
      </c>
      <c r="G981" s="63" t="s">
        <v>1135</v>
      </c>
      <c r="H981" s="73"/>
      <c r="I981" s="65">
        <f t="shared" si="7"/>
        <v>0</v>
      </c>
      <c r="J981" s="66">
        <f>COUNTIF(Username, F981)</f>
        <v>4</v>
      </c>
      <c r="K981" s="66" t="b">
        <v>0</v>
      </c>
    </row>
    <row r="982">
      <c r="A982" s="59">
        <v>31.0</v>
      </c>
      <c r="B982" s="59">
        <v>49.0</v>
      </c>
      <c r="C982" s="60">
        <v>33.1248456171551</v>
      </c>
      <c r="D982" s="60">
        <v>-96.6301272025846</v>
      </c>
      <c r="E982" s="61" t="s">
        <v>8</v>
      </c>
      <c r="F982" s="104" t="s">
        <v>1070</v>
      </c>
      <c r="G982" s="63" t="s">
        <v>1136</v>
      </c>
      <c r="H982" s="73"/>
      <c r="I982" s="65">
        <f t="shared" si="7"/>
        <v>0</v>
      </c>
      <c r="J982" s="66">
        <f>COUNTIF(Username, F982)</f>
        <v>4</v>
      </c>
      <c r="K982" s="66" t="b">
        <v>0</v>
      </c>
    </row>
    <row r="983">
      <c r="A983" s="59">
        <v>31.0</v>
      </c>
      <c r="B983" s="59">
        <v>50.0</v>
      </c>
      <c r="C983" s="60">
        <v>33.1248456170375</v>
      </c>
      <c r="D983" s="60">
        <v>-96.6299555804183</v>
      </c>
      <c r="E983" s="61" t="s">
        <v>8</v>
      </c>
      <c r="F983" s="104" t="s">
        <v>1072</v>
      </c>
      <c r="G983" s="63" t="s">
        <v>1137</v>
      </c>
      <c r="H983" s="73"/>
      <c r="I983" s="65">
        <f t="shared" si="7"/>
        <v>0</v>
      </c>
      <c r="J983" s="66">
        <f>COUNTIF(Username, F983)</f>
        <v>4</v>
      </c>
      <c r="K983" s="66" t="b">
        <v>0</v>
      </c>
    </row>
    <row r="984">
      <c r="A984" s="59">
        <v>31.0</v>
      </c>
      <c r="B984" s="59">
        <v>51.0</v>
      </c>
      <c r="C984" s="60">
        <v>33.1248456169199</v>
      </c>
      <c r="D984" s="60">
        <v>-96.629783958252</v>
      </c>
      <c r="E984" s="61" t="s">
        <v>8</v>
      </c>
      <c r="F984" s="104" t="s">
        <v>1074</v>
      </c>
      <c r="G984" s="63" t="s">
        <v>1138</v>
      </c>
      <c r="H984" s="73"/>
      <c r="I984" s="65">
        <f t="shared" si="7"/>
        <v>0</v>
      </c>
      <c r="J984" s="66">
        <f>COUNTIF(Username, F984)</f>
        <v>4</v>
      </c>
      <c r="K984" s="66" t="b">
        <v>0</v>
      </c>
    </row>
    <row r="985">
      <c r="A985" s="59">
        <v>31.0</v>
      </c>
      <c r="B985" s="59">
        <v>52.0</v>
      </c>
      <c r="C985" s="60">
        <v>33.1248456168022</v>
      </c>
      <c r="D985" s="60">
        <v>-96.6296123360857</v>
      </c>
      <c r="E985" s="61" t="s">
        <v>9</v>
      </c>
      <c r="F985" s="103"/>
      <c r="G985" s="99"/>
      <c r="H985" s="73"/>
      <c r="I985" s="65">
        <f t="shared" si="7"/>
        <v>0</v>
      </c>
      <c r="J985" s="66">
        <f>COUNTIF(Username, F985)</f>
        <v>0</v>
      </c>
      <c r="K985" s="66" t="b">
        <v>0</v>
      </c>
    </row>
    <row r="986">
      <c r="A986" s="59">
        <v>31.0</v>
      </c>
      <c r="B986" s="59">
        <v>53.0</v>
      </c>
      <c r="C986" s="60">
        <v>33.1248456166846</v>
      </c>
      <c r="D986" s="60">
        <v>-96.6294407139194</v>
      </c>
      <c r="E986" s="61" t="s">
        <v>10</v>
      </c>
      <c r="F986" s="103"/>
      <c r="G986" s="99"/>
      <c r="H986" s="73"/>
      <c r="I986" s="65">
        <f t="shared" si="7"/>
        <v>0</v>
      </c>
      <c r="J986" s="66">
        <f>COUNTIF(Username, F986)</f>
        <v>0</v>
      </c>
      <c r="K986" s="66" t="b">
        <v>0</v>
      </c>
    </row>
    <row r="987">
      <c r="A987" s="59">
        <v>32.0</v>
      </c>
      <c r="B987" s="59">
        <v>1.0</v>
      </c>
      <c r="C987" s="60">
        <v>33.1247018923559</v>
      </c>
      <c r="D987" s="60">
        <v>-96.638365067691</v>
      </c>
      <c r="E987" s="61" t="s">
        <v>10</v>
      </c>
      <c r="F987" s="103"/>
      <c r="G987" s="99"/>
      <c r="H987" s="73"/>
      <c r="I987" s="65">
        <f t="shared" si="7"/>
        <v>0</v>
      </c>
      <c r="J987" s="66">
        <f>COUNTIF(Username, F987)</f>
        <v>0</v>
      </c>
      <c r="K987" s="66" t="b">
        <v>0</v>
      </c>
    </row>
    <row r="988">
      <c r="A988" s="59">
        <v>32.0</v>
      </c>
      <c r="B988" s="59">
        <v>2.0</v>
      </c>
      <c r="C988" s="60">
        <v>33.1247018922383</v>
      </c>
      <c r="D988" s="60">
        <v>-96.6381934458056</v>
      </c>
      <c r="E988" s="61" t="s">
        <v>9</v>
      </c>
      <c r="F988" s="103"/>
      <c r="G988" s="99"/>
      <c r="H988" s="73"/>
      <c r="I988" s="65">
        <f t="shared" si="7"/>
        <v>0</v>
      </c>
      <c r="J988" s="66">
        <f>COUNTIF(Username, F988)</f>
        <v>0</v>
      </c>
      <c r="K988" s="66" t="b">
        <v>0</v>
      </c>
    </row>
    <row r="989">
      <c r="A989" s="59">
        <v>32.0</v>
      </c>
      <c r="B989" s="59">
        <v>3.0</v>
      </c>
      <c r="C989" s="60">
        <v>33.1247018921207</v>
      </c>
      <c r="D989" s="60">
        <v>-96.6380218239202</v>
      </c>
      <c r="E989" s="61" t="s">
        <v>8</v>
      </c>
      <c r="F989" s="103"/>
      <c r="G989" s="99"/>
      <c r="H989" s="73"/>
      <c r="I989" s="65">
        <f t="shared" si="7"/>
        <v>0</v>
      </c>
      <c r="J989" s="66">
        <f>COUNTIF(Username, F989)</f>
        <v>0</v>
      </c>
      <c r="K989" s="66" t="b">
        <v>0</v>
      </c>
    </row>
    <row r="990">
      <c r="A990" s="59">
        <v>32.0</v>
      </c>
      <c r="B990" s="59">
        <v>4.0</v>
      </c>
      <c r="C990" s="60">
        <v>33.1247018920031</v>
      </c>
      <c r="D990" s="60">
        <v>-96.6378502020348</v>
      </c>
      <c r="E990" s="61" t="s">
        <v>8</v>
      </c>
      <c r="F990" s="103"/>
      <c r="G990" s="99"/>
      <c r="H990" s="73"/>
      <c r="I990" s="65">
        <f t="shared" si="7"/>
        <v>0</v>
      </c>
      <c r="J990" s="66">
        <f>COUNTIF(Username, F990)</f>
        <v>0</v>
      </c>
      <c r="K990" s="66" t="b">
        <v>0</v>
      </c>
    </row>
    <row r="991">
      <c r="A991" s="59">
        <v>32.0</v>
      </c>
      <c r="B991" s="59">
        <v>5.0</v>
      </c>
      <c r="C991" s="60">
        <v>33.1247018918854</v>
      </c>
      <c r="D991" s="60">
        <v>-96.6376785801495</v>
      </c>
      <c r="E991" s="61" t="s">
        <v>8</v>
      </c>
      <c r="F991" s="78" t="s">
        <v>1139</v>
      </c>
      <c r="G991" s="69" t="s">
        <v>1140</v>
      </c>
      <c r="H991" s="73"/>
      <c r="I991" s="65">
        <f t="shared" si="7"/>
        <v>2</v>
      </c>
      <c r="J991" s="66">
        <f>COUNTIF(Username, F991)</f>
        <v>8</v>
      </c>
      <c r="K991" s="66" t="b">
        <v>0</v>
      </c>
    </row>
    <row r="992">
      <c r="A992" s="59">
        <v>32.0</v>
      </c>
      <c r="B992" s="59">
        <v>6.0</v>
      </c>
      <c r="C992" s="60">
        <v>33.1247018917678</v>
      </c>
      <c r="D992" s="60">
        <v>-96.6375069582641</v>
      </c>
      <c r="E992" s="61" t="s">
        <v>9</v>
      </c>
      <c r="F992" s="78"/>
      <c r="G992" s="99"/>
      <c r="H992" s="73"/>
      <c r="I992" s="65">
        <f t="shared" si="7"/>
        <v>0</v>
      </c>
      <c r="J992" s="66">
        <f>COUNTIF(Username, F992)</f>
        <v>0</v>
      </c>
      <c r="K992" s="66" t="b">
        <v>0</v>
      </c>
    </row>
    <row r="993">
      <c r="A993" s="59">
        <v>32.0</v>
      </c>
      <c r="B993" s="59">
        <v>7.0</v>
      </c>
      <c r="C993" s="60">
        <v>33.1247018916502</v>
      </c>
      <c r="D993" s="60">
        <v>-96.6373353363787</v>
      </c>
      <c r="E993" s="61" t="s">
        <v>9</v>
      </c>
      <c r="F993" s="78" t="s">
        <v>1141</v>
      </c>
      <c r="G993" s="63" t="s">
        <v>1142</v>
      </c>
      <c r="H993" s="73"/>
      <c r="I993" s="65">
        <f t="shared" si="7"/>
        <v>0</v>
      </c>
      <c r="J993" s="66">
        <f>COUNTIF(Username, F993)</f>
        <v>1</v>
      </c>
      <c r="K993" s="66" t="b">
        <v>0</v>
      </c>
    </row>
    <row r="994">
      <c r="A994" s="59">
        <v>32.0</v>
      </c>
      <c r="B994" s="59">
        <v>8.0</v>
      </c>
      <c r="C994" s="60">
        <v>33.1247018915326</v>
      </c>
      <c r="D994" s="60">
        <v>-96.6371637144933</v>
      </c>
      <c r="E994" s="61" t="s">
        <v>8</v>
      </c>
      <c r="F994" s="78" t="s">
        <v>369</v>
      </c>
      <c r="G994" s="99"/>
      <c r="H994" s="73"/>
      <c r="I994" s="65">
        <f t="shared" si="7"/>
        <v>7</v>
      </c>
      <c r="J994" s="66">
        <f>COUNTIF(Username, F994)</f>
        <v>18</v>
      </c>
      <c r="K994" s="66" t="b">
        <v>0</v>
      </c>
    </row>
    <row r="995">
      <c r="A995" s="59">
        <v>32.0</v>
      </c>
      <c r="B995" s="59">
        <v>9.0</v>
      </c>
      <c r="C995" s="60">
        <v>33.1247018914149</v>
      </c>
      <c r="D995" s="60">
        <v>-96.6369920926079</v>
      </c>
      <c r="E995" s="61" t="s">
        <v>12</v>
      </c>
      <c r="F995" s="78" t="s">
        <v>1121</v>
      </c>
      <c r="G995" s="63" t="s">
        <v>1143</v>
      </c>
      <c r="H995" s="73"/>
      <c r="I995" s="65">
        <f t="shared" si="7"/>
        <v>0</v>
      </c>
      <c r="J995" s="66">
        <f>COUNTIF(Username, F995)</f>
        <v>7</v>
      </c>
      <c r="K995" s="66" t="b">
        <v>0</v>
      </c>
    </row>
    <row r="996">
      <c r="A996" s="59">
        <v>32.0</v>
      </c>
      <c r="B996" s="59">
        <v>10.0</v>
      </c>
      <c r="C996" s="60">
        <v>33.1247018912973</v>
      </c>
      <c r="D996" s="60">
        <v>-96.6368204707225</v>
      </c>
      <c r="E996" s="61" t="s">
        <v>12</v>
      </c>
      <c r="F996" s="78" t="s">
        <v>721</v>
      </c>
      <c r="G996" s="69" t="s">
        <v>1144</v>
      </c>
      <c r="H996" s="73"/>
      <c r="I996" s="65">
        <f t="shared" si="7"/>
        <v>2</v>
      </c>
      <c r="J996" s="66">
        <f>COUNTIF(Username, F996)</f>
        <v>8</v>
      </c>
      <c r="K996" s="66" t="b">
        <v>0</v>
      </c>
    </row>
    <row r="997">
      <c r="A997" s="59">
        <v>32.0</v>
      </c>
      <c r="B997" s="59">
        <v>11.0</v>
      </c>
      <c r="C997" s="60">
        <v>33.1247018911797</v>
      </c>
      <c r="D997" s="60">
        <v>-96.6366488488371</v>
      </c>
      <c r="E997" s="61" t="s">
        <v>12</v>
      </c>
      <c r="F997" s="103"/>
      <c r="G997" s="99"/>
      <c r="H997" s="73"/>
      <c r="I997" s="65">
        <f t="shared" si="7"/>
        <v>0</v>
      </c>
      <c r="J997" s="66">
        <f>COUNTIF(Username, F997)</f>
        <v>0</v>
      </c>
      <c r="K997" s="66" t="b">
        <v>0</v>
      </c>
    </row>
    <row r="998">
      <c r="A998" s="59">
        <v>32.0</v>
      </c>
      <c r="B998" s="59">
        <v>12.0</v>
      </c>
      <c r="C998" s="60">
        <v>33.124701891062</v>
      </c>
      <c r="D998" s="60">
        <v>-96.6364772269518</v>
      </c>
      <c r="E998" s="61" t="s">
        <v>12</v>
      </c>
      <c r="F998" s="103"/>
      <c r="G998" s="99"/>
      <c r="H998" s="73"/>
      <c r="I998" s="65">
        <f t="shared" si="7"/>
        <v>0</v>
      </c>
      <c r="J998" s="66">
        <f>COUNTIF(Username, F998)</f>
        <v>0</v>
      </c>
      <c r="K998" s="66" t="b">
        <v>0</v>
      </c>
    </row>
    <row r="999">
      <c r="A999" s="59">
        <v>32.0</v>
      </c>
      <c r="B999" s="59">
        <v>13.0</v>
      </c>
      <c r="C999" s="60">
        <v>33.1247018909444</v>
      </c>
      <c r="D999" s="60">
        <v>-96.6363056050664</v>
      </c>
      <c r="E999" s="61" t="s">
        <v>8</v>
      </c>
      <c r="F999" s="103"/>
      <c r="G999" s="99"/>
      <c r="H999" s="73"/>
      <c r="I999" s="65">
        <f t="shared" si="7"/>
        <v>0</v>
      </c>
      <c r="J999" s="66">
        <f>COUNTIF(Username, F999)</f>
        <v>0</v>
      </c>
      <c r="K999" s="66" t="b">
        <v>0</v>
      </c>
    </row>
    <row r="1000">
      <c r="A1000" s="59">
        <v>32.0</v>
      </c>
      <c r="B1000" s="59">
        <v>14.0</v>
      </c>
      <c r="C1000" s="60">
        <v>33.1247018908268</v>
      </c>
      <c r="D1000" s="60">
        <v>-96.636133983181</v>
      </c>
      <c r="E1000" s="61" t="s">
        <v>8</v>
      </c>
      <c r="F1000" s="103"/>
      <c r="G1000" s="99"/>
      <c r="H1000" s="73"/>
      <c r="I1000" s="65">
        <f t="shared" si="7"/>
        <v>0</v>
      </c>
      <c r="J1000" s="66">
        <f>COUNTIF(Username, F1000)</f>
        <v>0</v>
      </c>
      <c r="K1000" s="66" t="b">
        <v>0</v>
      </c>
    </row>
    <row r="1001">
      <c r="A1001" s="59">
        <v>32.0</v>
      </c>
      <c r="B1001" s="59">
        <v>15.0</v>
      </c>
      <c r="C1001" s="60">
        <v>33.1247018907091</v>
      </c>
      <c r="D1001" s="60">
        <v>-96.6359623612956</v>
      </c>
      <c r="E1001" s="61" t="s">
        <v>5</v>
      </c>
      <c r="F1001" s="103"/>
      <c r="G1001" s="99"/>
      <c r="H1001" s="73"/>
      <c r="I1001" s="65">
        <f t="shared" si="7"/>
        <v>0</v>
      </c>
      <c r="J1001" s="66">
        <f>COUNTIF(Username, F1001)</f>
        <v>0</v>
      </c>
      <c r="K1001" s="66" t="b">
        <v>0</v>
      </c>
    </row>
    <row r="1002">
      <c r="A1002" s="59">
        <v>32.0</v>
      </c>
      <c r="B1002" s="59">
        <v>16.0</v>
      </c>
      <c r="C1002" s="60">
        <v>33.1247018905915</v>
      </c>
      <c r="D1002" s="60">
        <v>-96.6357907394102</v>
      </c>
      <c r="E1002" s="61" t="s">
        <v>5</v>
      </c>
      <c r="F1002" s="103"/>
      <c r="G1002" s="99"/>
      <c r="H1002" s="73"/>
      <c r="I1002" s="65">
        <f t="shared" si="7"/>
        <v>0</v>
      </c>
      <c r="J1002" s="66">
        <f>COUNTIF(Username, F1002)</f>
        <v>0</v>
      </c>
      <c r="K1002" s="66" t="b">
        <v>0</v>
      </c>
    </row>
    <row r="1003">
      <c r="A1003" s="59">
        <v>32.0</v>
      </c>
      <c r="B1003" s="59">
        <v>17.0</v>
      </c>
      <c r="C1003" s="60">
        <v>33.1247018904739</v>
      </c>
      <c r="D1003" s="60">
        <v>-96.6356191175248</v>
      </c>
      <c r="E1003" s="61" t="s">
        <v>8</v>
      </c>
      <c r="F1003" s="103"/>
      <c r="G1003" s="99"/>
      <c r="H1003" s="73"/>
      <c r="I1003" s="65">
        <f t="shared" si="7"/>
        <v>0</v>
      </c>
      <c r="J1003" s="66">
        <f>COUNTIF(Username, F1003)</f>
        <v>0</v>
      </c>
      <c r="K1003" s="66" t="b">
        <v>0</v>
      </c>
    </row>
    <row r="1004">
      <c r="A1004" s="59">
        <v>32.0</v>
      </c>
      <c r="B1004" s="59">
        <v>18.0</v>
      </c>
      <c r="C1004" s="60">
        <v>33.1247018903562</v>
      </c>
      <c r="D1004" s="60">
        <v>-96.6354474956394</v>
      </c>
      <c r="E1004" s="61" t="s">
        <v>9</v>
      </c>
      <c r="F1004" s="103"/>
      <c r="G1004" s="99"/>
      <c r="H1004" s="73"/>
      <c r="I1004" s="65">
        <f t="shared" si="7"/>
        <v>0</v>
      </c>
      <c r="J1004" s="66">
        <f>COUNTIF(Username, F1004)</f>
        <v>0</v>
      </c>
      <c r="K1004" s="66" t="b">
        <v>0</v>
      </c>
    </row>
    <row r="1005">
      <c r="A1005" s="59">
        <v>32.0</v>
      </c>
      <c r="B1005" s="59">
        <v>19.0</v>
      </c>
      <c r="C1005" s="60">
        <v>33.1247018902386</v>
      </c>
      <c r="D1005" s="60">
        <v>-96.6352758737541</v>
      </c>
      <c r="E1005" s="61" t="s">
        <v>8</v>
      </c>
      <c r="F1005" s="103"/>
      <c r="G1005" s="99"/>
      <c r="H1005" s="73"/>
      <c r="I1005" s="65">
        <f t="shared" si="7"/>
        <v>0</v>
      </c>
      <c r="J1005" s="66">
        <f>COUNTIF(Username, F1005)</f>
        <v>0</v>
      </c>
      <c r="K1005" s="66" t="b">
        <v>0</v>
      </c>
    </row>
    <row r="1006">
      <c r="A1006" s="59">
        <v>32.0</v>
      </c>
      <c r="B1006" s="59">
        <v>20.0</v>
      </c>
      <c r="C1006" s="60">
        <v>33.124701890121</v>
      </c>
      <c r="D1006" s="60">
        <v>-96.6351042518687</v>
      </c>
      <c r="E1006" s="61" t="s">
        <v>11</v>
      </c>
      <c r="F1006" s="103"/>
      <c r="G1006" s="99"/>
      <c r="H1006" s="73"/>
      <c r="I1006" s="65">
        <f t="shared" si="7"/>
        <v>0</v>
      </c>
      <c r="J1006" s="66">
        <f>COUNTIF(Username, F1006)</f>
        <v>0</v>
      </c>
      <c r="K1006" s="66" t="b">
        <v>0</v>
      </c>
    </row>
    <row r="1007">
      <c r="A1007" s="59">
        <v>32.0</v>
      </c>
      <c r="B1007" s="59">
        <v>21.0</v>
      </c>
      <c r="C1007" s="60">
        <v>33.1247018900033</v>
      </c>
      <c r="D1007" s="60">
        <v>-96.6349326299833</v>
      </c>
      <c r="E1007" s="61" t="s">
        <v>11</v>
      </c>
      <c r="F1007" s="78" t="s">
        <v>329</v>
      </c>
      <c r="G1007" s="63" t="s">
        <v>1145</v>
      </c>
      <c r="H1007" s="73"/>
      <c r="I1007" s="65">
        <f t="shared" si="7"/>
        <v>2</v>
      </c>
      <c r="J1007" s="66">
        <f>COUNTIF(Username, F1007)</f>
        <v>4</v>
      </c>
      <c r="K1007" s="66" t="b">
        <v>0</v>
      </c>
    </row>
    <row r="1008">
      <c r="A1008" s="59">
        <v>32.0</v>
      </c>
      <c r="B1008" s="59">
        <v>22.0</v>
      </c>
      <c r="C1008" s="60">
        <v>33.1247018898857</v>
      </c>
      <c r="D1008" s="60">
        <v>-96.6347610080979</v>
      </c>
      <c r="E1008" s="61" t="s">
        <v>11</v>
      </c>
      <c r="F1008" s="103"/>
      <c r="G1008" s="99"/>
      <c r="H1008" s="73"/>
      <c r="I1008" s="65">
        <f t="shared" si="7"/>
        <v>0</v>
      </c>
      <c r="J1008" s="66">
        <f>COUNTIF(Username, F1008)</f>
        <v>0</v>
      </c>
      <c r="K1008" s="66" t="b">
        <v>0</v>
      </c>
    </row>
    <row r="1009">
      <c r="A1009" s="59">
        <v>32.0</v>
      </c>
      <c r="B1009" s="59">
        <v>23.0</v>
      </c>
      <c r="C1009" s="60">
        <v>33.1247018897681</v>
      </c>
      <c r="D1009" s="60">
        <v>-96.6345893862125</v>
      </c>
      <c r="E1009" s="61" t="s">
        <v>8</v>
      </c>
      <c r="F1009" s="103"/>
      <c r="G1009" s="99"/>
      <c r="H1009" s="73"/>
      <c r="I1009" s="65">
        <f t="shared" si="7"/>
        <v>0</v>
      </c>
      <c r="J1009" s="66">
        <f>COUNTIF(Username, F1009)</f>
        <v>0</v>
      </c>
      <c r="K1009" s="66" t="b">
        <v>0</v>
      </c>
    </row>
    <row r="1010">
      <c r="A1010" s="59">
        <v>32.0</v>
      </c>
      <c r="B1010" s="59">
        <v>24.0</v>
      </c>
      <c r="C1010" s="60">
        <v>33.1247018896504</v>
      </c>
      <c r="D1010" s="60">
        <v>-96.6344177643271</v>
      </c>
      <c r="E1010" s="61" t="s">
        <v>12</v>
      </c>
      <c r="F1010" s="103"/>
      <c r="G1010" s="99"/>
      <c r="H1010" s="73"/>
      <c r="I1010" s="65">
        <f t="shared" si="7"/>
        <v>0</v>
      </c>
      <c r="J1010" s="66">
        <f>COUNTIF(Username, F1010)</f>
        <v>0</v>
      </c>
      <c r="K1010" s="66" t="b">
        <v>0</v>
      </c>
    </row>
    <row r="1011">
      <c r="A1011" s="59">
        <v>32.0</v>
      </c>
      <c r="B1011" s="59">
        <v>25.0</v>
      </c>
      <c r="C1011" s="60">
        <v>33.1247018895328</v>
      </c>
      <c r="D1011" s="60">
        <v>-96.6342461424417</v>
      </c>
      <c r="E1011" s="61" t="s">
        <v>8</v>
      </c>
      <c r="F1011" s="103"/>
      <c r="G1011" s="99"/>
      <c r="H1011" s="73"/>
      <c r="I1011" s="65">
        <f t="shared" si="7"/>
        <v>0</v>
      </c>
      <c r="J1011" s="66">
        <f>COUNTIF(Username, F1011)</f>
        <v>0</v>
      </c>
      <c r="K1011" s="66" t="b">
        <v>0</v>
      </c>
    </row>
    <row r="1012">
      <c r="A1012" s="59">
        <v>32.0</v>
      </c>
      <c r="B1012" s="59">
        <v>26.0</v>
      </c>
      <c r="C1012" s="60">
        <v>33.1247018894152</v>
      </c>
      <c r="D1012" s="60">
        <v>-96.6340745205564</v>
      </c>
      <c r="E1012" s="61" t="s">
        <v>11</v>
      </c>
      <c r="F1012" s="103"/>
      <c r="G1012" s="99"/>
      <c r="H1012" s="73"/>
      <c r="I1012" s="65">
        <f t="shared" si="7"/>
        <v>0</v>
      </c>
      <c r="J1012" s="66">
        <f>COUNTIF(Username, F1012)</f>
        <v>0</v>
      </c>
      <c r="K1012" s="66" t="b">
        <v>0</v>
      </c>
    </row>
    <row r="1013">
      <c r="A1013" s="59">
        <v>32.0</v>
      </c>
      <c r="B1013" s="59">
        <v>27.0</v>
      </c>
      <c r="C1013" s="60">
        <v>33.1247018892976</v>
      </c>
      <c r="D1013" s="60">
        <v>-96.633902898671</v>
      </c>
      <c r="E1013" s="61" t="s">
        <v>5</v>
      </c>
      <c r="F1013" s="103"/>
      <c r="G1013" s="99"/>
      <c r="H1013" s="73"/>
      <c r="I1013" s="65">
        <f t="shared" si="7"/>
        <v>0</v>
      </c>
      <c r="J1013" s="66">
        <f>COUNTIF(Username, F1013)</f>
        <v>0</v>
      </c>
      <c r="K1013" s="66" t="b">
        <v>0</v>
      </c>
    </row>
    <row r="1014">
      <c r="A1014" s="59">
        <v>32.0</v>
      </c>
      <c r="B1014" s="59">
        <v>28.0</v>
      </c>
      <c r="C1014" s="60">
        <v>33.1247018891799</v>
      </c>
      <c r="D1014" s="60">
        <v>-96.6337312767856</v>
      </c>
      <c r="E1014" s="61" t="s">
        <v>5</v>
      </c>
      <c r="F1014" s="103"/>
      <c r="G1014" s="99"/>
      <c r="H1014" s="73"/>
      <c r="I1014" s="65">
        <f t="shared" si="7"/>
        <v>0</v>
      </c>
      <c r="J1014" s="66">
        <f>COUNTIF(Username, F1014)</f>
        <v>0</v>
      </c>
      <c r="K1014" s="66" t="b">
        <v>0</v>
      </c>
    </row>
    <row r="1015">
      <c r="A1015" s="59">
        <v>32.0</v>
      </c>
      <c r="B1015" s="59">
        <v>29.0</v>
      </c>
      <c r="C1015" s="60">
        <v>33.1247018890623</v>
      </c>
      <c r="D1015" s="60">
        <v>-96.6335596549002</v>
      </c>
      <c r="E1015" s="61" t="s">
        <v>11</v>
      </c>
      <c r="F1015" s="103"/>
      <c r="G1015" s="99"/>
      <c r="H1015" s="73"/>
      <c r="I1015" s="65">
        <f t="shared" si="7"/>
        <v>0</v>
      </c>
      <c r="J1015" s="66">
        <f>COUNTIF(Username, F1015)</f>
        <v>0</v>
      </c>
      <c r="K1015" s="66" t="b">
        <v>0</v>
      </c>
    </row>
    <row r="1016">
      <c r="A1016" s="59">
        <v>32.0</v>
      </c>
      <c r="B1016" s="59">
        <v>30.0</v>
      </c>
      <c r="C1016" s="60">
        <v>33.1247018889447</v>
      </c>
      <c r="D1016" s="60">
        <v>-96.6333880330148</v>
      </c>
      <c r="E1016" s="61" t="s">
        <v>8</v>
      </c>
      <c r="F1016" s="103"/>
      <c r="G1016" s="99"/>
      <c r="H1016" s="73"/>
      <c r="I1016" s="65">
        <f t="shared" si="7"/>
        <v>0</v>
      </c>
      <c r="J1016" s="66">
        <f>COUNTIF(Username, F1016)</f>
        <v>0</v>
      </c>
      <c r="K1016" s="66" t="b">
        <v>0</v>
      </c>
    </row>
    <row r="1017">
      <c r="A1017" s="59">
        <v>32.0</v>
      </c>
      <c r="B1017" s="59">
        <v>31.0</v>
      </c>
      <c r="C1017" s="60">
        <v>33.124701888827</v>
      </c>
      <c r="D1017" s="60">
        <v>-96.6332164111294</v>
      </c>
      <c r="E1017" s="61" t="s">
        <v>11</v>
      </c>
      <c r="F1017" s="103"/>
      <c r="G1017" s="99"/>
      <c r="H1017" s="73"/>
      <c r="I1017" s="65">
        <f t="shared" si="7"/>
        <v>0</v>
      </c>
      <c r="J1017" s="66">
        <f>COUNTIF(Username, F1017)</f>
        <v>0</v>
      </c>
      <c r="K1017" s="66" t="b">
        <v>0</v>
      </c>
    </row>
    <row r="1018">
      <c r="A1018" s="59">
        <v>32.0</v>
      </c>
      <c r="B1018" s="59">
        <v>32.0</v>
      </c>
      <c r="C1018" s="60">
        <v>33.1247018887094</v>
      </c>
      <c r="D1018" s="60">
        <v>-96.633044789244</v>
      </c>
      <c r="E1018" s="61" t="s">
        <v>8</v>
      </c>
      <c r="F1018" s="78"/>
      <c r="G1018" s="99"/>
      <c r="H1018" s="73"/>
      <c r="I1018" s="65">
        <f t="shared" si="7"/>
        <v>0</v>
      </c>
      <c r="J1018" s="66">
        <f>COUNTIF(Username, F1018)</f>
        <v>0</v>
      </c>
      <c r="K1018" s="66" t="b">
        <v>0</v>
      </c>
    </row>
    <row r="1019">
      <c r="A1019" s="59">
        <v>32.0</v>
      </c>
      <c r="B1019" s="59">
        <v>33.0</v>
      </c>
      <c r="C1019" s="60">
        <v>33.1247018885918</v>
      </c>
      <c r="D1019" s="60">
        <v>-96.6328731673587</v>
      </c>
      <c r="E1019" s="61" t="s">
        <v>9</v>
      </c>
      <c r="F1019" s="103"/>
      <c r="G1019" s="99"/>
      <c r="H1019" s="73"/>
      <c r="I1019" s="65">
        <f t="shared" si="7"/>
        <v>0</v>
      </c>
      <c r="J1019" s="66">
        <f>COUNTIF(Username, F1019)</f>
        <v>0</v>
      </c>
      <c r="K1019" s="66" t="b">
        <v>0</v>
      </c>
    </row>
    <row r="1020">
      <c r="A1020" s="59">
        <v>32.0</v>
      </c>
      <c r="B1020" s="59">
        <v>34.0</v>
      </c>
      <c r="C1020" s="60">
        <v>33.1247018884741</v>
      </c>
      <c r="D1020" s="60">
        <v>-96.6327015454733</v>
      </c>
      <c r="E1020" s="61" t="s">
        <v>9</v>
      </c>
      <c r="F1020" s="103"/>
      <c r="G1020" s="99"/>
      <c r="H1020" s="73"/>
      <c r="I1020" s="65">
        <f t="shared" si="7"/>
        <v>0</v>
      </c>
      <c r="J1020" s="66">
        <f>COUNTIF(Username, F1020)</f>
        <v>0</v>
      </c>
      <c r="K1020" s="66" t="b">
        <v>0</v>
      </c>
    </row>
    <row r="1021">
      <c r="A1021" s="59">
        <v>32.0</v>
      </c>
      <c r="B1021" s="59">
        <v>35.0</v>
      </c>
      <c r="C1021" s="60">
        <v>33.1247018883565</v>
      </c>
      <c r="D1021" s="60">
        <v>-96.6325299235879</v>
      </c>
      <c r="E1021" s="61" t="s">
        <v>9</v>
      </c>
      <c r="F1021" s="103"/>
      <c r="G1021" s="99"/>
      <c r="H1021" s="73"/>
      <c r="I1021" s="65">
        <f t="shared" si="7"/>
        <v>0</v>
      </c>
      <c r="J1021" s="66">
        <f>COUNTIF(Username, F1021)</f>
        <v>0</v>
      </c>
      <c r="K1021" s="66" t="b">
        <v>0</v>
      </c>
    </row>
    <row r="1022">
      <c r="A1022" s="59">
        <v>32.0</v>
      </c>
      <c r="B1022" s="59">
        <v>36.0</v>
      </c>
      <c r="C1022" s="60">
        <v>33.1247018882389</v>
      </c>
      <c r="D1022" s="60">
        <v>-96.6323583017025</v>
      </c>
      <c r="E1022" s="61" t="s">
        <v>9</v>
      </c>
      <c r="F1022" s="103"/>
      <c r="G1022" s="99"/>
      <c r="H1022" s="73"/>
      <c r="I1022" s="65">
        <f t="shared" si="7"/>
        <v>0</v>
      </c>
      <c r="J1022" s="66">
        <f>COUNTIF(Username, F1022)</f>
        <v>0</v>
      </c>
      <c r="K1022" s="66" t="b">
        <v>0</v>
      </c>
    </row>
    <row r="1023">
      <c r="A1023" s="59">
        <v>32.0</v>
      </c>
      <c r="B1023" s="59">
        <v>37.0</v>
      </c>
      <c r="C1023" s="60">
        <v>33.1247018881212</v>
      </c>
      <c r="D1023" s="60">
        <v>-96.6321866798171</v>
      </c>
      <c r="E1023" s="61" t="s">
        <v>9</v>
      </c>
      <c r="F1023" s="103"/>
      <c r="G1023" s="99"/>
      <c r="H1023" s="73"/>
      <c r="I1023" s="65">
        <f t="shared" si="7"/>
        <v>0</v>
      </c>
      <c r="J1023" s="66">
        <f>COUNTIF(Username, F1023)</f>
        <v>0</v>
      </c>
      <c r="K1023" s="66" t="b">
        <v>0</v>
      </c>
    </row>
    <row r="1024">
      <c r="A1024" s="59">
        <v>32.0</v>
      </c>
      <c r="B1024" s="59">
        <v>38.0</v>
      </c>
      <c r="C1024" s="60">
        <v>33.1247018880036</v>
      </c>
      <c r="D1024" s="60">
        <v>-96.6320150579317</v>
      </c>
      <c r="E1024" s="61" t="s">
        <v>9</v>
      </c>
      <c r="F1024" s="103"/>
      <c r="G1024" s="99"/>
      <c r="H1024" s="73"/>
      <c r="I1024" s="65">
        <f t="shared" si="7"/>
        <v>0</v>
      </c>
      <c r="J1024" s="66">
        <f>COUNTIF(Username, F1024)</f>
        <v>0</v>
      </c>
      <c r="K1024" s="66" t="b">
        <v>0</v>
      </c>
    </row>
    <row r="1025">
      <c r="A1025" s="59">
        <v>32.0</v>
      </c>
      <c r="B1025" s="59">
        <v>39.0</v>
      </c>
      <c r="C1025" s="60">
        <v>33.124701887886</v>
      </c>
      <c r="D1025" s="60">
        <v>-96.6318434360463</v>
      </c>
      <c r="E1025" s="61" t="s">
        <v>9</v>
      </c>
      <c r="F1025" s="103"/>
      <c r="G1025" s="99"/>
      <c r="H1025" s="73"/>
      <c r="I1025" s="65">
        <f t="shared" si="7"/>
        <v>0</v>
      </c>
      <c r="J1025" s="66">
        <f>COUNTIF(Username, F1025)</f>
        <v>0</v>
      </c>
      <c r="K1025" s="66" t="b">
        <v>0</v>
      </c>
    </row>
    <row r="1026">
      <c r="A1026" s="59">
        <v>32.0</v>
      </c>
      <c r="B1026" s="59">
        <v>40.0</v>
      </c>
      <c r="C1026" s="60">
        <v>33.1247018877683</v>
      </c>
      <c r="D1026" s="60">
        <v>-96.631671814161</v>
      </c>
      <c r="E1026" s="61" t="s">
        <v>9</v>
      </c>
      <c r="F1026" s="103"/>
      <c r="G1026" s="99"/>
      <c r="H1026" s="73"/>
      <c r="I1026" s="65">
        <f t="shared" si="7"/>
        <v>0</v>
      </c>
      <c r="J1026" s="66">
        <f>COUNTIF(Username, F1026)</f>
        <v>0</v>
      </c>
      <c r="K1026" s="66" t="b">
        <v>0</v>
      </c>
    </row>
    <row r="1027">
      <c r="A1027" s="59">
        <v>32.0</v>
      </c>
      <c r="B1027" s="59">
        <v>41.0</v>
      </c>
      <c r="C1027" s="60">
        <v>33.1247018876507</v>
      </c>
      <c r="D1027" s="60">
        <v>-96.6315001922756</v>
      </c>
      <c r="E1027" s="61" t="s">
        <v>9</v>
      </c>
      <c r="F1027" s="103"/>
      <c r="G1027" s="99"/>
      <c r="H1027" s="73"/>
      <c r="I1027" s="65">
        <f t="shared" si="7"/>
        <v>0</v>
      </c>
      <c r="J1027" s="66">
        <f>COUNTIF(Username, F1027)</f>
        <v>0</v>
      </c>
      <c r="K1027" s="66" t="b">
        <v>0</v>
      </c>
    </row>
    <row r="1028">
      <c r="A1028" s="59">
        <v>32.0</v>
      </c>
      <c r="B1028" s="59">
        <v>42.0</v>
      </c>
      <c r="C1028" s="60">
        <v>33.1247018875331</v>
      </c>
      <c r="D1028" s="60">
        <v>-96.6313285703902</v>
      </c>
      <c r="E1028" s="61" t="s">
        <v>9</v>
      </c>
      <c r="F1028" s="103"/>
      <c r="G1028" s="99"/>
      <c r="H1028" s="73"/>
      <c r="I1028" s="65">
        <f t="shared" si="7"/>
        <v>0</v>
      </c>
      <c r="J1028" s="66">
        <f>COUNTIF(Username, F1028)</f>
        <v>0</v>
      </c>
      <c r="K1028" s="66" t="b">
        <v>0</v>
      </c>
    </row>
    <row r="1029">
      <c r="A1029" s="59">
        <v>32.0</v>
      </c>
      <c r="B1029" s="59">
        <v>43.0</v>
      </c>
      <c r="C1029" s="60">
        <v>33.1247018874154</v>
      </c>
      <c r="D1029" s="60">
        <v>-96.6311569485048</v>
      </c>
      <c r="E1029" s="61" t="s">
        <v>9</v>
      </c>
      <c r="F1029" s="103"/>
      <c r="G1029" s="99"/>
      <c r="H1029" s="73"/>
      <c r="I1029" s="65">
        <f t="shared" si="7"/>
        <v>0</v>
      </c>
      <c r="J1029" s="66">
        <f>COUNTIF(Username, F1029)</f>
        <v>0</v>
      </c>
      <c r="K1029" s="66" t="b">
        <v>0</v>
      </c>
    </row>
    <row r="1030">
      <c r="A1030" s="59">
        <v>32.0</v>
      </c>
      <c r="B1030" s="59">
        <v>44.0</v>
      </c>
      <c r="C1030" s="60">
        <v>33.1247018872978</v>
      </c>
      <c r="D1030" s="60">
        <v>-96.6309853266194</v>
      </c>
      <c r="E1030" s="61" t="s">
        <v>9</v>
      </c>
      <c r="F1030" s="103"/>
      <c r="G1030" s="99"/>
      <c r="H1030" s="73"/>
      <c r="I1030" s="65">
        <f t="shared" si="7"/>
        <v>0</v>
      </c>
      <c r="J1030" s="66">
        <f>COUNTIF(Username, F1030)</f>
        <v>0</v>
      </c>
      <c r="K1030" s="66" t="b">
        <v>0</v>
      </c>
    </row>
    <row r="1031">
      <c r="A1031" s="59">
        <v>32.0</v>
      </c>
      <c r="B1031" s="59">
        <v>45.0</v>
      </c>
      <c r="C1031" s="60">
        <v>33.1247018871802</v>
      </c>
      <c r="D1031" s="60">
        <v>-96.630813704734</v>
      </c>
      <c r="E1031" s="61" t="s">
        <v>9</v>
      </c>
      <c r="F1031" s="103"/>
      <c r="G1031" s="99"/>
      <c r="H1031" s="73"/>
      <c r="I1031" s="65">
        <f t="shared" si="7"/>
        <v>0</v>
      </c>
      <c r="J1031" s="66">
        <f>COUNTIF(Username, F1031)</f>
        <v>0</v>
      </c>
      <c r="K1031" s="66" t="b">
        <v>0</v>
      </c>
    </row>
    <row r="1032">
      <c r="A1032" s="59">
        <v>32.0</v>
      </c>
      <c r="B1032" s="59">
        <v>46.0</v>
      </c>
      <c r="C1032" s="60">
        <v>33.1247018870625</v>
      </c>
      <c r="D1032" s="60">
        <v>-96.6306420828486</v>
      </c>
      <c r="E1032" s="61" t="s">
        <v>9</v>
      </c>
      <c r="F1032" s="103"/>
      <c r="G1032" s="99"/>
      <c r="H1032" s="73"/>
      <c r="I1032" s="65">
        <f t="shared" si="7"/>
        <v>0</v>
      </c>
      <c r="J1032" s="66">
        <f>COUNTIF(Username, F1032)</f>
        <v>0</v>
      </c>
      <c r="K1032" s="66" t="b">
        <v>0</v>
      </c>
    </row>
    <row r="1033">
      <c r="A1033" s="59">
        <v>32.0</v>
      </c>
      <c r="B1033" s="59">
        <v>47.0</v>
      </c>
      <c r="C1033" s="60">
        <v>33.1247018869449</v>
      </c>
      <c r="D1033" s="60">
        <v>-96.6304704609633</v>
      </c>
      <c r="E1033" s="61" t="s">
        <v>9</v>
      </c>
      <c r="F1033" s="103"/>
      <c r="G1033" s="99"/>
      <c r="H1033" s="73"/>
      <c r="I1033" s="65">
        <f t="shared" si="7"/>
        <v>0</v>
      </c>
      <c r="J1033" s="66">
        <f>COUNTIF(Username, F1033)</f>
        <v>0</v>
      </c>
      <c r="K1033" s="66" t="b">
        <v>0</v>
      </c>
    </row>
    <row r="1034">
      <c r="A1034" s="59">
        <v>32.0</v>
      </c>
      <c r="B1034" s="59">
        <v>48.0</v>
      </c>
      <c r="C1034" s="60">
        <v>33.1247018868273</v>
      </c>
      <c r="D1034" s="60">
        <v>-96.6302988390779</v>
      </c>
      <c r="E1034" s="61" t="s">
        <v>9</v>
      </c>
      <c r="F1034" s="103"/>
      <c r="G1034" s="99"/>
      <c r="H1034" s="73"/>
      <c r="I1034" s="65">
        <f t="shared" si="7"/>
        <v>0</v>
      </c>
      <c r="J1034" s="66">
        <f>COUNTIF(Username, F1034)</f>
        <v>0</v>
      </c>
      <c r="K1034" s="66" t="b">
        <v>0</v>
      </c>
    </row>
    <row r="1035">
      <c r="A1035" s="59">
        <v>32.0</v>
      </c>
      <c r="B1035" s="59">
        <v>49.0</v>
      </c>
      <c r="C1035" s="60">
        <v>33.1247018867096</v>
      </c>
      <c r="D1035" s="60">
        <v>-96.6301272171925</v>
      </c>
      <c r="E1035" s="61" t="s">
        <v>9</v>
      </c>
      <c r="F1035" s="103"/>
      <c r="G1035" s="99"/>
      <c r="H1035" s="73"/>
      <c r="I1035" s="65">
        <f t="shared" si="7"/>
        <v>0</v>
      </c>
      <c r="J1035" s="66">
        <f>COUNTIF(Username, F1035)</f>
        <v>0</v>
      </c>
      <c r="K1035" s="66" t="b">
        <v>0</v>
      </c>
    </row>
    <row r="1036">
      <c r="A1036" s="59">
        <v>32.0</v>
      </c>
      <c r="B1036" s="59">
        <v>50.0</v>
      </c>
      <c r="C1036" s="60">
        <v>33.124701886592</v>
      </c>
      <c r="D1036" s="60">
        <v>-96.6299555953071</v>
      </c>
      <c r="E1036" s="61" t="s">
        <v>9</v>
      </c>
      <c r="F1036" s="103"/>
      <c r="G1036" s="99"/>
      <c r="H1036" s="73"/>
      <c r="I1036" s="65">
        <f t="shared" si="7"/>
        <v>0</v>
      </c>
      <c r="J1036" s="66">
        <f>COUNTIF(Username, F1036)</f>
        <v>0</v>
      </c>
      <c r="K1036" s="66" t="b">
        <v>0</v>
      </c>
    </row>
    <row r="1037">
      <c r="A1037" s="59">
        <v>32.0</v>
      </c>
      <c r="B1037" s="59">
        <v>51.0</v>
      </c>
      <c r="C1037" s="60">
        <v>33.1247018864744</v>
      </c>
      <c r="D1037" s="60">
        <v>-96.6297839734217</v>
      </c>
      <c r="E1037" s="61" t="s">
        <v>9</v>
      </c>
      <c r="F1037" s="103"/>
      <c r="G1037" s="99"/>
      <c r="H1037" s="73"/>
      <c r="I1037" s="65">
        <f t="shared" si="7"/>
        <v>0</v>
      </c>
      <c r="J1037" s="66">
        <f>COUNTIF(Username, F1037)</f>
        <v>0</v>
      </c>
      <c r="K1037" s="66" t="b">
        <v>0</v>
      </c>
    </row>
    <row r="1038">
      <c r="A1038" s="59">
        <v>32.0</v>
      </c>
      <c r="B1038" s="59">
        <v>52.0</v>
      </c>
      <c r="C1038" s="60">
        <v>33.1247018863567</v>
      </c>
      <c r="D1038" s="60">
        <v>-96.6296123515363</v>
      </c>
      <c r="E1038" s="61" t="s">
        <v>10</v>
      </c>
      <c r="F1038" s="103"/>
      <c r="G1038" s="99"/>
      <c r="H1038" s="73"/>
      <c r="I1038" s="65">
        <f t="shared" si="7"/>
        <v>0</v>
      </c>
      <c r="J1038" s="66">
        <f>COUNTIF(Username, F1038)</f>
        <v>0</v>
      </c>
      <c r="K1038" s="66" t="b">
        <v>0</v>
      </c>
    </row>
    <row r="1039">
      <c r="A1039" s="59">
        <v>33.0</v>
      </c>
      <c r="B1039" s="59">
        <v>2.0</v>
      </c>
      <c r="C1039" s="60">
        <v>33.1245581617929</v>
      </c>
      <c r="D1039" s="60">
        <v>-96.6381934472102</v>
      </c>
      <c r="E1039" s="61" t="s">
        <v>10</v>
      </c>
      <c r="F1039" s="103"/>
      <c r="G1039" s="99"/>
      <c r="H1039" s="73"/>
      <c r="I1039" s="65">
        <f t="shared" si="7"/>
        <v>0</v>
      </c>
      <c r="J1039" s="66">
        <f>COUNTIF(Username, F1039)</f>
        <v>0</v>
      </c>
      <c r="K1039" s="66" t="b">
        <v>0</v>
      </c>
    </row>
    <row r="1040">
      <c r="A1040" s="59">
        <v>33.0</v>
      </c>
      <c r="B1040" s="59">
        <v>3.0</v>
      </c>
      <c r="C1040" s="60">
        <v>33.1245581616752</v>
      </c>
      <c r="D1040" s="60">
        <v>-96.6380218256057</v>
      </c>
      <c r="E1040" s="61" t="s">
        <v>9</v>
      </c>
      <c r="F1040" s="78" t="s">
        <v>1121</v>
      </c>
      <c r="G1040" s="63" t="s">
        <v>1146</v>
      </c>
      <c r="H1040" s="73"/>
      <c r="I1040" s="65">
        <f t="shared" si="7"/>
        <v>0</v>
      </c>
      <c r="J1040" s="66">
        <f>COUNTIF(Username, F1040)</f>
        <v>7</v>
      </c>
      <c r="K1040" s="66" t="b">
        <v>0</v>
      </c>
    </row>
    <row r="1041">
      <c r="A1041" s="59">
        <v>33.0</v>
      </c>
      <c r="B1041" s="59">
        <v>4.0</v>
      </c>
      <c r="C1041" s="60">
        <v>33.1245581615576</v>
      </c>
      <c r="D1041" s="60">
        <v>-96.6378502040012</v>
      </c>
      <c r="E1041" s="61" t="s">
        <v>9</v>
      </c>
      <c r="F1041" s="78" t="s">
        <v>64</v>
      </c>
      <c r="G1041" s="63" t="s">
        <v>1147</v>
      </c>
      <c r="H1041" s="73"/>
      <c r="I1041" s="65">
        <f t="shared" si="7"/>
        <v>8</v>
      </c>
      <c r="J1041" s="66">
        <f>COUNTIF(Username, F1041)</f>
        <v>12</v>
      </c>
      <c r="K1041" s="66" t="b">
        <v>0</v>
      </c>
    </row>
    <row r="1042">
      <c r="A1042" s="59">
        <v>33.0</v>
      </c>
      <c r="B1042" s="59">
        <v>5.0</v>
      </c>
      <c r="C1042" s="60">
        <v>33.12455816144</v>
      </c>
      <c r="D1042" s="60">
        <v>-96.6376785823968</v>
      </c>
      <c r="E1042" s="61" t="s">
        <v>9</v>
      </c>
      <c r="F1042" s="78" t="s">
        <v>70</v>
      </c>
      <c r="G1042" s="63" t="s">
        <v>1148</v>
      </c>
      <c r="H1042" s="73"/>
      <c r="I1042" s="65">
        <f t="shared" si="7"/>
        <v>6</v>
      </c>
      <c r="J1042" s="66">
        <f>COUNTIF(Username, F1042)</f>
        <v>10</v>
      </c>
      <c r="K1042" s="66" t="b">
        <v>0</v>
      </c>
    </row>
    <row r="1043">
      <c r="A1043" s="59">
        <v>33.0</v>
      </c>
      <c r="B1043" s="59">
        <v>6.0</v>
      </c>
      <c r="C1043" s="60">
        <v>33.1245581613224</v>
      </c>
      <c r="D1043" s="60">
        <v>-96.6375069607923</v>
      </c>
      <c r="E1043" s="61" t="s">
        <v>10</v>
      </c>
      <c r="F1043" s="78" t="s">
        <v>1149</v>
      </c>
      <c r="G1043" s="63" t="s">
        <v>1150</v>
      </c>
      <c r="H1043" s="73"/>
      <c r="I1043" s="65">
        <f t="shared" si="7"/>
        <v>0</v>
      </c>
      <c r="J1043" s="66">
        <f>COUNTIF(Username, F1043)</f>
        <v>1</v>
      </c>
      <c r="K1043" s="66" t="b">
        <v>0</v>
      </c>
    </row>
    <row r="1044">
      <c r="A1044" s="59">
        <v>33.0</v>
      </c>
      <c r="B1044" s="59">
        <v>7.0</v>
      </c>
      <c r="C1044" s="60">
        <v>33.1245581612047</v>
      </c>
      <c r="D1044" s="60">
        <v>-96.6373353391878</v>
      </c>
      <c r="E1044" s="61" t="s">
        <v>10</v>
      </c>
      <c r="F1044" s="78" t="s">
        <v>64</v>
      </c>
      <c r="G1044" s="63" t="s">
        <v>1151</v>
      </c>
      <c r="H1044" s="73"/>
      <c r="I1044" s="65">
        <f t="shared" si="7"/>
        <v>8</v>
      </c>
      <c r="J1044" s="66">
        <f>COUNTIF(Username, F1044)</f>
        <v>12</v>
      </c>
      <c r="K1044" s="66" t="b">
        <v>0</v>
      </c>
    </row>
    <row r="1045">
      <c r="A1045" s="59">
        <v>33.0</v>
      </c>
      <c r="B1045" s="59">
        <v>8.0</v>
      </c>
      <c r="C1045" s="60">
        <v>33.1245581610871</v>
      </c>
      <c r="D1045" s="60">
        <v>-96.6371637175834</v>
      </c>
      <c r="E1045" s="61" t="s">
        <v>9</v>
      </c>
      <c r="F1045" s="78" t="s">
        <v>369</v>
      </c>
      <c r="G1045" s="63" t="s">
        <v>1152</v>
      </c>
      <c r="H1045" s="73"/>
      <c r="I1045" s="65">
        <f t="shared" si="7"/>
        <v>7</v>
      </c>
      <c r="J1045" s="66">
        <f>COUNTIF(Username, F1045)</f>
        <v>18</v>
      </c>
      <c r="K1045" s="66" t="b">
        <v>0</v>
      </c>
    </row>
    <row r="1046">
      <c r="A1046" s="59">
        <v>33.0</v>
      </c>
      <c r="B1046" s="59">
        <v>9.0</v>
      </c>
      <c r="C1046" s="60">
        <v>33.1245581609695</v>
      </c>
      <c r="D1046" s="60">
        <v>-96.6369920959789</v>
      </c>
      <c r="E1046" s="61" t="s">
        <v>8</v>
      </c>
      <c r="F1046" s="78" t="s">
        <v>70</v>
      </c>
      <c r="G1046" s="63" t="s">
        <v>1153</v>
      </c>
      <c r="H1046" s="73"/>
      <c r="I1046" s="65">
        <f t="shared" si="7"/>
        <v>6</v>
      </c>
      <c r="J1046" s="66">
        <f>COUNTIF(Username, F1046)</f>
        <v>10</v>
      </c>
      <c r="K1046" s="66" t="b">
        <v>0</v>
      </c>
    </row>
    <row r="1047">
      <c r="A1047" s="59">
        <v>33.0</v>
      </c>
      <c r="B1047" s="59">
        <v>10.0</v>
      </c>
      <c r="C1047" s="60">
        <v>33.1245581608518</v>
      </c>
      <c r="D1047" s="60">
        <v>-96.6368204743744</v>
      </c>
      <c r="E1047" s="61" t="s">
        <v>8</v>
      </c>
      <c r="F1047" s="78" t="s">
        <v>416</v>
      </c>
      <c r="G1047" s="69" t="s">
        <v>1154</v>
      </c>
      <c r="H1047" s="73"/>
      <c r="I1047" s="65">
        <f t="shared" si="7"/>
        <v>22</v>
      </c>
      <c r="J1047" s="66">
        <f>COUNTIF(Username, F1047)</f>
        <v>60</v>
      </c>
      <c r="K1047" s="66" t="b">
        <v>0</v>
      </c>
    </row>
    <row r="1048">
      <c r="A1048" s="59">
        <v>33.0</v>
      </c>
      <c r="B1048" s="59">
        <v>11.0</v>
      </c>
      <c r="C1048" s="60">
        <v>33.1245581607342</v>
      </c>
      <c r="D1048" s="60">
        <v>-96.63664885277</v>
      </c>
      <c r="E1048" s="61" t="s">
        <v>8</v>
      </c>
      <c r="F1048" s="103"/>
      <c r="G1048" s="99"/>
      <c r="H1048" s="73"/>
      <c r="I1048" s="65">
        <f t="shared" si="7"/>
        <v>0</v>
      </c>
      <c r="J1048" s="66">
        <f>COUNTIF(Username, F1048)</f>
        <v>0</v>
      </c>
      <c r="K1048" s="66" t="b">
        <v>0</v>
      </c>
    </row>
    <row r="1049">
      <c r="A1049" s="59">
        <v>33.0</v>
      </c>
      <c r="B1049" s="59">
        <v>12.0</v>
      </c>
      <c r="C1049" s="60">
        <v>33.1245581606166</v>
      </c>
      <c r="D1049" s="60">
        <v>-96.6364772311655</v>
      </c>
      <c r="E1049" s="61" t="s">
        <v>8</v>
      </c>
      <c r="F1049" s="103"/>
      <c r="G1049" s="99"/>
      <c r="H1049" s="73"/>
      <c r="I1049" s="65">
        <f t="shared" si="7"/>
        <v>0</v>
      </c>
      <c r="J1049" s="66">
        <f>COUNTIF(Username, F1049)</f>
        <v>0</v>
      </c>
      <c r="K1049" s="66" t="b">
        <v>0</v>
      </c>
    </row>
    <row r="1050">
      <c r="A1050" s="59">
        <v>33.0</v>
      </c>
      <c r="B1050" s="59">
        <v>13.0</v>
      </c>
      <c r="C1050" s="60">
        <v>33.1245581604989</v>
      </c>
      <c r="D1050" s="60">
        <v>-96.636305609561</v>
      </c>
      <c r="E1050" s="61" t="s">
        <v>8</v>
      </c>
      <c r="F1050" s="78" t="s">
        <v>416</v>
      </c>
      <c r="G1050" s="69" t="s">
        <v>1155</v>
      </c>
      <c r="H1050" s="73"/>
      <c r="I1050" s="65">
        <f t="shared" si="7"/>
        <v>22</v>
      </c>
      <c r="J1050" s="66">
        <f>COUNTIF(Username, F1050)</f>
        <v>60</v>
      </c>
      <c r="K1050" s="66" t="b">
        <v>0</v>
      </c>
    </row>
    <row r="1051">
      <c r="A1051" s="59">
        <v>33.0</v>
      </c>
      <c r="B1051" s="59">
        <v>14.0</v>
      </c>
      <c r="C1051" s="60">
        <v>33.1245581603813</v>
      </c>
      <c r="D1051" s="60">
        <v>-96.6361339879566</v>
      </c>
      <c r="E1051" s="61" t="s">
        <v>9</v>
      </c>
      <c r="F1051" s="103"/>
      <c r="G1051" s="99"/>
      <c r="H1051" s="73"/>
      <c r="I1051" s="65">
        <f t="shared" si="7"/>
        <v>0</v>
      </c>
      <c r="J1051" s="66">
        <f>COUNTIF(Username, F1051)</f>
        <v>0</v>
      </c>
      <c r="K1051" s="66" t="b">
        <v>0</v>
      </c>
    </row>
    <row r="1052">
      <c r="A1052" s="59">
        <v>33.0</v>
      </c>
      <c r="B1052" s="59">
        <v>15.0</v>
      </c>
      <c r="C1052" s="60">
        <v>33.1245581602637</v>
      </c>
      <c r="D1052" s="60">
        <v>-96.6359623663521</v>
      </c>
      <c r="E1052" s="61" t="s">
        <v>8</v>
      </c>
      <c r="F1052" s="103"/>
      <c r="G1052" s="99"/>
      <c r="H1052" s="73"/>
      <c r="I1052" s="65">
        <f t="shared" si="7"/>
        <v>0</v>
      </c>
      <c r="J1052" s="66">
        <f>COUNTIF(Username, F1052)</f>
        <v>0</v>
      </c>
      <c r="K1052" s="66" t="b">
        <v>0</v>
      </c>
    </row>
    <row r="1053">
      <c r="A1053" s="59">
        <v>33.0</v>
      </c>
      <c r="B1053" s="59">
        <v>16.0</v>
      </c>
      <c r="C1053" s="60">
        <v>33.124558160146</v>
      </c>
      <c r="D1053" s="60">
        <v>-96.6357907447476</v>
      </c>
      <c r="E1053" s="61" t="s">
        <v>8</v>
      </c>
      <c r="F1053" s="78" t="s">
        <v>416</v>
      </c>
      <c r="G1053" s="69" t="s">
        <v>1156</v>
      </c>
      <c r="H1053" s="73"/>
      <c r="I1053" s="65">
        <f t="shared" si="7"/>
        <v>22</v>
      </c>
      <c r="J1053" s="66">
        <f>COUNTIF(Username, F1053)</f>
        <v>60</v>
      </c>
      <c r="K1053" s="66" t="b">
        <v>0</v>
      </c>
    </row>
    <row r="1054">
      <c r="A1054" s="59">
        <v>33.0</v>
      </c>
      <c r="B1054" s="59">
        <v>17.0</v>
      </c>
      <c r="C1054" s="60">
        <v>33.1245581600284</v>
      </c>
      <c r="D1054" s="60">
        <v>-96.6356191231432</v>
      </c>
      <c r="E1054" s="61" t="s">
        <v>8</v>
      </c>
      <c r="F1054" s="103"/>
      <c r="G1054" s="99"/>
      <c r="H1054" s="73"/>
      <c r="I1054" s="65">
        <f t="shared" si="7"/>
        <v>0</v>
      </c>
      <c r="J1054" s="66">
        <f>COUNTIF(Username, F1054)</f>
        <v>0</v>
      </c>
      <c r="K1054" s="66" t="b">
        <v>0</v>
      </c>
    </row>
    <row r="1055">
      <c r="A1055" s="59">
        <v>33.0</v>
      </c>
      <c r="B1055" s="59">
        <v>18.0</v>
      </c>
      <c r="C1055" s="60">
        <v>33.1245581599108</v>
      </c>
      <c r="D1055" s="60">
        <v>-96.6354475015387</v>
      </c>
      <c r="E1055" s="61" t="s">
        <v>8</v>
      </c>
      <c r="F1055" s="78" t="s">
        <v>250</v>
      </c>
      <c r="G1055" s="69" t="s">
        <v>1157</v>
      </c>
      <c r="H1055" s="73"/>
      <c r="I1055" s="65">
        <f t="shared" si="7"/>
        <v>6</v>
      </c>
      <c r="J1055" s="66">
        <f>COUNTIF(Username, F1055)</f>
        <v>20</v>
      </c>
      <c r="K1055" s="66" t="b">
        <v>0</v>
      </c>
    </row>
    <row r="1056">
      <c r="A1056" s="59">
        <v>33.0</v>
      </c>
      <c r="B1056" s="59">
        <v>19.0</v>
      </c>
      <c r="C1056" s="60">
        <v>33.1245581597932</v>
      </c>
      <c r="D1056" s="60">
        <v>-96.6352758799342</v>
      </c>
      <c r="E1056" s="61" t="s">
        <v>11</v>
      </c>
      <c r="F1056" s="78" t="s">
        <v>416</v>
      </c>
      <c r="G1056" s="69" t="s">
        <v>1158</v>
      </c>
      <c r="H1056" s="73"/>
      <c r="I1056" s="65">
        <f t="shared" si="7"/>
        <v>22</v>
      </c>
      <c r="J1056" s="66">
        <f>COUNTIF(Username, F1056)</f>
        <v>60</v>
      </c>
      <c r="K1056" s="66" t="b">
        <v>0</v>
      </c>
    </row>
    <row r="1057">
      <c r="A1057" s="59">
        <v>33.0</v>
      </c>
      <c r="B1057" s="59">
        <v>20.0</v>
      </c>
      <c r="C1057" s="60">
        <v>33.1245581596755</v>
      </c>
      <c r="D1057" s="60">
        <v>-96.6351042583298</v>
      </c>
      <c r="E1057" s="61" t="s">
        <v>11</v>
      </c>
      <c r="F1057" s="103"/>
      <c r="G1057" s="99"/>
      <c r="H1057" s="73"/>
      <c r="I1057" s="65">
        <f t="shared" si="7"/>
        <v>0</v>
      </c>
      <c r="J1057" s="66">
        <f>COUNTIF(Username, F1057)</f>
        <v>0</v>
      </c>
      <c r="K1057" s="66" t="b">
        <v>0</v>
      </c>
    </row>
    <row r="1058">
      <c r="A1058" s="59">
        <v>33.0</v>
      </c>
      <c r="B1058" s="59">
        <v>21.0</v>
      </c>
      <c r="C1058" s="60">
        <v>33.1245581595579</v>
      </c>
      <c r="D1058" s="60">
        <v>-96.6349326367253</v>
      </c>
      <c r="E1058" s="61" t="s">
        <v>11</v>
      </c>
      <c r="F1058" s="78" t="s">
        <v>250</v>
      </c>
      <c r="G1058" s="69" t="s">
        <v>1159</v>
      </c>
      <c r="H1058" s="73"/>
      <c r="I1058" s="65">
        <f t="shared" si="7"/>
        <v>6</v>
      </c>
      <c r="J1058" s="66">
        <f>COUNTIF(Username, F1058)</f>
        <v>20</v>
      </c>
      <c r="K1058" s="66" t="b">
        <v>0</v>
      </c>
    </row>
    <row r="1059">
      <c r="A1059" s="59">
        <v>33.0</v>
      </c>
      <c r="B1059" s="59">
        <v>22.0</v>
      </c>
      <c r="C1059" s="60">
        <v>33.1245581594403</v>
      </c>
      <c r="D1059" s="60">
        <v>-96.6347610151208</v>
      </c>
      <c r="E1059" s="61" t="s">
        <v>8</v>
      </c>
      <c r="F1059" s="103"/>
      <c r="G1059" s="99"/>
      <c r="H1059" s="73"/>
      <c r="I1059" s="65">
        <f t="shared" si="7"/>
        <v>0</v>
      </c>
      <c r="J1059" s="66">
        <f>COUNTIF(Username, F1059)</f>
        <v>0</v>
      </c>
      <c r="K1059" s="66" t="b">
        <v>0</v>
      </c>
    </row>
    <row r="1060">
      <c r="A1060" s="59">
        <v>33.0</v>
      </c>
      <c r="B1060" s="59">
        <v>23.0</v>
      </c>
      <c r="C1060" s="60">
        <v>33.1245581593226</v>
      </c>
      <c r="D1060" s="60">
        <v>-96.6345893935164</v>
      </c>
      <c r="E1060" s="61" t="s">
        <v>12</v>
      </c>
      <c r="F1060" s="78" t="s">
        <v>416</v>
      </c>
      <c r="G1060" s="69" t="s">
        <v>1160</v>
      </c>
      <c r="H1060" s="73"/>
      <c r="I1060" s="65">
        <f t="shared" si="7"/>
        <v>22</v>
      </c>
      <c r="J1060" s="66">
        <f>COUNTIF(Username, F1060)</f>
        <v>60</v>
      </c>
      <c r="K1060" s="66" t="b">
        <v>0</v>
      </c>
    </row>
    <row r="1061">
      <c r="A1061" s="59">
        <v>33.0</v>
      </c>
      <c r="B1061" s="59">
        <v>24.0</v>
      </c>
      <c r="C1061" s="60">
        <v>33.124558159205</v>
      </c>
      <c r="D1061" s="60">
        <v>-96.6344177719119</v>
      </c>
      <c r="E1061" s="61" t="s">
        <v>11</v>
      </c>
      <c r="F1061" s="78" t="s">
        <v>250</v>
      </c>
      <c r="G1061" s="69" t="s">
        <v>1161</v>
      </c>
      <c r="H1061" s="73"/>
      <c r="I1061" s="65">
        <f t="shared" si="7"/>
        <v>6</v>
      </c>
      <c r="J1061" s="66">
        <f>COUNTIF(Username, F1061)</f>
        <v>20</v>
      </c>
      <c r="K1061" s="66" t="b">
        <v>0</v>
      </c>
    </row>
    <row r="1062">
      <c r="A1062" s="59">
        <v>33.0</v>
      </c>
      <c r="B1062" s="59">
        <v>25.0</v>
      </c>
      <c r="C1062" s="60">
        <v>33.1245581590874</v>
      </c>
      <c r="D1062" s="60">
        <v>-96.6342461503074</v>
      </c>
      <c r="E1062" s="61" t="s">
        <v>8</v>
      </c>
      <c r="F1062" s="103"/>
      <c r="G1062" s="99"/>
      <c r="H1062" s="73"/>
      <c r="I1062" s="65">
        <f t="shared" si="7"/>
        <v>0</v>
      </c>
      <c r="J1062" s="66">
        <f>COUNTIF(Username, F1062)</f>
        <v>0</v>
      </c>
      <c r="K1062" s="66" t="b">
        <v>0</v>
      </c>
    </row>
    <row r="1063">
      <c r="A1063" s="59">
        <v>33.0</v>
      </c>
      <c r="B1063" s="59">
        <v>26.0</v>
      </c>
      <c r="C1063" s="60">
        <v>33.1245581589697</v>
      </c>
      <c r="D1063" s="60">
        <v>-96.634074528703</v>
      </c>
      <c r="E1063" s="61" t="s">
        <v>5</v>
      </c>
      <c r="F1063" s="78" t="s">
        <v>416</v>
      </c>
      <c r="G1063" s="69" t="s">
        <v>1162</v>
      </c>
      <c r="H1063" s="73"/>
      <c r="I1063" s="65">
        <f t="shared" si="7"/>
        <v>22</v>
      </c>
      <c r="J1063" s="66">
        <f>COUNTIF(Username, F1063)</f>
        <v>60</v>
      </c>
      <c r="K1063" s="66" t="b">
        <v>0</v>
      </c>
    </row>
    <row r="1064">
      <c r="A1064" s="59">
        <v>33.0</v>
      </c>
      <c r="B1064" s="59">
        <v>27.0</v>
      </c>
      <c r="C1064" s="60">
        <v>33.1245581588521</v>
      </c>
      <c r="D1064" s="60">
        <v>-96.6339029070985</v>
      </c>
      <c r="E1064" s="61" t="s">
        <v>4</v>
      </c>
      <c r="F1064" s="78" t="s">
        <v>250</v>
      </c>
      <c r="G1064" s="69" t="s">
        <v>1163</v>
      </c>
      <c r="H1064" s="73"/>
      <c r="I1064" s="65">
        <f t="shared" si="7"/>
        <v>6</v>
      </c>
      <c r="J1064" s="66">
        <f>COUNTIF(Username, F1064)</f>
        <v>20</v>
      </c>
      <c r="K1064" s="66" t="b">
        <v>0</v>
      </c>
    </row>
    <row r="1065">
      <c r="A1065" s="59">
        <v>33.0</v>
      </c>
      <c r="B1065" s="59">
        <v>28.0</v>
      </c>
      <c r="C1065" s="60">
        <v>33.1245581587344</v>
      </c>
      <c r="D1065" s="60">
        <v>-96.6337312854941</v>
      </c>
      <c r="E1065" s="61" t="s">
        <v>4</v>
      </c>
      <c r="F1065" s="78" t="s">
        <v>174</v>
      </c>
      <c r="G1065" s="63" t="s">
        <v>1164</v>
      </c>
      <c r="H1065" s="73"/>
      <c r="I1065" s="65">
        <f t="shared" si="7"/>
        <v>2</v>
      </c>
      <c r="J1065" s="66">
        <f>COUNTIF(Username, F1065)</f>
        <v>3</v>
      </c>
      <c r="K1065" s="66" t="b">
        <v>0</v>
      </c>
    </row>
    <row r="1066">
      <c r="A1066" s="59">
        <v>33.0</v>
      </c>
      <c r="B1066" s="59">
        <v>29.0</v>
      </c>
      <c r="C1066" s="60">
        <v>33.1245581586168</v>
      </c>
      <c r="D1066" s="60">
        <v>-96.6335596638896</v>
      </c>
      <c r="E1066" s="61" t="s">
        <v>11</v>
      </c>
      <c r="F1066" s="78" t="s">
        <v>416</v>
      </c>
      <c r="G1066" s="69" t="s">
        <v>1165</v>
      </c>
      <c r="H1066" s="73"/>
      <c r="I1066" s="65">
        <f t="shared" si="7"/>
        <v>22</v>
      </c>
      <c r="J1066" s="66">
        <f>COUNTIF(Username, F1066)</f>
        <v>60</v>
      </c>
      <c r="K1066" s="66" t="b">
        <v>0</v>
      </c>
    </row>
    <row r="1067">
      <c r="A1067" s="59">
        <v>33.0</v>
      </c>
      <c r="B1067" s="59">
        <v>30.0</v>
      </c>
      <c r="C1067" s="60">
        <v>33.1245581584992</v>
      </c>
      <c r="D1067" s="60">
        <v>-96.6333880422851</v>
      </c>
      <c r="E1067" s="61" t="s">
        <v>8</v>
      </c>
      <c r="F1067" s="103"/>
      <c r="G1067" s="99"/>
      <c r="H1067" s="73"/>
      <c r="I1067" s="65">
        <f t="shared" si="7"/>
        <v>0</v>
      </c>
      <c r="J1067" s="66">
        <f>COUNTIF(Username, F1067)</f>
        <v>0</v>
      </c>
      <c r="K1067" s="66" t="b">
        <v>0</v>
      </c>
    </row>
    <row r="1068">
      <c r="A1068" s="59">
        <v>33.0</v>
      </c>
      <c r="B1068" s="59">
        <v>31.0</v>
      </c>
      <c r="C1068" s="60">
        <v>33.1245581583815</v>
      </c>
      <c r="D1068" s="60">
        <v>-96.6332164206807</v>
      </c>
      <c r="E1068" s="61" t="s">
        <v>11</v>
      </c>
      <c r="F1068" s="103"/>
      <c r="G1068" s="99"/>
      <c r="H1068" s="73"/>
      <c r="I1068" s="65">
        <f t="shared" si="7"/>
        <v>0</v>
      </c>
      <c r="J1068" s="66">
        <f>COUNTIF(Username, F1068)</f>
        <v>0</v>
      </c>
      <c r="K1068" s="66" t="b">
        <v>0</v>
      </c>
    </row>
    <row r="1069">
      <c r="A1069" s="59">
        <v>33.0</v>
      </c>
      <c r="B1069" s="59">
        <v>32.0</v>
      </c>
      <c r="C1069" s="60">
        <v>33.1245581582639</v>
      </c>
      <c r="D1069" s="60">
        <v>-96.6330447990762</v>
      </c>
      <c r="E1069" s="61" t="s">
        <v>11</v>
      </c>
      <c r="F1069" s="78" t="s">
        <v>416</v>
      </c>
      <c r="G1069" s="69" t="s">
        <v>1166</v>
      </c>
      <c r="H1069" s="73"/>
      <c r="I1069" s="65">
        <f t="shared" si="7"/>
        <v>22</v>
      </c>
      <c r="J1069" s="66">
        <f>COUNTIF(Username, F1069)</f>
        <v>60</v>
      </c>
      <c r="K1069" s="66" t="b">
        <v>0</v>
      </c>
    </row>
    <row r="1070">
      <c r="A1070" s="59">
        <v>33.0</v>
      </c>
      <c r="B1070" s="59">
        <v>33.0</v>
      </c>
      <c r="C1070" s="60">
        <v>33.1245581581463</v>
      </c>
      <c r="D1070" s="60">
        <v>-96.6328731774717</v>
      </c>
      <c r="E1070" s="61" t="s">
        <v>8</v>
      </c>
      <c r="F1070" s="103"/>
      <c r="G1070" s="99"/>
      <c r="H1070" s="73"/>
      <c r="I1070" s="65">
        <f t="shared" si="7"/>
        <v>0</v>
      </c>
      <c r="J1070" s="66">
        <f>COUNTIF(Username, F1070)</f>
        <v>0</v>
      </c>
      <c r="K1070" s="66" t="b">
        <v>0</v>
      </c>
    </row>
    <row r="1071">
      <c r="A1071" s="59">
        <v>33.0</v>
      </c>
      <c r="B1071" s="59">
        <v>34.0</v>
      </c>
      <c r="C1071" s="60">
        <v>33.1245581580286</v>
      </c>
      <c r="D1071" s="60">
        <v>-96.6327015558673</v>
      </c>
      <c r="E1071" s="61" t="s">
        <v>9</v>
      </c>
      <c r="F1071" s="103"/>
      <c r="G1071" s="99"/>
      <c r="H1071" s="73"/>
      <c r="I1071" s="65">
        <f t="shared" si="7"/>
        <v>0</v>
      </c>
      <c r="J1071" s="66">
        <f>COUNTIF(Username, F1071)</f>
        <v>0</v>
      </c>
      <c r="K1071" s="66" t="b">
        <v>0</v>
      </c>
    </row>
    <row r="1072">
      <c r="A1072" s="59">
        <v>33.0</v>
      </c>
      <c r="B1072" s="59">
        <v>35.0</v>
      </c>
      <c r="C1072" s="60">
        <v>33.124558157911</v>
      </c>
      <c r="D1072" s="60">
        <v>-96.6325299342628</v>
      </c>
      <c r="E1072" s="61" t="s">
        <v>10</v>
      </c>
      <c r="F1072" s="78" t="s">
        <v>416</v>
      </c>
      <c r="G1072" s="69" t="s">
        <v>1167</v>
      </c>
      <c r="H1072" s="73"/>
      <c r="I1072" s="65">
        <f t="shared" si="7"/>
        <v>22</v>
      </c>
      <c r="J1072" s="66">
        <f>COUNTIF(Username, F1072)</f>
        <v>60</v>
      </c>
      <c r="K1072" s="66" t="b">
        <v>0</v>
      </c>
    </row>
    <row r="1073">
      <c r="A1073" s="59">
        <v>33.0</v>
      </c>
      <c r="B1073" s="59">
        <v>36.0</v>
      </c>
      <c r="C1073" s="60">
        <v>33.1245581577934</v>
      </c>
      <c r="D1073" s="60">
        <v>-96.6323583126583</v>
      </c>
      <c r="E1073" s="61" t="s">
        <v>10</v>
      </c>
      <c r="F1073" s="104" t="s">
        <v>974</v>
      </c>
      <c r="G1073" s="63" t="s">
        <v>1168</v>
      </c>
      <c r="H1073" s="73"/>
      <c r="I1073" s="65">
        <f t="shared" si="7"/>
        <v>0</v>
      </c>
      <c r="J1073" s="66">
        <f>COUNTIF(Username, F1073)</f>
        <v>7</v>
      </c>
      <c r="K1073" s="66" t="b">
        <v>0</v>
      </c>
    </row>
    <row r="1074">
      <c r="A1074" s="59">
        <v>33.0</v>
      </c>
      <c r="B1074" s="59">
        <v>37.0</v>
      </c>
      <c r="C1074" s="60">
        <v>33.1245581576757</v>
      </c>
      <c r="D1074" s="60">
        <v>-96.6321866910539</v>
      </c>
      <c r="E1074" s="61" t="s">
        <v>10</v>
      </c>
      <c r="F1074" s="104" t="s">
        <v>1068</v>
      </c>
      <c r="G1074" s="102" t="s">
        <v>1169</v>
      </c>
      <c r="H1074" s="73"/>
      <c r="I1074" s="65">
        <f t="shared" si="7"/>
        <v>0</v>
      </c>
      <c r="J1074" s="66">
        <f>COUNTIF(Username, F1074)</f>
        <v>4</v>
      </c>
      <c r="K1074" s="66" t="b">
        <v>0</v>
      </c>
    </row>
    <row r="1075">
      <c r="A1075" s="59">
        <v>33.0</v>
      </c>
      <c r="B1075" s="59">
        <v>38.0</v>
      </c>
      <c r="C1075" s="60">
        <v>33.1245581575581</v>
      </c>
      <c r="D1075" s="60">
        <v>-96.6320150694494</v>
      </c>
      <c r="E1075" s="61" t="s">
        <v>10</v>
      </c>
      <c r="F1075" s="104" t="s">
        <v>1070</v>
      </c>
      <c r="G1075" s="63" t="s">
        <v>1170</v>
      </c>
      <c r="H1075" s="73"/>
      <c r="I1075" s="65">
        <f t="shared" si="7"/>
        <v>0</v>
      </c>
      <c r="J1075" s="66">
        <f>COUNTIF(Username, F1075)</f>
        <v>4</v>
      </c>
      <c r="K1075" s="66" t="b">
        <v>0</v>
      </c>
    </row>
    <row r="1076">
      <c r="A1076" s="59">
        <v>33.0</v>
      </c>
      <c r="B1076" s="59">
        <v>39.0</v>
      </c>
      <c r="C1076" s="60">
        <v>33.1245581574405</v>
      </c>
      <c r="D1076" s="60">
        <v>-96.6318434478449</v>
      </c>
      <c r="E1076" s="61" t="s">
        <v>10</v>
      </c>
      <c r="F1076" s="104" t="s">
        <v>1072</v>
      </c>
      <c r="G1076" s="63" t="s">
        <v>1171</v>
      </c>
      <c r="H1076" s="73"/>
      <c r="I1076" s="65">
        <f t="shared" si="7"/>
        <v>0</v>
      </c>
      <c r="J1076" s="66">
        <f>COUNTIF(Username, F1076)</f>
        <v>4</v>
      </c>
      <c r="K1076" s="66" t="b">
        <v>0</v>
      </c>
    </row>
    <row r="1077">
      <c r="A1077" s="59">
        <v>33.0</v>
      </c>
      <c r="B1077" s="59">
        <v>40.0</v>
      </c>
      <c r="C1077" s="60">
        <v>33.1245581573228</v>
      </c>
      <c r="D1077" s="60">
        <v>-96.6316718262405</v>
      </c>
      <c r="E1077" s="61" t="s">
        <v>10</v>
      </c>
      <c r="F1077" s="104" t="s">
        <v>1074</v>
      </c>
      <c r="G1077" s="63" t="s">
        <v>1172</v>
      </c>
      <c r="H1077" s="73"/>
      <c r="I1077" s="65">
        <f t="shared" si="7"/>
        <v>0</v>
      </c>
      <c r="J1077" s="66">
        <f>COUNTIF(Username, F1077)</f>
        <v>4</v>
      </c>
      <c r="K1077" s="66" t="b">
        <v>0</v>
      </c>
    </row>
    <row r="1078">
      <c r="A1078" s="59">
        <v>33.0</v>
      </c>
      <c r="B1078" s="59">
        <v>41.0</v>
      </c>
      <c r="C1078" s="60">
        <v>33.1245581572052</v>
      </c>
      <c r="D1078" s="60">
        <v>-96.631500204636</v>
      </c>
      <c r="E1078" s="61" t="s">
        <v>10</v>
      </c>
      <c r="F1078" s="103"/>
      <c r="G1078" s="99"/>
      <c r="H1078" s="73"/>
      <c r="I1078" s="65">
        <f t="shared" si="7"/>
        <v>0</v>
      </c>
      <c r="J1078" s="66">
        <f>COUNTIF(Username, F1078)</f>
        <v>0</v>
      </c>
      <c r="K1078" s="66" t="b">
        <v>0</v>
      </c>
    </row>
    <row r="1079">
      <c r="A1079" s="59">
        <v>33.0</v>
      </c>
      <c r="B1079" s="59">
        <v>42.0</v>
      </c>
      <c r="C1079" s="60">
        <v>33.1245581570876</v>
      </c>
      <c r="D1079" s="60">
        <v>-96.6313285830315</v>
      </c>
      <c r="E1079" s="61" t="s">
        <v>10</v>
      </c>
      <c r="F1079" s="78" t="s">
        <v>1121</v>
      </c>
      <c r="G1079" s="99"/>
      <c r="H1079" s="73"/>
      <c r="I1079" s="65">
        <f t="shared" si="7"/>
        <v>0</v>
      </c>
      <c r="J1079" s="66">
        <f>COUNTIF(Username, F1079)</f>
        <v>7</v>
      </c>
      <c r="K1079" s="66" t="b">
        <v>0</v>
      </c>
    </row>
    <row r="1080">
      <c r="A1080" s="59">
        <v>33.0</v>
      </c>
      <c r="B1080" s="59">
        <v>43.0</v>
      </c>
      <c r="C1080" s="60">
        <v>33.12455815697</v>
      </c>
      <c r="D1080" s="60">
        <v>-96.6311569614271</v>
      </c>
      <c r="E1080" s="61" t="s">
        <v>10</v>
      </c>
      <c r="F1080" s="103"/>
      <c r="G1080" s="99"/>
      <c r="H1080" s="73"/>
      <c r="I1080" s="65">
        <f t="shared" si="7"/>
        <v>0</v>
      </c>
      <c r="J1080" s="66">
        <f>COUNTIF(Username, F1080)</f>
        <v>0</v>
      </c>
      <c r="K1080" s="66" t="b">
        <v>0</v>
      </c>
    </row>
    <row r="1081">
      <c r="A1081" s="59">
        <v>33.0</v>
      </c>
      <c r="B1081" s="59">
        <v>44.0</v>
      </c>
      <c r="C1081" s="60">
        <v>33.1245581568523</v>
      </c>
      <c r="D1081" s="60">
        <v>-96.6309853398226</v>
      </c>
      <c r="E1081" s="61" t="s">
        <v>10</v>
      </c>
      <c r="F1081" s="103"/>
      <c r="G1081" s="99"/>
      <c r="H1081" s="73"/>
      <c r="I1081" s="65">
        <f t="shared" si="7"/>
        <v>0</v>
      </c>
      <c r="J1081" s="66">
        <f>COUNTIF(Username, F1081)</f>
        <v>0</v>
      </c>
      <c r="K1081" s="66" t="b">
        <v>0</v>
      </c>
    </row>
    <row r="1082">
      <c r="A1082" s="59">
        <v>33.0</v>
      </c>
      <c r="B1082" s="59">
        <v>45.0</v>
      </c>
      <c r="C1082" s="60">
        <v>33.1245581567347</v>
      </c>
      <c r="D1082" s="60">
        <v>-96.6308137182181</v>
      </c>
      <c r="E1082" s="61" t="s">
        <v>10</v>
      </c>
      <c r="F1082" s="103"/>
      <c r="G1082" s="99"/>
      <c r="H1082" s="73"/>
      <c r="I1082" s="65">
        <f t="shared" si="7"/>
        <v>0</v>
      </c>
      <c r="J1082" s="66">
        <f>COUNTIF(Username, F1082)</f>
        <v>0</v>
      </c>
      <c r="K1082" s="66" t="b">
        <v>0</v>
      </c>
    </row>
    <row r="1083">
      <c r="A1083" s="59">
        <v>33.0</v>
      </c>
      <c r="B1083" s="59">
        <v>46.0</v>
      </c>
      <c r="C1083" s="60">
        <v>33.1245581566171</v>
      </c>
      <c r="D1083" s="60">
        <v>-96.6306420966137</v>
      </c>
      <c r="E1083" s="61" t="s">
        <v>10</v>
      </c>
      <c r="F1083" s="103"/>
      <c r="G1083" s="99"/>
      <c r="H1083" s="73"/>
      <c r="I1083" s="65">
        <f t="shared" si="7"/>
        <v>0</v>
      </c>
      <c r="J1083" s="66">
        <f>COUNTIF(Username, F1083)</f>
        <v>0</v>
      </c>
      <c r="K1083" s="66" t="b">
        <v>0</v>
      </c>
    </row>
    <row r="1084">
      <c r="A1084" s="59">
        <v>33.0</v>
      </c>
      <c r="B1084" s="59">
        <v>47.0</v>
      </c>
      <c r="C1084" s="60">
        <v>33.1245581564994</v>
      </c>
      <c r="D1084" s="60">
        <v>-96.6304704750092</v>
      </c>
      <c r="E1084" s="61" t="s">
        <v>10</v>
      </c>
      <c r="F1084" s="103"/>
      <c r="G1084" s="99"/>
      <c r="H1084" s="73"/>
      <c r="I1084" s="65">
        <f t="shared" si="7"/>
        <v>0</v>
      </c>
      <c r="J1084" s="66">
        <f>COUNTIF(Username, F1084)</f>
        <v>0</v>
      </c>
      <c r="K1084" s="66" t="b">
        <v>0</v>
      </c>
    </row>
    <row r="1085">
      <c r="A1085" s="59">
        <v>33.0</v>
      </c>
      <c r="B1085" s="59">
        <v>48.0</v>
      </c>
      <c r="C1085" s="60">
        <v>33.1245581563818</v>
      </c>
      <c r="D1085" s="60">
        <v>-96.6302988534047</v>
      </c>
      <c r="E1085" s="61" t="s">
        <v>10</v>
      </c>
      <c r="F1085" s="103"/>
      <c r="G1085" s="99"/>
      <c r="H1085" s="73"/>
      <c r="I1085" s="65">
        <f t="shared" si="7"/>
        <v>0</v>
      </c>
      <c r="J1085" s="66">
        <f>COUNTIF(Username, F1085)</f>
        <v>0</v>
      </c>
      <c r="K1085" s="66" t="b">
        <v>0</v>
      </c>
    </row>
    <row r="1086">
      <c r="A1086" s="59">
        <v>33.0</v>
      </c>
      <c r="B1086" s="59">
        <v>49.0</v>
      </c>
      <c r="C1086" s="60">
        <v>33.1245581562642</v>
      </c>
      <c r="D1086" s="60">
        <v>-96.6301272318003</v>
      </c>
      <c r="E1086" s="61" t="s">
        <v>10</v>
      </c>
      <c r="F1086" s="103"/>
      <c r="G1086" s="99"/>
      <c r="H1086" s="73"/>
      <c r="I1086" s="65">
        <f t="shared" si="7"/>
        <v>0</v>
      </c>
      <c r="J1086" s="66">
        <f>COUNTIF(Username, F1086)</f>
        <v>0</v>
      </c>
      <c r="K1086" s="66" t="b">
        <v>0</v>
      </c>
    </row>
    <row r="1087">
      <c r="A1087" s="59">
        <v>33.0</v>
      </c>
      <c r="B1087" s="59">
        <v>50.0</v>
      </c>
      <c r="C1087" s="60">
        <v>33.1245581561466</v>
      </c>
      <c r="D1087" s="60">
        <v>-96.6299556101958</v>
      </c>
      <c r="E1087" s="61" t="s">
        <v>10</v>
      </c>
      <c r="F1087" s="103"/>
      <c r="G1087" s="99"/>
      <c r="H1087" s="73"/>
      <c r="I1087" s="65">
        <f t="shared" si="7"/>
        <v>0</v>
      </c>
      <c r="J1087" s="66">
        <f>COUNTIF(Username, F1087)</f>
        <v>0</v>
      </c>
      <c r="K1087" s="66" t="b">
        <v>0</v>
      </c>
    </row>
    <row r="1088">
      <c r="A1088" s="59">
        <v>33.0</v>
      </c>
      <c r="B1088" s="59">
        <v>51.0</v>
      </c>
      <c r="C1088" s="60">
        <v>33.124558156029</v>
      </c>
      <c r="D1088" s="60">
        <v>-96.6297839885913</v>
      </c>
      <c r="E1088" s="61" t="s">
        <v>10</v>
      </c>
      <c r="F1088" s="103"/>
      <c r="G1088" s="99"/>
      <c r="H1088" s="73"/>
      <c r="I1088" s="65">
        <f t="shared" si="7"/>
        <v>0</v>
      </c>
      <c r="J1088" s="66">
        <f>COUNTIF(Username, F1088)</f>
        <v>0</v>
      </c>
      <c r="K1088" s="66" t="b">
        <v>0</v>
      </c>
    </row>
    <row r="1089">
      <c r="A1089" s="59">
        <v>34.0</v>
      </c>
      <c r="B1089" s="59">
        <v>3.0</v>
      </c>
      <c r="C1089" s="60">
        <v>33.1244144312298</v>
      </c>
      <c r="D1089" s="60">
        <v>-96.6380218272913</v>
      </c>
      <c r="E1089" s="61" t="s">
        <v>10</v>
      </c>
      <c r="F1089" s="103"/>
      <c r="G1089" s="99"/>
      <c r="H1089" s="73"/>
      <c r="I1089" s="65">
        <f t="shared" si="7"/>
        <v>0</v>
      </c>
      <c r="J1089" s="66">
        <f>COUNTIF(Username, F1089)</f>
        <v>0</v>
      </c>
      <c r="K1089" s="66" t="b">
        <v>0</v>
      </c>
    </row>
    <row r="1090">
      <c r="A1090" s="59">
        <v>34.0</v>
      </c>
      <c r="B1090" s="59">
        <v>4.0</v>
      </c>
      <c r="C1090" s="60">
        <v>33.1244144311122</v>
      </c>
      <c r="D1090" s="60">
        <v>-96.6378502059677</v>
      </c>
      <c r="E1090" s="61" t="s">
        <v>10</v>
      </c>
      <c r="F1090" s="103"/>
      <c r="G1090" s="99"/>
      <c r="H1090" s="73"/>
      <c r="I1090" s="65">
        <f t="shared" si="7"/>
        <v>0</v>
      </c>
      <c r="J1090" s="66">
        <f>COUNTIF(Username, F1090)</f>
        <v>0</v>
      </c>
      <c r="K1090" s="66" t="b">
        <v>0</v>
      </c>
    </row>
    <row r="1091">
      <c r="A1091" s="59">
        <v>34.0</v>
      </c>
      <c r="B1091" s="59">
        <v>5.0</v>
      </c>
      <c r="C1091" s="60">
        <v>33.1244144309945</v>
      </c>
      <c r="D1091" s="60">
        <v>-96.6376785846442</v>
      </c>
      <c r="E1091" s="61" t="s">
        <v>10</v>
      </c>
      <c r="F1091" s="103"/>
      <c r="G1091" s="99"/>
      <c r="H1091" s="73"/>
      <c r="I1091" s="65">
        <f t="shared" si="7"/>
        <v>0</v>
      </c>
      <c r="J1091" s="66">
        <f>COUNTIF(Username, F1091)</f>
        <v>0</v>
      </c>
      <c r="K1091" s="66" t="b">
        <v>0</v>
      </c>
    </row>
    <row r="1092">
      <c r="A1092" s="59">
        <v>34.0</v>
      </c>
      <c r="B1092" s="59">
        <v>8.0</v>
      </c>
      <c r="C1092" s="60">
        <v>33.1244144306416</v>
      </c>
      <c r="D1092" s="60">
        <v>-96.6371637206735</v>
      </c>
      <c r="E1092" s="61" t="s">
        <v>10</v>
      </c>
      <c r="F1092" s="78" t="s">
        <v>547</v>
      </c>
      <c r="G1092" s="63" t="s">
        <v>1173</v>
      </c>
      <c r="H1092" s="73"/>
      <c r="I1092" s="65">
        <f t="shared" si="7"/>
        <v>3</v>
      </c>
      <c r="J1092" s="66">
        <f>COUNTIF(Username, F1092)</f>
        <v>5</v>
      </c>
      <c r="K1092" s="66" t="b">
        <v>0</v>
      </c>
    </row>
    <row r="1093">
      <c r="A1093" s="59">
        <v>34.0</v>
      </c>
      <c r="B1093" s="59">
        <v>9.0</v>
      </c>
      <c r="C1093" s="60">
        <v>33.124414430524</v>
      </c>
      <c r="D1093" s="60">
        <v>-96.63699209935</v>
      </c>
      <c r="E1093" s="61" t="s">
        <v>9</v>
      </c>
      <c r="F1093" s="104" t="s">
        <v>974</v>
      </c>
      <c r="G1093" s="102" t="s">
        <v>1174</v>
      </c>
      <c r="H1093" s="73"/>
      <c r="I1093" s="65">
        <f t="shared" si="7"/>
        <v>0</v>
      </c>
      <c r="J1093" s="66">
        <f>COUNTIF(Username, F1093)</f>
        <v>7</v>
      </c>
      <c r="K1093" s="66" t="b">
        <v>0</v>
      </c>
    </row>
    <row r="1094">
      <c r="A1094" s="59">
        <v>34.0</v>
      </c>
      <c r="B1094" s="59">
        <v>10.0</v>
      </c>
      <c r="C1094" s="60">
        <v>33.1244144304064</v>
      </c>
      <c r="D1094" s="60">
        <v>-96.6368204780265</v>
      </c>
      <c r="E1094" s="61" t="s">
        <v>9</v>
      </c>
      <c r="F1094" s="104" t="s">
        <v>1068</v>
      </c>
      <c r="G1094" s="63" t="s">
        <v>1175</v>
      </c>
      <c r="H1094" s="73"/>
      <c r="I1094" s="65">
        <f t="shared" si="7"/>
        <v>0</v>
      </c>
      <c r="J1094" s="66">
        <f>COUNTIF(Username, F1094)</f>
        <v>4</v>
      </c>
      <c r="K1094" s="66" t="b">
        <v>0</v>
      </c>
    </row>
    <row r="1095">
      <c r="A1095" s="59">
        <v>34.0</v>
      </c>
      <c r="B1095" s="59">
        <v>11.0</v>
      </c>
      <c r="C1095" s="60">
        <v>33.1244144302888</v>
      </c>
      <c r="D1095" s="60">
        <v>-96.6366488567029</v>
      </c>
      <c r="E1095" s="61" t="s">
        <v>9</v>
      </c>
      <c r="F1095" s="104" t="s">
        <v>1070</v>
      </c>
      <c r="G1095" s="63" t="s">
        <v>1176</v>
      </c>
      <c r="H1095" s="73"/>
      <c r="I1095" s="65">
        <f t="shared" si="7"/>
        <v>0</v>
      </c>
      <c r="J1095" s="66">
        <f>COUNTIF(Username, F1095)</f>
        <v>4</v>
      </c>
      <c r="K1095" s="66" t="b">
        <v>0</v>
      </c>
    </row>
    <row r="1096">
      <c r="A1096" s="59">
        <v>34.0</v>
      </c>
      <c r="B1096" s="59">
        <v>12.0</v>
      </c>
      <c r="C1096" s="60">
        <v>33.1244144301711</v>
      </c>
      <c r="D1096" s="60">
        <v>-96.6364772353794</v>
      </c>
      <c r="E1096" s="61" t="s">
        <v>9</v>
      </c>
      <c r="F1096" s="104" t="s">
        <v>1072</v>
      </c>
      <c r="G1096" s="63" t="s">
        <v>1177</v>
      </c>
      <c r="H1096" s="73"/>
      <c r="I1096" s="65">
        <f t="shared" si="7"/>
        <v>0</v>
      </c>
      <c r="J1096" s="66">
        <f>COUNTIF(Username, F1096)</f>
        <v>4</v>
      </c>
      <c r="K1096" s="66" t="b">
        <v>0</v>
      </c>
    </row>
    <row r="1097">
      <c r="A1097" s="59">
        <v>34.0</v>
      </c>
      <c r="B1097" s="59">
        <v>13.0</v>
      </c>
      <c r="C1097" s="60">
        <v>33.1244144300535</v>
      </c>
      <c r="D1097" s="60">
        <v>-96.6363056140558</v>
      </c>
      <c r="E1097" s="61" t="s">
        <v>9</v>
      </c>
      <c r="F1097" s="104" t="s">
        <v>1074</v>
      </c>
      <c r="G1097" s="63" t="s">
        <v>1178</v>
      </c>
      <c r="H1097" s="73"/>
      <c r="I1097" s="65">
        <f t="shared" si="7"/>
        <v>0</v>
      </c>
      <c r="J1097" s="66">
        <f>COUNTIF(Username, F1097)</f>
        <v>4</v>
      </c>
      <c r="K1097" s="66" t="b">
        <v>0</v>
      </c>
    </row>
    <row r="1098">
      <c r="A1098" s="59">
        <v>34.0</v>
      </c>
      <c r="B1098" s="59">
        <v>14.0</v>
      </c>
      <c r="C1098" s="60">
        <v>33.1244144299359</v>
      </c>
      <c r="D1098" s="60">
        <v>-96.6361339927323</v>
      </c>
      <c r="E1098" s="61" t="s">
        <v>10</v>
      </c>
      <c r="F1098" s="103"/>
      <c r="G1098" s="99"/>
      <c r="H1098" s="73"/>
      <c r="I1098" s="65">
        <f t="shared" si="7"/>
        <v>0</v>
      </c>
      <c r="J1098" s="66">
        <f>COUNTIF(Username, F1098)</f>
        <v>0</v>
      </c>
      <c r="K1098" s="66" t="b">
        <v>0</v>
      </c>
    </row>
    <row r="1099">
      <c r="A1099" s="59">
        <v>34.0</v>
      </c>
      <c r="B1099" s="59">
        <v>15.0</v>
      </c>
      <c r="C1099" s="60">
        <v>33.1244144298183</v>
      </c>
      <c r="D1099" s="60">
        <v>-96.6359623714087</v>
      </c>
      <c r="E1099" s="61" t="s">
        <v>9</v>
      </c>
      <c r="F1099" s="103"/>
      <c r="G1099" s="99"/>
      <c r="H1099" s="73"/>
      <c r="I1099" s="65">
        <f t="shared" si="7"/>
        <v>0</v>
      </c>
      <c r="J1099" s="66">
        <f>COUNTIF(Username, F1099)</f>
        <v>0</v>
      </c>
      <c r="K1099" s="66" t="b">
        <v>0</v>
      </c>
    </row>
    <row r="1100">
      <c r="A1100" s="59">
        <v>34.0</v>
      </c>
      <c r="B1100" s="59">
        <v>16.0</v>
      </c>
      <c r="C1100" s="60">
        <v>33.1244144297006</v>
      </c>
      <c r="D1100" s="60">
        <v>-96.6357907500852</v>
      </c>
      <c r="E1100" s="61" t="s">
        <v>9</v>
      </c>
      <c r="F1100" s="78" t="s">
        <v>1179</v>
      </c>
      <c r="G1100" s="69" t="s">
        <v>1180</v>
      </c>
      <c r="H1100" s="73"/>
      <c r="I1100" s="65">
        <f t="shared" si="7"/>
        <v>0</v>
      </c>
      <c r="J1100" s="66">
        <f>COUNTIF(Username, F1100)</f>
        <v>1</v>
      </c>
      <c r="K1100" s="66" t="b">
        <v>0</v>
      </c>
    </row>
    <row r="1101">
      <c r="A1101" s="59">
        <v>34.0</v>
      </c>
      <c r="B1101" s="59">
        <v>17.0</v>
      </c>
      <c r="C1101" s="60">
        <v>33.124414429583</v>
      </c>
      <c r="D1101" s="60">
        <v>-96.6356191287616</v>
      </c>
      <c r="E1101" s="61" t="s">
        <v>9</v>
      </c>
      <c r="F1101" s="78" t="s">
        <v>333</v>
      </c>
      <c r="G1101" s="63" t="s">
        <v>1181</v>
      </c>
      <c r="H1101" s="73"/>
      <c r="I1101" s="65">
        <f t="shared" si="7"/>
        <v>7</v>
      </c>
      <c r="J1101" s="66">
        <f>COUNTIF(Username, F1101)</f>
        <v>12</v>
      </c>
      <c r="K1101" s="66" t="b">
        <v>0</v>
      </c>
    </row>
    <row r="1102">
      <c r="A1102" s="59">
        <v>34.0</v>
      </c>
      <c r="B1102" s="59">
        <v>18.0</v>
      </c>
      <c r="C1102" s="60">
        <v>33.1244144294654</v>
      </c>
      <c r="D1102" s="60">
        <v>-96.6354475074381</v>
      </c>
      <c r="E1102" s="61" t="s">
        <v>8</v>
      </c>
      <c r="F1102" s="103"/>
      <c r="G1102" s="99"/>
      <c r="H1102" s="73"/>
      <c r="I1102" s="65">
        <f t="shared" si="7"/>
        <v>0</v>
      </c>
      <c r="J1102" s="66">
        <f>COUNTIF(Username, F1102)</f>
        <v>0</v>
      </c>
      <c r="K1102" s="66" t="b">
        <v>0</v>
      </c>
    </row>
    <row r="1103">
      <c r="A1103" s="59">
        <v>34.0</v>
      </c>
      <c r="B1103" s="59">
        <v>19.0</v>
      </c>
      <c r="C1103" s="60">
        <v>33.1244144293477</v>
      </c>
      <c r="D1103" s="60">
        <v>-96.6352758861145</v>
      </c>
      <c r="E1103" s="61" t="s">
        <v>11</v>
      </c>
      <c r="F1103" s="103"/>
      <c r="G1103" s="99"/>
      <c r="H1103" s="73"/>
      <c r="I1103" s="65">
        <f t="shared" si="7"/>
        <v>0</v>
      </c>
      <c r="J1103" s="66">
        <f>COUNTIF(Username, F1103)</f>
        <v>0</v>
      </c>
      <c r="K1103" s="66" t="b">
        <v>0</v>
      </c>
    </row>
    <row r="1104">
      <c r="A1104" s="59">
        <v>34.0</v>
      </c>
      <c r="B1104" s="59">
        <v>20.0</v>
      </c>
      <c r="C1104" s="60">
        <v>33.1244144292301</v>
      </c>
      <c r="D1104" s="60">
        <v>-96.635104264791</v>
      </c>
      <c r="E1104" s="61" t="s">
        <v>11</v>
      </c>
      <c r="F1104" s="103"/>
      <c r="G1104" s="99"/>
      <c r="H1104" s="73"/>
      <c r="I1104" s="65">
        <f t="shared" si="7"/>
        <v>0</v>
      </c>
      <c r="J1104" s="66">
        <f>COUNTIF(Username, F1104)</f>
        <v>0</v>
      </c>
      <c r="K1104" s="66" t="b">
        <v>0</v>
      </c>
    </row>
    <row r="1105">
      <c r="A1105" s="59">
        <v>34.0</v>
      </c>
      <c r="B1105" s="59">
        <v>21.0</v>
      </c>
      <c r="C1105" s="60">
        <v>33.1244144291125</v>
      </c>
      <c r="D1105" s="60">
        <v>-96.6349326434675</v>
      </c>
      <c r="E1105" s="61" t="s">
        <v>5</v>
      </c>
      <c r="F1105" s="103"/>
      <c r="G1105" s="99"/>
      <c r="H1105" s="73"/>
      <c r="I1105" s="65">
        <f t="shared" si="7"/>
        <v>0</v>
      </c>
      <c r="J1105" s="66">
        <f>COUNTIF(Username, F1105)</f>
        <v>0</v>
      </c>
      <c r="K1105" s="66" t="b">
        <v>0</v>
      </c>
    </row>
    <row r="1106">
      <c r="A1106" s="59">
        <v>34.0</v>
      </c>
      <c r="B1106" s="59">
        <v>22.0</v>
      </c>
      <c r="C1106" s="60">
        <v>33.1244144289948</v>
      </c>
      <c r="D1106" s="60">
        <v>-96.6347610221439</v>
      </c>
      <c r="E1106" s="61" t="s">
        <v>12</v>
      </c>
      <c r="F1106" s="103"/>
      <c r="G1106" s="99"/>
      <c r="H1106" s="73"/>
      <c r="I1106" s="65">
        <f t="shared" si="7"/>
        <v>0</v>
      </c>
      <c r="J1106" s="66">
        <f>COUNTIF(Username, F1106)</f>
        <v>0</v>
      </c>
      <c r="K1106" s="66" t="b">
        <v>0</v>
      </c>
    </row>
    <row r="1107">
      <c r="A1107" s="59">
        <v>34.0</v>
      </c>
      <c r="B1107" s="59">
        <v>23.0</v>
      </c>
      <c r="C1107" s="60">
        <v>33.1244144288772</v>
      </c>
      <c r="D1107" s="60">
        <v>-96.6345894008204</v>
      </c>
      <c r="E1107" s="61" t="s">
        <v>11</v>
      </c>
      <c r="F1107" s="103"/>
      <c r="G1107" s="99"/>
      <c r="H1107" s="73"/>
      <c r="I1107" s="65">
        <f t="shared" si="7"/>
        <v>0</v>
      </c>
      <c r="J1107" s="66">
        <f>COUNTIF(Username, F1107)</f>
        <v>0</v>
      </c>
      <c r="K1107" s="66" t="b">
        <v>0</v>
      </c>
    </row>
    <row r="1108">
      <c r="A1108" s="59">
        <v>34.0</v>
      </c>
      <c r="B1108" s="59">
        <v>24.0</v>
      </c>
      <c r="C1108" s="60">
        <v>33.1244144287596</v>
      </c>
      <c r="D1108" s="60">
        <v>-96.6344177794968</v>
      </c>
      <c r="E1108" s="61" t="s">
        <v>11</v>
      </c>
      <c r="F1108" s="103"/>
      <c r="G1108" s="99"/>
      <c r="H1108" s="73"/>
      <c r="I1108" s="65">
        <f t="shared" si="7"/>
        <v>0</v>
      </c>
      <c r="J1108" s="66">
        <f>COUNTIF(Username, F1108)</f>
        <v>0</v>
      </c>
      <c r="K1108" s="66" t="b">
        <v>0</v>
      </c>
    </row>
    <row r="1109">
      <c r="A1109" s="59">
        <v>34.0</v>
      </c>
      <c r="B1109" s="59">
        <v>25.0</v>
      </c>
      <c r="C1109" s="60">
        <v>33.1244144286419</v>
      </c>
      <c r="D1109" s="60">
        <v>-96.6342461581733</v>
      </c>
      <c r="E1109" s="61" t="s">
        <v>8</v>
      </c>
      <c r="F1109" s="78" t="s">
        <v>884</v>
      </c>
      <c r="G1109" s="69" t="s">
        <v>1182</v>
      </c>
      <c r="H1109" s="73"/>
      <c r="I1109" s="65">
        <f t="shared" si="7"/>
        <v>0</v>
      </c>
      <c r="J1109" s="66">
        <f>COUNTIF(Username, F1109)</f>
        <v>2</v>
      </c>
      <c r="K1109" s="66" t="b">
        <v>0</v>
      </c>
    </row>
    <row r="1110">
      <c r="A1110" s="59">
        <v>34.0</v>
      </c>
      <c r="B1110" s="59">
        <v>26.0</v>
      </c>
      <c r="C1110" s="60">
        <v>33.1244144285243</v>
      </c>
      <c r="D1110" s="60">
        <v>-96.6340745368497</v>
      </c>
      <c r="E1110" s="61" t="s">
        <v>12</v>
      </c>
      <c r="F1110" s="103"/>
      <c r="G1110" s="99"/>
      <c r="H1110" s="73"/>
      <c r="I1110" s="65">
        <f t="shared" si="7"/>
        <v>0</v>
      </c>
      <c r="J1110" s="66">
        <f>COUNTIF(Username, F1110)</f>
        <v>0</v>
      </c>
      <c r="K1110" s="66" t="b">
        <v>0</v>
      </c>
    </row>
    <row r="1111">
      <c r="A1111" s="59">
        <v>34.0</v>
      </c>
      <c r="B1111" s="59">
        <v>27.0</v>
      </c>
      <c r="C1111" s="60">
        <v>33.1244144284067</v>
      </c>
      <c r="D1111" s="60">
        <v>-96.6339029155262</v>
      </c>
      <c r="E1111" s="61" t="s">
        <v>11</v>
      </c>
      <c r="F1111" s="103"/>
      <c r="G1111" s="99"/>
      <c r="H1111" s="73"/>
      <c r="I1111" s="65">
        <f t="shared" si="7"/>
        <v>0</v>
      </c>
      <c r="J1111" s="66">
        <f>COUNTIF(Username, F1111)</f>
        <v>0</v>
      </c>
      <c r="K1111" s="66" t="b">
        <v>0</v>
      </c>
    </row>
    <row r="1112">
      <c r="A1112" s="59">
        <v>34.0</v>
      </c>
      <c r="B1112" s="59">
        <v>28.0</v>
      </c>
      <c r="C1112" s="60">
        <v>33.1244144282891</v>
      </c>
      <c r="D1112" s="60">
        <v>-96.6337312942026</v>
      </c>
      <c r="E1112" s="61" t="s">
        <v>4</v>
      </c>
      <c r="F1112" s="78" t="s">
        <v>1183</v>
      </c>
      <c r="G1112" s="63" t="s">
        <v>1184</v>
      </c>
      <c r="H1112" s="73"/>
      <c r="I1112" s="65">
        <f t="shared" si="7"/>
        <v>0</v>
      </c>
      <c r="J1112" s="66">
        <f>COUNTIF(Username, F1112)</f>
        <v>1</v>
      </c>
      <c r="K1112" s="66" t="b">
        <v>0</v>
      </c>
    </row>
    <row r="1113">
      <c r="A1113" s="59">
        <v>34.0</v>
      </c>
      <c r="B1113" s="59">
        <v>29.0</v>
      </c>
      <c r="C1113" s="60">
        <v>33.1244144281714</v>
      </c>
      <c r="D1113" s="60">
        <v>-96.6335596728791</v>
      </c>
      <c r="E1113" s="61" t="s">
        <v>11</v>
      </c>
      <c r="F1113" s="103"/>
      <c r="G1113" s="99"/>
      <c r="H1113" s="73"/>
      <c r="I1113" s="65">
        <f t="shared" si="7"/>
        <v>0</v>
      </c>
      <c r="J1113" s="66">
        <f>COUNTIF(Username, F1113)</f>
        <v>0</v>
      </c>
      <c r="K1113" s="66" t="b">
        <v>0</v>
      </c>
    </row>
    <row r="1114">
      <c r="A1114" s="59">
        <v>34.0</v>
      </c>
      <c r="B1114" s="59">
        <v>30.0</v>
      </c>
      <c r="C1114" s="60">
        <v>33.1244144280538</v>
      </c>
      <c r="D1114" s="60">
        <v>-96.6333880515555</v>
      </c>
      <c r="E1114" s="61" t="s">
        <v>8</v>
      </c>
      <c r="F1114" s="103"/>
      <c r="G1114" s="99"/>
      <c r="H1114" s="73"/>
      <c r="I1114" s="65">
        <f t="shared" si="7"/>
        <v>0</v>
      </c>
      <c r="J1114" s="66">
        <f>COUNTIF(Username, F1114)</f>
        <v>0</v>
      </c>
      <c r="K1114" s="66" t="b">
        <v>0</v>
      </c>
    </row>
    <row r="1115">
      <c r="A1115" s="59">
        <v>34.0</v>
      </c>
      <c r="B1115" s="59">
        <v>31.0</v>
      </c>
      <c r="C1115" s="60">
        <v>33.1244144279362</v>
      </c>
      <c r="D1115" s="60">
        <v>-96.633216430232</v>
      </c>
      <c r="E1115" s="61" t="s">
        <v>5</v>
      </c>
      <c r="F1115" s="103"/>
      <c r="G1115" s="99"/>
      <c r="H1115" s="73"/>
      <c r="I1115" s="65">
        <f t="shared" si="7"/>
        <v>0</v>
      </c>
      <c r="J1115" s="66">
        <f>COUNTIF(Username, F1115)</f>
        <v>0</v>
      </c>
      <c r="K1115" s="66" t="b">
        <v>0</v>
      </c>
    </row>
    <row r="1116">
      <c r="A1116" s="59">
        <v>34.0</v>
      </c>
      <c r="B1116" s="59">
        <v>32.0</v>
      </c>
      <c r="C1116" s="60">
        <v>33.1244144278186</v>
      </c>
      <c r="D1116" s="60">
        <v>-96.6330448089085</v>
      </c>
      <c r="E1116" s="61" t="s">
        <v>11</v>
      </c>
      <c r="F1116" s="103"/>
      <c r="G1116" s="99"/>
      <c r="H1116" s="73"/>
      <c r="I1116" s="65">
        <f t="shared" si="7"/>
        <v>0</v>
      </c>
      <c r="J1116" s="66">
        <f>COUNTIF(Username, F1116)</f>
        <v>0</v>
      </c>
      <c r="K1116" s="66" t="b">
        <v>0</v>
      </c>
    </row>
    <row r="1117">
      <c r="A1117" s="59">
        <v>34.0</v>
      </c>
      <c r="B1117" s="59">
        <v>33.0</v>
      </c>
      <c r="C1117" s="60">
        <v>33.1244144277009</v>
      </c>
      <c r="D1117" s="60">
        <v>-96.6328731875849</v>
      </c>
      <c r="E1117" s="61" t="s">
        <v>8</v>
      </c>
      <c r="F1117" s="103"/>
      <c r="G1117" s="99"/>
      <c r="H1117" s="73"/>
      <c r="I1117" s="65">
        <f t="shared" si="7"/>
        <v>0</v>
      </c>
      <c r="J1117" s="66">
        <f>COUNTIF(Username, F1117)</f>
        <v>0</v>
      </c>
      <c r="K1117" s="66" t="b">
        <v>0</v>
      </c>
    </row>
    <row r="1118">
      <c r="A1118" s="59">
        <v>34.0</v>
      </c>
      <c r="B1118" s="59">
        <v>34.0</v>
      </c>
      <c r="C1118" s="60">
        <v>33.1244144275833</v>
      </c>
      <c r="D1118" s="60">
        <v>-96.6327015662614</v>
      </c>
      <c r="E1118" s="61" t="s">
        <v>9</v>
      </c>
      <c r="F1118" s="103"/>
      <c r="G1118" s="99"/>
      <c r="H1118" s="73"/>
      <c r="I1118" s="65">
        <f t="shared" si="7"/>
        <v>0</v>
      </c>
      <c r="J1118" s="66">
        <f>COUNTIF(Username, F1118)</f>
        <v>0</v>
      </c>
      <c r="K1118" s="66" t="b">
        <v>0</v>
      </c>
    </row>
    <row r="1119">
      <c r="A1119" s="59">
        <v>34.0</v>
      </c>
      <c r="B1119" s="59">
        <v>35.0</v>
      </c>
      <c r="C1119" s="60">
        <v>33.1244144274657</v>
      </c>
      <c r="D1119" s="60">
        <v>-96.6325299449378</v>
      </c>
      <c r="E1119" s="61" t="s">
        <v>10</v>
      </c>
      <c r="F1119" s="103"/>
      <c r="G1119" s="99"/>
      <c r="H1119" s="73"/>
      <c r="I1119" s="65">
        <f t="shared" si="7"/>
        <v>0</v>
      </c>
      <c r="J1119" s="66">
        <f>COUNTIF(Username, F1119)</f>
        <v>0</v>
      </c>
      <c r="K1119" s="66" t="b">
        <v>0</v>
      </c>
    </row>
    <row r="1120">
      <c r="A1120" s="59">
        <v>35.0</v>
      </c>
      <c r="B1120" s="59">
        <v>9.0</v>
      </c>
      <c r="C1120" s="60">
        <v>33.1242707000785</v>
      </c>
      <c r="D1120" s="60">
        <v>-96.636992102721</v>
      </c>
      <c r="E1120" s="61" t="s">
        <v>10</v>
      </c>
      <c r="F1120" s="78" t="s">
        <v>1121</v>
      </c>
      <c r="G1120" s="63" t="s">
        <v>1185</v>
      </c>
      <c r="H1120" s="73"/>
      <c r="I1120" s="65">
        <f t="shared" si="7"/>
        <v>0</v>
      </c>
      <c r="J1120" s="66">
        <f>COUNTIF(Username, F1120)</f>
        <v>7</v>
      </c>
      <c r="K1120" s="66" t="b">
        <v>0</v>
      </c>
    </row>
    <row r="1121">
      <c r="A1121" s="59">
        <v>35.0</v>
      </c>
      <c r="B1121" s="59">
        <v>10.0</v>
      </c>
      <c r="C1121" s="60">
        <v>33.1242706999609</v>
      </c>
      <c r="D1121" s="60">
        <v>-96.6368204816784</v>
      </c>
      <c r="E1121" s="61" t="s">
        <v>10</v>
      </c>
      <c r="F1121" s="78" t="s">
        <v>1186</v>
      </c>
      <c r="G1121" s="63" t="s">
        <v>1187</v>
      </c>
      <c r="H1121" s="73"/>
      <c r="I1121" s="65">
        <f t="shared" si="7"/>
        <v>0</v>
      </c>
      <c r="J1121" s="66">
        <f>COUNTIF(Username, F1121)</f>
        <v>1</v>
      </c>
      <c r="K1121" s="66" t="b">
        <v>0</v>
      </c>
    </row>
    <row r="1122">
      <c r="A1122" s="59">
        <v>35.0</v>
      </c>
      <c r="B1122" s="59">
        <v>11.0</v>
      </c>
      <c r="C1122" s="60">
        <v>33.1242706998433</v>
      </c>
      <c r="D1122" s="60">
        <v>-96.6366488606358</v>
      </c>
      <c r="E1122" s="61" t="s">
        <v>10</v>
      </c>
      <c r="F1122" s="103"/>
      <c r="G1122" s="99"/>
      <c r="H1122" s="73"/>
      <c r="I1122" s="65">
        <f t="shared" si="7"/>
        <v>0</v>
      </c>
      <c r="J1122" s="66">
        <f>COUNTIF(Username, F1122)</f>
        <v>0</v>
      </c>
      <c r="K1122" s="66" t="b">
        <v>0</v>
      </c>
    </row>
    <row r="1123">
      <c r="A1123" s="59">
        <v>35.0</v>
      </c>
      <c r="B1123" s="59">
        <v>12.0</v>
      </c>
      <c r="C1123" s="60">
        <v>33.1242706997257</v>
      </c>
      <c r="D1123" s="60">
        <v>-96.6364772395932</v>
      </c>
      <c r="E1123" s="61" t="s">
        <v>10</v>
      </c>
      <c r="F1123" s="103"/>
      <c r="G1123" s="99"/>
      <c r="H1123" s="73"/>
      <c r="I1123" s="65">
        <f t="shared" si="7"/>
        <v>0</v>
      </c>
      <c r="J1123" s="66">
        <f>COUNTIF(Username, F1123)</f>
        <v>0</v>
      </c>
      <c r="K1123" s="66" t="b">
        <v>0</v>
      </c>
    </row>
    <row r="1124">
      <c r="A1124" s="59">
        <v>35.0</v>
      </c>
      <c r="B1124" s="59">
        <v>13.0</v>
      </c>
      <c r="C1124" s="60">
        <v>33.124270699608</v>
      </c>
      <c r="D1124" s="60">
        <v>-96.6363056185505</v>
      </c>
      <c r="E1124" s="61" t="s">
        <v>10</v>
      </c>
      <c r="F1124" s="103"/>
      <c r="G1124" s="99"/>
      <c r="H1124" s="73"/>
      <c r="I1124" s="65">
        <f t="shared" si="7"/>
        <v>0</v>
      </c>
      <c r="J1124" s="66">
        <f>COUNTIF(Username, F1124)</f>
        <v>0</v>
      </c>
      <c r="K1124" s="66" t="b">
        <v>0</v>
      </c>
    </row>
    <row r="1125">
      <c r="A1125" s="59">
        <v>35.0</v>
      </c>
      <c r="B1125" s="59">
        <v>15.0</v>
      </c>
      <c r="C1125" s="60">
        <v>33.1242706993728</v>
      </c>
      <c r="D1125" s="60">
        <v>-96.6359623764653</v>
      </c>
      <c r="E1125" s="61" t="s">
        <v>10</v>
      </c>
      <c r="F1125" s="103"/>
      <c r="G1125" s="99"/>
      <c r="H1125" s="73"/>
      <c r="I1125" s="65">
        <f t="shared" si="7"/>
        <v>0</v>
      </c>
      <c r="J1125" s="66">
        <f>COUNTIF(Username, F1125)</f>
        <v>0</v>
      </c>
      <c r="K1125" s="66" t="b">
        <v>0</v>
      </c>
    </row>
    <row r="1126">
      <c r="A1126" s="59">
        <v>35.0</v>
      </c>
      <c r="B1126" s="59">
        <v>16.0</v>
      </c>
      <c r="C1126" s="60">
        <v>33.1242706992551</v>
      </c>
      <c r="D1126" s="60">
        <v>-96.6357907554227</v>
      </c>
      <c r="E1126" s="61" t="s">
        <v>10</v>
      </c>
      <c r="F1126" s="78" t="s">
        <v>828</v>
      </c>
      <c r="G1126" s="63" t="s">
        <v>1188</v>
      </c>
      <c r="H1126" s="73"/>
      <c r="I1126" s="65">
        <f t="shared" si="7"/>
        <v>0</v>
      </c>
      <c r="J1126" s="66">
        <f>COUNTIF(Username, F1126)</f>
        <v>10</v>
      </c>
      <c r="K1126" s="66" t="b">
        <v>0</v>
      </c>
    </row>
    <row r="1127">
      <c r="A1127" s="59">
        <v>35.0</v>
      </c>
      <c r="B1127" s="59">
        <v>17.0</v>
      </c>
      <c r="C1127" s="60">
        <v>33.1242706991375</v>
      </c>
      <c r="D1127" s="60">
        <v>-96.63561913438</v>
      </c>
      <c r="E1127" s="61" t="s">
        <v>9</v>
      </c>
      <c r="F1127" s="103"/>
      <c r="G1127" s="99"/>
      <c r="H1127" s="73"/>
      <c r="I1127" s="65">
        <f t="shared" si="7"/>
        <v>0</v>
      </c>
      <c r="J1127" s="66">
        <f>COUNTIF(Username, F1127)</f>
        <v>0</v>
      </c>
      <c r="K1127" s="66" t="b">
        <v>0</v>
      </c>
    </row>
    <row r="1128">
      <c r="A1128" s="59">
        <v>35.0</v>
      </c>
      <c r="B1128" s="59">
        <v>18.0</v>
      </c>
      <c r="C1128" s="60">
        <v>33.1242706990199</v>
      </c>
      <c r="D1128" s="60">
        <v>-96.6354475133374</v>
      </c>
      <c r="E1128" s="61" t="s">
        <v>8</v>
      </c>
      <c r="F1128" s="78" t="s">
        <v>1189</v>
      </c>
      <c r="G1128" s="63" t="s">
        <v>1190</v>
      </c>
      <c r="H1128" s="73"/>
      <c r="I1128" s="65">
        <f t="shared" si="7"/>
        <v>0</v>
      </c>
      <c r="J1128" s="66">
        <f>COUNTIF(Username, F1128)</f>
        <v>1</v>
      </c>
      <c r="K1128" s="66" t="b">
        <v>0</v>
      </c>
    </row>
    <row r="1129">
      <c r="A1129" s="59">
        <v>35.0</v>
      </c>
      <c r="B1129" s="59">
        <v>19.0</v>
      </c>
      <c r="C1129" s="60">
        <v>33.1242706989022</v>
      </c>
      <c r="D1129" s="60">
        <v>-96.6352758922947</v>
      </c>
      <c r="E1129" s="61" t="s">
        <v>11</v>
      </c>
      <c r="F1129" s="103"/>
      <c r="G1129" s="99"/>
      <c r="H1129" s="73"/>
      <c r="I1129" s="65">
        <f t="shared" si="7"/>
        <v>0</v>
      </c>
      <c r="J1129" s="66">
        <f>COUNTIF(Username, F1129)</f>
        <v>0</v>
      </c>
      <c r="K1129" s="66" t="b">
        <v>0</v>
      </c>
    </row>
    <row r="1130">
      <c r="A1130" s="59">
        <v>35.0</v>
      </c>
      <c r="B1130" s="59">
        <v>20.0</v>
      </c>
      <c r="C1130" s="60">
        <v>33.1242706987846</v>
      </c>
      <c r="D1130" s="60">
        <v>-96.6351042712521</v>
      </c>
      <c r="E1130" s="61" t="s">
        <v>5</v>
      </c>
      <c r="F1130" s="103"/>
      <c r="G1130" s="99"/>
      <c r="H1130" s="73"/>
      <c r="I1130" s="65">
        <f t="shared" si="7"/>
        <v>0</v>
      </c>
      <c r="J1130" s="66">
        <f>COUNTIF(Username, F1130)</f>
        <v>0</v>
      </c>
      <c r="K1130" s="66" t="b">
        <v>0</v>
      </c>
    </row>
    <row r="1131">
      <c r="A1131" s="59">
        <v>35.0</v>
      </c>
      <c r="B1131" s="59">
        <v>21.0</v>
      </c>
      <c r="C1131" s="60">
        <v>33.124270698667</v>
      </c>
      <c r="D1131" s="60">
        <v>-96.6349326502095</v>
      </c>
      <c r="E1131" s="61" t="s">
        <v>8</v>
      </c>
      <c r="F1131" s="103"/>
      <c r="G1131" s="99"/>
      <c r="H1131" s="73"/>
      <c r="I1131" s="65">
        <f t="shared" si="7"/>
        <v>0</v>
      </c>
      <c r="J1131" s="66">
        <f>COUNTIF(Username, F1131)</f>
        <v>0</v>
      </c>
      <c r="K1131" s="66" t="b">
        <v>0</v>
      </c>
    </row>
    <row r="1132">
      <c r="A1132" s="59">
        <v>35.0</v>
      </c>
      <c r="B1132" s="59">
        <v>22.0</v>
      </c>
      <c r="C1132" s="60">
        <v>33.1242706985494</v>
      </c>
      <c r="D1132" s="60">
        <v>-96.6347610291669</v>
      </c>
      <c r="E1132" s="61" t="s">
        <v>12</v>
      </c>
      <c r="F1132" s="103"/>
      <c r="G1132" s="99"/>
      <c r="H1132" s="73"/>
      <c r="I1132" s="65">
        <f t="shared" si="7"/>
        <v>0</v>
      </c>
      <c r="J1132" s="66">
        <f>COUNTIF(Username, F1132)</f>
        <v>0</v>
      </c>
      <c r="K1132" s="66" t="b">
        <v>0</v>
      </c>
    </row>
    <row r="1133">
      <c r="A1133" s="59">
        <v>35.0</v>
      </c>
      <c r="B1133" s="59">
        <v>23.0</v>
      </c>
      <c r="C1133" s="60">
        <v>33.1242706984318</v>
      </c>
      <c r="D1133" s="60">
        <v>-96.6345894081242</v>
      </c>
      <c r="E1133" s="61" t="s">
        <v>11</v>
      </c>
      <c r="F1133" s="103"/>
      <c r="G1133" s="99"/>
      <c r="H1133" s="73"/>
      <c r="I1133" s="65">
        <f t="shared" si="7"/>
        <v>0</v>
      </c>
      <c r="J1133" s="66">
        <f>COUNTIF(Username, F1133)</f>
        <v>0</v>
      </c>
      <c r="K1133" s="66" t="b">
        <v>0</v>
      </c>
    </row>
    <row r="1134">
      <c r="A1134" s="59">
        <v>35.0</v>
      </c>
      <c r="B1134" s="59">
        <v>24.0</v>
      </c>
      <c r="C1134" s="60">
        <v>33.1242706983141</v>
      </c>
      <c r="D1134" s="60">
        <v>-96.6344177870816</v>
      </c>
      <c r="E1134" s="61" t="s">
        <v>12</v>
      </c>
      <c r="F1134" s="103"/>
      <c r="G1134" s="99"/>
      <c r="H1134" s="73"/>
      <c r="I1134" s="65">
        <f t="shared" si="7"/>
        <v>0</v>
      </c>
      <c r="J1134" s="66">
        <f>COUNTIF(Username, F1134)</f>
        <v>0</v>
      </c>
      <c r="K1134" s="66" t="b">
        <v>0</v>
      </c>
    </row>
    <row r="1135">
      <c r="A1135" s="59">
        <v>35.0</v>
      </c>
      <c r="B1135" s="59">
        <v>25.0</v>
      </c>
      <c r="C1135" s="60">
        <v>33.1242706981965</v>
      </c>
      <c r="D1135" s="60">
        <v>-96.634246166039</v>
      </c>
      <c r="E1135" s="61" t="s">
        <v>9</v>
      </c>
      <c r="F1135" s="78" t="s">
        <v>994</v>
      </c>
      <c r="G1135" s="63" t="s">
        <v>1191</v>
      </c>
      <c r="H1135" s="73"/>
      <c r="I1135" s="65">
        <f t="shared" si="7"/>
        <v>2</v>
      </c>
      <c r="J1135" s="66">
        <f>COUNTIF(Username, F1135)</f>
        <v>5</v>
      </c>
      <c r="K1135" s="66" t="b">
        <v>0</v>
      </c>
    </row>
    <row r="1136">
      <c r="A1136" s="59">
        <v>35.0</v>
      </c>
      <c r="B1136" s="59">
        <v>26.0</v>
      </c>
      <c r="C1136" s="60">
        <v>33.1242706980789</v>
      </c>
      <c r="D1136" s="60">
        <v>-96.6340745449964</v>
      </c>
      <c r="E1136" s="61" t="s">
        <v>8</v>
      </c>
      <c r="F1136" s="103"/>
      <c r="G1136" s="99"/>
      <c r="H1136" s="73"/>
      <c r="I1136" s="65">
        <f t="shared" si="7"/>
        <v>0</v>
      </c>
      <c r="J1136" s="66">
        <f>COUNTIF(Username, F1136)</f>
        <v>0</v>
      </c>
      <c r="K1136" s="66" t="b">
        <v>0</v>
      </c>
    </row>
    <row r="1137">
      <c r="A1137" s="59">
        <v>35.0</v>
      </c>
      <c r="B1137" s="59">
        <v>27.0</v>
      </c>
      <c r="C1137" s="60">
        <v>33.1242706979612</v>
      </c>
      <c r="D1137" s="60">
        <v>-96.6339029239537</v>
      </c>
      <c r="E1137" s="61" t="s">
        <v>5</v>
      </c>
      <c r="F1137" s="103"/>
      <c r="G1137" s="99"/>
      <c r="H1137" s="73"/>
      <c r="I1137" s="65">
        <f t="shared" si="7"/>
        <v>0</v>
      </c>
      <c r="J1137" s="66">
        <f>COUNTIF(Username, F1137)</f>
        <v>0</v>
      </c>
      <c r="K1137" s="66" t="b">
        <v>0</v>
      </c>
    </row>
    <row r="1138">
      <c r="A1138" s="59">
        <v>35.0</v>
      </c>
      <c r="B1138" s="59">
        <v>28.0</v>
      </c>
      <c r="C1138" s="60">
        <v>33.1242706978436</v>
      </c>
      <c r="D1138" s="60">
        <v>-96.6337313029111</v>
      </c>
      <c r="E1138" s="61" t="s">
        <v>11</v>
      </c>
      <c r="F1138" s="78" t="s">
        <v>1192</v>
      </c>
      <c r="G1138" s="63" t="s">
        <v>1193</v>
      </c>
      <c r="H1138" s="73"/>
      <c r="I1138" s="65">
        <f t="shared" si="7"/>
        <v>0</v>
      </c>
      <c r="J1138" s="66">
        <f>COUNTIF(Username, F1138)</f>
        <v>2</v>
      </c>
      <c r="K1138" s="66" t="b">
        <v>0</v>
      </c>
    </row>
    <row r="1139">
      <c r="A1139" s="59">
        <v>35.0</v>
      </c>
      <c r="B1139" s="59">
        <v>29.0</v>
      </c>
      <c r="C1139" s="60">
        <v>33.124270697726</v>
      </c>
      <c r="D1139" s="60">
        <v>-96.6335596818685</v>
      </c>
      <c r="E1139" s="61" t="s">
        <v>11</v>
      </c>
      <c r="F1139" s="103"/>
      <c r="G1139" s="99"/>
      <c r="H1139" s="73"/>
      <c r="I1139" s="65">
        <f t="shared" si="7"/>
        <v>0</v>
      </c>
      <c r="J1139" s="66">
        <f>COUNTIF(Username, F1139)</f>
        <v>0</v>
      </c>
      <c r="K1139" s="66" t="b">
        <v>0</v>
      </c>
    </row>
    <row r="1140">
      <c r="A1140" s="59">
        <v>35.0</v>
      </c>
      <c r="B1140" s="59">
        <v>30.0</v>
      </c>
      <c r="C1140" s="60">
        <v>33.1242706976084</v>
      </c>
      <c r="D1140" s="60">
        <v>-96.6333880608259</v>
      </c>
      <c r="E1140" s="61" t="s">
        <v>5</v>
      </c>
      <c r="F1140" s="103"/>
      <c r="G1140" s="99"/>
      <c r="H1140" s="73"/>
      <c r="I1140" s="65">
        <f t="shared" si="7"/>
        <v>0</v>
      </c>
      <c r="J1140" s="66">
        <f>COUNTIF(Username, F1140)</f>
        <v>0</v>
      </c>
      <c r="K1140" s="66" t="b">
        <v>0</v>
      </c>
    </row>
    <row r="1141">
      <c r="A1141" s="59">
        <v>35.0</v>
      </c>
      <c r="B1141" s="59">
        <v>31.0</v>
      </c>
      <c r="C1141" s="60">
        <v>33.1242706974907</v>
      </c>
      <c r="D1141" s="60">
        <v>-96.6332164397832</v>
      </c>
      <c r="E1141" s="61" t="s">
        <v>8</v>
      </c>
      <c r="F1141" s="103"/>
      <c r="G1141" s="99"/>
      <c r="H1141" s="73"/>
      <c r="I1141" s="65">
        <f t="shared" si="7"/>
        <v>0</v>
      </c>
      <c r="J1141" s="66">
        <f>COUNTIF(Username, F1141)</f>
        <v>0</v>
      </c>
      <c r="K1141" s="66" t="b">
        <v>0</v>
      </c>
    </row>
    <row r="1142">
      <c r="A1142" s="59">
        <v>35.0</v>
      </c>
      <c r="B1142" s="59">
        <v>32.0</v>
      </c>
      <c r="C1142" s="60">
        <v>33.1242706973731</v>
      </c>
      <c r="D1142" s="60">
        <v>-96.6330448187406</v>
      </c>
      <c r="E1142" s="61" t="s">
        <v>5</v>
      </c>
      <c r="F1142" s="103"/>
      <c r="G1142" s="99"/>
      <c r="H1142" s="73"/>
      <c r="I1142" s="65">
        <f t="shared" si="7"/>
        <v>0</v>
      </c>
      <c r="J1142" s="66">
        <f>COUNTIF(Username, F1142)</f>
        <v>0</v>
      </c>
      <c r="K1142" s="66" t="b">
        <v>0</v>
      </c>
    </row>
    <row r="1143">
      <c r="A1143" s="59">
        <v>35.0</v>
      </c>
      <c r="B1143" s="59">
        <v>33.0</v>
      </c>
      <c r="C1143" s="60">
        <v>33.1242706972555</v>
      </c>
      <c r="D1143" s="60">
        <v>-96.632873197698</v>
      </c>
      <c r="E1143" s="61" t="s">
        <v>8</v>
      </c>
      <c r="F1143" s="103"/>
      <c r="G1143" s="99"/>
      <c r="H1143" s="73"/>
      <c r="I1143" s="65">
        <f t="shared" si="7"/>
        <v>0</v>
      </c>
      <c r="J1143" s="66">
        <f>COUNTIF(Username, F1143)</f>
        <v>0</v>
      </c>
      <c r="K1143" s="66" t="b">
        <v>0</v>
      </c>
    </row>
    <row r="1144">
      <c r="A1144" s="59">
        <v>35.0</v>
      </c>
      <c r="B1144" s="59">
        <v>34.0</v>
      </c>
      <c r="C1144" s="60">
        <v>33.1242706971378</v>
      </c>
      <c r="D1144" s="60">
        <v>-96.6327015766553</v>
      </c>
      <c r="E1144" s="61" t="s">
        <v>9</v>
      </c>
      <c r="F1144" s="103"/>
      <c r="G1144" s="99"/>
      <c r="H1144" s="73"/>
      <c r="I1144" s="65">
        <f t="shared" si="7"/>
        <v>0</v>
      </c>
      <c r="J1144" s="66">
        <f>COUNTIF(Username, F1144)</f>
        <v>0</v>
      </c>
      <c r="K1144" s="66" t="b">
        <v>0</v>
      </c>
    </row>
    <row r="1145">
      <c r="A1145" s="59">
        <v>35.0</v>
      </c>
      <c r="B1145" s="59">
        <v>35.0</v>
      </c>
      <c r="C1145" s="60">
        <v>33.1242706970202</v>
      </c>
      <c r="D1145" s="60">
        <v>-96.6325299556127</v>
      </c>
      <c r="E1145" s="61" t="s">
        <v>10</v>
      </c>
      <c r="F1145" s="103"/>
      <c r="G1145" s="99"/>
      <c r="H1145" s="73"/>
      <c r="I1145" s="65">
        <f t="shared" si="7"/>
        <v>0</v>
      </c>
      <c r="J1145" s="66">
        <f>COUNTIF(Username, F1145)</f>
        <v>0</v>
      </c>
      <c r="K1145" s="66" t="b">
        <v>0</v>
      </c>
    </row>
    <row r="1146">
      <c r="A1146" s="59">
        <v>36.0</v>
      </c>
      <c r="B1146" s="59">
        <v>16.0</v>
      </c>
      <c r="C1146" s="60">
        <v>33.1241269688096</v>
      </c>
      <c r="D1146" s="60">
        <v>-96.63579076076</v>
      </c>
      <c r="E1146" s="61" t="s">
        <v>10</v>
      </c>
      <c r="F1146" s="103"/>
      <c r="G1146" s="99"/>
      <c r="H1146" s="73"/>
      <c r="I1146" s="65">
        <f t="shared" si="7"/>
        <v>0</v>
      </c>
      <c r="J1146" s="66">
        <f>COUNTIF(Username, F1146)</f>
        <v>0</v>
      </c>
      <c r="K1146" s="66" t="b">
        <v>0</v>
      </c>
    </row>
    <row r="1147">
      <c r="A1147" s="59">
        <v>36.0</v>
      </c>
      <c r="B1147" s="59">
        <v>17.0</v>
      </c>
      <c r="C1147" s="60">
        <v>33.124126968692</v>
      </c>
      <c r="D1147" s="60">
        <v>-96.6356191399983</v>
      </c>
      <c r="E1147" s="61" t="s">
        <v>9</v>
      </c>
      <c r="F1147" s="78" t="s">
        <v>547</v>
      </c>
      <c r="G1147" s="63" t="s">
        <v>1194</v>
      </c>
      <c r="H1147" s="73"/>
      <c r="I1147" s="65">
        <f t="shared" si="7"/>
        <v>3</v>
      </c>
      <c r="J1147" s="66">
        <f>COUNTIF(Username, F1147)</f>
        <v>5</v>
      </c>
      <c r="K1147" s="66" t="b">
        <v>0</v>
      </c>
    </row>
    <row r="1148">
      <c r="A1148" s="59">
        <v>36.0</v>
      </c>
      <c r="B1148" s="59">
        <v>18.0</v>
      </c>
      <c r="C1148" s="60">
        <v>33.1241269685744</v>
      </c>
      <c r="D1148" s="60">
        <v>-96.6354475192366</v>
      </c>
      <c r="E1148" s="61" t="s">
        <v>8</v>
      </c>
      <c r="F1148" s="78" t="s">
        <v>1195</v>
      </c>
      <c r="G1148" s="69" t="s">
        <v>1196</v>
      </c>
      <c r="H1148" s="73"/>
      <c r="I1148" s="65">
        <f t="shared" si="7"/>
        <v>0</v>
      </c>
      <c r="J1148" s="66">
        <f>COUNTIF(Username, F1148)</f>
        <v>1</v>
      </c>
      <c r="K1148" s="66" t="b">
        <v>0</v>
      </c>
    </row>
    <row r="1149">
      <c r="A1149" s="59">
        <v>36.0</v>
      </c>
      <c r="B1149" s="59">
        <v>19.0</v>
      </c>
      <c r="C1149" s="60">
        <v>33.1241269684567</v>
      </c>
      <c r="D1149" s="60">
        <v>-96.6352758984749</v>
      </c>
      <c r="E1149" s="61" t="s">
        <v>11</v>
      </c>
      <c r="F1149" s="78" t="s">
        <v>416</v>
      </c>
      <c r="G1149" s="69" t="s">
        <v>1197</v>
      </c>
      <c r="H1149" s="73"/>
      <c r="I1149" s="65">
        <f t="shared" si="7"/>
        <v>22</v>
      </c>
      <c r="J1149" s="66">
        <f>COUNTIF(Username, F1149)</f>
        <v>60</v>
      </c>
      <c r="K1149" s="66" t="b">
        <v>0</v>
      </c>
    </row>
    <row r="1150">
      <c r="A1150" s="59">
        <v>36.0</v>
      </c>
      <c r="B1150" s="59">
        <v>20.0</v>
      </c>
      <c r="C1150" s="60">
        <v>33.1241269683391</v>
      </c>
      <c r="D1150" s="60">
        <v>-96.6351042777132</v>
      </c>
      <c r="E1150" s="61" t="s">
        <v>8</v>
      </c>
      <c r="F1150" s="103"/>
      <c r="G1150" s="99"/>
      <c r="H1150" s="73"/>
      <c r="I1150" s="65">
        <f t="shared" si="7"/>
        <v>0</v>
      </c>
      <c r="J1150" s="66">
        <f>COUNTIF(Username, F1150)</f>
        <v>0</v>
      </c>
      <c r="K1150" s="66" t="b">
        <v>0</v>
      </c>
    </row>
    <row r="1151">
      <c r="A1151" s="59">
        <v>36.0</v>
      </c>
      <c r="B1151" s="59">
        <v>21.0</v>
      </c>
      <c r="C1151" s="60">
        <v>33.1241269682215</v>
      </c>
      <c r="D1151" s="60">
        <v>-96.6349326569514</v>
      </c>
      <c r="E1151" s="61" t="s">
        <v>12</v>
      </c>
      <c r="F1151" s="103"/>
      <c r="G1151" s="99"/>
      <c r="H1151" s="73"/>
      <c r="I1151" s="65">
        <f t="shared" si="7"/>
        <v>0</v>
      </c>
      <c r="J1151" s="66">
        <f>COUNTIF(Username, F1151)</f>
        <v>0</v>
      </c>
      <c r="K1151" s="66" t="b">
        <v>0</v>
      </c>
    </row>
    <row r="1152">
      <c r="A1152" s="59">
        <v>36.0</v>
      </c>
      <c r="B1152" s="59">
        <v>22.0</v>
      </c>
      <c r="C1152" s="60">
        <v>33.1241269681039</v>
      </c>
      <c r="D1152" s="60">
        <v>-96.6347610361897</v>
      </c>
      <c r="E1152" s="61" t="s">
        <v>12</v>
      </c>
      <c r="F1152" s="78" t="s">
        <v>416</v>
      </c>
      <c r="G1152" s="69" t="s">
        <v>1198</v>
      </c>
      <c r="H1152" s="73"/>
      <c r="I1152" s="65">
        <f t="shared" si="7"/>
        <v>22</v>
      </c>
      <c r="J1152" s="66">
        <f>COUNTIF(Username, F1152)</f>
        <v>60</v>
      </c>
      <c r="K1152" s="66" t="b">
        <v>0</v>
      </c>
    </row>
    <row r="1153">
      <c r="A1153" s="59">
        <v>36.0</v>
      </c>
      <c r="B1153" s="59">
        <v>23.0</v>
      </c>
      <c r="C1153" s="60">
        <v>33.1241269679862</v>
      </c>
      <c r="D1153" s="60">
        <v>-96.634589415428</v>
      </c>
      <c r="E1153" s="61" t="s">
        <v>8</v>
      </c>
      <c r="F1153" s="103"/>
      <c r="G1153" s="99"/>
      <c r="H1153" s="73"/>
      <c r="I1153" s="65">
        <f t="shared" si="7"/>
        <v>0</v>
      </c>
      <c r="J1153" s="66">
        <f>COUNTIF(Username, F1153)</f>
        <v>0</v>
      </c>
      <c r="K1153" s="66" t="b">
        <v>0</v>
      </c>
    </row>
    <row r="1154">
      <c r="A1154" s="59">
        <v>36.0</v>
      </c>
      <c r="B1154" s="59">
        <v>24.0</v>
      </c>
      <c r="C1154" s="60">
        <v>33.1241269678686</v>
      </c>
      <c r="D1154" s="60">
        <v>-96.6344177946663</v>
      </c>
      <c r="E1154" s="61" t="s">
        <v>8</v>
      </c>
      <c r="F1154" s="103"/>
      <c r="G1154" s="99"/>
      <c r="H1154" s="73"/>
      <c r="I1154" s="65">
        <f t="shared" si="7"/>
        <v>0</v>
      </c>
      <c r="J1154" s="66">
        <f>COUNTIF(Username, F1154)</f>
        <v>0</v>
      </c>
      <c r="K1154" s="66" t="b">
        <v>0</v>
      </c>
    </row>
    <row r="1155">
      <c r="A1155" s="59">
        <v>36.0</v>
      </c>
      <c r="B1155" s="59">
        <v>25.0</v>
      </c>
      <c r="C1155" s="60">
        <v>33.124126967751</v>
      </c>
      <c r="D1155" s="60">
        <v>-96.6342461739045</v>
      </c>
      <c r="E1155" s="61" t="s">
        <v>9</v>
      </c>
      <c r="F1155" s="78" t="s">
        <v>416</v>
      </c>
      <c r="G1155" s="69" t="s">
        <v>1199</v>
      </c>
      <c r="H1155" s="73"/>
      <c r="I1155" s="65">
        <f t="shared" si="7"/>
        <v>22</v>
      </c>
      <c r="J1155" s="66">
        <f>COUNTIF(Username, F1155)</f>
        <v>60</v>
      </c>
      <c r="K1155" s="66" t="b">
        <v>0</v>
      </c>
    </row>
    <row r="1156">
      <c r="A1156" s="59">
        <v>36.0</v>
      </c>
      <c r="B1156" s="59">
        <v>26.0</v>
      </c>
      <c r="C1156" s="60">
        <v>33.1241269676334</v>
      </c>
      <c r="D1156" s="60">
        <v>-96.6340745531428</v>
      </c>
      <c r="E1156" s="61" t="s">
        <v>9</v>
      </c>
      <c r="F1156" s="103"/>
      <c r="G1156" s="99"/>
      <c r="H1156" s="73"/>
      <c r="I1156" s="65">
        <f t="shared" si="7"/>
        <v>0</v>
      </c>
      <c r="J1156" s="66">
        <f>COUNTIF(Username, F1156)</f>
        <v>0</v>
      </c>
      <c r="K1156" s="66" t="b">
        <v>0</v>
      </c>
    </row>
    <row r="1157">
      <c r="A1157" s="59">
        <v>36.0</v>
      </c>
      <c r="B1157" s="59">
        <v>27.0</v>
      </c>
      <c r="C1157" s="60">
        <v>33.1241269675157</v>
      </c>
      <c r="D1157" s="60">
        <v>-96.6339029323811</v>
      </c>
      <c r="E1157" s="61" t="s">
        <v>8</v>
      </c>
      <c r="F1157" s="103"/>
      <c r="G1157" s="99"/>
      <c r="H1157" s="73"/>
      <c r="I1157" s="65">
        <f t="shared" si="7"/>
        <v>0</v>
      </c>
      <c r="J1157" s="66">
        <f>COUNTIF(Username, F1157)</f>
        <v>0</v>
      </c>
      <c r="K1157" s="66" t="b">
        <v>0</v>
      </c>
    </row>
    <row r="1158">
      <c r="A1158" s="59">
        <v>36.0</v>
      </c>
      <c r="B1158" s="59">
        <v>28.0</v>
      </c>
      <c r="C1158" s="60">
        <v>33.1241269673981</v>
      </c>
      <c r="D1158" s="60">
        <v>-96.6337313116194</v>
      </c>
      <c r="E1158" s="61" t="s">
        <v>5</v>
      </c>
      <c r="F1158" s="78" t="s">
        <v>416</v>
      </c>
      <c r="G1158" s="69" t="s">
        <v>1200</v>
      </c>
      <c r="H1158" s="73"/>
      <c r="I1158" s="65">
        <f t="shared" si="7"/>
        <v>22</v>
      </c>
      <c r="J1158" s="66">
        <f>COUNTIF(Username, F1158)</f>
        <v>60</v>
      </c>
      <c r="K1158" s="66" t="b">
        <v>0</v>
      </c>
    </row>
    <row r="1159">
      <c r="A1159" s="59">
        <v>36.0</v>
      </c>
      <c r="B1159" s="59">
        <v>29.0</v>
      </c>
      <c r="C1159" s="60">
        <v>33.1241269672805</v>
      </c>
      <c r="D1159" s="60">
        <v>-96.6335596908577</v>
      </c>
      <c r="E1159" s="61" t="s">
        <v>5</v>
      </c>
      <c r="F1159" s="103"/>
      <c r="G1159" s="99"/>
      <c r="H1159" s="73"/>
      <c r="I1159" s="65">
        <f t="shared" si="7"/>
        <v>0</v>
      </c>
      <c r="J1159" s="66">
        <f>COUNTIF(Username, F1159)</f>
        <v>0</v>
      </c>
      <c r="K1159" s="66" t="b">
        <v>0</v>
      </c>
    </row>
    <row r="1160">
      <c r="A1160" s="59">
        <v>36.0</v>
      </c>
      <c r="B1160" s="59">
        <v>30.0</v>
      </c>
      <c r="C1160" s="60">
        <v>33.1241269671628</v>
      </c>
      <c r="D1160" s="60">
        <v>-96.633388070096</v>
      </c>
      <c r="E1160" s="61" t="s">
        <v>8</v>
      </c>
      <c r="F1160" s="103"/>
      <c r="G1160" s="99"/>
      <c r="H1160" s="73"/>
      <c r="I1160" s="65">
        <f t="shared" si="7"/>
        <v>0</v>
      </c>
      <c r="J1160" s="66">
        <f>COUNTIF(Username, F1160)</f>
        <v>0</v>
      </c>
      <c r="K1160" s="66" t="b">
        <v>0</v>
      </c>
    </row>
    <row r="1161">
      <c r="A1161" s="59">
        <v>36.0</v>
      </c>
      <c r="B1161" s="59">
        <v>31.0</v>
      </c>
      <c r="C1161" s="60">
        <v>33.1241269670452</v>
      </c>
      <c r="D1161" s="60">
        <v>-96.6332164493343</v>
      </c>
      <c r="E1161" s="61" t="s">
        <v>12</v>
      </c>
      <c r="F1161" s="78" t="s">
        <v>416</v>
      </c>
      <c r="G1161" s="69" t="s">
        <v>1201</v>
      </c>
      <c r="H1161" s="73"/>
      <c r="I1161" s="65">
        <f t="shared" si="7"/>
        <v>22</v>
      </c>
      <c r="J1161" s="66">
        <f>COUNTIF(Username, F1161)</f>
        <v>60</v>
      </c>
      <c r="K1161" s="66" t="b">
        <v>0</v>
      </c>
    </row>
    <row r="1162">
      <c r="A1162" s="59">
        <v>36.0</v>
      </c>
      <c r="B1162" s="59">
        <v>32.0</v>
      </c>
      <c r="C1162" s="60">
        <v>33.1241269669276</v>
      </c>
      <c r="D1162" s="60">
        <v>-96.6330448285725</v>
      </c>
      <c r="E1162" s="61" t="s">
        <v>8</v>
      </c>
      <c r="F1162" s="103"/>
      <c r="G1162" s="99"/>
      <c r="H1162" s="73"/>
      <c r="I1162" s="65">
        <f t="shared" si="7"/>
        <v>0</v>
      </c>
      <c r="J1162" s="66">
        <f>COUNTIF(Username, F1162)</f>
        <v>0</v>
      </c>
      <c r="K1162" s="66" t="b">
        <v>0</v>
      </c>
    </row>
    <row r="1163">
      <c r="A1163" s="59">
        <v>36.0</v>
      </c>
      <c r="B1163" s="59">
        <v>33.0</v>
      </c>
      <c r="C1163" s="60">
        <v>33.1241269668099</v>
      </c>
      <c r="D1163" s="60">
        <v>-96.6328732078108</v>
      </c>
      <c r="E1163" s="61" t="s">
        <v>8</v>
      </c>
      <c r="F1163" s="78" t="s">
        <v>50</v>
      </c>
      <c r="G1163" s="69" t="s">
        <v>1202</v>
      </c>
      <c r="H1163" s="73"/>
      <c r="I1163" s="65">
        <f t="shared" si="7"/>
        <v>12</v>
      </c>
      <c r="J1163" s="66">
        <f>COUNTIF(Username, F1163)</f>
        <v>24</v>
      </c>
      <c r="K1163" s="66" t="b">
        <v>0</v>
      </c>
    </row>
    <row r="1164">
      <c r="A1164" s="59">
        <v>36.0</v>
      </c>
      <c r="B1164" s="59">
        <v>34.0</v>
      </c>
      <c r="C1164" s="60">
        <v>33.1241269666923</v>
      </c>
      <c r="D1164" s="60">
        <v>-96.6327015870491</v>
      </c>
      <c r="E1164" s="61" t="s">
        <v>9</v>
      </c>
      <c r="F1164" s="78" t="s">
        <v>416</v>
      </c>
      <c r="G1164" s="69" t="s">
        <v>1203</v>
      </c>
      <c r="H1164" s="73"/>
      <c r="I1164" s="65">
        <f t="shared" si="7"/>
        <v>22</v>
      </c>
      <c r="J1164" s="66">
        <f>COUNTIF(Username, F1164)</f>
        <v>60</v>
      </c>
      <c r="K1164" s="66" t="b">
        <v>0</v>
      </c>
    </row>
    <row r="1165">
      <c r="A1165" s="59">
        <v>36.0</v>
      </c>
      <c r="B1165" s="59">
        <v>35.0</v>
      </c>
      <c r="C1165" s="60">
        <v>33.1241269665747</v>
      </c>
      <c r="D1165" s="60">
        <v>-96.6325299662874</v>
      </c>
      <c r="E1165" s="61" t="s">
        <v>10</v>
      </c>
      <c r="F1165" s="103"/>
      <c r="G1165" s="99"/>
      <c r="H1165" s="73"/>
      <c r="I1165" s="65">
        <f t="shared" si="7"/>
        <v>0</v>
      </c>
      <c r="J1165" s="66">
        <f>COUNTIF(Username, F1165)</f>
        <v>0</v>
      </c>
      <c r="K1165" s="66" t="b">
        <v>0</v>
      </c>
    </row>
    <row r="1166">
      <c r="A1166" s="59">
        <v>37.0</v>
      </c>
      <c r="B1166" s="59">
        <v>16.0</v>
      </c>
      <c r="C1166" s="60">
        <v>33.1239832383642</v>
      </c>
      <c r="D1166" s="60">
        <v>-96.6357907660969</v>
      </c>
      <c r="E1166" s="61" t="s">
        <v>10</v>
      </c>
      <c r="F1166" s="78" t="s">
        <v>394</v>
      </c>
      <c r="G1166" s="63" t="s">
        <v>1204</v>
      </c>
      <c r="H1166" s="73"/>
      <c r="I1166" s="65">
        <f t="shared" si="7"/>
        <v>7</v>
      </c>
      <c r="J1166" s="66">
        <f>COUNTIF(Username, F1166)</f>
        <v>12</v>
      </c>
      <c r="K1166" s="66" t="b">
        <v>0</v>
      </c>
    </row>
    <row r="1167">
      <c r="A1167" s="59">
        <v>37.0</v>
      </c>
      <c r="B1167" s="59">
        <v>17.0</v>
      </c>
      <c r="C1167" s="60">
        <v>33.1239832382466</v>
      </c>
      <c r="D1167" s="60">
        <v>-96.6356191456161</v>
      </c>
      <c r="E1167" s="61" t="s">
        <v>9</v>
      </c>
      <c r="F1167" s="78" t="s">
        <v>1205</v>
      </c>
      <c r="G1167" s="63" t="s">
        <v>1206</v>
      </c>
      <c r="H1167" s="73"/>
      <c r="I1167" s="65">
        <f t="shared" si="7"/>
        <v>0</v>
      </c>
      <c r="J1167" s="66">
        <f>COUNTIF(Username, F1167)</f>
        <v>6</v>
      </c>
      <c r="K1167" s="66" t="b">
        <v>0</v>
      </c>
    </row>
    <row r="1168">
      <c r="A1168" s="59">
        <v>37.0</v>
      </c>
      <c r="B1168" s="59">
        <v>18.0</v>
      </c>
      <c r="C1168" s="60">
        <v>33.123983238129</v>
      </c>
      <c r="D1168" s="60">
        <v>-96.6354475251353</v>
      </c>
      <c r="E1168" s="61" t="s">
        <v>8</v>
      </c>
      <c r="F1168" s="78" t="s">
        <v>1121</v>
      </c>
      <c r="G1168" s="63" t="s">
        <v>1207</v>
      </c>
      <c r="H1168" s="73"/>
      <c r="I1168" s="65">
        <f t="shared" si="7"/>
        <v>0</v>
      </c>
      <c r="J1168" s="66">
        <f>COUNTIF(Username, F1168)</f>
        <v>7</v>
      </c>
      <c r="K1168" s="66" t="b">
        <v>0</v>
      </c>
    </row>
    <row r="1169">
      <c r="A1169" s="59">
        <v>37.0</v>
      </c>
      <c r="B1169" s="59">
        <v>19.0</v>
      </c>
      <c r="C1169" s="60">
        <v>33.1239832380114</v>
      </c>
      <c r="D1169" s="60">
        <v>-96.6352759046544</v>
      </c>
      <c r="E1169" s="61" t="s">
        <v>8</v>
      </c>
      <c r="F1169" s="103"/>
      <c r="G1169" s="99"/>
      <c r="H1169" s="73"/>
      <c r="I1169" s="65">
        <f t="shared" si="7"/>
        <v>0</v>
      </c>
      <c r="J1169" s="66">
        <f>COUNTIF(Username, F1169)</f>
        <v>0</v>
      </c>
      <c r="K1169" s="66" t="b">
        <v>0</v>
      </c>
    </row>
    <row r="1170">
      <c r="A1170" s="59">
        <v>37.0</v>
      </c>
      <c r="B1170" s="59">
        <v>20.0</v>
      </c>
      <c r="C1170" s="60">
        <v>33.1239832378937</v>
      </c>
      <c r="D1170" s="60">
        <v>-96.6351042841736</v>
      </c>
      <c r="E1170" s="61" t="s">
        <v>12</v>
      </c>
      <c r="F1170" s="78" t="s">
        <v>1205</v>
      </c>
      <c r="G1170" s="63" t="s">
        <v>1208</v>
      </c>
      <c r="H1170" s="73"/>
      <c r="I1170" s="65">
        <f t="shared" si="7"/>
        <v>0</v>
      </c>
      <c r="J1170" s="66">
        <f>COUNTIF(Username, F1170)</f>
        <v>6</v>
      </c>
      <c r="K1170" s="66" t="b">
        <v>0</v>
      </c>
    </row>
    <row r="1171">
      <c r="A1171" s="59">
        <v>37.0</v>
      </c>
      <c r="B1171" s="59">
        <v>21.0</v>
      </c>
      <c r="C1171" s="60">
        <v>33.1239832377761</v>
      </c>
      <c r="D1171" s="60">
        <v>-96.6349326636929</v>
      </c>
      <c r="E1171" s="61" t="s">
        <v>12</v>
      </c>
      <c r="F1171" s="78" t="s">
        <v>1121</v>
      </c>
      <c r="G1171" s="63" t="s">
        <v>1209</v>
      </c>
      <c r="H1171" s="73"/>
      <c r="I1171" s="65">
        <f t="shared" si="7"/>
        <v>0</v>
      </c>
      <c r="J1171" s="66">
        <f>COUNTIF(Username, F1171)</f>
        <v>7</v>
      </c>
      <c r="K1171" s="66" t="b">
        <v>0</v>
      </c>
    </row>
    <row r="1172">
      <c r="A1172" s="59">
        <v>37.0</v>
      </c>
      <c r="B1172" s="59">
        <v>22.0</v>
      </c>
      <c r="C1172" s="60">
        <v>33.1239832376584</v>
      </c>
      <c r="D1172" s="60">
        <v>-96.634761043212</v>
      </c>
      <c r="E1172" s="61" t="s">
        <v>12</v>
      </c>
      <c r="F1172" s="103"/>
      <c r="G1172" s="99"/>
      <c r="H1172" s="73"/>
      <c r="I1172" s="65">
        <f t="shared" si="7"/>
        <v>0</v>
      </c>
      <c r="J1172" s="66">
        <f>COUNTIF(Username, F1172)</f>
        <v>0</v>
      </c>
      <c r="K1172" s="66" t="b">
        <v>0</v>
      </c>
    </row>
    <row r="1173">
      <c r="A1173" s="59">
        <v>37.0</v>
      </c>
      <c r="B1173" s="59">
        <v>23.0</v>
      </c>
      <c r="C1173" s="60">
        <v>33.1239832375408</v>
      </c>
      <c r="D1173" s="60">
        <v>-96.6345894227312</v>
      </c>
      <c r="E1173" s="61" t="s">
        <v>11</v>
      </c>
      <c r="F1173" s="78" t="s">
        <v>1205</v>
      </c>
      <c r="G1173" s="63" t="s">
        <v>1210</v>
      </c>
      <c r="H1173" s="73"/>
      <c r="I1173" s="65">
        <f t="shared" si="7"/>
        <v>0</v>
      </c>
      <c r="J1173" s="66">
        <f>COUNTIF(Username, F1173)</f>
        <v>6</v>
      </c>
      <c r="K1173" s="66" t="b">
        <v>0</v>
      </c>
    </row>
    <row r="1174">
      <c r="A1174" s="59">
        <v>37.0</v>
      </c>
      <c r="B1174" s="59">
        <v>24.0</v>
      </c>
      <c r="C1174" s="60">
        <v>33.1239832374232</v>
      </c>
      <c r="D1174" s="60">
        <v>-96.6344178022503</v>
      </c>
      <c r="E1174" s="61" t="s">
        <v>8</v>
      </c>
      <c r="F1174" s="103"/>
      <c r="G1174" s="99"/>
      <c r="H1174" s="73"/>
      <c r="I1174" s="65">
        <f t="shared" si="7"/>
        <v>0</v>
      </c>
      <c r="J1174" s="66">
        <f>COUNTIF(Username, F1174)</f>
        <v>0</v>
      </c>
      <c r="K1174" s="66" t="b">
        <v>0</v>
      </c>
    </row>
    <row r="1175">
      <c r="A1175" s="59">
        <v>37.0</v>
      </c>
      <c r="B1175" s="59">
        <v>25.0</v>
      </c>
      <c r="C1175" s="60">
        <v>33.1239832373055</v>
      </c>
      <c r="D1175" s="60">
        <v>-96.6342461817695</v>
      </c>
      <c r="E1175" s="61" t="s">
        <v>9</v>
      </c>
      <c r="F1175" s="78" t="s">
        <v>1211</v>
      </c>
      <c r="G1175" s="63" t="s">
        <v>1212</v>
      </c>
      <c r="H1175" s="73"/>
      <c r="I1175" s="65">
        <f t="shared" si="7"/>
        <v>0</v>
      </c>
      <c r="J1175" s="66">
        <f>COUNTIF(Username, F1175)</f>
        <v>1</v>
      </c>
      <c r="K1175" s="66" t="b">
        <v>0</v>
      </c>
    </row>
    <row r="1176">
      <c r="A1176" s="59">
        <v>37.0</v>
      </c>
      <c r="B1176" s="59">
        <v>26.0</v>
      </c>
      <c r="C1176" s="60">
        <v>33.1239832371879</v>
      </c>
      <c r="D1176" s="60">
        <v>-96.6340745612887</v>
      </c>
      <c r="E1176" s="61" t="s">
        <v>10</v>
      </c>
      <c r="F1176" s="78" t="s">
        <v>1205</v>
      </c>
      <c r="G1176" s="63" t="s">
        <v>1213</v>
      </c>
      <c r="H1176" s="73"/>
      <c r="I1176" s="65">
        <f t="shared" si="7"/>
        <v>0</v>
      </c>
      <c r="J1176" s="66">
        <f>COUNTIF(Username, F1176)</f>
        <v>6</v>
      </c>
      <c r="K1176" s="66" t="b">
        <v>0</v>
      </c>
    </row>
    <row r="1177">
      <c r="A1177" s="59">
        <v>37.0</v>
      </c>
      <c r="B1177" s="59">
        <v>27.0</v>
      </c>
      <c r="C1177" s="60">
        <v>33.1239832370703</v>
      </c>
      <c r="D1177" s="60">
        <v>-96.6339029408079</v>
      </c>
      <c r="E1177" s="61" t="s">
        <v>9</v>
      </c>
      <c r="F1177" s="78" t="s">
        <v>1214</v>
      </c>
      <c r="G1177" s="63" t="s">
        <v>1215</v>
      </c>
      <c r="H1177" s="73"/>
      <c r="I1177" s="65">
        <f t="shared" si="7"/>
        <v>0</v>
      </c>
      <c r="J1177" s="66">
        <f>COUNTIF(Username, F1177)</f>
        <v>3</v>
      </c>
      <c r="K1177" s="66" t="b">
        <v>0</v>
      </c>
    </row>
    <row r="1178">
      <c r="A1178" s="59">
        <v>37.0</v>
      </c>
      <c r="B1178" s="59">
        <v>28.0</v>
      </c>
      <c r="C1178" s="60">
        <v>33.1239832369527</v>
      </c>
      <c r="D1178" s="60">
        <v>-96.6337313203271</v>
      </c>
      <c r="E1178" s="61" t="s">
        <v>8</v>
      </c>
      <c r="F1178" s="103"/>
      <c r="G1178" s="99"/>
      <c r="H1178" s="73"/>
      <c r="I1178" s="65">
        <f t="shared" si="7"/>
        <v>0</v>
      </c>
      <c r="J1178" s="66">
        <f>COUNTIF(Username, F1178)</f>
        <v>0</v>
      </c>
      <c r="K1178" s="66" t="b">
        <v>0</v>
      </c>
    </row>
    <row r="1179">
      <c r="A1179" s="59">
        <v>37.0</v>
      </c>
      <c r="B1179" s="59">
        <v>29.0</v>
      </c>
      <c r="C1179" s="60">
        <v>33.123983236835</v>
      </c>
      <c r="D1179" s="60">
        <v>-96.6335596998462</v>
      </c>
      <c r="E1179" s="61" t="s">
        <v>8</v>
      </c>
      <c r="F1179" s="78" t="s">
        <v>1205</v>
      </c>
      <c r="G1179" s="63" t="s">
        <v>1216</v>
      </c>
      <c r="H1179" s="73"/>
      <c r="I1179" s="65">
        <f t="shared" si="7"/>
        <v>0</v>
      </c>
      <c r="J1179" s="66">
        <f>COUNTIF(Username, F1179)</f>
        <v>6</v>
      </c>
      <c r="K1179" s="66" t="b">
        <v>0</v>
      </c>
    </row>
    <row r="1180">
      <c r="A1180" s="59">
        <v>37.0</v>
      </c>
      <c r="B1180" s="59">
        <v>30.0</v>
      </c>
      <c r="C1180" s="60">
        <v>33.1239832367174</v>
      </c>
      <c r="D1180" s="60">
        <v>-96.6333880793654</v>
      </c>
      <c r="E1180" s="61" t="s">
        <v>12</v>
      </c>
      <c r="F1180" s="78" t="s">
        <v>1214</v>
      </c>
      <c r="G1180" s="63" t="s">
        <v>1217</v>
      </c>
      <c r="H1180" s="73"/>
      <c r="I1180" s="65">
        <f t="shared" si="7"/>
        <v>0</v>
      </c>
      <c r="J1180" s="66">
        <f>COUNTIF(Username, F1180)</f>
        <v>3</v>
      </c>
      <c r="K1180" s="66" t="b">
        <v>0</v>
      </c>
    </row>
    <row r="1181">
      <c r="A1181" s="59">
        <v>37.0</v>
      </c>
      <c r="B1181" s="59">
        <v>31.0</v>
      </c>
      <c r="C1181" s="60">
        <v>33.1239832365998</v>
      </c>
      <c r="D1181" s="60">
        <v>-96.6332164588846</v>
      </c>
      <c r="E1181" s="61" t="s">
        <v>12</v>
      </c>
      <c r="F1181" s="103"/>
      <c r="G1181" s="99"/>
      <c r="H1181" s="73"/>
      <c r="I1181" s="65">
        <f t="shared" si="7"/>
        <v>0</v>
      </c>
      <c r="J1181" s="66">
        <f>COUNTIF(Username, F1181)</f>
        <v>0</v>
      </c>
      <c r="K1181" s="66" t="b">
        <v>0</v>
      </c>
    </row>
    <row r="1182">
      <c r="A1182" s="59">
        <v>37.0</v>
      </c>
      <c r="B1182" s="59">
        <v>32.0</v>
      </c>
      <c r="C1182" s="60">
        <v>33.1239832364821</v>
      </c>
      <c r="D1182" s="60">
        <v>-96.6330448384038</v>
      </c>
      <c r="E1182" s="61" t="s">
        <v>8</v>
      </c>
      <c r="F1182" s="78" t="s">
        <v>1205</v>
      </c>
      <c r="G1182" s="63" t="s">
        <v>1218</v>
      </c>
      <c r="H1182" s="73"/>
      <c r="I1182" s="65">
        <f t="shared" si="7"/>
        <v>0</v>
      </c>
      <c r="J1182" s="66">
        <f>COUNTIF(Username, F1182)</f>
        <v>6</v>
      </c>
      <c r="K1182" s="66" t="b">
        <v>0</v>
      </c>
    </row>
    <row r="1183">
      <c r="A1183" s="59">
        <v>37.0</v>
      </c>
      <c r="B1183" s="59">
        <v>33.0</v>
      </c>
      <c r="C1183" s="60">
        <v>33.1239832363645</v>
      </c>
      <c r="D1183" s="60">
        <v>-96.632873217923</v>
      </c>
      <c r="E1183" s="61" t="s">
        <v>9</v>
      </c>
      <c r="F1183" s="78" t="s">
        <v>1214</v>
      </c>
      <c r="G1183" s="63" t="s">
        <v>1219</v>
      </c>
      <c r="H1183" s="73"/>
      <c r="I1183" s="65">
        <f t="shared" si="7"/>
        <v>0</v>
      </c>
      <c r="J1183" s="66">
        <f>COUNTIF(Username, F1183)</f>
        <v>3</v>
      </c>
      <c r="K1183" s="66" t="b">
        <v>0</v>
      </c>
    </row>
    <row r="1184">
      <c r="A1184" s="59">
        <v>37.0</v>
      </c>
      <c r="B1184" s="59">
        <v>34.0</v>
      </c>
      <c r="C1184" s="60">
        <v>33.1239832362469</v>
      </c>
      <c r="D1184" s="60">
        <v>-96.6327015974421</v>
      </c>
      <c r="E1184" s="61" t="s">
        <v>10</v>
      </c>
      <c r="F1184" s="103"/>
      <c r="G1184" s="99"/>
      <c r="H1184" s="73"/>
      <c r="I1184" s="65">
        <f t="shared" si="7"/>
        <v>0</v>
      </c>
      <c r="J1184" s="66">
        <f>COUNTIF(Username, F1184)</f>
        <v>0</v>
      </c>
      <c r="K1184" s="66" t="b">
        <v>0</v>
      </c>
    </row>
    <row r="1185">
      <c r="A1185" s="59">
        <v>38.0</v>
      </c>
      <c r="B1185" s="59">
        <v>17.0</v>
      </c>
      <c r="C1185" s="60">
        <v>33.1238395078011</v>
      </c>
      <c r="D1185" s="60">
        <v>-96.6356191512342</v>
      </c>
      <c r="E1185" s="61" t="s">
        <v>10</v>
      </c>
      <c r="F1185" s="78" t="s">
        <v>129</v>
      </c>
      <c r="G1185" s="69" t="s">
        <v>1220</v>
      </c>
      <c r="H1185" s="73"/>
      <c r="I1185" s="65">
        <f t="shared" si="7"/>
        <v>1</v>
      </c>
      <c r="J1185" s="66">
        <f>COUNTIF(Username, F1185)</f>
        <v>22</v>
      </c>
      <c r="K1185" s="66" t="b">
        <v>0</v>
      </c>
    </row>
    <row r="1186">
      <c r="A1186" s="59">
        <v>38.0</v>
      </c>
      <c r="B1186" s="59">
        <v>18.0</v>
      </c>
      <c r="C1186" s="60">
        <v>33.1238395076835</v>
      </c>
      <c r="D1186" s="60">
        <v>-96.6354475310342</v>
      </c>
      <c r="E1186" s="61" t="s">
        <v>9</v>
      </c>
      <c r="F1186" s="78" t="s">
        <v>369</v>
      </c>
      <c r="G1186" s="69" t="s">
        <v>1221</v>
      </c>
      <c r="H1186" s="73"/>
      <c r="I1186" s="65">
        <f t="shared" si="7"/>
        <v>7</v>
      </c>
      <c r="J1186" s="66">
        <f>COUNTIF(Username, F1186)</f>
        <v>18</v>
      </c>
      <c r="K1186" s="66" t="b">
        <v>0</v>
      </c>
    </row>
    <row r="1187">
      <c r="A1187" s="59">
        <v>38.0</v>
      </c>
      <c r="B1187" s="59">
        <v>19.0</v>
      </c>
      <c r="C1187" s="60">
        <v>33.1238395075659</v>
      </c>
      <c r="D1187" s="60">
        <v>-96.6352759108343</v>
      </c>
      <c r="E1187" s="61" t="s">
        <v>8</v>
      </c>
      <c r="F1187" s="78"/>
      <c r="G1187" s="99"/>
      <c r="H1187" s="73"/>
      <c r="I1187" s="65">
        <f t="shared" si="7"/>
        <v>0</v>
      </c>
      <c r="J1187" s="66">
        <f>COUNTIF(Username, F1187)</f>
        <v>0</v>
      </c>
      <c r="K1187" s="66" t="b">
        <v>0</v>
      </c>
    </row>
    <row r="1188">
      <c r="A1188" s="59">
        <v>38.0</v>
      </c>
      <c r="B1188" s="59">
        <v>20.0</v>
      </c>
      <c r="C1188" s="60">
        <v>33.1238395074483</v>
      </c>
      <c r="D1188" s="60">
        <v>-96.6351042906344</v>
      </c>
      <c r="E1188" s="61" t="s">
        <v>12</v>
      </c>
      <c r="F1188" s="78" t="s">
        <v>129</v>
      </c>
      <c r="G1188" s="69" t="s">
        <v>1222</v>
      </c>
      <c r="H1188" s="73"/>
      <c r="I1188" s="65">
        <f t="shared" si="7"/>
        <v>1</v>
      </c>
      <c r="J1188" s="66">
        <f>COUNTIF(Username, F1188)</f>
        <v>22</v>
      </c>
      <c r="K1188" s="66" t="b">
        <v>0</v>
      </c>
    </row>
    <row r="1189">
      <c r="A1189" s="59">
        <v>38.0</v>
      </c>
      <c r="B1189" s="59">
        <v>21.0</v>
      </c>
      <c r="C1189" s="60">
        <v>33.1238395073306</v>
      </c>
      <c r="D1189" s="60">
        <v>-96.6349326704345</v>
      </c>
      <c r="E1189" s="61" t="s">
        <v>12</v>
      </c>
      <c r="F1189" s="103"/>
      <c r="G1189" s="99"/>
      <c r="H1189" s="73"/>
      <c r="I1189" s="65">
        <f t="shared" si="7"/>
        <v>0</v>
      </c>
      <c r="J1189" s="66">
        <f>COUNTIF(Username, F1189)</f>
        <v>0</v>
      </c>
      <c r="K1189" s="66" t="b">
        <v>0</v>
      </c>
    </row>
    <row r="1190">
      <c r="A1190" s="59">
        <v>38.0</v>
      </c>
      <c r="B1190" s="59">
        <v>22.0</v>
      </c>
      <c r="C1190" s="60">
        <v>33.123839507213</v>
      </c>
      <c r="D1190" s="60">
        <v>-96.6347610502346</v>
      </c>
      <c r="E1190" s="61" t="s">
        <v>8</v>
      </c>
      <c r="F1190" s="103"/>
      <c r="G1190" s="99"/>
      <c r="H1190" s="73"/>
      <c r="I1190" s="65">
        <f t="shared" si="7"/>
        <v>0</v>
      </c>
      <c r="J1190" s="66">
        <f>COUNTIF(Username, F1190)</f>
        <v>0</v>
      </c>
      <c r="K1190" s="66" t="b">
        <v>0</v>
      </c>
    </row>
    <row r="1191">
      <c r="A1191" s="59">
        <v>38.0</v>
      </c>
      <c r="B1191" s="59">
        <v>23.0</v>
      </c>
      <c r="C1191" s="60">
        <v>33.1238395070954</v>
      </c>
      <c r="D1191" s="60">
        <v>-96.6345894300346</v>
      </c>
      <c r="E1191" s="61" t="s">
        <v>8</v>
      </c>
      <c r="F1191" s="78"/>
      <c r="G1191" s="99"/>
      <c r="H1191" s="73"/>
      <c r="I1191" s="65">
        <f t="shared" si="7"/>
        <v>0</v>
      </c>
      <c r="J1191" s="66">
        <f>COUNTIF(Username, F1191)</f>
        <v>0</v>
      </c>
      <c r="K1191" s="66" t="b">
        <v>0</v>
      </c>
    </row>
    <row r="1192">
      <c r="A1192" s="59">
        <v>38.0</v>
      </c>
      <c r="B1192" s="59">
        <v>24.0</v>
      </c>
      <c r="C1192" s="60">
        <v>33.1238395069777</v>
      </c>
      <c r="D1192" s="60">
        <v>-96.6344178098347</v>
      </c>
      <c r="E1192" s="61" t="s">
        <v>8</v>
      </c>
      <c r="F1192" s="103"/>
      <c r="G1192" s="99"/>
      <c r="H1192" s="73"/>
      <c r="I1192" s="65">
        <f t="shared" si="7"/>
        <v>0</v>
      </c>
      <c r="J1192" s="66">
        <f>COUNTIF(Username, F1192)</f>
        <v>0</v>
      </c>
      <c r="K1192" s="66" t="b">
        <v>0</v>
      </c>
    </row>
    <row r="1193">
      <c r="A1193" s="59">
        <v>38.0</v>
      </c>
      <c r="B1193" s="59">
        <v>25.0</v>
      </c>
      <c r="C1193" s="60">
        <v>33.1238395068601</v>
      </c>
      <c r="D1193" s="60">
        <v>-96.6342461896348</v>
      </c>
      <c r="E1193" s="61" t="s">
        <v>9</v>
      </c>
      <c r="F1193" s="78" t="s">
        <v>994</v>
      </c>
      <c r="G1193" s="63" t="s">
        <v>1223</v>
      </c>
      <c r="H1193" s="73"/>
      <c r="I1193" s="65">
        <f t="shared" si="7"/>
        <v>2</v>
      </c>
      <c r="J1193" s="66">
        <f>COUNTIF(Username, F1193)</f>
        <v>5</v>
      </c>
      <c r="K1193" s="66" t="b">
        <v>0</v>
      </c>
    </row>
    <row r="1194">
      <c r="A1194" s="59">
        <v>38.0</v>
      </c>
      <c r="B1194" s="59">
        <v>26.0</v>
      </c>
      <c r="C1194" s="60">
        <v>33.1238395067425</v>
      </c>
      <c r="D1194" s="60">
        <v>-96.6340745694349</v>
      </c>
      <c r="E1194" s="61" t="s">
        <v>10</v>
      </c>
      <c r="F1194" s="78" t="s">
        <v>129</v>
      </c>
      <c r="G1194" s="69" t="s">
        <v>1224</v>
      </c>
      <c r="H1194" s="73"/>
      <c r="I1194" s="65">
        <f t="shared" si="7"/>
        <v>1</v>
      </c>
      <c r="J1194" s="66">
        <f>COUNTIF(Username, F1194)</f>
        <v>22</v>
      </c>
      <c r="K1194" s="66" t="b">
        <v>0</v>
      </c>
    </row>
    <row r="1195">
      <c r="A1195" s="59">
        <v>38.0</v>
      </c>
      <c r="B1195" s="59">
        <v>27.0</v>
      </c>
      <c r="C1195" s="60">
        <v>33.1238395066249</v>
      </c>
      <c r="D1195" s="60">
        <v>-96.6339029492351</v>
      </c>
      <c r="E1195" s="61" t="s">
        <v>10</v>
      </c>
      <c r="F1195" s="103"/>
      <c r="G1195" s="99"/>
      <c r="H1195" s="73"/>
      <c r="I1195" s="65">
        <f t="shared" si="7"/>
        <v>0</v>
      </c>
      <c r="J1195" s="66">
        <f>COUNTIF(Username, F1195)</f>
        <v>0</v>
      </c>
      <c r="K1195" s="66" t="b">
        <v>0</v>
      </c>
    </row>
    <row r="1196">
      <c r="A1196" s="59">
        <v>38.0</v>
      </c>
      <c r="B1196" s="59">
        <v>28.0</v>
      </c>
      <c r="C1196" s="60">
        <v>33.1238395065073</v>
      </c>
      <c r="D1196" s="60">
        <v>-96.6337313290351</v>
      </c>
      <c r="E1196" s="61" t="s">
        <v>9</v>
      </c>
      <c r="F1196" s="103"/>
      <c r="G1196" s="99"/>
      <c r="H1196" s="73"/>
      <c r="I1196" s="65">
        <f t="shared" si="7"/>
        <v>0</v>
      </c>
      <c r="J1196" s="66">
        <f>COUNTIF(Username, F1196)</f>
        <v>0</v>
      </c>
      <c r="K1196" s="66" t="b">
        <v>0</v>
      </c>
    </row>
    <row r="1197">
      <c r="A1197" s="59">
        <v>38.0</v>
      </c>
      <c r="B1197" s="59">
        <v>29.0</v>
      </c>
      <c r="C1197" s="60">
        <v>33.1238395063896</v>
      </c>
      <c r="D1197" s="60">
        <v>-96.6335597088352</v>
      </c>
      <c r="E1197" s="61" t="s">
        <v>8</v>
      </c>
      <c r="F1197" s="78"/>
      <c r="G1197" s="99"/>
      <c r="H1197" s="73"/>
      <c r="I1197" s="65">
        <f t="shared" si="7"/>
        <v>0</v>
      </c>
      <c r="J1197" s="66">
        <f>COUNTIF(Username, F1197)</f>
        <v>0</v>
      </c>
      <c r="K1197" s="66" t="b">
        <v>0</v>
      </c>
    </row>
    <row r="1198">
      <c r="A1198" s="59">
        <v>38.0</v>
      </c>
      <c r="B1198" s="59">
        <v>30.0</v>
      </c>
      <c r="C1198" s="60">
        <v>33.123839506272</v>
      </c>
      <c r="D1198" s="60">
        <v>-96.6333880886353</v>
      </c>
      <c r="E1198" s="61" t="s">
        <v>12</v>
      </c>
      <c r="F1198" s="103"/>
      <c r="G1198" s="99"/>
      <c r="H1198" s="73"/>
      <c r="I1198" s="65">
        <f t="shared" si="7"/>
        <v>0</v>
      </c>
      <c r="J1198" s="66">
        <f>COUNTIF(Username, F1198)</f>
        <v>0</v>
      </c>
      <c r="K1198" s="66" t="b">
        <v>0</v>
      </c>
    </row>
    <row r="1199">
      <c r="A1199" s="59">
        <v>38.0</v>
      </c>
      <c r="B1199" s="59">
        <v>31.0</v>
      </c>
      <c r="C1199" s="60">
        <v>33.1238395061544</v>
      </c>
      <c r="D1199" s="60">
        <v>-96.6332164684354</v>
      </c>
      <c r="E1199" s="61" t="s">
        <v>12</v>
      </c>
      <c r="F1199" s="103"/>
      <c r="G1199" s="99"/>
      <c r="H1199" s="73"/>
      <c r="I1199" s="65">
        <f t="shared" si="7"/>
        <v>0</v>
      </c>
      <c r="J1199" s="66">
        <f>COUNTIF(Username, F1199)</f>
        <v>0</v>
      </c>
      <c r="K1199" s="66" t="b">
        <v>0</v>
      </c>
    </row>
    <row r="1200">
      <c r="A1200" s="59">
        <v>38.0</v>
      </c>
      <c r="B1200" s="59">
        <v>32.0</v>
      </c>
      <c r="C1200" s="60">
        <v>33.1238395060367</v>
      </c>
      <c r="D1200" s="60">
        <v>-96.6330448482355</v>
      </c>
      <c r="E1200" s="61" t="s">
        <v>12</v>
      </c>
      <c r="F1200" s="78" t="s">
        <v>129</v>
      </c>
      <c r="G1200" s="69" t="s">
        <v>1225</v>
      </c>
      <c r="H1200" s="73"/>
      <c r="I1200" s="65">
        <f t="shared" si="7"/>
        <v>1</v>
      </c>
      <c r="J1200" s="66">
        <f>COUNTIF(Username, F1200)</f>
        <v>22</v>
      </c>
      <c r="K1200" s="66" t="b">
        <v>0</v>
      </c>
    </row>
    <row r="1201">
      <c r="A1201" s="59">
        <v>38.0</v>
      </c>
      <c r="B1201" s="59">
        <v>33.0</v>
      </c>
      <c r="C1201" s="60">
        <v>33.1238395059191</v>
      </c>
      <c r="D1201" s="60">
        <v>-96.6328732280355</v>
      </c>
      <c r="E1201" s="61" t="s">
        <v>8</v>
      </c>
      <c r="F1201" s="103"/>
      <c r="G1201" s="99"/>
      <c r="H1201" s="73"/>
      <c r="I1201" s="65">
        <f t="shared" si="7"/>
        <v>0</v>
      </c>
      <c r="J1201" s="66">
        <f>COUNTIF(Username, F1201)</f>
        <v>0</v>
      </c>
      <c r="K1201" s="66" t="b">
        <v>0</v>
      </c>
    </row>
    <row r="1202">
      <c r="A1202" s="59">
        <v>38.0</v>
      </c>
      <c r="B1202" s="59">
        <v>34.0</v>
      </c>
      <c r="C1202" s="60">
        <v>33.1238395058015</v>
      </c>
      <c r="D1202" s="60">
        <v>-96.6327016078357</v>
      </c>
      <c r="E1202" s="61" t="s">
        <v>9</v>
      </c>
      <c r="F1202" s="103"/>
      <c r="G1202" s="99"/>
      <c r="H1202" s="73"/>
      <c r="I1202" s="65">
        <f t="shared" si="7"/>
        <v>0</v>
      </c>
      <c r="J1202" s="66">
        <f>COUNTIF(Username, F1202)</f>
        <v>0</v>
      </c>
      <c r="K1202" s="66" t="b">
        <v>0</v>
      </c>
    </row>
    <row r="1203">
      <c r="A1203" s="59">
        <v>38.0</v>
      </c>
      <c r="B1203" s="59">
        <v>35.0</v>
      </c>
      <c r="C1203" s="60">
        <v>33.1238395056839</v>
      </c>
      <c r="D1203" s="60">
        <v>-96.6325299876358</v>
      </c>
      <c r="E1203" s="61" t="s">
        <v>10</v>
      </c>
      <c r="F1203" s="78"/>
      <c r="G1203" s="99"/>
      <c r="H1203" s="73"/>
      <c r="I1203" s="65">
        <f t="shared" si="7"/>
        <v>0</v>
      </c>
      <c r="J1203" s="66">
        <f>COUNTIF(Username, F1203)</f>
        <v>0</v>
      </c>
      <c r="K1203" s="66" t="b">
        <v>0</v>
      </c>
    </row>
    <row r="1204">
      <c r="A1204" s="59">
        <v>39.0</v>
      </c>
      <c r="B1204" s="59">
        <v>16.0</v>
      </c>
      <c r="C1204" s="60">
        <v>33.1236957774733</v>
      </c>
      <c r="D1204" s="60">
        <v>-96.6357907767715</v>
      </c>
      <c r="E1204" s="61" t="s">
        <v>10</v>
      </c>
      <c r="F1204" s="78" t="s">
        <v>416</v>
      </c>
      <c r="G1204" s="69" t="s">
        <v>1226</v>
      </c>
      <c r="H1204" s="73"/>
      <c r="I1204" s="65">
        <f t="shared" si="7"/>
        <v>22</v>
      </c>
      <c r="J1204" s="66">
        <f>COUNTIF(Username, F1204)</f>
        <v>60</v>
      </c>
      <c r="K1204" s="66" t="b">
        <v>0</v>
      </c>
    </row>
    <row r="1205">
      <c r="A1205" s="59">
        <v>39.0</v>
      </c>
      <c r="B1205" s="59">
        <v>17.0</v>
      </c>
      <c r="C1205" s="60">
        <v>33.1236957773556</v>
      </c>
      <c r="D1205" s="60">
        <v>-96.6356191568525</v>
      </c>
      <c r="E1205" s="61" t="s">
        <v>9</v>
      </c>
      <c r="F1205" s="103"/>
      <c r="G1205" s="99"/>
      <c r="H1205" s="73"/>
      <c r="I1205" s="65">
        <f t="shared" si="7"/>
        <v>0</v>
      </c>
      <c r="J1205" s="66">
        <f>COUNTIF(Username, F1205)</f>
        <v>0</v>
      </c>
      <c r="K1205" s="66" t="b">
        <v>0</v>
      </c>
    </row>
    <row r="1206">
      <c r="A1206" s="59">
        <v>39.0</v>
      </c>
      <c r="B1206" s="59">
        <v>18.0</v>
      </c>
      <c r="C1206" s="60">
        <v>33.123695777238</v>
      </c>
      <c r="D1206" s="60">
        <v>-96.6354475369335</v>
      </c>
      <c r="E1206" s="61" t="s">
        <v>8</v>
      </c>
      <c r="F1206" s="78"/>
      <c r="G1206" s="99"/>
      <c r="H1206" s="73"/>
      <c r="I1206" s="65">
        <f t="shared" si="7"/>
        <v>0</v>
      </c>
      <c r="J1206" s="66">
        <f>COUNTIF(Username, F1206)</f>
        <v>0</v>
      </c>
      <c r="K1206" s="66" t="b">
        <v>0</v>
      </c>
    </row>
    <row r="1207">
      <c r="A1207" s="59">
        <v>39.0</v>
      </c>
      <c r="B1207" s="59">
        <v>19.0</v>
      </c>
      <c r="C1207" s="60">
        <v>33.1236957771204</v>
      </c>
      <c r="D1207" s="60">
        <v>-96.6352759170145</v>
      </c>
      <c r="E1207" s="61" t="s">
        <v>12</v>
      </c>
      <c r="F1207" s="78" t="s">
        <v>416</v>
      </c>
      <c r="G1207" s="69" t="s">
        <v>1227</v>
      </c>
      <c r="H1207" s="73"/>
      <c r="I1207" s="65">
        <f t="shared" si="7"/>
        <v>22</v>
      </c>
      <c r="J1207" s="66">
        <f>COUNTIF(Username, F1207)</f>
        <v>60</v>
      </c>
      <c r="K1207" s="66" t="b">
        <v>0</v>
      </c>
    </row>
    <row r="1208">
      <c r="A1208" s="59">
        <v>39.0</v>
      </c>
      <c r="B1208" s="59">
        <v>20.0</v>
      </c>
      <c r="C1208" s="60">
        <v>33.1236957770028</v>
      </c>
      <c r="D1208" s="60">
        <v>-96.6351042970955</v>
      </c>
      <c r="E1208" s="61" t="s">
        <v>12</v>
      </c>
      <c r="F1208" s="103"/>
      <c r="G1208" s="99"/>
      <c r="H1208" s="73"/>
      <c r="I1208" s="65">
        <f t="shared" si="7"/>
        <v>0</v>
      </c>
      <c r="J1208" s="66">
        <f>COUNTIF(Username, F1208)</f>
        <v>0</v>
      </c>
      <c r="K1208" s="66" t="b">
        <v>0</v>
      </c>
    </row>
    <row r="1209">
      <c r="A1209" s="59">
        <v>39.0</v>
      </c>
      <c r="B1209" s="59">
        <v>21.0</v>
      </c>
      <c r="C1209" s="60">
        <v>33.1236957768851</v>
      </c>
      <c r="D1209" s="60">
        <v>-96.6349326771765</v>
      </c>
      <c r="E1209" s="61" t="s">
        <v>11</v>
      </c>
      <c r="F1209" s="78"/>
      <c r="G1209" s="99"/>
      <c r="H1209" s="73"/>
      <c r="I1209" s="65">
        <f t="shared" si="7"/>
        <v>0</v>
      </c>
      <c r="J1209" s="66">
        <f>COUNTIF(Username, F1209)</f>
        <v>0</v>
      </c>
      <c r="K1209" s="66" t="b">
        <v>0</v>
      </c>
    </row>
    <row r="1210">
      <c r="A1210" s="59">
        <v>39.0</v>
      </c>
      <c r="B1210" s="59">
        <v>22.0</v>
      </c>
      <c r="C1210" s="60">
        <v>33.1236957767675</v>
      </c>
      <c r="D1210" s="60">
        <v>-96.6347610572575</v>
      </c>
      <c r="E1210" s="61" t="s">
        <v>11</v>
      </c>
      <c r="F1210" s="78" t="s">
        <v>416</v>
      </c>
      <c r="G1210" s="69" t="s">
        <v>1228</v>
      </c>
      <c r="H1210" s="73"/>
      <c r="I1210" s="65">
        <f t="shared" si="7"/>
        <v>22</v>
      </c>
      <c r="J1210" s="66">
        <f>COUNTIF(Username, F1210)</f>
        <v>60</v>
      </c>
      <c r="K1210" s="66" t="b">
        <v>0</v>
      </c>
    </row>
    <row r="1211">
      <c r="A1211" s="59">
        <v>39.0</v>
      </c>
      <c r="B1211" s="59">
        <v>23.0</v>
      </c>
      <c r="C1211" s="60">
        <v>33.1236957766499</v>
      </c>
      <c r="D1211" s="60">
        <v>-96.6345894373385</v>
      </c>
      <c r="E1211" s="61" t="s">
        <v>8</v>
      </c>
      <c r="F1211" s="103"/>
      <c r="G1211" s="99"/>
      <c r="H1211" s="73"/>
      <c r="I1211" s="65">
        <f t="shared" si="7"/>
        <v>0</v>
      </c>
      <c r="J1211" s="66">
        <f>COUNTIF(Username, F1211)</f>
        <v>0</v>
      </c>
      <c r="K1211" s="66" t="b">
        <v>0</v>
      </c>
    </row>
    <row r="1212">
      <c r="A1212" s="59">
        <v>39.0</v>
      </c>
      <c r="B1212" s="59">
        <v>24.0</v>
      </c>
      <c r="C1212" s="60">
        <v>33.1236957765323</v>
      </c>
      <c r="D1212" s="60">
        <v>-96.6344178174195</v>
      </c>
      <c r="E1212" s="61" t="s">
        <v>9</v>
      </c>
      <c r="F1212" s="78"/>
      <c r="G1212" s="99"/>
      <c r="H1212" s="73"/>
      <c r="I1212" s="65">
        <f t="shared" si="7"/>
        <v>0</v>
      </c>
      <c r="J1212" s="66">
        <f>COUNTIF(Username, F1212)</f>
        <v>0</v>
      </c>
      <c r="K1212" s="66" t="b">
        <v>0</v>
      </c>
    </row>
    <row r="1213">
      <c r="A1213" s="59">
        <v>39.0</v>
      </c>
      <c r="B1213" s="59">
        <v>25.0</v>
      </c>
      <c r="C1213" s="60">
        <v>33.1236957764146</v>
      </c>
      <c r="D1213" s="60">
        <v>-96.6342461975006</v>
      </c>
      <c r="E1213" s="61" t="s">
        <v>10</v>
      </c>
      <c r="F1213" s="78" t="s">
        <v>416</v>
      </c>
      <c r="G1213" s="69" t="s">
        <v>1229</v>
      </c>
      <c r="H1213" s="73"/>
      <c r="I1213" s="65">
        <f t="shared" si="7"/>
        <v>22</v>
      </c>
      <c r="J1213" s="66">
        <f>COUNTIF(Username, F1213)</f>
        <v>60</v>
      </c>
      <c r="K1213" s="66" t="b">
        <v>0</v>
      </c>
    </row>
    <row r="1214">
      <c r="A1214" s="59">
        <v>39.0</v>
      </c>
      <c r="B1214" s="59">
        <v>26.0</v>
      </c>
      <c r="C1214" s="60">
        <v>33.123695776297</v>
      </c>
      <c r="D1214" s="60">
        <v>-96.6340745775816</v>
      </c>
      <c r="E1214" s="61" t="s">
        <v>9</v>
      </c>
      <c r="F1214" s="103"/>
      <c r="G1214" s="99"/>
      <c r="H1214" s="73"/>
      <c r="I1214" s="65">
        <f t="shared" si="7"/>
        <v>0</v>
      </c>
      <c r="J1214" s="66">
        <f>COUNTIF(Username, F1214)</f>
        <v>0</v>
      </c>
      <c r="K1214" s="66" t="b">
        <v>0</v>
      </c>
    </row>
    <row r="1215">
      <c r="A1215" s="59">
        <v>39.0</v>
      </c>
      <c r="B1215" s="59">
        <v>27.0</v>
      </c>
      <c r="C1215" s="60">
        <v>33.1236957761794</v>
      </c>
      <c r="D1215" s="60">
        <v>-96.6339029576626</v>
      </c>
      <c r="E1215" s="61" t="s">
        <v>10</v>
      </c>
      <c r="F1215" s="103"/>
      <c r="G1215" s="99"/>
      <c r="H1215" s="73"/>
      <c r="I1215" s="65">
        <f t="shared" si="7"/>
        <v>0</v>
      </c>
      <c r="J1215" s="66">
        <f>COUNTIF(Username, F1215)</f>
        <v>0</v>
      </c>
      <c r="K1215" s="66" t="b">
        <v>0</v>
      </c>
    </row>
    <row r="1216">
      <c r="A1216" s="59">
        <v>39.0</v>
      </c>
      <c r="B1216" s="59">
        <v>28.0</v>
      </c>
      <c r="C1216" s="60">
        <v>33.1236957760617</v>
      </c>
      <c r="D1216" s="60">
        <v>-96.6337313377436</v>
      </c>
      <c r="E1216" s="61" t="s">
        <v>9</v>
      </c>
      <c r="F1216" s="78" t="s">
        <v>416</v>
      </c>
      <c r="G1216" s="69" t="s">
        <v>1230</v>
      </c>
      <c r="H1216" s="73"/>
      <c r="I1216" s="65">
        <f t="shared" si="7"/>
        <v>22</v>
      </c>
      <c r="J1216" s="66">
        <f>COUNTIF(Username, F1216)</f>
        <v>60</v>
      </c>
      <c r="K1216" s="66" t="b">
        <v>0</v>
      </c>
    </row>
    <row r="1217">
      <c r="A1217" s="59">
        <v>39.0</v>
      </c>
      <c r="B1217" s="59">
        <v>29.0</v>
      </c>
      <c r="C1217" s="60">
        <v>33.1236957759441</v>
      </c>
      <c r="D1217" s="60">
        <v>-96.6335597178246</v>
      </c>
      <c r="E1217" s="61" t="s">
        <v>8</v>
      </c>
      <c r="F1217" s="103"/>
      <c r="G1217" s="99"/>
      <c r="H1217" s="73"/>
      <c r="I1217" s="65">
        <f t="shared" si="7"/>
        <v>0</v>
      </c>
      <c r="J1217" s="66">
        <f>COUNTIF(Username, F1217)</f>
        <v>0</v>
      </c>
      <c r="K1217" s="66" t="b">
        <v>0</v>
      </c>
    </row>
    <row r="1218">
      <c r="A1218" s="59">
        <v>39.0</v>
      </c>
      <c r="B1218" s="59">
        <v>30.0</v>
      </c>
      <c r="C1218" s="60">
        <v>33.1236957758265</v>
      </c>
      <c r="D1218" s="60">
        <v>-96.6333880979056</v>
      </c>
      <c r="E1218" s="61" t="s">
        <v>12</v>
      </c>
      <c r="F1218" s="103"/>
      <c r="G1218" s="99"/>
      <c r="H1218" s="73"/>
      <c r="I1218" s="65">
        <f t="shared" si="7"/>
        <v>0</v>
      </c>
      <c r="J1218" s="66">
        <f>COUNTIF(Username, F1218)</f>
        <v>0</v>
      </c>
      <c r="K1218" s="66" t="b">
        <v>0</v>
      </c>
    </row>
    <row r="1219">
      <c r="A1219" s="59">
        <v>39.0</v>
      </c>
      <c r="B1219" s="59">
        <v>31.0</v>
      </c>
      <c r="C1219" s="60">
        <v>33.1236957757088</v>
      </c>
      <c r="D1219" s="60">
        <v>-96.6332164779866</v>
      </c>
      <c r="E1219" s="61" t="s">
        <v>11</v>
      </c>
      <c r="F1219" s="78" t="s">
        <v>416</v>
      </c>
      <c r="G1219" s="69" t="s">
        <v>1231</v>
      </c>
      <c r="H1219" s="73"/>
      <c r="I1219" s="65">
        <f t="shared" si="7"/>
        <v>22</v>
      </c>
      <c r="J1219" s="66">
        <f>COUNTIF(Username, F1219)</f>
        <v>60</v>
      </c>
      <c r="K1219" s="66" t="b">
        <v>0</v>
      </c>
    </row>
    <row r="1220">
      <c r="A1220" s="59">
        <v>39.0</v>
      </c>
      <c r="B1220" s="59">
        <v>32.0</v>
      </c>
      <c r="C1220" s="60">
        <v>33.1236957755912</v>
      </c>
      <c r="D1220" s="60">
        <v>-96.6330448580675</v>
      </c>
      <c r="E1220" s="61" t="s">
        <v>11</v>
      </c>
      <c r="F1220" s="103"/>
      <c r="G1220" s="99"/>
      <c r="H1220" s="73"/>
      <c r="I1220" s="65">
        <f t="shared" si="7"/>
        <v>0</v>
      </c>
      <c r="J1220" s="66">
        <f>COUNTIF(Username, F1220)</f>
        <v>0</v>
      </c>
      <c r="K1220" s="66" t="b">
        <v>0</v>
      </c>
    </row>
    <row r="1221">
      <c r="A1221" s="59">
        <v>39.0</v>
      </c>
      <c r="B1221" s="59">
        <v>33.0</v>
      </c>
      <c r="C1221" s="60">
        <v>33.1236957754736</v>
      </c>
      <c r="D1221" s="60">
        <v>-96.6328732381485</v>
      </c>
      <c r="E1221" s="61" t="s">
        <v>8</v>
      </c>
      <c r="F1221" s="103"/>
      <c r="G1221" s="99"/>
      <c r="H1221" s="73"/>
      <c r="I1221" s="65">
        <f t="shared" si="7"/>
        <v>0</v>
      </c>
      <c r="J1221" s="66">
        <f>COUNTIF(Username, F1221)</f>
        <v>0</v>
      </c>
      <c r="K1221" s="66" t="b">
        <v>0</v>
      </c>
    </row>
    <row r="1222">
      <c r="A1222" s="59">
        <v>39.0</v>
      </c>
      <c r="B1222" s="59">
        <v>34.0</v>
      </c>
      <c r="C1222" s="60">
        <v>33.1236957753559</v>
      </c>
      <c r="D1222" s="60">
        <v>-96.6327016182295</v>
      </c>
      <c r="E1222" s="61" t="s">
        <v>9</v>
      </c>
      <c r="F1222" s="78" t="s">
        <v>416</v>
      </c>
      <c r="G1222" s="69" t="s">
        <v>1232</v>
      </c>
      <c r="H1222" s="73"/>
      <c r="I1222" s="65">
        <f t="shared" si="7"/>
        <v>22</v>
      </c>
      <c r="J1222" s="66">
        <f>COUNTIF(Username, F1222)</f>
        <v>60</v>
      </c>
      <c r="K1222" s="66" t="b">
        <v>0</v>
      </c>
    </row>
    <row r="1223">
      <c r="A1223" s="59">
        <v>39.0</v>
      </c>
      <c r="B1223" s="59">
        <v>35.0</v>
      </c>
      <c r="C1223" s="60">
        <v>33.1236957752383</v>
      </c>
      <c r="D1223" s="60">
        <v>-96.6325299983105</v>
      </c>
      <c r="E1223" s="61" t="s">
        <v>10</v>
      </c>
      <c r="F1223" s="103"/>
      <c r="G1223" s="99"/>
      <c r="H1223" s="73"/>
      <c r="I1223" s="65">
        <f t="shared" si="7"/>
        <v>0</v>
      </c>
      <c r="J1223" s="66">
        <f>COUNTIF(Username, F1223)</f>
        <v>0</v>
      </c>
      <c r="K1223" s="66" t="b">
        <v>0</v>
      </c>
    </row>
    <row r="1224">
      <c r="A1224" s="59">
        <v>40.0</v>
      </c>
      <c r="B1224" s="59">
        <v>15.0</v>
      </c>
      <c r="C1224" s="60">
        <v>33.1235520471454</v>
      </c>
      <c r="D1224" s="60">
        <v>-96.635962401747</v>
      </c>
      <c r="E1224" s="61" t="s">
        <v>10</v>
      </c>
      <c r="F1224" s="103"/>
      <c r="G1224" s="99"/>
      <c r="H1224" s="73"/>
      <c r="I1224" s="65">
        <f t="shared" si="7"/>
        <v>0</v>
      </c>
      <c r="J1224" s="66">
        <f>COUNTIF(Username, F1224)</f>
        <v>0</v>
      </c>
      <c r="K1224" s="66" t="b">
        <v>0</v>
      </c>
    </row>
    <row r="1225">
      <c r="A1225" s="59">
        <v>40.0</v>
      </c>
      <c r="B1225" s="59">
        <v>16.0</v>
      </c>
      <c r="C1225" s="60">
        <v>33.1235520470278</v>
      </c>
      <c r="D1225" s="60">
        <v>-96.6357907821089</v>
      </c>
      <c r="E1225" s="61" t="s">
        <v>9</v>
      </c>
      <c r="F1225" s="103"/>
      <c r="G1225" s="99"/>
      <c r="H1225" s="73"/>
      <c r="I1225" s="65">
        <f t="shared" si="7"/>
        <v>0</v>
      </c>
      <c r="J1225" s="66">
        <f>COUNTIF(Username, F1225)</f>
        <v>0</v>
      </c>
      <c r="K1225" s="66" t="b">
        <v>0</v>
      </c>
    </row>
    <row r="1226">
      <c r="A1226" s="59">
        <v>40.0</v>
      </c>
      <c r="B1226" s="59">
        <v>17.0</v>
      </c>
      <c r="C1226" s="60">
        <v>33.1235520469102</v>
      </c>
      <c r="D1226" s="60">
        <v>-96.6356191624709</v>
      </c>
      <c r="E1226" s="61" t="s">
        <v>8</v>
      </c>
      <c r="F1226" s="103"/>
      <c r="G1226" s="99"/>
      <c r="H1226" s="73"/>
      <c r="I1226" s="65">
        <f t="shared" si="7"/>
        <v>0</v>
      </c>
      <c r="J1226" s="66">
        <f>COUNTIF(Username, F1226)</f>
        <v>0</v>
      </c>
      <c r="K1226" s="66" t="b">
        <v>0</v>
      </c>
    </row>
    <row r="1227">
      <c r="A1227" s="59">
        <v>40.0</v>
      </c>
      <c r="B1227" s="59">
        <v>18.0</v>
      </c>
      <c r="C1227" s="60">
        <v>33.1235520467926</v>
      </c>
      <c r="D1227" s="60">
        <v>-96.6354475428328</v>
      </c>
      <c r="E1227" s="61" t="s">
        <v>12</v>
      </c>
      <c r="F1227" s="103"/>
      <c r="G1227" s="99"/>
      <c r="H1227" s="73"/>
      <c r="I1227" s="65">
        <f t="shared" si="7"/>
        <v>0</v>
      </c>
      <c r="J1227" s="66">
        <f>COUNTIF(Username, F1227)</f>
        <v>0</v>
      </c>
      <c r="K1227" s="66" t="b">
        <v>0</v>
      </c>
    </row>
    <row r="1228">
      <c r="A1228" s="59">
        <v>40.0</v>
      </c>
      <c r="B1228" s="59">
        <v>19.0</v>
      </c>
      <c r="C1228" s="60">
        <v>33.1235520466749</v>
      </c>
      <c r="D1228" s="60">
        <v>-96.6352759231947</v>
      </c>
      <c r="E1228" s="61" t="s">
        <v>12</v>
      </c>
      <c r="F1228" s="103"/>
      <c r="G1228" s="99"/>
      <c r="H1228" s="73"/>
      <c r="I1228" s="65">
        <f t="shared" si="7"/>
        <v>0</v>
      </c>
      <c r="J1228" s="66">
        <f>COUNTIF(Username, F1228)</f>
        <v>0</v>
      </c>
      <c r="K1228" s="66" t="b">
        <v>0</v>
      </c>
    </row>
    <row r="1229">
      <c r="A1229" s="59">
        <v>40.0</v>
      </c>
      <c r="B1229" s="59">
        <v>20.0</v>
      </c>
      <c r="C1229" s="60">
        <v>33.1235520465573</v>
      </c>
      <c r="D1229" s="60">
        <v>-96.6351043035566</v>
      </c>
      <c r="E1229" s="61" t="s">
        <v>11</v>
      </c>
      <c r="F1229" s="103"/>
      <c r="G1229" s="99"/>
      <c r="H1229" s="73"/>
      <c r="I1229" s="65">
        <f t="shared" si="7"/>
        <v>0</v>
      </c>
      <c r="J1229" s="66">
        <f>COUNTIF(Username, F1229)</f>
        <v>0</v>
      </c>
      <c r="K1229" s="66" t="b">
        <v>0</v>
      </c>
    </row>
    <row r="1230">
      <c r="A1230" s="59">
        <v>40.0</v>
      </c>
      <c r="B1230" s="59">
        <v>21.0</v>
      </c>
      <c r="C1230" s="60">
        <v>33.1235520464397</v>
      </c>
      <c r="D1230" s="60">
        <v>-96.6349326839185</v>
      </c>
      <c r="E1230" s="61" t="s">
        <v>11</v>
      </c>
      <c r="F1230" s="103"/>
      <c r="G1230" s="99"/>
      <c r="H1230" s="73"/>
      <c r="I1230" s="65">
        <f t="shared" si="7"/>
        <v>0</v>
      </c>
      <c r="J1230" s="66">
        <f>COUNTIF(Username, F1230)</f>
        <v>0</v>
      </c>
      <c r="K1230" s="66" t="b">
        <v>0</v>
      </c>
    </row>
    <row r="1231">
      <c r="A1231" s="59">
        <v>40.0</v>
      </c>
      <c r="B1231" s="59">
        <v>22.0</v>
      </c>
      <c r="C1231" s="60">
        <v>33.1235520463221</v>
      </c>
      <c r="D1231" s="60">
        <v>-96.6347610642805</v>
      </c>
      <c r="E1231" s="61" t="s">
        <v>11</v>
      </c>
      <c r="F1231" s="103"/>
      <c r="G1231" s="99"/>
      <c r="H1231" s="73"/>
      <c r="I1231" s="65">
        <f t="shared" si="7"/>
        <v>0</v>
      </c>
      <c r="J1231" s="66">
        <f>COUNTIF(Username, F1231)</f>
        <v>0</v>
      </c>
      <c r="K1231" s="66" t="b">
        <v>0</v>
      </c>
    </row>
    <row r="1232">
      <c r="A1232" s="59">
        <v>40.0</v>
      </c>
      <c r="B1232" s="59">
        <v>23.0</v>
      </c>
      <c r="C1232" s="60">
        <v>33.1235520462044</v>
      </c>
      <c r="D1232" s="60">
        <v>-96.6345894446424</v>
      </c>
      <c r="E1232" s="61" t="s">
        <v>8</v>
      </c>
      <c r="F1232" s="103"/>
      <c r="G1232" s="99"/>
      <c r="H1232" s="73"/>
      <c r="I1232" s="65">
        <f t="shared" si="7"/>
        <v>0</v>
      </c>
      <c r="J1232" s="66">
        <f>COUNTIF(Username, F1232)</f>
        <v>0</v>
      </c>
      <c r="K1232" s="66" t="b">
        <v>0</v>
      </c>
    </row>
    <row r="1233">
      <c r="A1233" s="59">
        <v>40.0</v>
      </c>
      <c r="B1233" s="59">
        <v>24.0</v>
      </c>
      <c r="C1233" s="60">
        <v>33.1235520460868</v>
      </c>
      <c r="D1233" s="60">
        <v>-96.6344178250043</v>
      </c>
      <c r="E1233" s="61" t="s">
        <v>9</v>
      </c>
      <c r="F1233" s="103"/>
      <c r="G1233" s="99"/>
      <c r="H1233" s="73"/>
      <c r="I1233" s="65">
        <f t="shared" si="7"/>
        <v>0</v>
      </c>
      <c r="J1233" s="66">
        <f>COUNTIF(Username, F1233)</f>
        <v>0</v>
      </c>
      <c r="K1233" s="66" t="b">
        <v>0</v>
      </c>
    </row>
    <row r="1234">
      <c r="A1234" s="59">
        <v>40.0</v>
      </c>
      <c r="B1234" s="59">
        <v>25.0</v>
      </c>
      <c r="C1234" s="60">
        <v>33.1235520459692</v>
      </c>
      <c r="D1234" s="60">
        <v>-96.6342462053662</v>
      </c>
      <c r="E1234" s="61" t="s">
        <v>10</v>
      </c>
      <c r="F1234" s="103"/>
      <c r="G1234" s="99"/>
      <c r="H1234" s="73"/>
      <c r="I1234" s="65">
        <f t="shared" si="7"/>
        <v>0</v>
      </c>
      <c r="J1234" s="66">
        <f>COUNTIF(Username, F1234)</f>
        <v>0</v>
      </c>
      <c r="K1234" s="66" t="b">
        <v>0</v>
      </c>
    </row>
    <row r="1235">
      <c r="A1235" s="59">
        <v>40.0</v>
      </c>
      <c r="B1235" s="59">
        <v>26.0</v>
      </c>
      <c r="C1235" s="60">
        <v>33.1235520458515</v>
      </c>
      <c r="D1235" s="60">
        <v>-96.6340745857281</v>
      </c>
      <c r="E1235" s="61" t="s">
        <v>9</v>
      </c>
      <c r="F1235" s="103"/>
      <c r="G1235" s="99"/>
      <c r="H1235" s="73"/>
      <c r="I1235" s="65">
        <f t="shared" si="7"/>
        <v>0</v>
      </c>
      <c r="J1235" s="66">
        <f>COUNTIF(Username, F1235)</f>
        <v>0</v>
      </c>
      <c r="K1235" s="66" t="b">
        <v>0</v>
      </c>
    </row>
    <row r="1236">
      <c r="A1236" s="59">
        <v>40.0</v>
      </c>
      <c r="B1236" s="59">
        <v>27.0</v>
      </c>
      <c r="C1236" s="60">
        <v>33.1235520457339</v>
      </c>
      <c r="D1236" s="60">
        <v>-96.63390296609</v>
      </c>
      <c r="E1236" s="61" t="s">
        <v>10</v>
      </c>
      <c r="F1236" s="103"/>
      <c r="G1236" s="99"/>
      <c r="H1236" s="73"/>
      <c r="I1236" s="65">
        <f t="shared" si="7"/>
        <v>0</v>
      </c>
      <c r="J1236" s="66">
        <f>COUNTIF(Username, F1236)</f>
        <v>0</v>
      </c>
      <c r="K1236" s="66" t="b">
        <v>0</v>
      </c>
    </row>
    <row r="1237">
      <c r="A1237" s="59">
        <v>40.0</v>
      </c>
      <c r="B1237" s="59">
        <v>28.0</v>
      </c>
      <c r="C1237" s="60">
        <v>33.1235520456163</v>
      </c>
      <c r="D1237" s="60">
        <v>-96.633731346452</v>
      </c>
      <c r="E1237" s="61" t="s">
        <v>9</v>
      </c>
      <c r="F1237" s="103"/>
      <c r="G1237" s="99"/>
      <c r="H1237" s="73"/>
      <c r="I1237" s="65">
        <f t="shared" si="7"/>
        <v>0</v>
      </c>
      <c r="J1237" s="66">
        <f>COUNTIF(Username, F1237)</f>
        <v>0</v>
      </c>
      <c r="K1237" s="66" t="b">
        <v>0</v>
      </c>
    </row>
    <row r="1238">
      <c r="A1238" s="59">
        <v>40.0</v>
      </c>
      <c r="B1238" s="59">
        <v>29.0</v>
      </c>
      <c r="C1238" s="60">
        <v>33.1235520454987</v>
      </c>
      <c r="D1238" s="60">
        <v>-96.6335597268139</v>
      </c>
      <c r="E1238" s="61" t="s">
        <v>8</v>
      </c>
      <c r="F1238" s="103"/>
      <c r="G1238" s="99"/>
      <c r="H1238" s="73"/>
      <c r="I1238" s="65">
        <f t="shared" si="7"/>
        <v>0</v>
      </c>
      <c r="J1238" s="66">
        <f>COUNTIF(Username, F1238)</f>
        <v>0</v>
      </c>
      <c r="K1238" s="66" t="b">
        <v>0</v>
      </c>
    </row>
    <row r="1239">
      <c r="A1239" s="59">
        <v>40.0</v>
      </c>
      <c r="B1239" s="59">
        <v>30.0</v>
      </c>
      <c r="C1239" s="60">
        <v>33.123552045381</v>
      </c>
      <c r="D1239" s="60">
        <v>-96.6333881071758</v>
      </c>
      <c r="E1239" s="61" t="s">
        <v>12</v>
      </c>
      <c r="F1239" s="103"/>
      <c r="G1239" s="99"/>
      <c r="H1239" s="73"/>
      <c r="I1239" s="65">
        <f t="shared" si="7"/>
        <v>0</v>
      </c>
      <c r="J1239" s="66">
        <f>COUNTIF(Username, F1239)</f>
        <v>0</v>
      </c>
      <c r="K1239" s="66" t="b">
        <v>0</v>
      </c>
    </row>
    <row r="1240">
      <c r="A1240" s="59">
        <v>40.0</v>
      </c>
      <c r="B1240" s="59">
        <v>31.0</v>
      </c>
      <c r="C1240" s="60">
        <v>33.1235520452634</v>
      </c>
      <c r="D1240" s="60">
        <v>-96.6332164875377</v>
      </c>
      <c r="E1240" s="61" t="s">
        <v>11</v>
      </c>
      <c r="F1240" s="103"/>
      <c r="G1240" s="99"/>
      <c r="H1240" s="73"/>
      <c r="I1240" s="65">
        <f t="shared" si="7"/>
        <v>0</v>
      </c>
      <c r="J1240" s="66">
        <f>COUNTIF(Username, F1240)</f>
        <v>0</v>
      </c>
      <c r="K1240" s="66" t="b">
        <v>0</v>
      </c>
    </row>
    <row r="1241">
      <c r="A1241" s="59">
        <v>40.0</v>
      </c>
      <c r="B1241" s="59">
        <v>32.0</v>
      </c>
      <c r="C1241" s="60">
        <v>33.1235520451458</v>
      </c>
      <c r="D1241" s="60">
        <v>-96.6330448678996</v>
      </c>
      <c r="E1241" s="61" t="s">
        <v>11</v>
      </c>
      <c r="F1241" s="103"/>
      <c r="G1241" s="99"/>
      <c r="H1241" s="73"/>
      <c r="I1241" s="65">
        <f t="shared" si="7"/>
        <v>0</v>
      </c>
      <c r="J1241" s="66">
        <f>COUNTIF(Username, F1241)</f>
        <v>0</v>
      </c>
      <c r="K1241" s="66" t="b">
        <v>0</v>
      </c>
    </row>
    <row r="1242">
      <c r="A1242" s="59">
        <v>40.0</v>
      </c>
      <c r="B1242" s="59">
        <v>33.0</v>
      </c>
      <c r="C1242" s="60">
        <v>33.1235520450281</v>
      </c>
      <c r="D1242" s="60">
        <v>-96.6328732482616</v>
      </c>
      <c r="E1242" s="61" t="s">
        <v>11</v>
      </c>
      <c r="F1242" s="103"/>
      <c r="G1242" s="99"/>
      <c r="H1242" s="73"/>
      <c r="I1242" s="65">
        <f t="shared" si="7"/>
        <v>0</v>
      </c>
      <c r="J1242" s="66">
        <f>COUNTIF(Username, F1242)</f>
        <v>0</v>
      </c>
      <c r="K1242" s="66" t="b">
        <v>0</v>
      </c>
    </row>
    <row r="1243">
      <c r="A1243" s="59">
        <v>40.0</v>
      </c>
      <c r="B1243" s="59">
        <v>34.0</v>
      </c>
      <c r="C1243" s="60">
        <v>33.1235520449105</v>
      </c>
      <c r="D1243" s="60">
        <v>-96.6327016286235</v>
      </c>
      <c r="E1243" s="61" t="s">
        <v>8</v>
      </c>
      <c r="F1243" s="103"/>
      <c r="G1243" s="99"/>
      <c r="H1243" s="73"/>
      <c r="I1243" s="65">
        <f t="shared" si="7"/>
        <v>0</v>
      </c>
      <c r="J1243" s="66">
        <f>COUNTIF(Username, F1243)</f>
        <v>0</v>
      </c>
      <c r="K1243" s="66" t="b">
        <v>0</v>
      </c>
    </row>
    <row r="1244">
      <c r="A1244" s="59">
        <v>40.0</v>
      </c>
      <c r="B1244" s="59">
        <v>35.0</v>
      </c>
      <c r="C1244" s="60">
        <v>33.1235520447929</v>
      </c>
      <c r="D1244" s="60">
        <v>-96.6325300089854</v>
      </c>
      <c r="E1244" s="61" t="s">
        <v>9</v>
      </c>
      <c r="F1244" s="103"/>
      <c r="G1244" s="99"/>
      <c r="H1244" s="73"/>
      <c r="I1244" s="65">
        <f t="shared" si="7"/>
        <v>0</v>
      </c>
      <c r="J1244" s="66">
        <f>COUNTIF(Username, F1244)</f>
        <v>0</v>
      </c>
      <c r="K1244" s="66" t="b">
        <v>0</v>
      </c>
    </row>
    <row r="1245">
      <c r="A1245" s="59">
        <v>40.0</v>
      </c>
      <c r="B1245" s="59">
        <v>36.0</v>
      </c>
      <c r="C1245" s="60">
        <v>33.1235520446753</v>
      </c>
      <c r="D1245" s="60">
        <v>-96.6323583893473</v>
      </c>
      <c r="E1245" s="61" t="s">
        <v>10</v>
      </c>
      <c r="F1245" s="103"/>
      <c r="G1245" s="99"/>
      <c r="H1245" s="73"/>
      <c r="I1245" s="65">
        <f t="shared" si="7"/>
        <v>0</v>
      </c>
      <c r="J1245" s="66">
        <f>COUNTIF(Username, F1245)</f>
        <v>0</v>
      </c>
      <c r="K1245" s="66" t="b">
        <v>0</v>
      </c>
    </row>
    <row r="1246">
      <c r="A1246" s="59">
        <v>41.0</v>
      </c>
      <c r="B1246" s="59">
        <v>15.0</v>
      </c>
      <c r="C1246" s="60">
        <v>33.1234083167001</v>
      </c>
      <c r="D1246" s="60">
        <v>-96.6359624068034</v>
      </c>
      <c r="E1246" s="61" t="s">
        <v>10</v>
      </c>
      <c r="F1246" s="103"/>
      <c r="G1246" s="99"/>
      <c r="H1246" s="73"/>
      <c r="I1246" s="65">
        <f t="shared" si="7"/>
        <v>0</v>
      </c>
      <c r="J1246" s="66">
        <f>COUNTIF(Username, F1246)</f>
        <v>0</v>
      </c>
      <c r="K1246" s="66" t="b">
        <v>0</v>
      </c>
    </row>
    <row r="1247">
      <c r="A1247" s="59">
        <v>41.0</v>
      </c>
      <c r="B1247" s="59">
        <v>16.0</v>
      </c>
      <c r="C1247" s="60">
        <v>33.1234083165824</v>
      </c>
      <c r="D1247" s="60">
        <v>-96.6357907874462</v>
      </c>
      <c r="E1247" s="61" t="s">
        <v>9</v>
      </c>
      <c r="F1247" s="103"/>
      <c r="G1247" s="99"/>
      <c r="H1247" s="73"/>
      <c r="I1247" s="65">
        <f t="shared" si="7"/>
        <v>0</v>
      </c>
      <c r="J1247" s="66">
        <f>COUNTIF(Username, F1247)</f>
        <v>0</v>
      </c>
      <c r="K1247" s="66" t="b">
        <v>0</v>
      </c>
    </row>
    <row r="1248">
      <c r="A1248" s="59">
        <v>41.0</v>
      </c>
      <c r="B1248" s="59">
        <v>17.0</v>
      </c>
      <c r="C1248" s="60">
        <v>33.1234083164648</v>
      </c>
      <c r="D1248" s="60">
        <v>-96.635619168089</v>
      </c>
      <c r="E1248" s="61" t="s">
        <v>8</v>
      </c>
      <c r="F1248" s="103"/>
      <c r="G1248" s="99"/>
      <c r="H1248" s="73"/>
      <c r="I1248" s="65">
        <f t="shared" si="7"/>
        <v>0</v>
      </c>
      <c r="J1248" s="66">
        <f>COUNTIF(Username, F1248)</f>
        <v>0</v>
      </c>
      <c r="K1248" s="66" t="b">
        <v>0</v>
      </c>
    </row>
    <row r="1249">
      <c r="A1249" s="59">
        <v>41.0</v>
      </c>
      <c r="B1249" s="59">
        <v>18.0</v>
      </c>
      <c r="C1249" s="60">
        <v>33.1234083163472</v>
      </c>
      <c r="D1249" s="60">
        <v>-96.6354475487319</v>
      </c>
      <c r="E1249" s="61" t="s">
        <v>12</v>
      </c>
      <c r="F1249" s="103"/>
      <c r="G1249" s="99"/>
      <c r="H1249" s="73"/>
      <c r="I1249" s="65">
        <f t="shared" si="7"/>
        <v>0</v>
      </c>
      <c r="J1249" s="66">
        <f>COUNTIF(Username, F1249)</f>
        <v>0</v>
      </c>
      <c r="K1249" s="66" t="b">
        <v>0</v>
      </c>
    </row>
    <row r="1250">
      <c r="A1250" s="59">
        <v>41.0</v>
      </c>
      <c r="B1250" s="59">
        <v>19.0</v>
      </c>
      <c r="C1250" s="60">
        <v>33.1234083162295</v>
      </c>
      <c r="D1250" s="60">
        <v>-96.6352759293747</v>
      </c>
      <c r="E1250" s="61" t="s">
        <v>12</v>
      </c>
      <c r="F1250" s="103"/>
      <c r="G1250" s="99"/>
      <c r="H1250" s="73"/>
      <c r="I1250" s="65">
        <f t="shared" si="7"/>
        <v>0</v>
      </c>
      <c r="J1250" s="66">
        <f>COUNTIF(Username, F1250)</f>
        <v>0</v>
      </c>
      <c r="K1250" s="66" t="b">
        <v>0</v>
      </c>
    </row>
    <row r="1251">
      <c r="A1251" s="59">
        <v>41.0</v>
      </c>
      <c r="B1251" s="59">
        <v>20.0</v>
      </c>
      <c r="C1251" s="60">
        <v>33.1234083161119</v>
      </c>
      <c r="D1251" s="60">
        <v>-96.6351043100176</v>
      </c>
      <c r="E1251" s="61" t="s">
        <v>12</v>
      </c>
      <c r="F1251" s="103"/>
      <c r="G1251" s="99"/>
      <c r="H1251" s="73"/>
      <c r="I1251" s="65">
        <f t="shared" si="7"/>
        <v>0</v>
      </c>
      <c r="J1251" s="66">
        <f>COUNTIF(Username, F1251)</f>
        <v>0</v>
      </c>
      <c r="K1251" s="66" t="b">
        <v>0</v>
      </c>
    </row>
    <row r="1252">
      <c r="A1252" s="59">
        <v>41.0</v>
      </c>
      <c r="B1252" s="59">
        <v>21.0</v>
      </c>
      <c r="C1252" s="60">
        <v>33.1234083159943</v>
      </c>
      <c r="D1252" s="60">
        <v>-96.6349326906604</v>
      </c>
      <c r="E1252" s="61" t="s">
        <v>12</v>
      </c>
      <c r="F1252" s="103"/>
      <c r="G1252" s="99"/>
      <c r="H1252" s="73"/>
      <c r="I1252" s="65">
        <f t="shared" si="7"/>
        <v>0</v>
      </c>
      <c r="J1252" s="66">
        <f>COUNTIF(Username, F1252)</f>
        <v>0</v>
      </c>
      <c r="K1252" s="66" t="b">
        <v>0</v>
      </c>
    </row>
    <row r="1253">
      <c r="A1253" s="59">
        <v>41.0</v>
      </c>
      <c r="B1253" s="59">
        <v>22.0</v>
      </c>
      <c r="C1253" s="60">
        <v>33.1234083158766</v>
      </c>
      <c r="D1253" s="60">
        <v>-96.6347610713032</v>
      </c>
      <c r="E1253" s="61" t="s">
        <v>11</v>
      </c>
      <c r="F1253" s="103"/>
      <c r="G1253" s="99"/>
      <c r="H1253" s="73"/>
      <c r="I1253" s="65">
        <f t="shared" si="7"/>
        <v>0</v>
      </c>
      <c r="J1253" s="66">
        <f>COUNTIF(Username, F1253)</f>
        <v>0</v>
      </c>
      <c r="K1253" s="66" t="b">
        <v>0</v>
      </c>
    </row>
    <row r="1254">
      <c r="A1254" s="59">
        <v>41.0</v>
      </c>
      <c r="B1254" s="59">
        <v>23.0</v>
      </c>
      <c r="C1254" s="60">
        <v>33.123408315759</v>
      </c>
      <c r="D1254" s="60">
        <v>-96.6345894519461</v>
      </c>
      <c r="E1254" s="61" t="s">
        <v>8</v>
      </c>
      <c r="F1254" s="103"/>
      <c r="G1254" s="99"/>
      <c r="H1254" s="73"/>
      <c r="I1254" s="65">
        <f t="shared" si="7"/>
        <v>0</v>
      </c>
      <c r="J1254" s="66">
        <f>COUNTIF(Username, F1254)</f>
        <v>0</v>
      </c>
      <c r="K1254" s="66" t="b">
        <v>0</v>
      </c>
    </row>
    <row r="1255">
      <c r="A1255" s="59">
        <v>41.0</v>
      </c>
      <c r="B1255" s="59">
        <v>24.0</v>
      </c>
      <c r="C1255" s="60">
        <v>33.1234083156414</v>
      </c>
      <c r="D1255" s="60">
        <v>-96.6344178325889</v>
      </c>
      <c r="E1255" s="61" t="s">
        <v>9</v>
      </c>
      <c r="F1255" s="103"/>
      <c r="G1255" s="99"/>
      <c r="H1255" s="73"/>
      <c r="I1255" s="65">
        <f t="shared" si="7"/>
        <v>0</v>
      </c>
      <c r="J1255" s="66">
        <f>COUNTIF(Username, F1255)</f>
        <v>0</v>
      </c>
      <c r="K1255" s="66" t="b">
        <v>0</v>
      </c>
    </row>
    <row r="1256">
      <c r="A1256" s="59">
        <v>41.0</v>
      </c>
      <c r="B1256" s="59">
        <v>25.0</v>
      </c>
      <c r="C1256" s="60">
        <v>33.1234083155238</v>
      </c>
      <c r="D1256" s="60">
        <v>-96.6342462132317</v>
      </c>
      <c r="E1256" s="61" t="s">
        <v>10</v>
      </c>
      <c r="F1256" s="78" t="s">
        <v>994</v>
      </c>
      <c r="G1256" s="63" t="s">
        <v>1233</v>
      </c>
      <c r="H1256" s="73"/>
      <c r="I1256" s="65">
        <f t="shared" si="7"/>
        <v>2</v>
      </c>
      <c r="J1256" s="66">
        <f>COUNTIF(Username, F1256)</f>
        <v>5</v>
      </c>
      <c r="K1256" s="66" t="b">
        <v>0</v>
      </c>
    </row>
    <row r="1257">
      <c r="A1257" s="59">
        <v>41.0</v>
      </c>
      <c r="B1257" s="59">
        <v>26.0</v>
      </c>
      <c r="C1257" s="60">
        <v>33.1234083154061</v>
      </c>
      <c r="D1257" s="60">
        <v>-96.6340745938746</v>
      </c>
      <c r="E1257" s="61" t="s">
        <v>9</v>
      </c>
      <c r="F1257" s="103"/>
      <c r="G1257" s="99"/>
      <c r="H1257" s="73"/>
      <c r="I1257" s="65">
        <f t="shared" si="7"/>
        <v>0</v>
      </c>
      <c r="J1257" s="66">
        <f>COUNTIF(Username, F1257)</f>
        <v>0</v>
      </c>
      <c r="K1257" s="66" t="b">
        <v>0</v>
      </c>
    </row>
    <row r="1258">
      <c r="A1258" s="59">
        <v>41.0</v>
      </c>
      <c r="B1258" s="59">
        <v>27.0</v>
      </c>
      <c r="C1258" s="60">
        <v>33.1234083152885</v>
      </c>
      <c r="D1258" s="60">
        <v>-96.6339029745174</v>
      </c>
      <c r="E1258" s="61" t="s">
        <v>10</v>
      </c>
      <c r="F1258" s="103"/>
      <c r="G1258" s="99"/>
      <c r="H1258" s="73"/>
      <c r="I1258" s="65">
        <f t="shared" si="7"/>
        <v>0</v>
      </c>
      <c r="J1258" s="66">
        <f>COUNTIF(Username, F1258)</f>
        <v>0</v>
      </c>
      <c r="K1258" s="66" t="b">
        <v>0</v>
      </c>
    </row>
    <row r="1259">
      <c r="A1259" s="59">
        <v>41.0</v>
      </c>
      <c r="B1259" s="59">
        <v>28.0</v>
      </c>
      <c r="C1259" s="60">
        <v>33.1234083151709</v>
      </c>
      <c r="D1259" s="60">
        <v>-96.6337313551603</v>
      </c>
      <c r="E1259" s="61" t="s">
        <v>9</v>
      </c>
      <c r="F1259" s="103"/>
      <c r="G1259" s="99"/>
      <c r="H1259" s="73"/>
      <c r="I1259" s="65">
        <f t="shared" si="7"/>
        <v>0</v>
      </c>
      <c r="J1259" s="66">
        <f>COUNTIF(Username, F1259)</f>
        <v>0</v>
      </c>
      <c r="K1259" s="66" t="b">
        <v>0</v>
      </c>
    </row>
    <row r="1260">
      <c r="A1260" s="59">
        <v>41.0</v>
      </c>
      <c r="B1260" s="59">
        <v>29.0</v>
      </c>
      <c r="C1260" s="60">
        <v>33.1234083150533</v>
      </c>
      <c r="D1260" s="60">
        <v>-96.6335597358031</v>
      </c>
      <c r="E1260" s="61" t="s">
        <v>8</v>
      </c>
      <c r="F1260" s="103"/>
      <c r="G1260" s="99"/>
      <c r="H1260" s="73"/>
      <c r="I1260" s="65">
        <f t="shared" si="7"/>
        <v>0</v>
      </c>
      <c r="J1260" s="66">
        <f>COUNTIF(Username, F1260)</f>
        <v>0</v>
      </c>
      <c r="K1260" s="66" t="b">
        <v>0</v>
      </c>
    </row>
    <row r="1261">
      <c r="A1261" s="59">
        <v>41.0</v>
      </c>
      <c r="B1261" s="59">
        <v>30.0</v>
      </c>
      <c r="C1261" s="60">
        <v>33.1234083149356</v>
      </c>
      <c r="D1261" s="60">
        <v>-96.6333881164459</v>
      </c>
      <c r="E1261" s="61" t="s">
        <v>12</v>
      </c>
      <c r="F1261" s="103"/>
      <c r="G1261" s="99"/>
      <c r="H1261" s="73"/>
      <c r="I1261" s="65">
        <f t="shared" si="7"/>
        <v>0</v>
      </c>
      <c r="J1261" s="66">
        <f>COUNTIF(Username, F1261)</f>
        <v>0</v>
      </c>
      <c r="K1261" s="66" t="b">
        <v>0</v>
      </c>
    </row>
    <row r="1262">
      <c r="A1262" s="59">
        <v>41.0</v>
      </c>
      <c r="B1262" s="59">
        <v>31.0</v>
      </c>
      <c r="C1262" s="60">
        <v>33.123408314818</v>
      </c>
      <c r="D1262" s="60">
        <v>-96.6332164970888</v>
      </c>
      <c r="E1262" s="61" t="s">
        <v>11</v>
      </c>
      <c r="F1262" s="103"/>
      <c r="G1262" s="99"/>
      <c r="H1262" s="73"/>
      <c r="I1262" s="65">
        <f t="shared" si="7"/>
        <v>0</v>
      </c>
      <c r="J1262" s="66">
        <f>COUNTIF(Username, F1262)</f>
        <v>0</v>
      </c>
      <c r="K1262" s="66" t="b">
        <v>0</v>
      </c>
    </row>
    <row r="1263">
      <c r="A1263" s="59">
        <v>41.0</v>
      </c>
      <c r="B1263" s="59">
        <v>32.0</v>
      </c>
      <c r="C1263" s="60">
        <v>33.1234083147004</v>
      </c>
      <c r="D1263" s="60">
        <v>-96.6330448777316</v>
      </c>
      <c r="E1263" s="61" t="s">
        <v>12</v>
      </c>
      <c r="F1263" s="103"/>
      <c r="G1263" s="99"/>
      <c r="H1263" s="73"/>
      <c r="I1263" s="65">
        <f t="shared" si="7"/>
        <v>0</v>
      </c>
      <c r="J1263" s="66">
        <f>COUNTIF(Username, F1263)</f>
        <v>0</v>
      </c>
      <c r="K1263" s="66" t="b">
        <v>0</v>
      </c>
    </row>
    <row r="1264">
      <c r="A1264" s="59">
        <v>41.0</v>
      </c>
      <c r="B1264" s="59">
        <v>33.0</v>
      </c>
      <c r="C1264" s="60">
        <v>33.1234083145827</v>
      </c>
      <c r="D1264" s="60">
        <v>-96.6328732583745</v>
      </c>
      <c r="E1264" s="61" t="s">
        <v>12</v>
      </c>
      <c r="F1264" s="103"/>
      <c r="G1264" s="99"/>
      <c r="H1264" s="73"/>
      <c r="I1264" s="65">
        <f t="shared" si="7"/>
        <v>0</v>
      </c>
      <c r="J1264" s="66">
        <f>COUNTIF(Username, F1264)</f>
        <v>0</v>
      </c>
      <c r="K1264" s="66" t="b">
        <v>0</v>
      </c>
    </row>
    <row r="1265">
      <c r="A1265" s="59">
        <v>41.0</v>
      </c>
      <c r="B1265" s="59">
        <v>34.0</v>
      </c>
      <c r="C1265" s="60">
        <v>33.1234083144651</v>
      </c>
      <c r="D1265" s="60">
        <v>-96.6327016390173</v>
      </c>
      <c r="E1265" s="61" t="s">
        <v>12</v>
      </c>
      <c r="F1265" s="103"/>
      <c r="G1265" s="99"/>
      <c r="H1265" s="73"/>
      <c r="I1265" s="65">
        <f t="shared" si="7"/>
        <v>0</v>
      </c>
      <c r="J1265" s="66">
        <f>COUNTIF(Username, F1265)</f>
        <v>0</v>
      </c>
      <c r="K1265" s="66" t="b">
        <v>0</v>
      </c>
    </row>
    <row r="1266">
      <c r="A1266" s="59">
        <v>41.0</v>
      </c>
      <c r="B1266" s="59">
        <v>35.0</v>
      </c>
      <c r="C1266" s="60">
        <v>33.1234083143475</v>
      </c>
      <c r="D1266" s="60">
        <v>-96.6325300196601</v>
      </c>
      <c r="E1266" s="61" t="s">
        <v>8</v>
      </c>
      <c r="F1266" s="103"/>
      <c r="G1266" s="99"/>
      <c r="H1266" s="73"/>
      <c r="I1266" s="65">
        <f t="shared" si="7"/>
        <v>0</v>
      </c>
      <c r="J1266" s="66">
        <f>COUNTIF(Username, F1266)</f>
        <v>0</v>
      </c>
      <c r="K1266" s="66" t="b">
        <v>0</v>
      </c>
    </row>
    <row r="1267">
      <c r="A1267" s="59">
        <v>41.0</v>
      </c>
      <c r="B1267" s="59">
        <v>36.0</v>
      </c>
      <c r="C1267" s="60">
        <v>33.1234083142298</v>
      </c>
      <c r="D1267" s="60">
        <v>-96.632358400303</v>
      </c>
      <c r="E1267" s="61" t="s">
        <v>9</v>
      </c>
      <c r="F1267" s="103"/>
      <c r="G1267" s="99"/>
      <c r="H1267" s="73"/>
      <c r="I1267" s="65">
        <f t="shared" si="7"/>
        <v>0</v>
      </c>
      <c r="J1267" s="66">
        <f>COUNTIF(Username, F1267)</f>
        <v>0</v>
      </c>
      <c r="K1267" s="66" t="b">
        <v>0</v>
      </c>
    </row>
    <row r="1268">
      <c r="A1268" s="59">
        <v>41.0</v>
      </c>
      <c r="B1268" s="59">
        <v>37.0</v>
      </c>
      <c r="C1268" s="60">
        <v>33.1234083141122</v>
      </c>
      <c r="D1268" s="60">
        <v>-96.6321867809458</v>
      </c>
      <c r="E1268" s="61" t="s">
        <v>10</v>
      </c>
      <c r="F1268" s="103"/>
      <c r="G1268" s="99"/>
      <c r="H1268" s="73"/>
      <c r="I1268" s="65">
        <f t="shared" si="7"/>
        <v>0</v>
      </c>
      <c r="J1268" s="66">
        <f>COUNTIF(Username, F1268)</f>
        <v>0</v>
      </c>
      <c r="K1268" s="66" t="b">
        <v>0</v>
      </c>
    </row>
    <row r="1269">
      <c r="A1269" s="59">
        <v>42.0</v>
      </c>
      <c r="B1269" s="59">
        <v>14.0</v>
      </c>
      <c r="C1269" s="60">
        <v>33.1232645863722</v>
      </c>
      <c r="D1269" s="60">
        <v>-96.6361340309358</v>
      </c>
      <c r="E1269" s="61" t="s">
        <v>10</v>
      </c>
      <c r="F1269" s="103"/>
      <c r="G1269" s="99"/>
      <c r="H1269" s="73"/>
      <c r="I1269" s="65">
        <f t="shared" si="7"/>
        <v>0</v>
      </c>
      <c r="J1269" s="66">
        <f>COUNTIF(Username, F1269)</f>
        <v>0</v>
      </c>
      <c r="K1269" s="66" t="b">
        <v>0</v>
      </c>
    </row>
    <row r="1270">
      <c r="A1270" s="59">
        <v>42.0</v>
      </c>
      <c r="B1270" s="59">
        <v>15.0</v>
      </c>
      <c r="C1270" s="60">
        <v>33.1232645862546</v>
      </c>
      <c r="D1270" s="60">
        <v>-96.6359624118595</v>
      </c>
      <c r="E1270" s="61" t="s">
        <v>9</v>
      </c>
      <c r="F1270" s="103"/>
      <c r="G1270" s="99"/>
      <c r="H1270" s="73"/>
      <c r="I1270" s="65">
        <f t="shared" si="7"/>
        <v>0</v>
      </c>
      <c r="J1270" s="66">
        <f>COUNTIF(Username, F1270)</f>
        <v>0</v>
      </c>
      <c r="K1270" s="66" t="b">
        <v>0</v>
      </c>
    </row>
    <row r="1271">
      <c r="A1271" s="59">
        <v>42.0</v>
      </c>
      <c r="B1271" s="59">
        <v>16.0</v>
      </c>
      <c r="C1271" s="60">
        <v>33.1232645861369</v>
      </c>
      <c r="D1271" s="60">
        <v>-96.6357907927832</v>
      </c>
      <c r="E1271" s="61" t="s">
        <v>8</v>
      </c>
      <c r="F1271" s="103"/>
      <c r="G1271" s="99"/>
      <c r="H1271" s="73"/>
      <c r="I1271" s="65">
        <f t="shared" si="7"/>
        <v>0</v>
      </c>
      <c r="J1271" s="66">
        <f>COUNTIF(Username, F1271)</f>
        <v>0</v>
      </c>
      <c r="K1271" s="66" t="b">
        <v>0</v>
      </c>
    </row>
    <row r="1272">
      <c r="A1272" s="59">
        <v>42.0</v>
      </c>
      <c r="B1272" s="59">
        <v>17.0</v>
      </c>
      <c r="C1272" s="60">
        <v>33.1232645860193</v>
      </c>
      <c r="D1272" s="60">
        <v>-96.6356191737069</v>
      </c>
      <c r="E1272" s="61" t="s">
        <v>8</v>
      </c>
      <c r="F1272" s="103"/>
      <c r="G1272" s="99"/>
      <c r="H1272" s="73"/>
      <c r="I1272" s="65">
        <f t="shared" si="7"/>
        <v>0</v>
      </c>
      <c r="J1272" s="66">
        <f>COUNTIF(Username, F1272)</f>
        <v>0</v>
      </c>
      <c r="K1272" s="66" t="b">
        <v>0</v>
      </c>
    </row>
    <row r="1273">
      <c r="A1273" s="59">
        <v>42.0</v>
      </c>
      <c r="B1273" s="59">
        <v>18.0</v>
      </c>
      <c r="C1273" s="60">
        <v>33.1232645859017</v>
      </c>
      <c r="D1273" s="60">
        <v>-96.6354475546306</v>
      </c>
      <c r="E1273" s="61" t="s">
        <v>8</v>
      </c>
      <c r="F1273" s="103"/>
      <c r="G1273" s="99"/>
      <c r="H1273" s="73"/>
      <c r="I1273" s="65">
        <f t="shared" si="7"/>
        <v>0</v>
      </c>
      <c r="J1273" s="66">
        <f>COUNTIF(Username, F1273)</f>
        <v>0</v>
      </c>
      <c r="K1273" s="66" t="b">
        <v>0</v>
      </c>
    </row>
    <row r="1274">
      <c r="A1274" s="59">
        <v>42.0</v>
      </c>
      <c r="B1274" s="59">
        <v>19.0</v>
      </c>
      <c r="C1274" s="60">
        <v>33.1232645857841</v>
      </c>
      <c r="D1274" s="60">
        <v>-96.6352759355543</v>
      </c>
      <c r="E1274" s="61" t="s">
        <v>8</v>
      </c>
      <c r="F1274" s="103"/>
      <c r="G1274" s="99"/>
      <c r="H1274" s="73"/>
      <c r="I1274" s="65">
        <f t="shared" si="7"/>
        <v>0</v>
      </c>
      <c r="J1274" s="66">
        <f>COUNTIF(Username, F1274)</f>
        <v>0</v>
      </c>
      <c r="K1274" s="66" t="b">
        <v>0</v>
      </c>
    </row>
    <row r="1275">
      <c r="A1275" s="59">
        <v>42.0</v>
      </c>
      <c r="B1275" s="59">
        <v>20.0</v>
      </c>
      <c r="C1275" s="60">
        <v>33.1232645856665</v>
      </c>
      <c r="D1275" s="60">
        <v>-96.635104316478</v>
      </c>
      <c r="E1275" s="61" t="s">
        <v>8</v>
      </c>
      <c r="F1275" s="103"/>
      <c r="G1275" s="99"/>
      <c r="H1275" s="73"/>
      <c r="I1275" s="65">
        <f t="shared" si="7"/>
        <v>0</v>
      </c>
      <c r="J1275" s="66">
        <f>COUNTIF(Username, F1275)</f>
        <v>0</v>
      </c>
      <c r="K1275" s="66" t="b">
        <v>0</v>
      </c>
    </row>
    <row r="1276">
      <c r="A1276" s="59">
        <v>42.0</v>
      </c>
      <c r="B1276" s="59">
        <v>21.0</v>
      </c>
      <c r="C1276" s="60">
        <v>33.1232645855488</v>
      </c>
      <c r="D1276" s="60">
        <v>-96.6349326974017</v>
      </c>
      <c r="E1276" s="61" t="s">
        <v>8</v>
      </c>
      <c r="F1276" s="103"/>
      <c r="G1276" s="99"/>
      <c r="H1276" s="73"/>
      <c r="I1276" s="65">
        <f t="shared" si="7"/>
        <v>0</v>
      </c>
      <c r="J1276" s="66">
        <f>COUNTIF(Username, F1276)</f>
        <v>0</v>
      </c>
      <c r="K1276" s="66" t="b">
        <v>0</v>
      </c>
    </row>
    <row r="1277">
      <c r="A1277" s="59">
        <v>42.0</v>
      </c>
      <c r="B1277" s="59">
        <v>22.0</v>
      </c>
      <c r="C1277" s="60">
        <v>33.1232645854312</v>
      </c>
      <c r="D1277" s="60">
        <v>-96.6347610783254</v>
      </c>
      <c r="E1277" s="61" t="s">
        <v>12</v>
      </c>
      <c r="F1277" s="103"/>
      <c r="G1277" s="99"/>
      <c r="H1277" s="73"/>
      <c r="I1277" s="65">
        <f t="shared" si="7"/>
        <v>0</v>
      </c>
      <c r="J1277" s="66">
        <f>COUNTIF(Username, F1277)</f>
        <v>0</v>
      </c>
      <c r="K1277" s="66" t="b">
        <v>0</v>
      </c>
    </row>
    <row r="1278">
      <c r="A1278" s="59">
        <v>42.0</v>
      </c>
      <c r="B1278" s="59">
        <v>23.0</v>
      </c>
      <c r="C1278" s="60">
        <v>33.1232645853136</v>
      </c>
      <c r="D1278" s="60">
        <v>-96.6345894592491</v>
      </c>
      <c r="E1278" s="61" t="s">
        <v>8</v>
      </c>
      <c r="F1278" s="103"/>
      <c r="G1278" s="99"/>
      <c r="H1278" s="73"/>
      <c r="I1278" s="65">
        <f t="shared" si="7"/>
        <v>0</v>
      </c>
      <c r="J1278" s="66">
        <f>COUNTIF(Username, F1278)</f>
        <v>0</v>
      </c>
      <c r="K1278" s="66" t="b">
        <v>0</v>
      </c>
    </row>
    <row r="1279">
      <c r="A1279" s="59">
        <v>42.0</v>
      </c>
      <c r="B1279" s="59">
        <v>24.0</v>
      </c>
      <c r="C1279" s="60">
        <v>33.1232645851959</v>
      </c>
      <c r="D1279" s="60">
        <v>-96.6344178401728</v>
      </c>
      <c r="E1279" s="61" t="s">
        <v>9</v>
      </c>
      <c r="F1279" s="103"/>
      <c r="G1279" s="99"/>
      <c r="H1279" s="73"/>
      <c r="I1279" s="65">
        <f t="shared" si="7"/>
        <v>0</v>
      </c>
      <c r="J1279" s="66">
        <f>COUNTIF(Username, F1279)</f>
        <v>0</v>
      </c>
      <c r="K1279" s="66" t="b">
        <v>0</v>
      </c>
    </row>
    <row r="1280">
      <c r="A1280" s="59">
        <v>42.0</v>
      </c>
      <c r="B1280" s="59">
        <v>25.0</v>
      </c>
      <c r="C1280" s="60">
        <v>33.1232645850783</v>
      </c>
      <c r="D1280" s="60">
        <v>-96.6342462210965</v>
      </c>
      <c r="E1280" s="61" t="s">
        <v>10</v>
      </c>
      <c r="F1280" s="103"/>
      <c r="G1280" s="99"/>
      <c r="H1280" s="73"/>
      <c r="I1280" s="65">
        <f t="shared" si="7"/>
        <v>0</v>
      </c>
      <c r="J1280" s="66">
        <f>COUNTIF(Username, F1280)</f>
        <v>0</v>
      </c>
      <c r="K1280" s="66" t="b">
        <v>0</v>
      </c>
    </row>
    <row r="1281">
      <c r="A1281" s="59">
        <v>42.0</v>
      </c>
      <c r="B1281" s="59">
        <v>26.0</v>
      </c>
      <c r="C1281" s="60">
        <v>33.1232645849607</v>
      </c>
      <c r="D1281" s="60">
        <v>-96.6340746020202</v>
      </c>
      <c r="E1281" s="61" t="s">
        <v>9</v>
      </c>
      <c r="F1281" s="103"/>
      <c r="G1281" s="99"/>
      <c r="H1281" s="73"/>
      <c r="I1281" s="65">
        <f t="shared" si="7"/>
        <v>0</v>
      </c>
      <c r="J1281" s="66">
        <f>COUNTIF(Username, F1281)</f>
        <v>0</v>
      </c>
      <c r="K1281" s="66" t="b">
        <v>0</v>
      </c>
    </row>
    <row r="1282">
      <c r="A1282" s="59">
        <v>42.0</v>
      </c>
      <c r="B1282" s="59">
        <v>27.0</v>
      </c>
      <c r="C1282" s="60">
        <v>33.123264584843</v>
      </c>
      <c r="D1282" s="60">
        <v>-96.633902982944</v>
      </c>
      <c r="E1282" s="61" t="s">
        <v>10</v>
      </c>
      <c r="F1282" s="103"/>
      <c r="G1282" s="99"/>
      <c r="H1282" s="73"/>
      <c r="I1282" s="65">
        <f t="shared" si="7"/>
        <v>0</v>
      </c>
      <c r="J1282" s="66">
        <f>COUNTIF(Username, F1282)</f>
        <v>0</v>
      </c>
      <c r="K1282" s="66" t="b">
        <v>0</v>
      </c>
    </row>
    <row r="1283">
      <c r="A1283" s="59">
        <v>42.0</v>
      </c>
      <c r="B1283" s="59">
        <v>28.0</v>
      </c>
      <c r="C1283" s="60">
        <v>33.1232645847254</v>
      </c>
      <c r="D1283" s="60">
        <v>-96.6337313638677</v>
      </c>
      <c r="E1283" s="61" t="s">
        <v>9</v>
      </c>
      <c r="F1283" s="103"/>
      <c r="G1283" s="99"/>
      <c r="H1283" s="73"/>
      <c r="I1283" s="65">
        <f t="shared" si="7"/>
        <v>0</v>
      </c>
      <c r="J1283" s="66">
        <f>COUNTIF(Username, F1283)</f>
        <v>0</v>
      </c>
      <c r="K1283" s="66" t="b">
        <v>0</v>
      </c>
    </row>
    <row r="1284">
      <c r="A1284" s="59">
        <v>42.0</v>
      </c>
      <c r="B1284" s="59">
        <v>29.0</v>
      </c>
      <c r="C1284" s="60">
        <v>33.1232645846078</v>
      </c>
      <c r="D1284" s="60">
        <v>-96.6335597447914</v>
      </c>
      <c r="E1284" s="61" t="s">
        <v>8</v>
      </c>
      <c r="F1284" s="103"/>
      <c r="G1284" s="99"/>
      <c r="H1284" s="73"/>
      <c r="I1284" s="65">
        <f t="shared" si="7"/>
        <v>0</v>
      </c>
      <c r="J1284" s="66">
        <f>COUNTIF(Username, F1284)</f>
        <v>0</v>
      </c>
      <c r="K1284" s="66" t="b">
        <v>0</v>
      </c>
    </row>
    <row r="1285">
      <c r="A1285" s="59">
        <v>42.0</v>
      </c>
      <c r="B1285" s="59">
        <v>30.0</v>
      </c>
      <c r="C1285" s="60">
        <v>33.1232645844901</v>
      </c>
      <c r="D1285" s="60">
        <v>-96.6333881257151</v>
      </c>
      <c r="E1285" s="61" t="s">
        <v>12</v>
      </c>
      <c r="F1285" s="103"/>
      <c r="G1285" s="99"/>
      <c r="H1285" s="73"/>
      <c r="I1285" s="65">
        <f t="shared" si="7"/>
        <v>0</v>
      </c>
      <c r="J1285" s="66">
        <f>COUNTIF(Username, F1285)</f>
        <v>0</v>
      </c>
      <c r="K1285" s="66" t="b">
        <v>0</v>
      </c>
    </row>
    <row r="1286">
      <c r="A1286" s="59">
        <v>42.0</v>
      </c>
      <c r="B1286" s="59">
        <v>31.0</v>
      </c>
      <c r="C1286" s="60">
        <v>33.1232645843725</v>
      </c>
      <c r="D1286" s="60">
        <v>-96.6332165066388</v>
      </c>
      <c r="E1286" s="61" t="s">
        <v>12</v>
      </c>
      <c r="F1286" s="103"/>
      <c r="G1286" s="99"/>
      <c r="H1286" s="73"/>
      <c r="I1286" s="65">
        <f t="shared" si="7"/>
        <v>0</v>
      </c>
      <c r="J1286" s="66">
        <f>COUNTIF(Username, F1286)</f>
        <v>0</v>
      </c>
      <c r="K1286" s="66" t="b">
        <v>0</v>
      </c>
    </row>
    <row r="1287">
      <c r="A1287" s="59">
        <v>42.0</v>
      </c>
      <c r="B1287" s="59">
        <v>32.0</v>
      </c>
      <c r="C1287" s="60">
        <v>33.1232645842549</v>
      </c>
      <c r="D1287" s="60">
        <v>-96.6330448875626</v>
      </c>
      <c r="E1287" s="61" t="s">
        <v>8</v>
      </c>
      <c r="F1287" s="103"/>
      <c r="G1287" s="99"/>
      <c r="H1287" s="73"/>
      <c r="I1287" s="65">
        <f t="shared" si="7"/>
        <v>0</v>
      </c>
      <c r="J1287" s="66">
        <f>COUNTIF(Username, F1287)</f>
        <v>0</v>
      </c>
      <c r="K1287" s="66" t="b">
        <v>0</v>
      </c>
    </row>
    <row r="1288">
      <c r="A1288" s="59">
        <v>42.0</v>
      </c>
      <c r="B1288" s="59">
        <v>33.0</v>
      </c>
      <c r="C1288" s="60">
        <v>33.1232645841372</v>
      </c>
      <c r="D1288" s="60">
        <v>-96.6328732684863</v>
      </c>
      <c r="E1288" s="61" t="s">
        <v>8</v>
      </c>
      <c r="F1288" s="103"/>
      <c r="G1288" s="99"/>
      <c r="H1288" s="73"/>
      <c r="I1288" s="65">
        <f t="shared" si="7"/>
        <v>0</v>
      </c>
      <c r="J1288" s="66">
        <f>COUNTIF(Username, F1288)</f>
        <v>0</v>
      </c>
      <c r="K1288" s="66" t="b">
        <v>0</v>
      </c>
    </row>
    <row r="1289">
      <c r="A1289" s="59">
        <v>42.0</v>
      </c>
      <c r="B1289" s="59">
        <v>34.0</v>
      </c>
      <c r="C1289" s="60">
        <v>33.1232645840196</v>
      </c>
      <c r="D1289" s="60">
        <v>-96.63270164941</v>
      </c>
      <c r="E1289" s="61" t="s">
        <v>8</v>
      </c>
      <c r="F1289" s="103"/>
      <c r="G1289" s="99"/>
      <c r="H1289" s="73"/>
      <c r="I1289" s="65">
        <f t="shared" si="7"/>
        <v>0</v>
      </c>
      <c r="J1289" s="66">
        <f>COUNTIF(Username, F1289)</f>
        <v>0</v>
      </c>
      <c r="K1289" s="66" t="b">
        <v>0</v>
      </c>
    </row>
    <row r="1290">
      <c r="A1290" s="59">
        <v>42.0</v>
      </c>
      <c r="B1290" s="59">
        <v>35.0</v>
      </c>
      <c r="C1290" s="60">
        <v>33.123264583902</v>
      </c>
      <c r="D1290" s="60">
        <v>-96.6325300303337</v>
      </c>
      <c r="E1290" s="61" t="s">
        <v>8</v>
      </c>
      <c r="F1290" s="103"/>
      <c r="G1290" s="99"/>
      <c r="H1290" s="73"/>
      <c r="I1290" s="65">
        <f t="shared" si="7"/>
        <v>0</v>
      </c>
      <c r="J1290" s="66">
        <f>COUNTIF(Username, F1290)</f>
        <v>0</v>
      </c>
      <c r="K1290" s="66" t="b">
        <v>0</v>
      </c>
    </row>
    <row r="1291">
      <c r="A1291" s="59">
        <v>42.0</v>
      </c>
      <c r="B1291" s="59">
        <v>36.0</v>
      </c>
      <c r="C1291" s="60">
        <v>33.1232645837844</v>
      </c>
      <c r="D1291" s="60">
        <v>-96.6323584112574</v>
      </c>
      <c r="E1291" s="61" t="s">
        <v>9</v>
      </c>
      <c r="F1291" s="103"/>
      <c r="G1291" s="99"/>
      <c r="H1291" s="73"/>
      <c r="I1291" s="65">
        <f t="shared" si="7"/>
        <v>0</v>
      </c>
      <c r="J1291" s="66">
        <f>COUNTIF(Username, F1291)</f>
        <v>0</v>
      </c>
      <c r="K1291" s="66" t="b">
        <v>0</v>
      </c>
    </row>
    <row r="1292">
      <c r="A1292" s="59">
        <v>42.0</v>
      </c>
      <c r="B1292" s="59">
        <v>37.0</v>
      </c>
      <c r="C1292" s="60">
        <v>33.1232645836667</v>
      </c>
      <c r="D1292" s="60">
        <v>-96.6321867921811</v>
      </c>
      <c r="E1292" s="61" t="s">
        <v>10</v>
      </c>
      <c r="F1292" s="103"/>
      <c r="G1292" s="99"/>
      <c r="H1292" s="73"/>
      <c r="I1292" s="65">
        <f t="shared" si="7"/>
        <v>0</v>
      </c>
      <c r="J1292" s="66">
        <f>COUNTIF(Username, F1292)</f>
        <v>0</v>
      </c>
      <c r="K1292" s="66" t="b">
        <v>0</v>
      </c>
    </row>
    <row r="1293">
      <c r="A1293" s="59">
        <v>43.0</v>
      </c>
      <c r="B1293" s="59">
        <v>14.0</v>
      </c>
      <c r="C1293" s="60">
        <v>33.1231208559268</v>
      </c>
      <c r="D1293" s="60">
        <v>-96.6361340357111</v>
      </c>
      <c r="E1293" s="61" t="s">
        <v>10</v>
      </c>
      <c r="F1293" s="103"/>
      <c r="G1293" s="99"/>
      <c r="H1293" s="73"/>
      <c r="I1293" s="65">
        <f t="shared" si="7"/>
        <v>0</v>
      </c>
      <c r="J1293" s="66">
        <f>COUNTIF(Username, F1293)</f>
        <v>0</v>
      </c>
      <c r="K1293" s="66" t="b">
        <v>0</v>
      </c>
    </row>
    <row r="1294">
      <c r="A1294" s="59">
        <v>43.0</v>
      </c>
      <c r="B1294" s="59">
        <v>15.0</v>
      </c>
      <c r="C1294" s="60">
        <v>33.1231208558091</v>
      </c>
      <c r="D1294" s="60">
        <v>-96.6359624169157</v>
      </c>
      <c r="E1294" s="61" t="s">
        <v>9</v>
      </c>
      <c r="F1294" s="103"/>
      <c r="G1294" s="99"/>
      <c r="H1294" s="73"/>
      <c r="I1294" s="65">
        <f t="shared" si="7"/>
        <v>0</v>
      </c>
      <c r="J1294" s="66">
        <f>COUNTIF(Username, F1294)</f>
        <v>0</v>
      </c>
      <c r="K1294" s="66" t="b">
        <v>0</v>
      </c>
    </row>
    <row r="1295">
      <c r="A1295" s="59">
        <v>43.0</v>
      </c>
      <c r="B1295" s="59">
        <v>16.0</v>
      </c>
      <c r="C1295" s="60">
        <v>33.1231208556915</v>
      </c>
      <c r="D1295" s="60">
        <v>-96.6357907981204</v>
      </c>
      <c r="E1295" s="61" t="s">
        <v>8</v>
      </c>
      <c r="F1295" s="103"/>
      <c r="G1295" s="99"/>
      <c r="H1295" s="73"/>
      <c r="I1295" s="65">
        <f t="shared" si="7"/>
        <v>0</v>
      </c>
      <c r="J1295" s="66">
        <f>COUNTIF(Username, F1295)</f>
        <v>0</v>
      </c>
      <c r="K1295" s="66" t="b">
        <v>0</v>
      </c>
    </row>
    <row r="1296">
      <c r="A1296" s="59">
        <v>43.0</v>
      </c>
      <c r="B1296" s="59">
        <v>17.0</v>
      </c>
      <c r="C1296" s="60">
        <v>33.1231208555739</v>
      </c>
      <c r="D1296" s="60">
        <v>-96.635619179325</v>
      </c>
      <c r="E1296" s="61" t="s">
        <v>12</v>
      </c>
      <c r="F1296" s="103"/>
      <c r="G1296" s="99"/>
      <c r="H1296" s="73"/>
      <c r="I1296" s="65">
        <f t="shared" si="7"/>
        <v>0</v>
      </c>
      <c r="J1296" s="66">
        <f>COUNTIF(Username, F1296)</f>
        <v>0</v>
      </c>
      <c r="K1296" s="66" t="b">
        <v>0</v>
      </c>
    </row>
    <row r="1297">
      <c r="A1297" s="59">
        <v>43.0</v>
      </c>
      <c r="B1297" s="59">
        <v>18.0</v>
      </c>
      <c r="C1297" s="60">
        <v>33.1231208554563</v>
      </c>
      <c r="D1297" s="60">
        <v>-96.6354475605296</v>
      </c>
      <c r="E1297" s="61" t="s">
        <v>11</v>
      </c>
      <c r="F1297" s="103"/>
      <c r="G1297" s="99"/>
      <c r="H1297" s="73"/>
      <c r="I1297" s="65">
        <f t="shared" si="7"/>
        <v>0</v>
      </c>
      <c r="J1297" s="66">
        <f>COUNTIF(Username, F1297)</f>
        <v>0</v>
      </c>
      <c r="K1297" s="66" t="b">
        <v>0</v>
      </c>
    </row>
    <row r="1298">
      <c r="A1298" s="59">
        <v>43.0</v>
      </c>
      <c r="B1298" s="59">
        <v>19.0</v>
      </c>
      <c r="C1298" s="60">
        <v>33.1231208553386</v>
      </c>
      <c r="D1298" s="60">
        <v>-96.6352759417342</v>
      </c>
      <c r="E1298" s="61" t="s">
        <v>5</v>
      </c>
      <c r="F1298" s="103"/>
      <c r="G1298" s="99"/>
      <c r="H1298" s="73"/>
      <c r="I1298" s="65">
        <f t="shared" si="7"/>
        <v>0</v>
      </c>
      <c r="J1298" s="66">
        <f>COUNTIF(Username, F1298)</f>
        <v>0</v>
      </c>
      <c r="K1298" s="66" t="b">
        <v>0</v>
      </c>
    </row>
    <row r="1299">
      <c r="A1299" s="59">
        <v>43.0</v>
      </c>
      <c r="B1299" s="59">
        <v>20.0</v>
      </c>
      <c r="C1299" s="60">
        <v>33.123120855221</v>
      </c>
      <c r="D1299" s="60">
        <v>-96.6351043229389</v>
      </c>
      <c r="E1299" s="61" t="s">
        <v>5</v>
      </c>
      <c r="F1299" s="103"/>
      <c r="G1299" s="99"/>
      <c r="H1299" s="73"/>
      <c r="I1299" s="65">
        <f t="shared" si="7"/>
        <v>0</v>
      </c>
      <c r="J1299" s="66">
        <f>COUNTIF(Username, F1299)</f>
        <v>0</v>
      </c>
      <c r="K1299" s="66" t="b">
        <v>0</v>
      </c>
    </row>
    <row r="1300">
      <c r="A1300" s="59">
        <v>43.0</v>
      </c>
      <c r="B1300" s="59">
        <v>21.0</v>
      </c>
      <c r="C1300" s="60">
        <v>33.1231208551034</v>
      </c>
      <c r="D1300" s="60">
        <v>-96.6349327041435</v>
      </c>
      <c r="E1300" s="61" t="s">
        <v>11</v>
      </c>
      <c r="F1300" s="103"/>
      <c r="G1300" s="99"/>
      <c r="H1300" s="73"/>
      <c r="I1300" s="65">
        <f t="shared" si="7"/>
        <v>0</v>
      </c>
      <c r="J1300" s="66">
        <f>COUNTIF(Username, F1300)</f>
        <v>0</v>
      </c>
      <c r="K1300" s="66" t="b">
        <v>0</v>
      </c>
    </row>
    <row r="1301">
      <c r="A1301" s="59">
        <v>43.0</v>
      </c>
      <c r="B1301" s="59">
        <v>22.0</v>
      </c>
      <c r="C1301" s="60">
        <v>33.1231208549857</v>
      </c>
      <c r="D1301" s="60">
        <v>-96.6347610853481</v>
      </c>
      <c r="E1301" s="61" t="s">
        <v>12</v>
      </c>
      <c r="F1301" s="103"/>
      <c r="G1301" s="99"/>
      <c r="H1301" s="73"/>
      <c r="I1301" s="65">
        <f t="shared" si="7"/>
        <v>0</v>
      </c>
      <c r="J1301" s="66">
        <f>COUNTIF(Username, F1301)</f>
        <v>0</v>
      </c>
      <c r="K1301" s="66" t="b">
        <v>0</v>
      </c>
    </row>
    <row r="1302">
      <c r="A1302" s="59">
        <v>43.0</v>
      </c>
      <c r="B1302" s="59">
        <v>23.0</v>
      </c>
      <c r="C1302" s="60">
        <v>33.1231208548681</v>
      </c>
      <c r="D1302" s="60">
        <v>-96.6345894665527</v>
      </c>
      <c r="E1302" s="61" t="s">
        <v>8</v>
      </c>
      <c r="F1302" s="103"/>
      <c r="G1302" s="99"/>
      <c r="H1302" s="73"/>
      <c r="I1302" s="65">
        <f t="shared" si="7"/>
        <v>0</v>
      </c>
      <c r="J1302" s="66">
        <f>COUNTIF(Username, F1302)</f>
        <v>0</v>
      </c>
      <c r="K1302" s="66" t="b">
        <v>0</v>
      </c>
    </row>
    <row r="1303">
      <c r="A1303" s="59">
        <v>43.0</v>
      </c>
      <c r="B1303" s="59">
        <v>24.0</v>
      </c>
      <c r="C1303" s="60">
        <v>33.1231208547505</v>
      </c>
      <c r="D1303" s="60">
        <v>-96.6344178477573</v>
      </c>
      <c r="E1303" s="61" t="s">
        <v>9</v>
      </c>
      <c r="F1303" s="103"/>
      <c r="G1303" s="99"/>
      <c r="H1303" s="73"/>
      <c r="I1303" s="65">
        <f t="shared" si="7"/>
        <v>0</v>
      </c>
      <c r="J1303" s="66">
        <f>COUNTIF(Username, F1303)</f>
        <v>0</v>
      </c>
      <c r="K1303" s="66" t="b">
        <v>0</v>
      </c>
    </row>
    <row r="1304">
      <c r="A1304" s="59">
        <v>43.0</v>
      </c>
      <c r="B1304" s="59">
        <v>25.0</v>
      </c>
      <c r="C1304" s="60">
        <v>33.1231208546328</v>
      </c>
      <c r="D1304" s="60">
        <v>-96.634246228962</v>
      </c>
      <c r="E1304" s="61" t="s">
        <v>10</v>
      </c>
      <c r="F1304" s="103"/>
      <c r="G1304" s="99"/>
      <c r="H1304" s="73"/>
      <c r="I1304" s="65">
        <f t="shared" si="7"/>
        <v>0</v>
      </c>
      <c r="J1304" s="66">
        <f>COUNTIF(Username, F1304)</f>
        <v>0</v>
      </c>
      <c r="K1304" s="66" t="b">
        <v>0</v>
      </c>
    </row>
    <row r="1305">
      <c r="A1305" s="59">
        <v>43.0</v>
      </c>
      <c r="B1305" s="59">
        <v>26.0</v>
      </c>
      <c r="C1305" s="60">
        <v>33.1231208545152</v>
      </c>
      <c r="D1305" s="60">
        <v>-96.6340746101666</v>
      </c>
      <c r="E1305" s="61" t="s">
        <v>9</v>
      </c>
      <c r="F1305" s="103"/>
      <c r="G1305" s="99"/>
      <c r="H1305" s="73"/>
      <c r="I1305" s="65">
        <f t="shared" si="7"/>
        <v>0</v>
      </c>
      <c r="J1305" s="66">
        <f>COUNTIF(Username, F1305)</f>
        <v>0</v>
      </c>
      <c r="K1305" s="66" t="b">
        <v>0</v>
      </c>
    </row>
    <row r="1306">
      <c r="A1306" s="59">
        <v>43.0</v>
      </c>
      <c r="B1306" s="59">
        <v>27.0</v>
      </c>
      <c r="C1306" s="60">
        <v>33.1231208543976</v>
      </c>
      <c r="D1306" s="60">
        <v>-96.6339029913712</v>
      </c>
      <c r="E1306" s="61" t="s">
        <v>10</v>
      </c>
      <c r="F1306" s="103"/>
      <c r="G1306" s="99"/>
      <c r="H1306" s="73"/>
      <c r="I1306" s="65">
        <f t="shared" si="7"/>
        <v>0</v>
      </c>
      <c r="J1306" s="66">
        <f>COUNTIF(Username, F1306)</f>
        <v>0</v>
      </c>
      <c r="K1306" s="66" t="b">
        <v>0</v>
      </c>
    </row>
    <row r="1307">
      <c r="A1307" s="59">
        <v>43.0</v>
      </c>
      <c r="B1307" s="59">
        <v>28.0</v>
      </c>
      <c r="C1307" s="60">
        <v>33.12312085428</v>
      </c>
      <c r="D1307" s="60">
        <v>-96.6337313725758</v>
      </c>
      <c r="E1307" s="61" t="s">
        <v>9</v>
      </c>
      <c r="F1307" s="103"/>
      <c r="G1307" s="99"/>
      <c r="H1307" s="73"/>
      <c r="I1307" s="65">
        <f t="shared" si="7"/>
        <v>0</v>
      </c>
      <c r="J1307" s="66">
        <f>COUNTIF(Username, F1307)</f>
        <v>0</v>
      </c>
      <c r="K1307" s="66" t="b">
        <v>0</v>
      </c>
    </row>
    <row r="1308">
      <c r="A1308" s="59">
        <v>43.0</v>
      </c>
      <c r="B1308" s="59">
        <v>29.0</v>
      </c>
      <c r="C1308" s="60">
        <v>33.1231208541623</v>
      </c>
      <c r="D1308" s="60">
        <v>-96.6335597537805</v>
      </c>
      <c r="E1308" s="61" t="s">
        <v>8</v>
      </c>
      <c r="F1308" s="103"/>
      <c r="G1308" s="99"/>
      <c r="H1308" s="73"/>
      <c r="I1308" s="65">
        <f t="shared" si="7"/>
        <v>0</v>
      </c>
      <c r="J1308" s="66">
        <f>COUNTIF(Username, F1308)</f>
        <v>0</v>
      </c>
      <c r="K1308" s="66" t="b">
        <v>0</v>
      </c>
    </row>
    <row r="1309">
      <c r="A1309" s="59">
        <v>43.0</v>
      </c>
      <c r="B1309" s="59">
        <v>30.0</v>
      </c>
      <c r="C1309" s="60">
        <v>33.1231208540447</v>
      </c>
      <c r="D1309" s="60">
        <v>-96.6333881349851</v>
      </c>
      <c r="E1309" s="61" t="s">
        <v>12</v>
      </c>
      <c r="F1309" s="103"/>
      <c r="G1309" s="99"/>
      <c r="H1309" s="73"/>
      <c r="I1309" s="65">
        <f t="shared" si="7"/>
        <v>0</v>
      </c>
      <c r="J1309" s="66">
        <f>COUNTIF(Username, F1309)</f>
        <v>0</v>
      </c>
      <c r="K1309" s="66" t="b">
        <v>0</v>
      </c>
    </row>
    <row r="1310">
      <c r="A1310" s="59">
        <v>43.0</v>
      </c>
      <c r="B1310" s="59">
        <v>31.0</v>
      </c>
      <c r="C1310" s="60">
        <v>33.1231208539271</v>
      </c>
      <c r="D1310" s="60">
        <v>-96.6332165161897</v>
      </c>
      <c r="E1310" s="61" t="s">
        <v>8</v>
      </c>
      <c r="F1310" s="103"/>
      <c r="G1310" s="99"/>
      <c r="H1310" s="73"/>
      <c r="I1310" s="65">
        <f t="shared" si="7"/>
        <v>0</v>
      </c>
      <c r="J1310" s="66">
        <f>COUNTIF(Username, F1310)</f>
        <v>0</v>
      </c>
      <c r="K1310" s="66" t="b">
        <v>0</v>
      </c>
    </row>
    <row r="1311">
      <c r="A1311" s="59">
        <v>43.0</v>
      </c>
      <c r="B1311" s="59">
        <v>32.0</v>
      </c>
      <c r="C1311" s="60">
        <v>33.1231208538095</v>
      </c>
      <c r="D1311" s="60">
        <v>-96.6330448973943</v>
      </c>
      <c r="E1311" s="61" t="s">
        <v>11</v>
      </c>
      <c r="F1311" s="103"/>
      <c r="G1311" s="99"/>
      <c r="H1311" s="73"/>
      <c r="I1311" s="65">
        <f t="shared" si="7"/>
        <v>0</v>
      </c>
      <c r="J1311" s="66">
        <f>COUNTIF(Username, F1311)</f>
        <v>0</v>
      </c>
      <c r="K1311" s="66" t="b">
        <v>0</v>
      </c>
    </row>
    <row r="1312">
      <c r="A1312" s="59">
        <v>43.0</v>
      </c>
      <c r="B1312" s="59">
        <v>33.0</v>
      </c>
      <c r="C1312" s="60">
        <v>33.1231208536918</v>
      </c>
      <c r="D1312" s="60">
        <v>-96.6328732785989</v>
      </c>
      <c r="E1312" s="61" t="s">
        <v>11</v>
      </c>
      <c r="F1312" s="103"/>
      <c r="G1312" s="99"/>
      <c r="H1312" s="73"/>
      <c r="I1312" s="65">
        <f t="shared" si="7"/>
        <v>0</v>
      </c>
      <c r="J1312" s="66">
        <f>COUNTIF(Username, F1312)</f>
        <v>0</v>
      </c>
      <c r="K1312" s="66" t="b">
        <v>0</v>
      </c>
    </row>
    <row r="1313">
      <c r="A1313" s="59">
        <v>43.0</v>
      </c>
      <c r="B1313" s="59">
        <v>34.0</v>
      </c>
      <c r="C1313" s="60">
        <v>33.1231208535742</v>
      </c>
      <c r="D1313" s="60">
        <v>-96.6327016598036</v>
      </c>
      <c r="E1313" s="61" t="s">
        <v>5</v>
      </c>
      <c r="F1313" s="103"/>
      <c r="G1313" s="99"/>
      <c r="H1313" s="73"/>
      <c r="I1313" s="65">
        <f t="shared" si="7"/>
        <v>0</v>
      </c>
      <c r="J1313" s="66">
        <f>COUNTIF(Username, F1313)</f>
        <v>0</v>
      </c>
      <c r="K1313" s="66" t="b">
        <v>0</v>
      </c>
    </row>
    <row r="1314">
      <c r="A1314" s="59">
        <v>43.0</v>
      </c>
      <c r="B1314" s="59">
        <v>35.0</v>
      </c>
      <c r="C1314" s="60">
        <v>33.1231208534566</v>
      </c>
      <c r="D1314" s="60">
        <v>-96.6325300410082</v>
      </c>
      <c r="E1314" s="61" t="s">
        <v>5</v>
      </c>
      <c r="F1314" s="103"/>
      <c r="G1314" s="99"/>
      <c r="H1314" s="73"/>
      <c r="I1314" s="65">
        <f t="shared" si="7"/>
        <v>0</v>
      </c>
      <c r="J1314" s="66">
        <f>COUNTIF(Username, F1314)</f>
        <v>0</v>
      </c>
      <c r="K1314" s="66" t="b">
        <v>0</v>
      </c>
    </row>
    <row r="1315">
      <c r="A1315" s="59">
        <v>43.0</v>
      </c>
      <c r="B1315" s="59">
        <v>36.0</v>
      </c>
      <c r="C1315" s="60">
        <v>33.123120853339</v>
      </c>
      <c r="D1315" s="60">
        <v>-96.6323584222128</v>
      </c>
      <c r="E1315" s="61" t="s">
        <v>8</v>
      </c>
      <c r="F1315" s="103"/>
      <c r="G1315" s="99"/>
      <c r="H1315" s="73"/>
      <c r="I1315" s="65">
        <f t="shared" si="7"/>
        <v>0</v>
      </c>
      <c r="J1315" s="66">
        <f>COUNTIF(Username, F1315)</f>
        <v>0</v>
      </c>
      <c r="K1315" s="66" t="b">
        <v>0</v>
      </c>
    </row>
    <row r="1316">
      <c r="A1316" s="59">
        <v>43.0</v>
      </c>
      <c r="B1316" s="59">
        <v>37.0</v>
      </c>
      <c r="C1316" s="60">
        <v>33.1231208532213</v>
      </c>
      <c r="D1316" s="60">
        <v>-96.6321868034174</v>
      </c>
      <c r="E1316" s="61" t="s">
        <v>9</v>
      </c>
      <c r="F1316" s="78" t="s">
        <v>50</v>
      </c>
      <c r="G1316" s="69" t="s">
        <v>1234</v>
      </c>
      <c r="H1316" s="73"/>
      <c r="I1316" s="65">
        <f t="shared" si="7"/>
        <v>12</v>
      </c>
      <c r="J1316" s="66">
        <f>COUNTIF(Username, F1316)</f>
        <v>24</v>
      </c>
      <c r="K1316" s="66" t="b">
        <v>0</v>
      </c>
    </row>
    <row r="1317">
      <c r="A1317" s="59">
        <v>43.0</v>
      </c>
      <c r="B1317" s="59">
        <v>38.0</v>
      </c>
      <c r="C1317" s="60">
        <v>33.1231208531037</v>
      </c>
      <c r="D1317" s="60">
        <v>-96.6320151846221</v>
      </c>
      <c r="E1317" s="61" t="s">
        <v>10</v>
      </c>
      <c r="F1317" s="78" t="s">
        <v>250</v>
      </c>
      <c r="G1317" s="69" t="s">
        <v>1235</v>
      </c>
      <c r="H1317" s="73"/>
      <c r="I1317" s="65">
        <f t="shared" si="7"/>
        <v>6</v>
      </c>
      <c r="J1317" s="66">
        <f>COUNTIF(Username, F1317)</f>
        <v>20</v>
      </c>
      <c r="K1317" s="66" t="b">
        <v>0</v>
      </c>
    </row>
    <row r="1318">
      <c r="A1318" s="59">
        <v>44.0</v>
      </c>
      <c r="B1318" s="59">
        <v>13.0</v>
      </c>
      <c r="C1318" s="60">
        <v>33.1229771255989</v>
      </c>
      <c r="D1318" s="60">
        <v>-96.6363056590005</v>
      </c>
      <c r="E1318" s="61" t="s">
        <v>10</v>
      </c>
      <c r="F1318" s="103"/>
      <c r="G1318" s="99"/>
      <c r="H1318" s="73"/>
      <c r="I1318" s="65">
        <f t="shared" si="7"/>
        <v>0</v>
      </c>
      <c r="J1318" s="66">
        <f>COUNTIF(Username, F1318)</f>
        <v>0</v>
      </c>
      <c r="K1318" s="66" t="b">
        <v>0</v>
      </c>
    </row>
    <row r="1319">
      <c r="A1319" s="59">
        <v>44.0</v>
      </c>
      <c r="B1319" s="59">
        <v>14.0</v>
      </c>
      <c r="C1319" s="60">
        <v>33.1229771254813</v>
      </c>
      <c r="D1319" s="60">
        <v>-96.636134040486</v>
      </c>
      <c r="E1319" s="61" t="s">
        <v>9</v>
      </c>
      <c r="F1319" s="103"/>
      <c r="G1319" s="99"/>
      <c r="H1319" s="73"/>
      <c r="I1319" s="65">
        <f t="shared" si="7"/>
        <v>0</v>
      </c>
      <c r="J1319" s="66">
        <f>COUNTIF(Username, F1319)</f>
        <v>0</v>
      </c>
      <c r="K1319" s="66" t="b">
        <v>0</v>
      </c>
    </row>
    <row r="1320">
      <c r="A1320" s="59">
        <v>44.0</v>
      </c>
      <c r="B1320" s="59">
        <v>15.0</v>
      </c>
      <c r="C1320" s="60">
        <v>33.1229771253637</v>
      </c>
      <c r="D1320" s="60">
        <v>-96.6359624219715</v>
      </c>
      <c r="E1320" s="61" t="s">
        <v>8</v>
      </c>
      <c r="F1320" s="78"/>
      <c r="G1320" s="99"/>
      <c r="H1320" s="73"/>
      <c r="I1320" s="65">
        <f t="shared" si="7"/>
        <v>0</v>
      </c>
      <c r="J1320" s="66">
        <f>COUNTIF(Username, F1320)</f>
        <v>0</v>
      </c>
      <c r="K1320" s="66" t="b">
        <v>0</v>
      </c>
    </row>
    <row r="1321">
      <c r="A1321" s="59">
        <v>44.0</v>
      </c>
      <c r="B1321" s="59">
        <v>16.0</v>
      </c>
      <c r="C1321" s="60">
        <v>33.122977125246</v>
      </c>
      <c r="D1321" s="60">
        <v>-96.635790803457</v>
      </c>
      <c r="E1321" s="61" t="s">
        <v>12</v>
      </c>
      <c r="F1321" s="103"/>
      <c r="G1321" s="99"/>
      <c r="H1321" s="73"/>
      <c r="I1321" s="65">
        <f t="shared" si="7"/>
        <v>0</v>
      </c>
      <c r="J1321" s="66">
        <f>COUNTIF(Username, F1321)</f>
        <v>0</v>
      </c>
      <c r="K1321" s="66" t="b">
        <v>0</v>
      </c>
    </row>
    <row r="1322">
      <c r="A1322" s="59">
        <v>44.0</v>
      </c>
      <c r="B1322" s="59">
        <v>17.0</v>
      </c>
      <c r="C1322" s="60">
        <v>33.1229771251284</v>
      </c>
      <c r="D1322" s="60">
        <v>-96.6356191849425</v>
      </c>
      <c r="E1322" s="61" t="s">
        <v>12</v>
      </c>
      <c r="F1322" s="103"/>
      <c r="G1322" s="99"/>
      <c r="H1322" s="73"/>
      <c r="I1322" s="65">
        <f t="shared" si="7"/>
        <v>0</v>
      </c>
      <c r="J1322" s="66">
        <f>COUNTIF(Username, F1322)</f>
        <v>0</v>
      </c>
      <c r="K1322" s="66" t="b">
        <v>0</v>
      </c>
    </row>
    <row r="1323">
      <c r="A1323" s="59">
        <v>44.0</v>
      </c>
      <c r="B1323" s="59">
        <v>18.0</v>
      </c>
      <c r="C1323" s="60">
        <v>33.1229771250108</v>
      </c>
      <c r="D1323" s="60">
        <v>-96.635447566428</v>
      </c>
      <c r="E1323" s="61" t="s">
        <v>11</v>
      </c>
      <c r="F1323" s="103"/>
      <c r="G1323" s="99"/>
      <c r="H1323" s="73"/>
      <c r="I1323" s="65">
        <f t="shared" si="7"/>
        <v>0</v>
      </c>
      <c r="J1323" s="66">
        <f>COUNTIF(Username, F1323)</f>
        <v>0</v>
      </c>
      <c r="K1323" s="66" t="b">
        <v>0</v>
      </c>
    </row>
    <row r="1324">
      <c r="A1324" s="59">
        <v>44.0</v>
      </c>
      <c r="B1324" s="59">
        <v>19.0</v>
      </c>
      <c r="C1324" s="60">
        <v>33.1229771248932</v>
      </c>
      <c r="D1324" s="60">
        <v>-96.6352759479135</v>
      </c>
      <c r="E1324" s="61" t="s">
        <v>5</v>
      </c>
      <c r="F1324" s="103"/>
      <c r="G1324" s="99"/>
      <c r="H1324" s="73"/>
      <c r="I1324" s="65">
        <f t="shared" si="7"/>
        <v>0</v>
      </c>
      <c r="J1324" s="66">
        <f>COUNTIF(Username, F1324)</f>
        <v>0</v>
      </c>
      <c r="K1324" s="66" t="b">
        <v>0</v>
      </c>
    </row>
    <row r="1325">
      <c r="A1325" s="59">
        <v>44.0</v>
      </c>
      <c r="B1325" s="59">
        <v>20.0</v>
      </c>
      <c r="C1325" s="60">
        <v>33.1229771247755</v>
      </c>
      <c r="D1325" s="60">
        <v>-96.6351043293991</v>
      </c>
      <c r="E1325" s="61" t="s">
        <v>5</v>
      </c>
      <c r="F1325" s="103"/>
      <c r="G1325" s="99"/>
      <c r="H1325" s="73"/>
      <c r="I1325" s="65">
        <f t="shared" si="7"/>
        <v>0</v>
      </c>
      <c r="J1325" s="66">
        <f>COUNTIF(Username, F1325)</f>
        <v>0</v>
      </c>
      <c r="K1325" s="66" t="b">
        <v>0</v>
      </c>
    </row>
    <row r="1326">
      <c r="A1326" s="59">
        <v>44.0</v>
      </c>
      <c r="B1326" s="59">
        <v>21.0</v>
      </c>
      <c r="C1326" s="60">
        <v>33.1229771246579</v>
      </c>
      <c r="D1326" s="60">
        <v>-96.6349327108846</v>
      </c>
      <c r="E1326" s="61" t="s">
        <v>11</v>
      </c>
      <c r="F1326" s="103"/>
      <c r="G1326" s="99"/>
      <c r="H1326" s="73"/>
      <c r="I1326" s="65">
        <f t="shared" si="7"/>
        <v>0</v>
      </c>
      <c r="J1326" s="66">
        <f>COUNTIF(Username, F1326)</f>
        <v>0</v>
      </c>
      <c r="K1326" s="66" t="b">
        <v>0</v>
      </c>
    </row>
    <row r="1327">
      <c r="A1327" s="59">
        <v>44.0</v>
      </c>
      <c r="B1327" s="59">
        <v>22.0</v>
      </c>
      <c r="C1327" s="60">
        <v>33.1229771245403</v>
      </c>
      <c r="D1327" s="60">
        <v>-96.6347610923701</v>
      </c>
      <c r="E1327" s="61" t="s">
        <v>12</v>
      </c>
      <c r="F1327" s="103"/>
      <c r="G1327" s="99"/>
      <c r="H1327" s="73"/>
      <c r="I1327" s="65">
        <f t="shared" si="7"/>
        <v>0</v>
      </c>
      <c r="J1327" s="66">
        <f>COUNTIF(Username, F1327)</f>
        <v>0</v>
      </c>
      <c r="K1327" s="66" t="b">
        <v>0</v>
      </c>
    </row>
    <row r="1328">
      <c r="A1328" s="59">
        <v>44.0</v>
      </c>
      <c r="B1328" s="59">
        <v>23.0</v>
      </c>
      <c r="C1328" s="60">
        <v>33.1229771244227</v>
      </c>
      <c r="D1328" s="60">
        <v>-96.6345894738556</v>
      </c>
      <c r="E1328" s="61" t="s">
        <v>8</v>
      </c>
      <c r="F1328" s="103"/>
      <c r="G1328" s="99"/>
      <c r="H1328" s="73"/>
      <c r="I1328" s="65">
        <f t="shared" si="7"/>
        <v>0</v>
      </c>
      <c r="J1328" s="66">
        <f>COUNTIF(Username, F1328)</f>
        <v>0</v>
      </c>
      <c r="K1328" s="66" t="b">
        <v>0</v>
      </c>
    </row>
    <row r="1329">
      <c r="A1329" s="59">
        <v>44.0</v>
      </c>
      <c r="B1329" s="59">
        <v>24.0</v>
      </c>
      <c r="C1329" s="60">
        <v>33.122977124305</v>
      </c>
      <c r="D1329" s="60">
        <v>-96.6344178553411</v>
      </c>
      <c r="E1329" s="61" t="s">
        <v>9</v>
      </c>
      <c r="F1329" s="103"/>
      <c r="G1329" s="99"/>
      <c r="H1329" s="73"/>
      <c r="I1329" s="65">
        <f t="shared" si="7"/>
        <v>0</v>
      </c>
      <c r="J1329" s="66">
        <f>COUNTIF(Username, F1329)</f>
        <v>0</v>
      </c>
      <c r="K1329" s="66" t="b">
        <v>0</v>
      </c>
    </row>
    <row r="1330">
      <c r="A1330" s="59">
        <v>44.0</v>
      </c>
      <c r="B1330" s="59">
        <v>25.0</v>
      </c>
      <c r="C1330" s="60">
        <v>33.1229771241874</v>
      </c>
      <c r="D1330" s="60">
        <v>-96.6342462368266</v>
      </c>
      <c r="E1330" s="61" t="s">
        <v>10</v>
      </c>
      <c r="F1330" s="103"/>
      <c r="G1330" s="99"/>
      <c r="H1330" s="73"/>
      <c r="I1330" s="65">
        <f t="shared" si="7"/>
        <v>0</v>
      </c>
      <c r="J1330" s="66">
        <f>COUNTIF(Username, F1330)</f>
        <v>0</v>
      </c>
      <c r="K1330" s="66" t="b">
        <v>0</v>
      </c>
    </row>
    <row r="1331">
      <c r="A1331" s="59">
        <v>44.0</v>
      </c>
      <c r="B1331" s="59">
        <v>26.0</v>
      </c>
      <c r="C1331" s="60">
        <v>33.1229771240698</v>
      </c>
      <c r="D1331" s="60">
        <v>-96.6340746183121</v>
      </c>
      <c r="E1331" s="61" t="s">
        <v>9</v>
      </c>
      <c r="F1331" s="103"/>
      <c r="G1331" s="99"/>
      <c r="H1331" s="73"/>
      <c r="I1331" s="65">
        <f t="shared" si="7"/>
        <v>0</v>
      </c>
      <c r="J1331" s="66">
        <f>COUNTIF(Username, F1331)</f>
        <v>0</v>
      </c>
      <c r="K1331" s="66" t="b">
        <v>0</v>
      </c>
    </row>
    <row r="1332">
      <c r="A1332" s="59">
        <v>44.0</v>
      </c>
      <c r="B1332" s="59">
        <v>27.0</v>
      </c>
      <c r="C1332" s="60">
        <v>33.1229771239521</v>
      </c>
      <c r="D1332" s="60">
        <v>-96.6339029997976</v>
      </c>
      <c r="E1332" s="61" t="s">
        <v>10</v>
      </c>
      <c r="F1332" s="103"/>
      <c r="G1332" s="99"/>
      <c r="H1332" s="73"/>
      <c r="I1332" s="65">
        <f t="shared" si="7"/>
        <v>0</v>
      </c>
      <c r="J1332" s="66">
        <f>COUNTIF(Username, F1332)</f>
        <v>0</v>
      </c>
      <c r="K1332" s="66" t="b">
        <v>0</v>
      </c>
    </row>
    <row r="1333">
      <c r="A1333" s="59">
        <v>44.0</v>
      </c>
      <c r="B1333" s="59">
        <v>28.0</v>
      </c>
      <c r="C1333" s="60">
        <v>33.1229771238345</v>
      </c>
      <c r="D1333" s="60">
        <v>-96.6337313812831</v>
      </c>
      <c r="E1333" s="61" t="s">
        <v>9</v>
      </c>
      <c r="F1333" s="103"/>
      <c r="G1333" s="99"/>
      <c r="H1333" s="73"/>
      <c r="I1333" s="65">
        <f t="shared" si="7"/>
        <v>0</v>
      </c>
      <c r="J1333" s="66">
        <f>COUNTIF(Username, F1333)</f>
        <v>0</v>
      </c>
      <c r="K1333" s="66" t="b">
        <v>0</v>
      </c>
    </row>
    <row r="1334">
      <c r="A1334" s="59">
        <v>44.0</v>
      </c>
      <c r="B1334" s="59">
        <v>29.0</v>
      </c>
      <c r="C1334" s="60">
        <v>33.1229771237169</v>
      </c>
      <c r="D1334" s="60">
        <v>-96.6335597627686</v>
      </c>
      <c r="E1334" s="61" t="s">
        <v>8</v>
      </c>
      <c r="F1334" s="103"/>
      <c r="G1334" s="99"/>
      <c r="H1334" s="73"/>
      <c r="I1334" s="65">
        <f t="shared" si="7"/>
        <v>0</v>
      </c>
      <c r="J1334" s="66">
        <f>COUNTIF(Username, F1334)</f>
        <v>0</v>
      </c>
      <c r="K1334" s="66" t="b">
        <v>0</v>
      </c>
    </row>
    <row r="1335">
      <c r="A1335" s="59">
        <v>44.0</v>
      </c>
      <c r="B1335" s="59">
        <v>30.0</v>
      </c>
      <c r="C1335" s="60">
        <v>33.1229771235993</v>
      </c>
      <c r="D1335" s="60">
        <v>-96.6333881442541</v>
      </c>
      <c r="E1335" s="61" t="s">
        <v>12</v>
      </c>
      <c r="F1335" s="103"/>
      <c r="G1335" s="99"/>
      <c r="H1335" s="73"/>
      <c r="I1335" s="65">
        <f t="shared" si="7"/>
        <v>0</v>
      </c>
      <c r="J1335" s="66">
        <f>COUNTIF(Username, F1335)</f>
        <v>0</v>
      </c>
      <c r="K1335" s="66" t="b">
        <v>0</v>
      </c>
    </row>
    <row r="1336">
      <c r="A1336" s="59">
        <v>44.0</v>
      </c>
      <c r="B1336" s="59">
        <v>31.0</v>
      </c>
      <c r="C1336" s="60">
        <v>33.1229771234817</v>
      </c>
      <c r="D1336" s="60">
        <v>-96.6332165257396</v>
      </c>
      <c r="E1336" s="61" t="s">
        <v>11</v>
      </c>
      <c r="F1336" s="103"/>
      <c r="G1336" s="99"/>
      <c r="H1336" s="73"/>
      <c r="I1336" s="65">
        <f t="shared" si="7"/>
        <v>0</v>
      </c>
      <c r="J1336" s="66">
        <f>COUNTIF(Username, F1336)</f>
        <v>0</v>
      </c>
      <c r="K1336" s="66" t="b">
        <v>0</v>
      </c>
    </row>
    <row r="1337">
      <c r="A1337" s="59">
        <v>44.0</v>
      </c>
      <c r="B1337" s="59">
        <v>32.0</v>
      </c>
      <c r="C1337" s="60">
        <v>33.122977123364</v>
      </c>
      <c r="D1337" s="60">
        <v>-96.6330449072251</v>
      </c>
      <c r="E1337" s="61" t="s">
        <v>11</v>
      </c>
      <c r="F1337" s="103"/>
      <c r="G1337" s="99"/>
      <c r="H1337" s="73"/>
      <c r="I1337" s="65">
        <f t="shared" si="7"/>
        <v>0</v>
      </c>
      <c r="J1337" s="66">
        <f>COUNTIF(Username, F1337)</f>
        <v>0</v>
      </c>
      <c r="K1337" s="66" t="b">
        <v>0</v>
      </c>
    </row>
    <row r="1338">
      <c r="A1338" s="59">
        <v>44.0</v>
      </c>
      <c r="B1338" s="59">
        <v>33.0</v>
      </c>
      <c r="C1338" s="60">
        <v>33.1229771232464</v>
      </c>
      <c r="D1338" s="60">
        <v>-96.6328732887107</v>
      </c>
      <c r="E1338" s="61" t="s">
        <v>11</v>
      </c>
      <c r="F1338" s="103"/>
      <c r="G1338" s="99"/>
      <c r="H1338" s="73"/>
      <c r="I1338" s="65">
        <f t="shared" si="7"/>
        <v>0</v>
      </c>
      <c r="J1338" s="66">
        <f>COUNTIF(Username, F1338)</f>
        <v>0</v>
      </c>
      <c r="K1338" s="66" t="b">
        <v>0</v>
      </c>
    </row>
    <row r="1339">
      <c r="A1339" s="59">
        <v>44.0</v>
      </c>
      <c r="B1339" s="59">
        <v>34.0</v>
      </c>
      <c r="C1339" s="60">
        <v>33.1229771231288</v>
      </c>
      <c r="D1339" s="60">
        <v>-96.6327016701961</v>
      </c>
      <c r="E1339" s="61" t="s">
        <v>5</v>
      </c>
      <c r="F1339" s="103"/>
      <c r="G1339" s="99"/>
      <c r="H1339" s="73"/>
      <c r="I1339" s="65">
        <f t="shared" si="7"/>
        <v>0</v>
      </c>
      <c r="J1339" s="66">
        <f>COUNTIF(Username, F1339)</f>
        <v>0</v>
      </c>
      <c r="K1339" s="66" t="b">
        <v>0</v>
      </c>
    </row>
    <row r="1340">
      <c r="A1340" s="59">
        <v>44.0</v>
      </c>
      <c r="B1340" s="59">
        <v>35.0</v>
      </c>
      <c r="C1340" s="60">
        <v>33.1229771230111</v>
      </c>
      <c r="D1340" s="60">
        <v>-96.6325300516816</v>
      </c>
      <c r="E1340" s="61" t="s">
        <v>5</v>
      </c>
      <c r="F1340" s="103"/>
      <c r="G1340" s="99"/>
      <c r="H1340" s="73"/>
      <c r="I1340" s="65">
        <f t="shared" si="7"/>
        <v>0</v>
      </c>
      <c r="J1340" s="66">
        <f>COUNTIF(Username, F1340)</f>
        <v>0</v>
      </c>
      <c r="K1340" s="66" t="b">
        <v>0</v>
      </c>
    </row>
    <row r="1341">
      <c r="A1341" s="59">
        <v>44.0</v>
      </c>
      <c r="B1341" s="59">
        <v>36.0</v>
      </c>
      <c r="C1341" s="60">
        <v>33.1229771228935</v>
      </c>
      <c r="D1341" s="60">
        <v>-96.6323584331671</v>
      </c>
      <c r="E1341" s="61" t="s">
        <v>11</v>
      </c>
      <c r="F1341" s="103"/>
      <c r="G1341" s="99"/>
      <c r="H1341" s="73"/>
      <c r="I1341" s="65">
        <f t="shared" si="7"/>
        <v>0</v>
      </c>
      <c r="J1341" s="66">
        <f>COUNTIF(Username, F1341)</f>
        <v>0</v>
      </c>
      <c r="K1341" s="66" t="b">
        <v>0</v>
      </c>
    </row>
    <row r="1342">
      <c r="A1342" s="59">
        <v>44.0</v>
      </c>
      <c r="B1342" s="59">
        <v>37.0</v>
      </c>
      <c r="C1342" s="60">
        <v>33.1229771227759</v>
      </c>
      <c r="D1342" s="60">
        <v>-96.6321868146526</v>
      </c>
      <c r="E1342" s="61" t="s">
        <v>8</v>
      </c>
      <c r="F1342" s="103"/>
      <c r="G1342" s="99"/>
      <c r="H1342" s="73"/>
      <c r="I1342" s="65">
        <f t="shared" si="7"/>
        <v>0</v>
      </c>
      <c r="J1342" s="66">
        <f>COUNTIF(Username, F1342)</f>
        <v>0</v>
      </c>
      <c r="K1342" s="66" t="b">
        <v>0</v>
      </c>
    </row>
    <row r="1343">
      <c r="A1343" s="59">
        <v>44.0</v>
      </c>
      <c r="B1343" s="59">
        <v>38.0</v>
      </c>
      <c r="C1343" s="60">
        <v>33.1229771226582</v>
      </c>
      <c r="D1343" s="60">
        <v>-96.6320151961381</v>
      </c>
      <c r="E1343" s="61" t="s">
        <v>9</v>
      </c>
      <c r="F1343" s="103"/>
      <c r="G1343" s="99"/>
      <c r="H1343" s="73"/>
      <c r="I1343" s="65">
        <f t="shared" si="7"/>
        <v>0</v>
      </c>
      <c r="J1343" s="66">
        <f>COUNTIF(Username, F1343)</f>
        <v>0</v>
      </c>
      <c r="K1343" s="66" t="b">
        <v>0</v>
      </c>
    </row>
    <row r="1344">
      <c r="A1344" s="59">
        <v>44.0</v>
      </c>
      <c r="B1344" s="59">
        <v>39.0</v>
      </c>
      <c r="C1344" s="60">
        <v>33.1229771225406</v>
      </c>
      <c r="D1344" s="60">
        <v>-96.6318435776236</v>
      </c>
      <c r="E1344" s="61" t="s">
        <v>10</v>
      </c>
      <c r="F1344" s="103"/>
      <c r="G1344" s="99"/>
      <c r="H1344" s="73"/>
      <c r="I1344" s="65">
        <f t="shared" si="7"/>
        <v>0</v>
      </c>
      <c r="J1344" s="66">
        <f>COUNTIF(Username, F1344)</f>
        <v>0</v>
      </c>
      <c r="K1344" s="66" t="b">
        <v>0</v>
      </c>
    </row>
    <row r="1345">
      <c r="A1345" s="59">
        <v>45.0</v>
      </c>
      <c r="B1345" s="59">
        <v>13.0</v>
      </c>
      <c r="C1345" s="60">
        <v>33.1228333951535</v>
      </c>
      <c r="D1345" s="60">
        <v>-96.636305663495</v>
      </c>
      <c r="E1345" s="61" t="s">
        <v>10</v>
      </c>
      <c r="F1345" s="103"/>
      <c r="G1345" s="99"/>
      <c r="H1345" s="73"/>
      <c r="I1345" s="65">
        <f t="shared" si="7"/>
        <v>0</v>
      </c>
      <c r="J1345" s="66">
        <f>COUNTIF(Username, F1345)</f>
        <v>0</v>
      </c>
      <c r="K1345" s="66" t="b">
        <v>0</v>
      </c>
    </row>
    <row r="1346">
      <c r="A1346" s="59">
        <v>45.0</v>
      </c>
      <c r="B1346" s="59">
        <v>14.0</v>
      </c>
      <c r="C1346" s="60">
        <v>33.1228333950358</v>
      </c>
      <c r="D1346" s="60">
        <v>-96.6361340452614</v>
      </c>
      <c r="E1346" s="61" t="s">
        <v>9</v>
      </c>
      <c r="F1346" s="103"/>
      <c r="G1346" s="99"/>
      <c r="H1346" s="73"/>
      <c r="I1346" s="65">
        <f t="shared" si="7"/>
        <v>0</v>
      </c>
      <c r="J1346" s="66">
        <f>COUNTIF(Username, F1346)</f>
        <v>0</v>
      </c>
      <c r="K1346" s="66" t="b">
        <v>0</v>
      </c>
    </row>
    <row r="1347">
      <c r="A1347" s="59">
        <v>45.0</v>
      </c>
      <c r="B1347" s="59">
        <v>15.0</v>
      </c>
      <c r="C1347" s="60">
        <v>33.1228333949182</v>
      </c>
      <c r="D1347" s="60">
        <v>-96.6359624270278</v>
      </c>
      <c r="E1347" s="61" t="s">
        <v>8</v>
      </c>
      <c r="F1347" s="103"/>
      <c r="G1347" s="99"/>
      <c r="H1347" s="73"/>
      <c r="I1347" s="65">
        <f t="shared" si="7"/>
        <v>0</v>
      </c>
      <c r="J1347" s="66">
        <f>COUNTIF(Username, F1347)</f>
        <v>0</v>
      </c>
      <c r="K1347" s="66" t="b">
        <v>0</v>
      </c>
    </row>
    <row r="1348">
      <c r="A1348" s="59">
        <v>45.0</v>
      </c>
      <c r="B1348" s="59">
        <v>16.0</v>
      </c>
      <c r="C1348" s="60">
        <v>33.1228333948006</v>
      </c>
      <c r="D1348" s="60">
        <v>-96.6357908087942</v>
      </c>
      <c r="E1348" s="61" t="s">
        <v>8</v>
      </c>
      <c r="F1348" s="103"/>
      <c r="G1348" s="99"/>
      <c r="H1348" s="73"/>
      <c r="I1348" s="65">
        <f t="shared" si="7"/>
        <v>0</v>
      </c>
      <c r="J1348" s="66">
        <f>COUNTIF(Username, F1348)</f>
        <v>0</v>
      </c>
      <c r="K1348" s="66" t="b">
        <v>0</v>
      </c>
    </row>
    <row r="1349">
      <c r="A1349" s="59">
        <v>45.0</v>
      </c>
      <c r="B1349" s="59">
        <v>17.0</v>
      </c>
      <c r="C1349" s="60">
        <v>33.1228333946829</v>
      </c>
      <c r="D1349" s="60">
        <v>-96.6356191905606</v>
      </c>
      <c r="E1349" s="61" t="s">
        <v>8</v>
      </c>
      <c r="F1349" s="103"/>
      <c r="G1349" s="99"/>
      <c r="H1349" s="73"/>
      <c r="I1349" s="65">
        <f t="shared" si="7"/>
        <v>0</v>
      </c>
      <c r="J1349" s="66">
        <f>COUNTIF(Username, F1349)</f>
        <v>0</v>
      </c>
      <c r="K1349" s="66" t="b">
        <v>0</v>
      </c>
    </row>
    <row r="1350">
      <c r="A1350" s="59">
        <v>45.0</v>
      </c>
      <c r="B1350" s="59">
        <v>18.0</v>
      </c>
      <c r="C1350" s="60">
        <v>33.1228333945653</v>
      </c>
      <c r="D1350" s="60">
        <v>-96.635447572327</v>
      </c>
      <c r="E1350" s="61" t="s">
        <v>8</v>
      </c>
      <c r="F1350" s="103"/>
      <c r="G1350" s="99"/>
      <c r="H1350" s="73"/>
      <c r="I1350" s="65">
        <f t="shared" si="7"/>
        <v>0</v>
      </c>
      <c r="J1350" s="66">
        <f>COUNTIF(Username, F1350)</f>
        <v>0</v>
      </c>
      <c r="K1350" s="66" t="b">
        <v>0</v>
      </c>
    </row>
    <row r="1351">
      <c r="A1351" s="59">
        <v>45.0</v>
      </c>
      <c r="B1351" s="59">
        <v>19.0</v>
      </c>
      <c r="C1351" s="60">
        <v>33.1228333944477</v>
      </c>
      <c r="D1351" s="60">
        <v>-96.6352759540934</v>
      </c>
      <c r="E1351" s="61" t="s">
        <v>8</v>
      </c>
      <c r="F1351" s="103"/>
      <c r="G1351" s="99"/>
      <c r="H1351" s="73"/>
      <c r="I1351" s="65">
        <f t="shared" si="7"/>
        <v>0</v>
      </c>
      <c r="J1351" s="66">
        <f>COUNTIF(Username, F1351)</f>
        <v>0</v>
      </c>
      <c r="K1351" s="66" t="b">
        <v>0</v>
      </c>
    </row>
    <row r="1352">
      <c r="A1352" s="59">
        <v>45.0</v>
      </c>
      <c r="B1352" s="59">
        <v>20.0</v>
      </c>
      <c r="C1352" s="60">
        <v>33.12283339433</v>
      </c>
      <c r="D1352" s="60">
        <v>-96.6351043358598</v>
      </c>
      <c r="E1352" s="61" t="s">
        <v>8</v>
      </c>
      <c r="F1352" s="103"/>
      <c r="G1352" s="99"/>
      <c r="H1352" s="73"/>
      <c r="I1352" s="65">
        <f t="shared" si="7"/>
        <v>0</v>
      </c>
      <c r="J1352" s="66">
        <f>COUNTIF(Username, F1352)</f>
        <v>0</v>
      </c>
      <c r="K1352" s="66" t="b">
        <v>0</v>
      </c>
    </row>
    <row r="1353">
      <c r="A1353" s="59">
        <v>45.0</v>
      </c>
      <c r="B1353" s="59">
        <v>21.0</v>
      </c>
      <c r="C1353" s="60">
        <v>33.1228333942124</v>
      </c>
      <c r="D1353" s="60">
        <v>-96.6349327176262</v>
      </c>
      <c r="E1353" s="61" t="s">
        <v>8</v>
      </c>
      <c r="F1353" s="103"/>
      <c r="G1353" s="99"/>
      <c r="H1353" s="73"/>
      <c r="I1353" s="65">
        <f t="shared" si="7"/>
        <v>0</v>
      </c>
      <c r="J1353" s="66">
        <f>COUNTIF(Username, F1353)</f>
        <v>0</v>
      </c>
      <c r="K1353" s="66" t="b">
        <v>0</v>
      </c>
    </row>
    <row r="1354">
      <c r="A1354" s="59">
        <v>45.0</v>
      </c>
      <c r="B1354" s="59">
        <v>22.0</v>
      </c>
      <c r="C1354" s="60">
        <v>33.1228333940948</v>
      </c>
      <c r="D1354" s="60">
        <v>-96.6347610993926</v>
      </c>
      <c r="E1354" s="61" t="s">
        <v>8</v>
      </c>
      <c r="F1354" s="103"/>
      <c r="G1354" s="99"/>
      <c r="H1354" s="73"/>
      <c r="I1354" s="65">
        <f t="shared" si="7"/>
        <v>0</v>
      </c>
      <c r="J1354" s="66">
        <f>COUNTIF(Username, F1354)</f>
        <v>0</v>
      </c>
      <c r="K1354" s="66" t="b">
        <v>0</v>
      </c>
    </row>
    <row r="1355">
      <c r="A1355" s="59">
        <v>45.0</v>
      </c>
      <c r="B1355" s="59">
        <v>23.0</v>
      </c>
      <c r="C1355" s="60">
        <v>33.1228333939772</v>
      </c>
      <c r="D1355" s="60">
        <v>-96.634589481159</v>
      </c>
      <c r="E1355" s="61" t="s">
        <v>9</v>
      </c>
      <c r="F1355" s="103"/>
      <c r="G1355" s="99"/>
      <c r="H1355" s="73"/>
      <c r="I1355" s="65">
        <f t="shared" si="7"/>
        <v>0</v>
      </c>
      <c r="J1355" s="66">
        <f>COUNTIF(Username, F1355)</f>
        <v>0</v>
      </c>
      <c r="K1355" s="66" t="b">
        <v>0</v>
      </c>
    </row>
    <row r="1356">
      <c r="A1356" s="59">
        <v>45.0</v>
      </c>
      <c r="B1356" s="59">
        <v>24.0</v>
      </c>
      <c r="C1356" s="60">
        <v>33.1228333938595</v>
      </c>
      <c r="D1356" s="60">
        <v>-96.6344178629254</v>
      </c>
      <c r="E1356" s="61" t="s">
        <v>10</v>
      </c>
      <c r="F1356" s="103"/>
      <c r="G1356" s="99"/>
      <c r="H1356" s="73"/>
      <c r="I1356" s="65">
        <f t="shared" si="7"/>
        <v>0</v>
      </c>
      <c r="J1356" s="66">
        <f>COUNTIF(Username, F1356)</f>
        <v>0</v>
      </c>
      <c r="K1356" s="66" t="b">
        <v>0</v>
      </c>
    </row>
    <row r="1357">
      <c r="A1357" s="59">
        <v>45.0</v>
      </c>
      <c r="B1357" s="59">
        <v>25.0</v>
      </c>
      <c r="C1357" s="60">
        <v>33.1228333937419</v>
      </c>
      <c r="D1357" s="60">
        <v>-96.6342462446919</v>
      </c>
      <c r="E1357" s="61" t="s">
        <v>10</v>
      </c>
      <c r="F1357" s="103"/>
      <c r="G1357" s="99"/>
      <c r="H1357" s="73"/>
      <c r="I1357" s="65">
        <f t="shared" si="7"/>
        <v>0</v>
      </c>
      <c r="J1357" s="66">
        <f>COUNTIF(Username, F1357)</f>
        <v>0</v>
      </c>
      <c r="K1357" s="66" t="b">
        <v>0</v>
      </c>
    </row>
    <row r="1358">
      <c r="A1358" s="59">
        <v>45.0</v>
      </c>
      <c r="B1358" s="59">
        <v>26.0</v>
      </c>
      <c r="C1358" s="60">
        <v>33.1228333936243</v>
      </c>
      <c r="D1358" s="60">
        <v>-96.6340746264583</v>
      </c>
      <c r="E1358" s="61" t="s">
        <v>9</v>
      </c>
      <c r="F1358" s="103"/>
      <c r="G1358" s="99"/>
      <c r="H1358" s="73"/>
      <c r="I1358" s="65">
        <f t="shared" si="7"/>
        <v>0</v>
      </c>
      <c r="J1358" s="66">
        <f>COUNTIF(Username, F1358)</f>
        <v>0</v>
      </c>
      <c r="K1358" s="66" t="b">
        <v>0</v>
      </c>
    </row>
    <row r="1359">
      <c r="A1359" s="59">
        <v>45.0</v>
      </c>
      <c r="B1359" s="59">
        <v>27.0</v>
      </c>
      <c r="C1359" s="60">
        <v>33.1228333935067</v>
      </c>
      <c r="D1359" s="60">
        <v>-96.6339030082247</v>
      </c>
      <c r="E1359" s="61" t="s">
        <v>10</v>
      </c>
      <c r="F1359" s="103"/>
      <c r="G1359" s="99"/>
      <c r="H1359" s="73"/>
      <c r="I1359" s="65">
        <f t="shared" si="7"/>
        <v>0</v>
      </c>
      <c r="J1359" s="66">
        <f>COUNTIF(Username, F1359)</f>
        <v>0</v>
      </c>
      <c r="K1359" s="66" t="b">
        <v>0</v>
      </c>
    </row>
    <row r="1360">
      <c r="A1360" s="59">
        <v>45.0</v>
      </c>
      <c r="B1360" s="59">
        <v>28.0</v>
      </c>
      <c r="C1360" s="60">
        <v>33.122833393389</v>
      </c>
      <c r="D1360" s="60">
        <v>-96.6337313899911</v>
      </c>
      <c r="E1360" s="61" t="s">
        <v>9</v>
      </c>
      <c r="F1360" s="103"/>
      <c r="G1360" s="99"/>
      <c r="H1360" s="73"/>
      <c r="I1360" s="65">
        <f t="shared" si="7"/>
        <v>0</v>
      </c>
      <c r="J1360" s="66">
        <f>COUNTIF(Username, F1360)</f>
        <v>0</v>
      </c>
      <c r="K1360" s="66" t="b">
        <v>0</v>
      </c>
    </row>
    <row r="1361">
      <c r="A1361" s="59">
        <v>45.0</v>
      </c>
      <c r="B1361" s="59">
        <v>29.0</v>
      </c>
      <c r="C1361" s="60">
        <v>33.1228333932714</v>
      </c>
      <c r="D1361" s="60">
        <v>-96.6335597717575</v>
      </c>
      <c r="E1361" s="61" t="s">
        <v>8</v>
      </c>
      <c r="F1361" s="78" t="s">
        <v>225</v>
      </c>
      <c r="G1361" s="69" t="s">
        <v>1236</v>
      </c>
      <c r="H1361" s="73"/>
      <c r="I1361" s="65">
        <f t="shared" si="7"/>
        <v>4</v>
      </c>
      <c r="J1361" s="66">
        <f>COUNTIF(Username, F1361)</f>
        <v>8</v>
      </c>
      <c r="K1361" s="66" t="b">
        <v>0</v>
      </c>
    </row>
    <row r="1362">
      <c r="A1362" s="59">
        <v>45.0</v>
      </c>
      <c r="B1362" s="59">
        <v>30.0</v>
      </c>
      <c r="C1362" s="60">
        <v>33.1228333931538</v>
      </c>
      <c r="D1362" s="60">
        <v>-96.6333881535239</v>
      </c>
      <c r="E1362" s="61" t="s">
        <v>8</v>
      </c>
      <c r="F1362" s="78"/>
      <c r="G1362" s="99"/>
      <c r="H1362" s="73"/>
      <c r="I1362" s="65">
        <f t="shared" si="7"/>
        <v>0</v>
      </c>
      <c r="J1362" s="66">
        <f>COUNTIF(Username, F1362)</f>
        <v>0</v>
      </c>
      <c r="K1362" s="66" t="b">
        <v>0</v>
      </c>
    </row>
    <row r="1363">
      <c r="A1363" s="59">
        <v>45.0</v>
      </c>
      <c r="B1363" s="59">
        <v>31.0</v>
      </c>
      <c r="C1363" s="60">
        <v>33.1228333930361</v>
      </c>
      <c r="D1363" s="60">
        <v>-96.6332165352903</v>
      </c>
      <c r="E1363" s="61" t="s">
        <v>8</v>
      </c>
      <c r="F1363" s="103"/>
      <c r="G1363" s="99"/>
      <c r="H1363" s="73"/>
      <c r="I1363" s="65">
        <f t="shared" si="7"/>
        <v>0</v>
      </c>
      <c r="J1363" s="66">
        <f>COUNTIF(Username, F1363)</f>
        <v>0</v>
      </c>
      <c r="K1363" s="66" t="b">
        <v>0</v>
      </c>
    </row>
    <row r="1364">
      <c r="A1364" s="59">
        <v>45.0</v>
      </c>
      <c r="B1364" s="59">
        <v>32.0</v>
      </c>
      <c r="C1364" s="60">
        <v>33.1228333929185</v>
      </c>
      <c r="D1364" s="60">
        <v>-96.6330449170567</v>
      </c>
      <c r="E1364" s="61" t="s">
        <v>8</v>
      </c>
      <c r="F1364" s="103"/>
      <c r="G1364" s="99"/>
      <c r="H1364" s="73"/>
      <c r="I1364" s="65">
        <f t="shared" si="7"/>
        <v>0</v>
      </c>
      <c r="J1364" s="66">
        <f>COUNTIF(Username, F1364)</f>
        <v>0</v>
      </c>
      <c r="K1364" s="66" t="b">
        <v>0</v>
      </c>
    </row>
    <row r="1365">
      <c r="A1365" s="59">
        <v>45.0</v>
      </c>
      <c r="B1365" s="59">
        <v>33.0</v>
      </c>
      <c r="C1365" s="60">
        <v>33.1228333928009</v>
      </c>
      <c r="D1365" s="60">
        <v>-96.6328732988231</v>
      </c>
      <c r="E1365" s="61" t="s">
        <v>8</v>
      </c>
      <c r="F1365" s="103"/>
      <c r="G1365" s="99"/>
      <c r="H1365" s="73"/>
      <c r="I1365" s="65">
        <f t="shared" si="7"/>
        <v>0</v>
      </c>
      <c r="J1365" s="66">
        <f>COUNTIF(Username, F1365)</f>
        <v>0</v>
      </c>
      <c r="K1365" s="66" t="b">
        <v>0</v>
      </c>
    </row>
    <row r="1366">
      <c r="A1366" s="59">
        <v>45.0</v>
      </c>
      <c r="B1366" s="59">
        <v>34.0</v>
      </c>
      <c r="C1366" s="60">
        <v>33.1228333926833</v>
      </c>
      <c r="D1366" s="60">
        <v>-96.6327016805895</v>
      </c>
      <c r="E1366" s="61" t="s">
        <v>8</v>
      </c>
      <c r="F1366" s="103"/>
      <c r="G1366" s="99"/>
      <c r="H1366" s="73"/>
      <c r="I1366" s="65">
        <f t="shared" si="7"/>
        <v>0</v>
      </c>
      <c r="J1366" s="66">
        <f>COUNTIF(Username, F1366)</f>
        <v>0</v>
      </c>
      <c r="K1366" s="66" t="b">
        <v>0</v>
      </c>
    </row>
    <row r="1367">
      <c r="A1367" s="59">
        <v>45.0</v>
      </c>
      <c r="B1367" s="59">
        <v>35.0</v>
      </c>
      <c r="C1367" s="60">
        <v>33.1228333925656</v>
      </c>
      <c r="D1367" s="60">
        <v>-96.6325300623559</v>
      </c>
      <c r="E1367" s="61" t="s">
        <v>8</v>
      </c>
      <c r="F1367" s="103"/>
      <c r="G1367" s="99"/>
      <c r="H1367" s="73"/>
      <c r="I1367" s="65">
        <f t="shared" si="7"/>
        <v>0</v>
      </c>
      <c r="J1367" s="66">
        <f>COUNTIF(Username, F1367)</f>
        <v>0</v>
      </c>
      <c r="K1367" s="66" t="b">
        <v>0</v>
      </c>
    </row>
    <row r="1368">
      <c r="A1368" s="59">
        <v>45.0</v>
      </c>
      <c r="B1368" s="59">
        <v>36.0</v>
      </c>
      <c r="C1368" s="60">
        <v>33.122833392448</v>
      </c>
      <c r="D1368" s="60">
        <v>-96.6323584441223</v>
      </c>
      <c r="E1368" s="61" t="s">
        <v>8</v>
      </c>
      <c r="F1368" s="103"/>
      <c r="G1368" s="99"/>
      <c r="H1368" s="73"/>
      <c r="I1368" s="65">
        <f t="shared" si="7"/>
        <v>0</v>
      </c>
      <c r="J1368" s="66">
        <f>COUNTIF(Username, F1368)</f>
        <v>0</v>
      </c>
      <c r="K1368" s="66" t="b">
        <v>0</v>
      </c>
    </row>
    <row r="1369">
      <c r="A1369" s="59">
        <v>45.0</v>
      </c>
      <c r="B1369" s="59">
        <v>37.0</v>
      </c>
      <c r="C1369" s="60">
        <v>33.1228333923304</v>
      </c>
      <c r="D1369" s="60">
        <v>-96.6321868258887</v>
      </c>
      <c r="E1369" s="61" t="s">
        <v>8</v>
      </c>
      <c r="F1369" s="103"/>
      <c r="G1369" s="99"/>
      <c r="H1369" s="73"/>
      <c r="I1369" s="65">
        <f t="shared" si="7"/>
        <v>0</v>
      </c>
      <c r="J1369" s="66">
        <f>COUNTIF(Username, F1369)</f>
        <v>0</v>
      </c>
      <c r="K1369" s="66" t="b">
        <v>0</v>
      </c>
    </row>
    <row r="1370">
      <c r="A1370" s="59">
        <v>45.0</v>
      </c>
      <c r="B1370" s="59">
        <v>38.0</v>
      </c>
      <c r="C1370" s="60">
        <v>33.1228333922127</v>
      </c>
      <c r="D1370" s="60">
        <v>-96.6320152076551</v>
      </c>
      <c r="E1370" s="61" t="s">
        <v>9</v>
      </c>
      <c r="F1370" s="103"/>
      <c r="G1370" s="99"/>
      <c r="H1370" s="73"/>
      <c r="I1370" s="65">
        <f t="shared" si="7"/>
        <v>0</v>
      </c>
      <c r="J1370" s="66">
        <f>COUNTIF(Username, F1370)</f>
        <v>0</v>
      </c>
      <c r="K1370" s="66" t="b">
        <v>0</v>
      </c>
    </row>
    <row r="1371">
      <c r="A1371" s="59">
        <v>45.0</v>
      </c>
      <c r="B1371" s="59">
        <v>39.0</v>
      </c>
      <c r="C1371" s="60">
        <v>33.1228333920951</v>
      </c>
      <c r="D1371" s="60">
        <v>-96.6318435894215</v>
      </c>
      <c r="E1371" s="61" t="s">
        <v>10</v>
      </c>
      <c r="F1371" s="103"/>
      <c r="G1371" s="99"/>
      <c r="H1371" s="73"/>
      <c r="I1371" s="65">
        <f t="shared" si="7"/>
        <v>0</v>
      </c>
      <c r="J1371" s="66">
        <f>COUNTIF(Username, F1371)</f>
        <v>0</v>
      </c>
      <c r="K1371" s="66" t="b">
        <v>0</v>
      </c>
    </row>
    <row r="1372">
      <c r="A1372" s="59">
        <v>46.0</v>
      </c>
      <c r="B1372" s="59">
        <v>13.0</v>
      </c>
      <c r="C1372" s="60">
        <v>33.1226896647081</v>
      </c>
      <c r="D1372" s="60">
        <v>-96.6363056679895</v>
      </c>
      <c r="E1372" s="61" t="s">
        <v>10</v>
      </c>
      <c r="F1372" s="103"/>
      <c r="G1372" s="99"/>
      <c r="H1372" s="73"/>
      <c r="I1372" s="65">
        <f t="shared" si="7"/>
        <v>0</v>
      </c>
      <c r="J1372" s="66">
        <f>COUNTIF(Username, F1372)</f>
        <v>0</v>
      </c>
      <c r="K1372" s="66" t="b">
        <v>0</v>
      </c>
    </row>
    <row r="1373">
      <c r="A1373" s="59">
        <v>46.0</v>
      </c>
      <c r="B1373" s="59">
        <v>14.0</v>
      </c>
      <c r="C1373" s="60">
        <v>33.1226896645905</v>
      </c>
      <c r="D1373" s="60">
        <v>-96.6361340500368</v>
      </c>
      <c r="E1373" s="61" t="s">
        <v>9</v>
      </c>
      <c r="F1373" s="103"/>
      <c r="G1373" s="99"/>
      <c r="H1373" s="73"/>
      <c r="I1373" s="65">
        <f t="shared" si="7"/>
        <v>0</v>
      </c>
      <c r="J1373" s="66">
        <f>COUNTIF(Username, F1373)</f>
        <v>0</v>
      </c>
      <c r="K1373" s="66" t="b">
        <v>0</v>
      </c>
    </row>
    <row r="1374">
      <c r="A1374" s="59">
        <v>46.0</v>
      </c>
      <c r="B1374" s="59">
        <v>15.0</v>
      </c>
      <c r="C1374" s="60">
        <v>33.1226896644728</v>
      </c>
      <c r="D1374" s="60">
        <v>-96.6359624320841</v>
      </c>
      <c r="E1374" s="61" t="s">
        <v>9</v>
      </c>
      <c r="F1374" s="103"/>
      <c r="G1374" s="99"/>
      <c r="H1374" s="73"/>
      <c r="I1374" s="65">
        <f t="shared" si="7"/>
        <v>0</v>
      </c>
      <c r="J1374" s="66">
        <f>COUNTIF(Username, F1374)</f>
        <v>0</v>
      </c>
      <c r="K1374" s="66" t="b">
        <v>0</v>
      </c>
    </row>
    <row r="1375">
      <c r="A1375" s="59">
        <v>46.0</v>
      </c>
      <c r="B1375" s="59">
        <v>16.0</v>
      </c>
      <c r="C1375" s="60">
        <v>33.1226896643552</v>
      </c>
      <c r="D1375" s="60">
        <v>-96.6357908141315</v>
      </c>
      <c r="E1375" s="61" t="s">
        <v>9</v>
      </c>
      <c r="F1375" s="103"/>
      <c r="G1375" s="99"/>
      <c r="H1375" s="73"/>
      <c r="I1375" s="65">
        <f t="shared" si="7"/>
        <v>0</v>
      </c>
      <c r="J1375" s="66">
        <f>COUNTIF(Username, F1375)</f>
        <v>0</v>
      </c>
      <c r="K1375" s="66" t="b">
        <v>0</v>
      </c>
    </row>
    <row r="1376">
      <c r="A1376" s="59">
        <v>46.0</v>
      </c>
      <c r="B1376" s="59">
        <v>17.0</v>
      </c>
      <c r="C1376" s="60">
        <v>33.1226896642376</v>
      </c>
      <c r="D1376" s="60">
        <v>-96.6356191961788</v>
      </c>
      <c r="E1376" s="61" t="s">
        <v>9</v>
      </c>
      <c r="F1376" s="103"/>
      <c r="G1376" s="99"/>
      <c r="H1376" s="73"/>
      <c r="I1376" s="65">
        <f t="shared" si="7"/>
        <v>0</v>
      </c>
      <c r="J1376" s="66">
        <f>COUNTIF(Username, F1376)</f>
        <v>0</v>
      </c>
      <c r="K1376" s="66" t="b">
        <v>0</v>
      </c>
    </row>
    <row r="1377">
      <c r="A1377" s="59">
        <v>46.0</v>
      </c>
      <c r="B1377" s="59">
        <v>18.0</v>
      </c>
      <c r="C1377" s="60">
        <v>33.12268966412</v>
      </c>
      <c r="D1377" s="60">
        <v>-96.6354475782261</v>
      </c>
      <c r="E1377" s="61" t="s">
        <v>9</v>
      </c>
      <c r="F1377" s="103"/>
      <c r="G1377" s="99"/>
      <c r="H1377" s="73"/>
      <c r="I1377" s="65">
        <f t="shared" si="7"/>
        <v>0</v>
      </c>
      <c r="J1377" s="66">
        <f>COUNTIF(Username, F1377)</f>
        <v>0</v>
      </c>
      <c r="K1377" s="66" t="b">
        <v>0</v>
      </c>
    </row>
    <row r="1378">
      <c r="A1378" s="59">
        <v>46.0</v>
      </c>
      <c r="B1378" s="59">
        <v>19.0</v>
      </c>
      <c r="C1378" s="60">
        <v>33.1226896640023</v>
      </c>
      <c r="D1378" s="60">
        <v>-96.6352759602734</v>
      </c>
      <c r="E1378" s="61" t="s">
        <v>9</v>
      </c>
      <c r="F1378" s="103"/>
      <c r="G1378" s="99"/>
      <c r="H1378" s="73"/>
      <c r="I1378" s="65">
        <f t="shared" si="7"/>
        <v>0</v>
      </c>
      <c r="J1378" s="66">
        <f>COUNTIF(Username, F1378)</f>
        <v>0</v>
      </c>
      <c r="K1378" s="66" t="b">
        <v>0</v>
      </c>
    </row>
    <row r="1379">
      <c r="A1379" s="59">
        <v>46.0</v>
      </c>
      <c r="B1379" s="59">
        <v>20.0</v>
      </c>
      <c r="C1379" s="60">
        <v>33.1226896638847</v>
      </c>
      <c r="D1379" s="60">
        <v>-96.6351043423207</v>
      </c>
      <c r="E1379" s="61" t="s">
        <v>9</v>
      </c>
      <c r="F1379" s="103"/>
      <c r="G1379" s="99"/>
      <c r="H1379" s="73"/>
      <c r="I1379" s="65">
        <f t="shared" si="7"/>
        <v>0</v>
      </c>
      <c r="J1379" s="66">
        <f>COUNTIF(Username, F1379)</f>
        <v>0</v>
      </c>
      <c r="K1379" s="66" t="b">
        <v>0</v>
      </c>
    </row>
    <row r="1380">
      <c r="A1380" s="59">
        <v>46.0</v>
      </c>
      <c r="B1380" s="59">
        <v>21.0</v>
      </c>
      <c r="C1380" s="60">
        <v>33.1226896637671</v>
      </c>
      <c r="D1380" s="60">
        <v>-96.634932724368</v>
      </c>
      <c r="E1380" s="61" t="s">
        <v>9</v>
      </c>
      <c r="F1380" s="103"/>
      <c r="G1380" s="99"/>
      <c r="H1380" s="73"/>
      <c r="I1380" s="65">
        <f t="shared" si="7"/>
        <v>0</v>
      </c>
      <c r="J1380" s="66">
        <f>COUNTIF(Username, F1380)</f>
        <v>0</v>
      </c>
      <c r="K1380" s="66" t="b">
        <v>0</v>
      </c>
    </row>
    <row r="1381">
      <c r="A1381" s="59">
        <v>46.0</v>
      </c>
      <c r="B1381" s="59">
        <v>22.0</v>
      </c>
      <c r="C1381" s="60">
        <v>33.1226896636495</v>
      </c>
      <c r="D1381" s="60">
        <v>-96.6347611064153</v>
      </c>
      <c r="E1381" s="61" t="s">
        <v>9</v>
      </c>
      <c r="F1381" s="103"/>
      <c r="G1381" s="99"/>
      <c r="H1381" s="73"/>
      <c r="I1381" s="65">
        <f t="shared" si="7"/>
        <v>0</v>
      </c>
      <c r="J1381" s="66">
        <f>COUNTIF(Username, F1381)</f>
        <v>0</v>
      </c>
      <c r="K1381" s="66" t="b">
        <v>0</v>
      </c>
    </row>
    <row r="1382">
      <c r="A1382" s="59">
        <v>46.0</v>
      </c>
      <c r="B1382" s="59">
        <v>23.0</v>
      </c>
      <c r="C1382" s="60">
        <v>33.1226896635319</v>
      </c>
      <c r="D1382" s="60">
        <v>-96.6345894884626</v>
      </c>
      <c r="E1382" s="61" t="s">
        <v>10</v>
      </c>
      <c r="F1382" s="103"/>
      <c r="G1382" s="99"/>
      <c r="H1382" s="73"/>
      <c r="I1382" s="65">
        <f t="shared" si="7"/>
        <v>0</v>
      </c>
      <c r="J1382" s="66">
        <f>COUNTIF(Username, F1382)</f>
        <v>0</v>
      </c>
      <c r="K1382" s="66" t="b">
        <v>0</v>
      </c>
    </row>
    <row r="1383">
      <c r="A1383" s="59">
        <v>46.0</v>
      </c>
      <c r="B1383" s="59">
        <v>27.0</v>
      </c>
      <c r="C1383" s="60">
        <v>33.1226896630614</v>
      </c>
      <c r="D1383" s="60">
        <v>-96.6339030166518</v>
      </c>
      <c r="E1383" s="61" t="s">
        <v>10</v>
      </c>
      <c r="F1383" s="103"/>
      <c r="G1383" s="99"/>
      <c r="H1383" s="73"/>
      <c r="I1383" s="65">
        <f t="shared" si="7"/>
        <v>0</v>
      </c>
      <c r="J1383" s="66">
        <f>COUNTIF(Username, F1383)</f>
        <v>0</v>
      </c>
      <c r="K1383" s="66" t="b">
        <v>0</v>
      </c>
    </row>
    <row r="1384">
      <c r="A1384" s="59">
        <v>46.0</v>
      </c>
      <c r="B1384" s="59">
        <v>28.0</v>
      </c>
      <c r="C1384" s="60">
        <v>33.1226896629438</v>
      </c>
      <c r="D1384" s="60">
        <v>-96.6337313986991</v>
      </c>
      <c r="E1384" s="61" t="s">
        <v>9</v>
      </c>
      <c r="F1384" s="103"/>
      <c r="G1384" s="99"/>
      <c r="H1384" s="73"/>
      <c r="I1384" s="65">
        <f t="shared" si="7"/>
        <v>0</v>
      </c>
      <c r="J1384" s="66">
        <f>COUNTIF(Username, F1384)</f>
        <v>0</v>
      </c>
      <c r="K1384" s="66" t="b">
        <v>0</v>
      </c>
    </row>
    <row r="1385">
      <c r="A1385" s="59">
        <v>46.0</v>
      </c>
      <c r="B1385" s="59">
        <v>29.0</v>
      </c>
      <c r="C1385" s="60">
        <v>33.1226896628261</v>
      </c>
      <c r="D1385" s="60">
        <v>-96.6335597807465</v>
      </c>
      <c r="E1385" s="61" t="s">
        <v>9</v>
      </c>
      <c r="F1385" s="103"/>
      <c r="G1385" s="99"/>
      <c r="H1385" s="73"/>
      <c r="I1385" s="65">
        <f t="shared" si="7"/>
        <v>0</v>
      </c>
      <c r="J1385" s="66">
        <f>COUNTIF(Username, F1385)</f>
        <v>0</v>
      </c>
      <c r="K1385" s="66" t="b">
        <v>0</v>
      </c>
    </row>
    <row r="1386">
      <c r="A1386" s="59">
        <v>46.0</v>
      </c>
      <c r="B1386" s="59">
        <v>30.0</v>
      </c>
      <c r="C1386" s="60">
        <v>33.1226896627085</v>
      </c>
      <c r="D1386" s="60">
        <v>-96.6333881627938</v>
      </c>
      <c r="E1386" s="61" t="s">
        <v>9</v>
      </c>
      <c r="F1386" s="103"/>
      <c r="G1386" s="99"/>
      <c r="H1386" s="73"/>
      <c r="I1386" s="65">
        <f t="shared" si="7"/>
        <v>0</v>
      </c>
      <c r="J1386" s="66">
        <f>COUNTIF(Username, F1386)</f>
        <v>0</v>
      </c>
      <c r="K1386" s="66" t="b">
        <v>0</v>
      </c>
    </row>
    <row r="1387">
      <c r="A1387" s="59">
        <v>46.0</v>
      </c>
      <c r="B1387" s="59">
        <v>31.0</v>
      </c>
      <c r="C1387" s="60">
        <v>33.1226896625909</v>
      </c>
      <c r="D1387" s="60">
        <v>-96.6332165448411</v>
      </c>
      <c r="E1387" s="61" t="s">
        <v>9</v>
      </c>
      <c r="F1387" s="103"/>
      <c r="G1387" s="99"/>
      <c r="H1387" s="73"/>
      <c r="I1387" s="65">
        <f t="shared" si="7"/>
        <v>0</v>
      </c>
      <c r="J1387" s="66">
        <f>COUNTIF(Username, F1387)</f>
        <v>0</v>
      </c>
      <c r="K1387" s="66" t="b">
        <v>0</v>
      </c>
    </row>
    <row r="1388">
      <c r="A1388" s="59">
        <v>46.0</v>
      </c>
      <c r="B1388" s="59">
        <v>32.0</v>
      </c>
      <c r="C1388" s="60">
        <v>33.1226896624733</v>
      </c>
      <c r="D1388" s="60">
        <v>-96.6330449268883</v>
      </c>
      <c r="E1388" s="61" t="s">
        <v>9</v>
      </c>
      <c r="F1388" s="103"/>
      <c r="G1388" s="99"/>
      <c r="H1388" s="73"/>
      <c r="I1388" s="65">
        <f t="shared" si="7"/>
        <v>0</v>
      </c>
      <c r="J1388" s="66">
        <f>COUNTIF(Username, F1388)</f>
        <v>0</v>
      </c>
      <c r="K1388" s="66" t="b">
        <v>0</v>
      </c>
    </row>
    <row r="1389">
      <c r="A1389" s="59">
        <v>46.0</v>
      </c>
      <c r="B1389" s="59">
        <v>33.0</v>
      </c>
      <c r="C1389" s="60">
        <v>33.1226896623556</v>
      </c>
      <c r="D1389" s="60">
        <v>-96.6328733089357</v>
      </c>
      <c r="E1389" s="61" t="s">
        <v>9</v>
      </c>
      <c r="F1389" s="103"/>
      <c r="G1389" s="99"/>
      <c r="H1389" s="73"/>
      <c r="I1389" s="65">
        <f t="shared" si="7"/>
        <v>0</v>
      </c>
      <c r="J1389" s="66">
        <f>COUNTIF(Username, F1389)</f>
        <v>0</v>
      </c>
      <c r="K1389" s="66" t="b">
        <v>0</v>
      </c>
    </row>
    <row r="1390">
      <c r="A1390" s="59">
        <v>46.0</v>
      </c>
      <c r="B1390" s="59">
        <v>34.0</v>
      </c>
      <c r="C1390" s="60">
        <v>33.122689662238</v>
      </c>
      <c r="D1390" s="60">
        <v>-96.632701690983</v>
      </c>
      <c r="E1390" s="61" t="s">
        <v>9</v>
      </c>
      <c r="F1390" s="103"/>
      <c r="G1390" s="99"/>
      <c r="H1390" s="73"/>
      <c r="I1390" s="65">
        <f t="shared" si="7"/>
        <v>0</v>
      </c>
      <c r="J1390" s="66">
        <f>COUNTIF(Username, F1390)</f>
        <v>0</v>
      </c>
      <c r="K1390" s="66" t="b">
        <v>0</v>
      </c>
    </row>
    <row r="1391">
      <c r="A1391" s="59">
        <v>46.0</v>
      </c>
      <c r="B1391" s="59">
        <v>35.0</v>
      </c>
      <c r="C1391" s="60">
        <v>33.1226896621204</v>
      </c>
      <c r="D1391" s="60">
        <v>-96.6325300730303</v>
      </c>
      <c r="E1391" s="61" t="s">
        <v>9</v>
      </c>
      <c r="F1391" s="103"/>
      <c r="G1391" s="99"/>
      <c r="H1391" s="73"/>
      <c r="I1391" s="65">
        <f t="shared" si="7"/>
        <v>0</v>
      </c>
      <c r="J1391" s="66">
        <f>COUNTIF(Username, F1391)</f>
        <v>0</v>
      </c>
      <c r="K1391" s="66" t="b">
        <v>0</v>
      </c>
    </row>
    <row r="1392">
      <c r="A1392" s="59">
        <v>46.0</v>
      </c>
      <c r="B1392" s="59">
        <v>36.0</v>
      </c>
      <c r="C1392" s="60">
        <v>33.1226896620028</v>
      </c>
      <c r="D1392" s="60">
        <v>-96.6323584550776</v>
      </c>
      <c r="E1392" s="61" t="s">
        <v>9</v>
      </c>
      <c r="F1392" s="78"/>
      <c r="G1392" s="99"/>
      <c r="H1392" s="73"/>
      <c r="I1392" s="65">
        <f t="shared" si="7"/>
        <v>0</v>
      </c>
      <c r="J1392" s="66">
        <f>COUNTIF(Username, F1392)</f>
        <v>0</v>
      </c>
      <c r="K1392" s="66" t="b">
        <v>0</v>
      </c>
    </row>
    <row r="1393">
      <c r="A1393" s="59">
        <v>46.0</v>
      </c>
      <c r="B1393" s="59">
        <v>37.0</v>
      </c>
      <c r="C1393" s="60">
        <v>33.1226896618852</v>
      </c>
      <c r="D1393" s="60">
        <v>-96.632186837125</v>
      </c>
      <c r="E1393" s="61" t="s">
        <v>9</v>
      </c>
      <c r="F1393" s="103"/>
      <c r="G1393" s="99"/>
      <c r="H1393" s="73"/>
      <c r="I1393" s="65">
        <f t="shared" si="7"/>
        <v>0</v>
      </c>
      <c r="J1393" s="66">
        <f>COUNTIF(Username, F1393)</f>
        <v>0</v>
      </c>
      <c r="K1393" s="66" t="b">
        <v>0</v>
      </c>
    </row>
    <row r="1394">
      <c r="A1394" s="59">
        <v>46.0</v>
      </c>
      <c r="B1394" s="59">
        <v>38.0</v>
      </c>
      <c r="C1394" s="60">
        <v>33.1226896617675</v>
      </c>
      <c r="D1394" s="60">
        <v>-96.6320152191723</v>
      </c>
      <c r="E1394" s="61" t="s">
        <v>10</v>
      </c>
      <c r="F1394" s="78" t="s">
        <v>50</v>
      </c>
      <c r="G1394" s="69" t="s">
        <v>1237</v>
      </c>
      <c r="H1394" s="73"/>
      <c r="I1394" s="65">
        <f t="shared" si="7"/>
        <v>12</v>
      </c>
      <c r="J1394" s="66">
        <f>COUNTIF(Username, F1394)</f>
        <v>24</v>
      </c>
      <c r="K1394" s="66" t="b">
        <v>0</v>
      </c>
    </row>
    <row r="1395">
      <c r="A1395" s="59">
        <v>47.0</v>
      </c>
      <c r="B1395" s="59">
        <v>14.0</v>
      </c>
      <c r="C1395" s="60">
        <v>33.122545934145</v>
      </c>
      <c r="D1395" s="60">
        <v>-96.6361340548118</v>
      </c>
      <c r="E1395" s="61" t="s">
        <v>10</v>
      </c>
      <c r="F1395" s="78" t="s">
        <v>250</v>
      </c>
      <c r="G1395" s="69" t="s">
        <v>1238</v>
      </c>
      <c r="H1395" s="73"/>
      <c r="I1395" s="65">
        <f t="shared" si="7"/>
        <v>6</v>
      </c>
      <c r="J1395" s="66">
        <f>COUNTIF(Username, F1395)</f>
        <v>20</v>
      </c>
      <c r="K1395" s="66" t="b">
        <v>0</v>
      </c>
    </row>
    <row r="1396">
      <c r="A1396" s="59">
        <v>47.0</v>
      </c>
      <c r="B1396" s="59">
        <v>15.0</v>
      </c>
      <c r="C1396" s="60">
        <v>33.1225459340274</v>
      </c>
      <c r="D1396" s="60">
        <v>-96.63596243714</v>
      </c>
      <c r="E1396" s="61" t="s">
        <v>10</v>
      </c>
      <c r="F1396" s="103"/>
      <c r="G1396" s="99"/>
      <c r="H1396" s="73"/>
      <c r="I1396" s="65">
        <f t="shared" si="7"/>
        <v>0</v>
      </c>
      <c r="J1396" s="66">
        <f>COUNTIF(Username, F1396)</f>
        <v>0</v>
      </c>
      <c r="K1396" s="66" t="b">
        <v>0</v>
      </c>
    </row>
    <row r="1397">
      <c r="A1397" s="59">
        <v>47.0</v>
      </c>
      <c r="B1397" s="59">
        <v>16.0</v>
      </c>
      <c r="C1397" s="60">
        <v>33.1225459339098</v>
      </c>
      <c r="D1397" s="60">
        <v>-96.6357908194681</v>
      </c>
      <c r="E1397" s="61" t="s">
        <v>10</v>
      </c>
      <c r="F1397" s="78" t="s">
        <v>50</v>
      </c>
      <c r="G1397" s="63" t="s">
        <v>1239</v>
      </c>
      <c r="H1397" s="73"/>
      <c r="I1397" s="65">
        <f t="shared" si="7"/>
        <v>12</v>
      </c>
      <c r="J1397" s="66">
        <f>COUNTIF(Username, F1397)</f>
        <v>24</v>
      </c>
      <c r="K1397" s="66" t="b">
        <v>0</v>
      </c>
    </row>
    <row r="1398">
      <c r="A1398" s="59">
        <v>47.0</v>
      </c>
      <c r="B1398" s="59">
        <v>17.0</v>
      </c>
      <c r="C1398" s="60">
        <v>33.1225459337922</v>
      </c>
      <c r="D1398" s="60">
        <v>-96.6356192017963</v>
      </c>
      <c r="E1398" s="61" t="s">
        <v>10</v>
      </c>
      <c r="F1398" s="78" t="s">
        <v>250</v>
      </c>
      <c r="G1398" s="69" t="s">
        <v>1240</v>
      </c>
      <c r="H1398" s="73"/>
      <c r="I1398" s="65">
        <f t="shared" si="7"/>
        <v>6</v>
      </c>
      <c r="J1398" s="66">
        <f>COUNTIF(Username, F1398)</f>
        <v>20</v>
      </c>
      <c r="K1398" s="66" t="b">
        <v>0</v>
      </c>
    </row>
    <row r="1399">
      <c r="A1399" s="59">
        <v>47.0</v>
      </c>
      <c r="B1399" s="59">
        <v>18.0</v>
      </c>
      <c r="C1399" s="60">
        <v>33.1225459336745</v>
      </c>
      <c r="D1399" s="60">
        <v>-96.6354475841245</v>
      </c>
      <c r="E1399" s="61" t="s">
        <v>10</v>
      </c>
      <c r="F1399" s="103"/>
      <c r="G1399" s="99"/>
      <c r="H1399" s="73"/>
      <c r="I1399" s="65">
        <f t="shared" si="7"/>
        <v>0</v>
      </c>
      <c r="J1399" s="66">
        <f>COUNTIF(Username, F1399)</f>
        <v>0</v>
      </c>
      <c r="K1399" s="66" t="b">
        <v>0</v>
      </c>
    </row>
    <row r="1400">
      <c r="A1400" s="59">
        <v>47.0</v>
      </c>
      <c r="B1400" s="59">
        <v>19.0</v>
      </c>
      <c r="C1400" s="60">
        <v>33.1225459335569</v>
      </c>
      <c r="D1400" s="60">
        <v>-96.6352759664527</v>
      </c>
      <c r="E1400" s="61" t="s">
        <v>10</v>
      </c>
      <c r="F1400" s="78" t="s">
        <v>50</v>
      </c>
      <c r="G1400" s="63" t="s">
        <v>1241</v>
      </c>
      <c r="H1400" s="73"/>
      <c r="I1400" s="65">
        <f t="shared" si="7"/>
        <v>12</v>
      </c>
      <c r="J1400" s="66">
        <f>COUNTIF(Username, F1400)</f>
        <v>24</v>
      </c>
      <c r="K1400" s="66" t="b">
        <v>0</v>
      </c>
    </row>
    <row r="1401">
      <c r="A1401" s="59">
        <v>47.0</v>
      </c>
      <c r="B1401" s="59">
        <v>20.0</v>
      </c>
      <c r="C1401" s="60">
        <v>33.1225459334393</v>
      </c>
      <c r="D1401" s="60">
        <v>-96.6351043487809</v>
      </c>
      <c r="E1401" s="61" t="s">
        <v>10</v>
      </c>
      <c r="F1401" s="78" t="s">
        <v>250</v>
      </c>
      <c r="G1401" s="69" t="s">
        <v>1242</v>
      </c>
      <c r="H1401" s="73"/>
      <c r="I1401" s="65">
        <f t="shared" si="7"/>
        <v>6</v>
      </c>
      <c r="J1401" s="66">
        <f>COUNTIF(Username, F1401)</f>
        <v>20</v>
      </c>
      <c r="K1401" s="66" t="b">
        <v>0</v>
      </c>
    </row>
    <row r="1402">
      <c r="A1402" s="59">
        <v>47.0</v>
      </c>
      <c r="B1402" s="59">
        <v>21.0</v>
      </c>
      <c r="C1402" s="60">
        <v>33.1225459333217</v>
      </c>
      <c r="D1402" s="60">
        <v>-96.6349327311091</v>
      </c>
      <c r="E1402" s="61" t="s">
        <v>10</v>
      </c>
      <c r="F1402" s="103"/>
      <c r="G1402" s="99"/>
      <c r="H1402" s="73"/>
      <c r="I1402" s="65">
        <f t="shared" si="7"/>
        <v>0</v>
      </c>
      <c r="J1402" s="66">
        <f>COUNTIF(Username, F1402)</f>
        <v>0</v>
      </c>
      <c r="K1402" s="66" t="b">
        <v>0</v>
      </c>
    </row>
    <row r="1403">
      <c r="A1403" s="59">
        <v>47.0</v>
      </c>
      <c r="B1403" s="59">
        <v>22.0</v>
      </c>
      <c r="C1403" s="60">
        <v>33.1225459332041</v>
      </c>
      <c r="D1403" s="60">
        <v>-96.6347611134373</v>
      </c>
      <c r="E1403" s="61" t="s">
        <v>10</v>
      </c>
      <c r="F1403" s="78" t="s">
        <v>50</v>
      </c>
      <c r="G1403" s="63" t="s">
        <v>1243</v>
      </c>
      <c r="H1403" s="73"/>
      <c r="I1403" s="65">
        <f t="shared" si="7"/>
        <v>12</v>
      </c>
      <c r="J1403" s="66">
        <f>COUNTIF(Username, F1403)</f>
        <v>24</v>
      </c>
      <c r="K1403" s="66" t="b">
        <v>0</v>
      </c>
    </row>
    <row r="1404">
      <c r="A1404" s="59">
        <v>47.0</v>
      </c>
      <c r="B1404" s="59">
        <v>27.0</v>
      </c>
      <c r="C1404" s="60">
        <v>33.122545932616</v>
      </c>
      <c r="D1404" s="60">
        <v>-96.6339030250783</v>
      </c>
      <c r="E1404" s="61" t="s">
        <v>10</v>
      </c>
      <c r="F1404" s="78" t="s">
        <v>250</v>
      </c>
      <c r="G1404" s="69" t="s">
        <v>1244</v>
      </c>
      <c r="H1404" s="73"/>
      <c r="I1404" s="65">
        <f t="shared" si="7"/>
        <v>6</v>
      </c>
      <c r="J1404" s="66">
        <f>COUNTIF(Username, F1404)</f>
        <v>20</v>
      </c>
      <c r="K1404" s="66" t="b">
        <v>0</v>
      </c>
    </row>
    <row r="1405">
      <c r="A1405" s="59">
        <v>47.0</v>
      </c>
      <c r="B1405" s="59">
        <v>28.0</v>
      </c>
      <c r="C1405" s="60">
        <v>33.1225459324983</v>
      </c>
      <c r="D1405" s="60">
        <v>-96.6337314074065</v>
      </c>
      <c r="E1405" s="61" t="s">
        <v>10</v>
      </c>
      <c r="F1405" s="103"/>
      <c r="G1405" s="99"/>
      <c r="H1405" s="73"/>
      <c r="I1405" s="65">
        <f t="shared" si="7"/>
        <v>0</v>
      </c>
      <c r="J1405" s="66">
        <f>COUNTIF(Username, F1405)</f>
        <v>0</v>
      </c>
      <c r="K1405" s="66" t="b">
        <v>0</v>
      </c>
    </row>
    <row r="1406">
      <c r="A1406" s="59">
        <v>47.0</v>
      </c>
      <c r="B1406" s="59">
        <v>29.0</v>
      </c>
      <c r="C1406" s="60">
        <v>33.1225459323807</v>
      </c>
      <c r="D1406" s="60">
        <v>-96.6335597897347</v>
      </c>
      <c r="E1406" s="61" t="s">
        <v>10</v>
      </c>
      <c r="F1406" s="78" t="s">
        <v>50</v>
      </c>
      <c r="G1406" s="63" t="s">
        <v>1245</v>
      </c>
      <c r="H1406" s="73"/>
      <c r="I1406" s="65">
        <f t="shared" si="7"/>
        <v>12</v>
      </c>
      <c r="J1406" s="66">
        <f>COUNTIF(Username, F1406)</f>
        <v>24</v>
      </c>
      <c r="K1406" s="66" t="b">
        <v>0</v>
      </c>
    </row>
    <row r="1407">
      <c r="A1407" s="59">
        <v>47.0</v>
      </c>
      <c r="B1407" s="59">
        <v>30.0</v>
      </c>
      <c r="C1407" s="60">
        <v>33.1225459322631</v>
      </c>
      <c r="D1407" s="60">
        <v>-96.6333881720629</v>
      </c>
      <c r="E1407" s="61" t="s">
        <v>10</v>
      </c>
      <c r="F1407" s="78" t="s">
        <v>250</v>
      </c>
      <c r="G1407" s="69" t="s">
        <v>1246</v>
      </c>
      <c r="H1407" s="73"/>
      <c r="I1407" s="65">
        <f t="shared" si="7"/>
        <v>6</v>
      </c>
      <c r="J1407" s="66">
        <f>COUNTIF(Username, F1407)</f>
        <v>20</v>
      </c>
      <c r="K1407" s="66" t="b">
        <v>0</v>
      </c>
    </row>
    <row r="1408">
      <c r="A1408" s="59">
        <v>47.0</v>
      </c>
      <c r="B1408" s="59">
        <v>31.0</v>
      </c>
      <c r="C1408" s="60">
        <v>33.1225459321455</v>
      </c>
      <c r="D1408" s="60">
        <v>-96.633216554391</v>
      </c>
      <c r="E1408" s="61" t="s">
        <v>10</v>
      </c>
      <c r="F1408" s="78" t="s">
        <v>1192</v>
      </c>
      <c r="G1408" s="63" t="s">
        <v>1247</v>
      </c>
      <c r="H1408" s="73"/>
      <c r="I1408" s="65">
        <f t="shared" si="7"/>
        <v>0</v>
      </c>
      <c r="J1408" s="66">
        <f>COUNTIF(Username, F1408)</f>
        <v>2</v>
      </c>
      <c r="K1408" s="66" t="b">
        <v>0</v>
      </c>
    </row>
    <row r="1409">
      <c r="A1409" s="59">
        <v>47.0</v>
      </c>
      <c r="B1409" s="59">
        <v>32.0</v>
      </c>
      <c r="C1409" s="60">
        <v>33.1225459320278</v>
      </c>
      <c r="D1409" s="60">
        <v>-96.6330449367192</v>
      </c>
      <c r="E1409" s="61" t="s">
        <v>10</v>
      </c>
      <c r="F1409" s="78" t="s">
        <v>50</v>
      </c>
      <c r="G1409" s="63" t="s">
        <v>1248</v>
      </c>
      <c r="H1409" s="73"/>
      <c r="I1409" s="65">
        <f t="shared" si="7"/>
        <v>12</v>
      </c>
      <c r="J1409" s="66">
        <f>COUNTIF(Username, F1409)</f>
        <v>24</v>
      </c>
      <c r="K1409" s="66" t="b">
        <v>0</v>
      </c>
    </row>
    <row r="1410">
      <c r="A1410" s="59">
        <v>47.0</v>
      </c>
      <c r="B1410" s="59">
        <v>33.0</v>
      </c>
      <c r="C1410" s="60">
        <v>33.1225459319102</v>
      </c>
      <c r="D1410" s="60">
        <v>-96.6328733190474</v>
      </c>
      <c r="E1410" s="61" t="s">
        <v>10</v>
      </c>
      <c r="F1410" s="78" t="s">
        <v>250</v>
      </c>
      <c r="G1410" s="69" t="s">
        <v>1249</v>
      </c>
      <c r="H1410" s="73"/>
      <c r="I1410" s="65">
        <f t="shared" si="7"/>
        <v>6</v>
      </c>
      <c r="J1410" s="66">
        <f>COUNTIF(Username, F1410)</f>
        <v>20</v>
      </c>
      <c r="K1410" s="66" t="b">
        <v>0</v>
      </c>
    </row>
    <row r="1411">
      <c r="A1411" s="59">
        <v>47.0</v>
      </c>
      <c r="B1411" s="59">
        <v>34.0</v>
      </c>
      <c r="C1411" s="60">
        <v>33.1225459317926</v>
      </c>
      <c r="D1411" s="60">
        <v>-96.6327017013756</v>
      </c>
      <c r="E1411" s="61" t="s">
        <v>10</v>
      </c>
      <c r="F1411" s="78" t="s">
        <v>369</v>
      </c>
      <c r="G1411" s="69" t="s">
        <v>1250</v>
      </c>
      <c r="H1411" s="73"/>
      <c r="I1411" s="65">
        <f t="shared" si="7"/>
        <v>7</v>
      </c>
      <c r="J1411" s="66">
        <f>COUNTIF(Username, F1411)</f>
        <v>18</v>
      </c>
      <c r="K1411" s="66" t="b">
        <v>0</v>
      </c>
    </row>
    <row r="1412">
      <c r="A1412" s="59">
        <v>47.0</v>
      </c>
      <c r="B1412" s="59">
        <v>35.0</v>
      </c>
      <c r="C1412" s="60">
        <v>33.122545931675</v>
      </c>
      <c r="D1412" s="60">
        <v>-96.6325300837038</v>
      </c>
      <c r="E1412" s="61" t="s">
        <v>10</v>
      </c>
      <c r="F1412" s="78" t="s">
        <v>50</v>
      </c>
      <c r="G1412" s="63" t="s">
        <v>1251</v>
      </c>
      <c r="H1412" s="73"/>
      <c r="I1412" s="65">
        <f t="shared" si="7"/>
        <v>12</v>
      </c>
      <c r="J1412" s="66">
        <f>COUNTIF(Username, F1412)</f>
        <v>24</v>
      </c>
      <c r="K1412" s="66" t="b">
        <v>0</v>
      </c>
    </row>
    <row r="1413">
      <c r="A1413" s="59">
        <v>47.0</v>
      </c>
      <c r="B1413" s="59">
        <v>36.0</v>
      </c>
      <c r="C1413" s="60">
        <v>33.1225459315574</v>
      </c>
      <c r="D1413" s="60">
        <v>-96.632358466032</v>
      </c>
      <c r="E1413" s="61" t="s">
        <v>10</v>
      </c>
      <c r="F1413" s="78" t="s">
        <v>250</v>
      </c>
      <c r="G1413" s="69" t="s">
        <v>1252</v>
      </c>
      <c r="H1413" s="73"/>
      <c r="I1413" s="65">
        <f t="shared" si="7"/>
        <v>6</v>
      </c>
      <c r="J1413" s="66">
        <f>COUNTIF(Username, F1413)</f>
        <v>20</v>
      </c>
      <c r="K1413" s="66" t="b">
        <v>0</v>
      </c>
    </row>
    <row r="1414">
      <c r="A1414" s="59">
        <v>47.0</v>
      </c>
      <c r="B1414" s="59">
        <v>37.0</v>
      </c>
      <c r="C1414" s="60">
        <v>33.1225459314397</v>
      </c>
      <c r="D1414" s="60">
        <v>-96.6321868483602</v>
      </c>
      <c r="E1414" s="61" t="s">
        <v>10</v>
      </c>
      <c r="F1414" s="78" t="s">
        <v>225</v>
      </c>
      <c r="G1414" s="69" t="s">
        <v>1253</v>
      </c>
      <c r="H1414" s="73"/>
      <c r="I1414" s="65">
        <f t="shared" si="7"/>
        <v>4</v>
      </c>
      <c r="J1414" s="66">
        <f>COUNTIF(Username, F1414)</f>
        <v>8</v>
      </c>
      <c r="K1414" s="66" t="b">
        <v>0</v>
      </c>
    </row>
  </sheetData>
  <mergeCells count="22">
    <mergeCell ref="A1:E1"/>
    <mergeCell ref="A4:C4"/>
    <mergeCell ref="A5:C5"/>
    <mergeCell ref="A6:C6"/>
    <mergeCell ref="A7:C7"/>
    <mergeCell ref="A8:C8"/>
    <mergeCell ref="A9:C9"/>
    <mergeCell ref="A20:C20"/>
    <mergeCell ref="A21:C21"/>
    <mergeCell ref="D21:F21"/>
    <mergeCell ref="G21:J21"/>
    <mergeCell ref="A22:C22"/>
    <mergeCell ref="D22:F22"/>
    <mergeCell ref="D23:F23"/>
    <mergeCell ref="G23:J23"/>
    <mergeCell ref="A10:C10"/>
    <mergeCell ref="A11:C11"/>
    <mergeCell ref="A12:C12"/>
    <mergeCell ref="A13:C13"/>
    <mergeCell ref="A14:C14"/>
    <mergeCell ref="A17:C17"/>
    <mergeCell ref="G20:J20"/>
  </mergeCells>
  <conditionalFormatting sqref="F686">
    <cfRule type="expression" dxfId="0" priority="1">
      <formula>$K685=TRUE</formula>
    </cfRule>
  </conditionalFormatting>
  <conditionalFormatting sqref="F686">
    <cfRule type="expression" dxfId="1" priority="2">
      <formula>AND($K685=FALSE, ISBLANK($G685), NOT(ISBLANK($F686)))</formula>
    </cfRule>
  </conditionalFormatting>
  <conditionalFormatting sqref="F896">
    <cfRule type="expression" dxfId="0" priority="3">
      <formula>$K898=TRUE</formula>
    </cfRule>
  </conditionalFormatting>
  <conditionalFormatting sqref="F896">
    <cfRule type="expression" dxfId="1" priority="4">
      <formula>AND($K898=FALSE, ISBLANK($G898), NOT(ISBLANK($F896)))</formula>
    </cfRule>
  </conditionalFormatting>
  <conditionalFormatting sqref="F735">
    <cfRule type="expression" dxfId="0" priority="5">
      <formula>$K736=TRUE</formula>
    </cfRule>
  </conditionalFormatting>
  <conditionalFormatting sqref="F735">
    <cfRule type="expression" dxfId="1" priority="6">
      <formula>AND($K736=FALSE, ISBLANK($G736), NOT(ISBLANK($F735)))</formula>
    </cfRule>
  </conditionalFormatting>
  <conditionalFormatting sqref="F599">
    <cfRule type="expression" dxfId="0" priority="7">
      <formula>$K600=TRUE</formula>
    </cfRule>
  </conditionalFormatting>
  <conditionalFormatting sqref="F599">
    <cfRule type="expression" dxfId="1" priority="8">
      <formula>AND($K600=FALSE, ISBLANK($G600), NOT(ISBLANK($F599)))</formula>
    </cfRule>
  </conditionalFormatting>
  <conditionalFormatting sqref="F363">
    <cfRule type="expression" dxfId="0" priority="9">
      <formula>$K364=TRUE</formula>
    </cfRule>
  </conditionalFormatting>
  <conditionalFormatting sqref="F363">
    <cfRule type="expression" dxfId="1" priority="10">
      <formula>AND($K364=FALSE, ISBLANK($G364), NOT(ISBLANK($F363)))</formula>
    </cfRule>
  </conditionalFormatting>
  <conditionalFormatting sqref="G417">
    <cfRule type="expression" dxfId="0" priority="11">
      <formula>$K433=TRUE</formula>
    </cfRule>
  </conditionalFormatting>
  <conditionalFormatting sqref="G417">
    <cfRule type="expression" dxfId="1" priority="12">
      <formula>AND($K433=FALSE, ISBLANK($G417), NOT(ISBLANK($F433)))</formula>
    </cfRule>
  </conditionalFormatting>
  <conditionalFormatting sqref="G425">
    <cfRule type="expression" dxfId="1" priority="13">
      <formula>AND($K424=FALSE, ISBLANK($G425), NOT(ISBLANK($F424)))</formula>
    </cfRule>
  </conditionalFormatting>
  <conditionalFormatting sqref="G425">
    <cfRule type="expression" dxfId="0" priority="14">
      <formula>$K424=TRUE</formula>
    </cfRule>
  </conditionalFormatting>
  <conditionalFormatting sqref="A12:A13 E27:E1414">
    <cfRule type="cellIs" dxfId="2" priority="15" operator="equal">
      <formula>"Granny Smith Apple"</formula>
    </cfRule>
  </conditionalFormatting>
  <conditionalFormatting sqref="F31">
    <cfRule type="notContainsBlanks" dxfId="3" priority="16">
      <formula>LEN(TRIM(F31))&gt;0</formula>
    </cfRule>
  </conditionalFormatting>
  <conditionalFormatting sqref="A12:A13 E27:E1414">
    <cfRule type="cellIs" dxfId="4" priority="17" operator="equal">
      <formula>"Sea Green"</formula>
    </cfRule>
  </conditionalFormatting>
  <conditionalFormatting sqref="A12:A13 E27:E1414">
    <cfRule type="cellIs" dxfId="5" priority="18" operator="equal">
      <formula>"Black"</formula>
    </cfRule>
  </conditionalFormatting>
  <conditionalFormatting sqref="A12:A13 E27:E1414">
    <cfRule type="cellIs" dxfId="6" priority="19" operator="equal">
      <formula>"Purple Mountains Majesty"</formula>
    </cfRule>
  </conditionalFormatting>
  <conditionalFormatting sqref="E24:E1414">
    <cfRule type="cellIs" dxfId="7" priority="20" operator="equal">
      <formula>"Wisteria"</formula>
    </cfRule>
  </conditionalFormatting>
  <conditionalFormatting sqref="E24:E1414">
    <cfRule type="cellIs" dxfId="8" priority="21" operator="equal">
      <formula>"Timberwolf"</formula>
    </cfRule>
  </conditionalFormatting>
  <conditionalFormatting sqref="E24:E1414">
    <cfRule type="cellIs" dxfId="9" priority="22" operator="equal">
      <formula>"Plum"</formula>
    </cfRule>
  </conditionalFormatting>
  <conditionalFormatting sqref="E24:E1414">
    <cfRule type="cellIs" dxfId="10" priority="23" operator="equal">
      <formula>"Silver"</formula>
    </cfRule>
  </conditionalFormatting>
  <conditionalFormatting sqref="E24:E1414">
    <cfRule type="cellIs" dxfId="11" priority="24" operator="equal">
      <formula>"Gray"</formula>
    </cfRule>
  </conditionalFormatting>
  <conditionalFormatting sqref="G1411">
    <cfRule type="notContainsBlanks" dxfId="3" priority="25">
      <formula>LEN(TRIM(G1411))&gt;0</formula>
    </cfRule>
  </conditionalFormatting>
  <conditionalFormatting sqref="F27">
    <cfRule type="notContainsBlanks" dxfId="3" priority="26">
      <formula>LEN(TRIM(F27))&gt;0</formula>
    </cfRule>
  </conditionalFormatting>
  <conditionalFormatting sqref="F27:F488 G27:G416 H27:H618 I27:K1414 G418:G423 G426:G432 G434:G464 G466:G580 F490:F598 G582:G618 F600:F684 G620:H1414 F687:F734 F737:F894 F897 F899:F1414">
    <cfRule type="expression" dxfId="0" priority="27">
      <formula>$K27=TRUE</formula>
    </cfRule>
  </conditionalFormatting>
  <conditionalFormatting sqref="F27:F488 G27:G416 H27:H618 I27:K1414 G418:G423 G426:G432 G434:G464 G466:G580 F490:F598 G582:G618 F600:F684 G620:H1414 F687:F734 F737:F897 F899:F1414">
    <cfRule type="expression" dxfId="1" priority="28">
      <formula>AND($K27=FALSE, ISBLANK($G27), NOT(ISBLANK($F27)))</formula>
    </cfRule>
  </conditionalFormatting>
  <hyperlinks>
    <hyperlink r:id="rId1" ref="D17"/>
    <hyperlink r:id="rId2" ref="G27"/>
    <hyperlink r:id="rId3" ref="G28"/>
    <hyperlink r:id="rId4" ref="G29"/>
    <hyperlink r:id="rId5" ref="G30"/>
    <hyperlink r:id="rId6" ref="G31"/>
    <hyperlink r:id="rId7" ref="G32"/>
    <hyperlink r:id="rId8" ref="G33"/>
    <hyperlink r:id="rId9" ref="G34"/>
    <hyperlink r:id="rId10" ref="G35"/>
    <hyperlink r:id="rId11" ref="G36"/>
    <hyperlink r:id="rId12" ref="G37"/>
    <hyperlink r:id="rId13" ref="G38"/>
    <hyperlink r:id="rId14" ref="G39"/>
    <hyperlink r:id="rId15" ref="G40"/>
    <hyperlink r:id="rId16" ref="G41"/>
    <hyperlink r:id="rId17" ref="G42"/>
    <hyperlink r:id="rId18" ref="G43"/>
    <hyperlink r:id="rId19" ref="G44"/>
    <hyperlink r:id="rId20" ref="G45"/>
    <hyperlink r:id="rId21" ref="G46"/>
    <hyperlink r:id="rId22" ref="G47"/>
    <hyperlink r:id="rId23" ref="G48"/>
    <hyperlink r:id="rId24" ref="G49"/>
    <hyperlink r:id="rId25" ref="G50"/>
    <hyperlink r:id="rId26" ref="G51"/>
    <hyperlink r:id="rId27" ref="G52"/>
    <hyperlink r:id="rId28" ref="G53"/>
    <hyperlink r:id="rId29" ref="G54"/>
    <hyperlink r:id="rId30" ref="G55"/>
    <hyperlink r:id="rId31" ref="G56"/>
    <hyperlink r:id="rId32" ref="G57"/>
    <hyperlink r:id="rId33" ref="G58"/>
    <hyperlink r:id="rId34" ref="G59"/>
    <hyperlink r:id="rId35" ref="G60"/>
    <hyperlink r:id="rId36" ref="G61"/>
    <hyperlink r:id="rId37" ref="G62"/>
    <hyperlink r:id="rId38" ref="G63"/>
    <hyperlink r:id="rId39" ref="G64"/>
    <hyperlink r:id="rId40" ref="G65"/>
    <hyperlink r:id="rId41" ref="G66"/>
    <hyperlink r:id="rId42" ref="G67"/>
    <hyperlink r:id="rId43" ref="G68"/>
    <hyperlink r:id="rId44" ref="G69"/>
    <hyperlink r:id="rId45" ref="G70"/>
    <hyperlink r:id="rId46" ref="G71"/>
    <hyperlink r:id="rId47" ref="G72"/>
    <hyperlink r:id="rId48" ref="G73"/>
    <hyperlink r:id="rId49" ref="G74"/>
    <hyperlink r:id="rId50" ref="G75"/>
    <hyperlink r:id="rId51" ref="G76"/>
    <hyperlink r:id="rId52" ref="G77"/>
    <hyperlink r:id="rId53" ref="G78"/>
    <hyperlink r:id="rId54" ref="G79"/>
    <hyperlink r:id="rId55" ref="G80"/>
    <hyperlink r:id="rId56" ref="G81"/>
    <hyperlink r:id="rId57" ref="G82"/>
    <hyperlink r:id="rId58" ref="G83"/>
    <hyperlink r:id="rId59" ref="G84"/>
    <hyperlink r:id="rId60" ref="G85"/>
    <hyperlink r:id="rId61" ref="G86"/>
    <hyperlink r:id="rId62" ref="G87"/>
    <hyperlink r:id="rId63" ref="G88"/>
    <hyperlink r:id="rId64" ref="G89"/>
    <hyperlink r:id="rId65" ref="G90"/>
    <hyperlink r:id="rId66" ref="G91"/>
    <hyperlink r:id="rId67" ref="G92"/>
    <hyperlink r:id="rId68" ref="G93"/>
    <hyperlink r:id="rId69" ref="G94"/>
    <hyperlink r:id="rId70" ref="G95"/>
    <hyperlink r:id="rId71" ref="G96"/>
    <hyperlink r:id="rId72" ref="G97"/>
    <hyperlink r:id="rId73" ref="G98"/>
    <hyperlink r:id="rId74" ref="G99"/>
    <hyperlink r:id="rId75" ref="G100"/>
    <hyperlink r:id="rId76" ref="G101"/>
    <hyperlink r:id="rId77" ref="G102"/>
    <hyperlink r:id="rId78" ref="G103"/>
    <hyperlink r:id="rId79" ref="G104"/>
    <hyperlink r:id="rId80" ref="G105"/>
    <hyperlink r:id="rId81" ref="G106"/>
    <hyperlink r:id="rId82" ref="G107"/>
    <hyperlink r:id="rId83" ref="G108"/>
    <hyperlink r:id="rId84" ref="G109"/>
    <hyperlink r:id="rId85" ref="G110"/>
    <hyperlink r:id="rId86" ref="G111"/>
    <hyperlink r:id="rId87" ref="G112"/>
    <hyperlink r:id="rId88" ref="G114"/>
    <hyperlink r:id="rId89" ref="G115"/>
    <hyperlink r:id="rId90" ref="G116"/>
    <hyperlink r:id="rId91" ref="G117"/>
    <hyperlink r:id="rId92" ref="G118"/>
    <hyperlink r:id="rId93" ref="G119"/>
    <hyperlink r:id="rId94" ref="G120"/>
    <hyperlink r:id="rId95" ref="G121"/>
    <hyperlink r:id="rId96" ref="G122"/>
    <hyperlink r:id="rId97" ref="G123"/>
    <hyperlink r:id="rId98" ref="G124"/>
    <hyperlink r:id="rId99" ref="G125"/>
    <hyperlink r:id="rId100" ref="G127"/>
    <hyperlink r:id="rId101" ref="G128"/>
    <hyperlink r:id="rId102" ref="G129"/>
    <hyperlink r:id="rId103" ref="G130"/>
    <hyperlink r:id="rId104" ref="G131"/>
    <hyperlink r:id="rId105" ref="G132"/>
    <hyperlink r:id="rId106" ref="G133"/>
    <hyperlink r:id="rId107" ref="G134"/>
    <hyperlink r:id="rId108" ref="G135"/>
    <hyperlink r:id="rId109" ref="G136"/>
    <hyperlink r:id="rId110" ref="G137"/>
    <hyperlink r:id="rId111" ref="G138"/>
    <hyperlink r:id="rId112" ref="G139"/>
    <hyperlink r:id="rId113" ref="G140"/>
    <hyperlink r:id="rId114" ref="G141"/>
    <hyperlink r:id="rId115" ref="G142"/>
    <hyperlink r:id="rId116" ref="G143"/>
    <hyperlink r:id="rId117" ref="G144"/>
    <hyperlink r:id="rId118" ref="G145"/>
    <hyperlink r:id="rId119" ref="G146"/>
    <hyperlink r:id="rId120" ref="G147"/>
    <hyperlink r:id="rId121" ref="G148"/>
    <hyperlink r:id="rId122" ref="G149"/>
    <hyperlink r:id="rId123" ref="G150"/>
    <hyperlink r:id="rId124" ref="G151"/>
    <hyperlink r:id="rId125" ref="G152"/>
    <hyperlink r:id="rId126" ref="G153"/>
    <hyperlink r:id="rId127" ref="G154"/>
    <hyperlink r:id="rId128" ref="G155"/>
    <hyperlink r:id="rId129" ref="G156"/>
    <hyperlink r:id="rId130" ref="G157"/>
    <hyperlink r:id="rId131" ref="G158"/>
    <hyperlink r:id="rId132" ref="G159"/>
    <hyperlink r:id="rId133" ref="G160"/>
    <hyperlink r:id="rId134" ref="G161"/>
    <hyperlink r:id="rId135" ref="G162"/>
    <hyperlink r:id="rId136" ref="G163"/>
    <hyperlink r:id="rId137" ref="G164"/>
    <hyperlink r:id="rId138" ref="G165"/>
    <hyperlink r:id="rId139" ref="G166"/>
    <hyperlink r:id="rId140" ref="G167"/>
    <hyperlink r:id="rId141" ref="G168"/>
    <hyperlink r:id="rId142" ref="G169"/>
    <hyperlink r:id="rId143" ref="G170"/>
    <hyperlink r:id="rId144" ref="G171"/>
    <hyperlink r:id="rId145" ref="G172"/>
    <hyperlink r:id="rId146" ref="G173"/>
    <hyperlink r:id="rId147" ref="G174"/>
    <hyperlink r:id="rId148" ref="G175"/>
    <hyperlink r:id="rId149" ref="G176"/>
    <hyperlink r:id="rId150" ref="G177"/>
    <hyperlink r:id="rId151" ref="G178"/>
    <hyperlink r:id="rId152" ref="G179"/>
    <hyperlink r:id="rId153" ref="G180"/>
    <hyperlink r:id="rId154" ref="G181"/>
    <hyperlink r:id="rId155" ref="G182"/>
    <hyperlink r:id="rId156" ref="G183"/>
    <hyperlink r:id="rId157" ref="G184"/>
    <hyperlink r:id="rId158" ref="G185"/>
    <hyperlink r:id="rId159" ref="G186"/>
    <hyperlink r:id="rId160" ref="G187"/>
    <hyperlink r:id="rId161" ref="G188"/>
    <hyperlink r:id="rId162" ref="G189"/>
    <hyperlink r:id="rId163" ref="G190"/>
    <hyperlink r:id="rId164" ref="G191"/>
    <hyperlink r:id="rId165" ref="G192"/>
    <hyperlink r:id="rId166" ref="G193"/>
    <hyperlink r:id="rId167" ref="G194"/>
    <hyperlink r:id="rId168" ref="G195"/>
    <hyperlink r:id="rId169" ref="G196"/>
    <hyperlink r:id="rId170" ref="G197"/>
    <hyperlink r:id="rId171" ref="G198"/>
    <hyperlink r:id="rId172" ref="G199"/>
    <hyperlink r:id="rId173" ref="G200"/>
    <hyperlink r:id="rId174" ref="G201"/>
    <hyperlink r:id="rId175" ref="G202"/>
    <hyperlink r:id="rId176" ref="G203"/>
    <hyperlink r:id="rId177" ref="G204"/>
    <hyperlink r:id="rId178" ref="G205"/>
    <hyperlink r:id="rId179" ref="G206"/>
    <hyperlink r:id="rId180" ref="G207"/>
    <hyperlink r:id="rId181" ref="G208"/>
    <hyperlink r:id="rId182" ref="G209"/>
    <hyperlink r:id="rId183" ref="G210"/>
    <hyperlink r:id="rId184" ref="G211"/>
    <hyperlink r:id="rId185" ref="G212"/>
    <hyperlink r:id="rId186" ref="G213"/>
    <hyperlink r:id="rId187" ref="G214"/>
    <hyperlink r:id="rId188" ref="G215"/>
    <hyperlink r:id="rId189" ref="G216"/>
    <hyperlink r:id="rId190" ref="G217"/>
    <hyperlink r:id="rId191" ref="G218"/>
    <hyperlink r:id="rId192" ref="G219"/>
    <hyperlink r:id="rId193" ref="G220"/>
    <hyperlink r:id="rId194" ref="G221"/>
    <hyperlink r:id="rId195" ref="G222"/>
    <hyperlink r:id="rId196" ref="G223"/>
    <hyperlink r:id="rId197" ref="G224"/>
    <hyperlink r:id="rId198" ref="G225"/>
    <hyperlink r:id="rId199" ref="G226"/>
    <hyperlink r:id="rId200" ref="G227"/>
    <hyperlink r:id="rId201" ref="G228"/>
    <hyperlink r:id="rId202" ref="G229"/>
    <hyperlink r:id="rId203" ref="G230"/>
    <hyperlink r:id="rId204" ref="G231"/>
    <hyperlink r:id="rId205" ref="G232"/>
    <hyperlink r:id="rId206" ref="G233"/>
    <hyperlink r:id="rId207" ref="G234"/>
    <hyperlink r:id="rId208" ref="G235"/>
    <hyperlink r:id="rId209" ref="G236"/>
    <hyperlink r:id="rId210" ref="G237"/>
    <hyperlink r:id="rId211" ref="G238"/>
    <hyperlink r:id="rId212" ref="G239"/>
    <hyperlink r:id="rId213" ref="G240"/>
    <hyperlink r:id="rId214" ref="G241"/>
    <hyperlink r:id="rId215" ref="G242"/>
    <hyperlink r:id="rId216" ref="G243"/>
    <hyperlink r:id="rId217" ref="G244"/>
    <hyperlink r:id="rId218" ref="G245"/>
    <hyperlink r:id="rId219" ref="G246"/>
    <hyperlink r:id="rId220" ref="G247"/>
    <hyperlink r:id="rId221" ref="G248"/>
    <hyperlink r:id="rId222" ref="G249"/>
    <hyperlink r:id="rId223" ref="G250"/>
    <hyperlink r:id="rId224" ref="G251"/>
    <hyperlink r:id="rId225" ref="G252"/>
    <hyperlink r:id="rId226" ref="G253"/>
    <hyperlink r:id="rId227" ref="G254"/>
    <hyperlink r:id="rId228" ref="G255"/>
    <hyperlink r:id="rId229" ref="G256"/>
    <hyperlink r:id="rId230" ref="G257"/>
    <hyperlink r:id="rId231" ref="G258"/>
    <hyperlink r:id="rId232" ref="G259"/>
    <hyperlink r:id="rId233" ref="G260"/>
    <hyperlink r:id="rId234" ref="G261"/>
    <hyperlink r:id="rId235" ref="G262"/>
    <hyperlink r:id="rId236" ref="G263"/>
    <hyperlink r:id="rId237" ref="G264"/>
    <hyperlink r:id="rId238" ref="G265"/>
    <hyperlink r:id="rId239" ref="G266"/>
    <hyperlink r:id="rId240" ref="G268"/>
    <hyperlink r:id="rId241" ref="G269"/>
    <hyperlink r:id="rId242" ref="G270"/>
    <hyperlink r:id="rId243" ref="G271"/>
    <hyperlink r:id="rId244" ref="G272"/>
    <hyperlink r:id="rId245" ref="G273"/>
    <hyperlink r:id="rId246" ref="G274"/>
    <hyperlink r:id="rId247" ref="G275"/>
    <hyperlink r:id="rId248" ref="G276"/>
    <hyperlink r:id="rId249" ref="G277"/>
    <hyperlink r:id="rId250" ref="G278"/>
    <hyperlink r:id="rId251" ref="G279"/>
    <hyperlink r:id="rId252" ref="G280"/>
    <hyperlink r:id="rId253" ref="G281"/>
    <hyperlink r:id="rId254" ref="G282"/>
    <hyperlink r:id="rId255" ref="G283"/>
    <hyperlink r:id="rId256" ref="G284"/>
    <hyperlink r:id="rId257" ref="G285"/>
    <hyperlink r:id="rId258" ref="G286"/>
    <hyperlink r:id="rId259" ref="G287"/>
    <hyperlink r:id="rId260" ref="G288"/>
    <hyperlink r:id="rId261" ref="G289"/>
    <hyperlink r:id="rId262" ref="G290"/>
    <hyperlink r:id="rId263" ref="G291"/>
    <hyperlink r:id="rId264" ref="G292"/>
    <hyperlink r:id="rId265" ref="G293"/>
    <hyperlink r:id="rId266" ref="G294"/>
    <hyperlink r:id="rId267" ref="G295"/>
    <hyperlink r:id="rId268" ref="G296"/>
    <hyperlink r:id="rId269" ref="G297"/>
    <hyperlink r:id="rId270" ref="G298"/>
    <hyperlink r:id="rId271" ref="G299"/>
    <hyperlink r:id="rId272" ref="G300"/>
    <hyperlink r:id="rId273" ref="G301"/>
    <hyperlink r:id="rId274" ref="G302"/>
    <hyperlink r:id="rId275" ref="G303"/>
    <hyperlink r:id="rId276" ref="G304"/>
    <hyperlink r:id="rId277" ref="G305"/>
    <hyperlink r:id="rId278" ref="G306"/>
    <hyperlink r:id="rId279" ref="G307"/>
    <hyperlink r:id="rId280" ref="G308"/>
    <hyperlink r:id="rId281" ref="G309"/>
    <hyperlink r:id="rId282" ref="G310"/>
    <hyperlink r:id="rId283" ref="G311"/>
    <hyperlink r:id="rId284" ref="G312"/>
    <hyperlink r:id="rId285" ref="G313"/>
    <hyperlink r:id="rId286" ref="G314"/>
    <hyperlink r:id="rId287" ref="G315"/>
    <hyperlink r:id="rId288" ref="G316"/>
    <hyperlink r:id="rId289" ref="G317"/>
    <hyperlink r:id="rId290" ref="G318"/>
    <hyperlink r:id="rId291" ref="G319"/>
    <hyperlink r:id="rId292" ref="G320"/>
    <hyperlink r:id="rId293" ref="G321"/>
    <hyperlink r:id="rId294" ref="G322"/>
    <hyperlink r:id="rId295" ref="G323"/>
    <hyperlink r:id="rId296" ref="G324"/>
    <hyperlink r:id="rId297" ref="G325"/>
    <hyperlink r:id="rId298" ref="G326"/>
    <hyperlink r:id="rId299" ref="G327"/>
    <hyperlink r:id="rId300" ref="G328"/>
    <hyperlink r:id="rId301" ref="G329"/>
    <hyperlink r:id="rId302" ref="G330"/>
    <hyperlink r:id="rId303" ref="G331"/>
    <hyperlink r:id="rId304" ref="G332"/>
    <hyperlink r:id="rId305" ref="G333"/>
    <hyperlink r:id="rId306" ref="G334"/>
    <hyperlink r:id="rId307" ref="G335"/>
    <hyperlink r:id="rId308" ref="G336"/>
    <hyperlink r:id="rId309" ref="G337"/>
    <hyperlink r:id="rId310" ref="G338"/>
    <hyperlink r:id="rId311" ref="G339"/>
    <hyperlink r:id="rId312" ref="G340"/>
    <hyperlink r:id="rId313" ref="G341"/>
    <hyperlink r:id="rId314" ref="G342"/>
    <hyperlink r:id="rId315" ref="G343"/>
    <hyperlink r:id="rId316" ref="G344"/>
    <hyperlink r:id="rId317" ref="G345"/>
    <hyperlink r:id="rId318" ref="G346"/>
    <hyperlink r:id="rId319" ref="G347"/>
    <hyperlink r:id="rId320" ref="G348"/>
    <hyperlink r:id="rId321" ref="G349"/>
    <hyperlink r:id="rId322" ref="G350"/>
    <hyperlink r:id="rId323" ref="G351"/>
    <hyperlink r:id="rId324" ref="G352"/>
    <hyperlink r:id="rId325" ref="G353"/>
    <hyperlink r:id="rId326" ref="G354"/>
    <hyperlink r:id="rId327" ref="G355"/>
    <hyperlink r:id="rId328" ref="G356"/>
    <hyperlink r:id="rId329" ref="G357"/>
    <hyperlink r:id="rId330" ref="G358"/>
    <hyperlink r:id="rId331" ref="G359"/>
    <hyperlink r:id="rId332" ref="G360"/>
    <hyperlink r:id="rId333" ref="G361"/>
    <hyperlink r:id="rId334" ref="G362"/>
    <hyperlink r:id="rId335" ref="G363"/>
    <hyperlink r:id="rId336" ref="G364"/>
    <hyperlink r:id="rId337" ref="G365"/>
    <hyperlink r:id="rId338" ref="G366"/>
    <hyperlink r:id="rId339" ref="G367"/>
    <hyperlink r:id="rId340" ref="G368"/>
    <hyperlink r:id="rId341" ref="G369"/>
    <hyperlink r:id="rId342" ref="G370"/>
    <hyperlink r:id="rId343" ref="G371"/>
    <hyperlink r:id="rId344" ref="G372"/>
    <hyperlink r:id="rId345" ref="G373"/>
    <hyperlink r:id="rId346" ref="G374"/>
    <hyperlink r:id="rId347" ref="G375"/>
    <hyperlink r:id="rId348" ref="G376"/>
    <hyperlink r:id="rId349" ref="G377"/>
    <hyperlink r:id="rId350" ref="G378"/>
    <hyperlink r:id="rId351" ref="G379"/>
    <hyperlink r:id="rId352" ref="G380"/>
    <hyperlink r:id="rId353" ref="G381"/>
    <hyperlink r:id="rId354" ref="G382"/>
    <hyperlink r:id="rId355" ref="G383"/>
    <hyperlink r:id="rId356" ref="G384"/>
    <hyperlink r:id="rId357" ref="G385"/>
    <hyperlink r:id="rId358" ref="G386"/>
    <hyperlink r:id="rId359" ref="G387"/>
    <hyperlink r:id="rId360" ref="G388"/>
    <hyperlink r:id="rId361" ref="G389"/>
    <hyperlink r:id="rId362" ref="G390"/>
    <hyperlink r:id="rId363" ref="G391"/>
    <hyperlink r:id="rId364" ref="G392"/>
    <hyperlink r:id="rId365" ref="G393"/>
    <hyperlink r:id="rId366" ref="G394"/>
    <hyperlink r:id="rId367" ref="G395"/>
    <hyperlink r:id="rId368" ref="G396"/>
    <hyperlink r:id="rId369" ref="G397"/>
    <hyperlink r:id="rId370" ref="G398"/>
    <hyperlink r:id="rId371" ref="G399"/>
    <hyperlink r:id="rId372" ref="G400"/>
    <hyperlink r:id="rId373" ref="G401"/>
    <hyperlink r:id="rId374" ref="G402"/>
    <hyperlink r:id="rId375" ref="G403"/>
    <hyperlink r:id="rId376" ref="G404"/>
    <hyperlink r:id="rId377" ref="G405"/>
    <hyperlink r:id="rId378" ref="G406"/>
    <hyperlink r:id="rId379" ref="G407"/>
    <hyperlink r:id="rId380" ref="G408"/>
    <hyperlink r:id="rId381" ref="G409"/>
    <hyperlink r:id="rId382" ref="G410"/>
    <hyperlink r:id="rId383" ref="G411"/>
    <hyperlink r:id="rId384" ref="G412"/>
    <hyperlink r:id="rId385" ref="G413"/>
    <hyperlink r:id="rId386" ref="G414"/>
    <hyperlink r:id="rId387" ref="G415"/>
    <hyperlink r:id="rId388" ref="G416"/>
    <hyperlink r:id="rId389" ref="G417"/>
    <hyperlink r:id="rId390" ref="G418"/>
    <hyperlink r:id="rId391" ref="G419"/>
    <hyperlink r:id="rId392" ref="G420"/>
    <hyperlink r:id="rId393" ref="G421"/>
    <hyperlink r:id="rId394" ref="G422"/>
    <hyperlink r:id="rId395" ref="G423"/>
    <hyperlink r:id="rId396" ref="G424"/>
    <hyperlink r:id="rId397" ref="G425"/>
    <hyperlink r:id="rId398" ref="G426"/>
    <hyperlink r:id="rId399" ref="G427"/>
    <hyperlink r:id="rId400" ref="G428"/>
    <hyperlink r:id="rId401" ref="G429"/>
    <hyperlink r:id="rId402" ref="G430"/>
    <hyperlink r:id="rId403" ref="G431"/>
    <hyperlink r:id="rId404" ref="G432"/>
    <hyperlink r:id="rId405" ref="G433"/>
    <hyperlink r:id="rId406" ref="G434"/>
    <hyperlink r:id="rId407" ref="G435"/>
    <hyperlink r:id="rId408" ref="G436"/>
    <hyperlink r:id="rId409" ref="G437"/>
    <hyperlink r:id="rId410" ref="G438"/>
    <hyperlink r:id="rId411" ref="G439"/>
    <hyperlink r:id="rId412" ref="G440"/>
    <hyperlink r:id="rId413" ref="G441"/>
    <hyperlink r:id="rId414" ref="G442"/>
    <hyperlink r:id="rId415" ref="G443"/>
    <hyperlink r:id="rId416" ref="G444"/>
    <hyperlink r:id="rId417" ref="G445"/>
    <hyperlink r:id="rId418" ref="G446"/>
    <hyperlink r:id="rId419" ref="G447"/>
    <hyperlink r:id="rId420" ref="G448"/>
    <hyperlink r:id="rId421" ref="G449"/>
    <hyperlink r:id="rId422" ref="G450"/>
    <hyperlink r:id="rId423" ref="G451"/>
    <hyperlink r:id="rId424" ref="G452"/>
    <hyperlink r:id="rId425" ref="G453"/>
    <hyperlink r:id="rId426" ref="G454"/>
    <hyperlink r:id="rId427" ref="G455"/>
    <hyperlink r:id="rId428" ref="G456"/>
    <hyperlink r:id="rId429" ref="G457"/>
    <hyperlink r:id="rId430" ref="G458"/>
    <hyperlink r:id="rId431" ref="G459"/>
    <hyperlink r:id="rId432" ref="G460"/>
    <hyperlink r:id="rId433" ref="G461"/>
    <hyperlink r:id="rId434" ref="G462"/>
    <hyperlink r:id="rId435" ref="G463"/>
    <hyperlink r:id="rId436" ref="G465"/>
    <hyperlink r:id="rId437" ref="G466"/>
    <hyperlink r:id="rId438" ref="G467"/>
    <hyperlink r:id="rId439" ref="G468"/>
    <hyperlink r:id="rId440" ref="G469"/>
    <hyperlink r:id="rId441" ref="G470"/>
    <hyperlink r:id="rId442" ref="G471"/>
    <hyperlink r:id="rId443" ref="G472"/>
    <hyperlink r:id="rId444" ref="G473"/>
    <hyperlink r:id="rId445" ref="G474"/>
    <hyperlink r:id="rId446" ref="G475"/>
    <hyperlink r:id="rId447" ref="G476"/>
    <hyperlink r:id="rId448" ref="G477"/>
    <hyperlink r:id="rId449" ref="G478"/>
    <hyperlink r:id="rId450" ref="G479"/>
    <hyperlink r:id="rId451" ref="G480"/>
    <hyperlink r:id="rId452" ref="G481"/>
    <hyperlink r:id="rId453" ref="G482"/>
    <hyperlink r:id="rId454" ref="G483"/>
    <hyperlink r:id="rId455" ref="G484"/>
    <hyperlink r:id="rId456" ref="G485"/>
    <hyperlink r:id="rId457" ref="G486"/>
    <hyperlink r:id="rId458" ref="G487"/>
    <hyperlink r:id="rId459" ref="G488"/>
    <hyperlink r:id="rId460" ref="G489"/>
    <hyperlink r:id="rId461" ref="G490"/>
    <hyperlink r:id="rId462" ref="G491"/>
    <hyperlink r:id="rId463" ref="G492"/>
    <hyperlink r:id="rId464" ref="G493"/>
    <hyperlink r:id="rId465" ref="G494"/>
    <hyperlink r:id="rId466" ref="G495"/>
    <hyperlink r:id="rId467" ref="G496"/>
    <hyperlink r:id="rId468" ref="G497"/>
    <hyperlink r:id="rId469" ref="G498"/>
    <hyperlink r:id="rId470" ref="G499"/>
    <hyperlink r:id="rId471" ref="G500"/>
    <hyperlink r:id="rId472" ref="G501"/>
    <hyperlink r:id="rId473" ref="G502"/>
    <hyperlink r:id="rId474" ref="G503"/>
    <hyperlink r:id="rId475" ref="G504"/>
    <hyperlink r:id="rId476" ref="G505"/>
    <hyperlink r:id="rId477" ref="G506"/>
    <hyperlink r:id="rId478" ref="G507"/>
    <hyperlink r:id="rId479" ref="G508"/>
    <hyperlink r:id="rId480" ref="G509"/>
    <hyperlink r:id="rId481" ref="G510"/>
    <hyperlink r:id="rId482" ref="G511"/>
    <hyperlink r:id="rId483" ref="G512"/>
    <hyperlink r:id="rId484" ref="G513"/>
    <hyperlink r:id="rId485" ref="G514"/>
    <hyperlink r:id="rId486" ref="G515"/>
    <hyperlink r:id="rId487" ref="G516"/>
    <hyperlink r:id="rId488" ref="G517"/>
    <hyperlink r:id="rId489" ref="G518"/>
    <hyperlink r:id="rId490" ref="G519"/>
    <hyperlink r:id="rId491" ref="G520"/>
    <hyperlink r:id="rId492" ref="G521"/>
    <hyperlink r:id="rId493" ref="G522"/>
    <hyperlink r:id="rId494" ref="G523"/>
    <hyperlink r:id="rId495" ref="G524"/>
    <hyperlink r:id="rId496" ref="G525"/>
    <hyperlink r:id="rId497" ref="G526"/>
    <hyperlink r:id="rId498" ref="G527"/>
    <hyperlink r:id="rId499" ref="G528"/>
    <hyperlink r:id="rId500" ref="G529"/>
    <hyperlink r:id="rId501" ref="G530"/>
    <hyperlink r:id="rId502" ref="G531"/>
    <hyperlink r:id="rId503" ref="G532"/>
    <hyperlink r:id="rId504" ref="G533"/>
    <hyperlink r:id="rId505" ref="G534"/>
    <hyperlink r:id="rId506" ref="G535"/>
    <hyperlink r:id="rId507" ref="G536"/>
    <hyperlink r:id="rId508" ref="G537"/>
    <hyperlink r:id="rId509" ref="G538"/>
    <hyperlink r:id="rId510" ref="G539"/>
    <hyperlink r:id="rId511" ref="G540"/>
    <hyperlink r:id="rId512" ref="G541"/>
    <hyperlink r:id="rId513" ref="G542"/>
    <hyperlink r:id="rId514" ref="G543"/>
    <hyperlink r:id="rId515" ref="G544"/>
    <hyperlink r:id="rId516" ref="G545"/>
    <hyperlink r:id="rId517" ref="G546"/>
    <hyperlink r:id="rId518" ref="G547"/>
    <hyperlink r:id="rId519" ref="G548"/>
    <hyperlink r:id="rId520" ref="G549"/>
    <hyperlink r:id="rId521" ref="G550"/>
    <hyperlink r:id="rId522" ref="G551"/>
    <hyperlink r:id="rId523" ref="G552"/>
    <hyperlink r:id="rId524" ref="G553"/>
    <hyperlink r:id="rId525" ref="G554"/>
    <hyperlink r:id="rId526" ref="G555"/>
    <hyperlink r:id="rId527" ref="G556"/>
    <hyperlink r:id="rId528" ref="G557"/>
    <hyperlink r:id="rId529" ref="G558"/>
    <hyperlink r:id="rId530" ref="G559"/>
    <hyperlink r:id="rId531" ref="G560"/>
    <hyperlink r:id="rId532" ref="G561"/>
    <hyperlink r:id="rId533" ref="G562"/>
    <hyperlink r:id="rId534" ref="G563"/>
    <hyperlink r:id="rId535" ref="G564"/>
    <hyperlink r:id="rId536" ref="G565"/>
    <hyperlink r:id="rId537" ref="G566"/>
    <hyperlink r:id="rId538" ref="G567"/>
    <hyperlink r:id="rId539" ref="G568"/>
    <hyperlink r:id="rId540" ref="G569"/>
    <hyperlink r:id="rId541" ref="G570"/>
    <hyperlink r:id="rId542" ref="G571"/>
    <hyperlink r:id="rId543" ref="G572"/>
    <hyperlink r:id="rId544" ref="G573"/>
    <hyperlink r:id="rId545" ref="G574"/>
    <hyperlink r:id="rId546" ref="G575"/>
    <hyperlink r:id="rId547" ref="G576"/>
    <hyperlink r:id="rId548" ref="G577"/>
    <hyperlink r:id="rId549" ref="G578"/>
    <hyperlink r:id="rId550" ref="G579"/>
    <hyperlink r:id="rId551" ref="G580"/>
    <hyperlink r:id="rId552" ref="G581"/>
    <hyperlink r:id="rId553" ref="G582"/>
    <hyperlink r:id="rId554" ref="G583"/>
    <hyperlink r:id="rId555" ref="G584"/>
    <hyperlink r:id="rId556" ref="G585"/>
    <hyperlink r:id="rId557" ref="G586"/>
    <hyperlink r:id="rId558" ref="G587"/>
    <hyperlink r:id="rId559" ref="G588"/>
    <hyperlink r:id="rId560" ref="G589"/>
    <hyperlink r:id="rId561" ref="G590"/>
    <hyperlink r:id="rId562" ref="G591"/>
    <hyperlink r:id="rId563" ref="G592"/>
    <hyperlink r:id="rId564" ref="G593"/>
    <hyperlink r:id="rId565" ref="G594"/>
    <hyperlink r:id="rId566" ref="G595"/>
    <hyperlink r:id="rId567" ref="G596"/>
    <hyperlink r:id="rId568" ref="G597"/>
    <hyperlink r:id="rId569" ref="G599"/>
    <hyperlink r:id="rId570" ref="G600"/>
    <hyperlink r:id="rId571" ref="G601"/>
    <hyperlink r:id="rId572" ref="G602"/>
    <hyperlink r:id="rId573" ref="G603"/>
    <hyperlink r:id="rId574" ref="G604"/>
    <hyperlink r:id="rId575" ref="G605"/>
    <hyperlink r:id="rId576" ref="G606"/>
    <hyperlink r:id="rId577" ref="G607"/>
    <hyperlink r:id="rId578" ref="G608"/>
    <hyperlink r:id="rId579" ref="G609"/>
    <hyperlink r:id="rId580" ref="G610"/>
    <hyperlink r:id="rId581" ref="G611"/>
    <hyperlink r:id="rId582" ref="G612"/>
    <hyperlink r:id="rId583" ref="G613"/>
    <hyperlink r:id="rId584" ref="G614"/>
    <hyperlink r:id="rId585" ref="G615"/>
    <hyperlink r:id="rId586" ref="G616"/>
    <hyperlink r:id="rId587" ref="G617"/>
    <hyperlink r:id="rId588" ref="G618"/>
    <hyperlink r:id="rId589" ref="G619"/>
    <hyperlink r:id="rId590" ref="G620"/>
    <hyperlink r:id="rId591" ref="G621"/>
    <hyperlink r:id="rId592" ref="G622"/>
    <hyperlink r:id="rId593" ref="G623"/>
    <hyperlink r:id="rId594" ref="G624"/>
    <hyperlink r:id="rId595" ref="G625"/>
    <hyperlink r:id="rId596" ref="G626"/>
    <hyperlink r:id="rId597" ref="G627"/>
    <hyperlink r:id="rId598" ref="G628"/>
    <hyperlink r:id="rId599" ref="G629"/>
    <hyperlink r:id="rId600" ref="G630"/>
    <hyperlink r:id="rId601" ref="G631"/>
    <hyperlink r:id="rId602" ref="G632"/>
    <hyperlink r:id="rId603" ref="G633"/>
    <hyperlink r:id="rId604" ref="G634"/>
    <hyperlink r:id="rId605" ref="G636"/>
    <hyperlink r:id="rId606" ref="G637"/>
    <hyperlink r:id="rId607" ref="G638"/>
    <hyperlink r:id="rId608" ref="G639"/>
    <hyperlink r:id="rId609" ref="G640"/>
    <hyperlink r:id="rId610" ref="G641"/>
    <hyperlink r:id="rId611" ref="G642"/>
    <hyperlink r:id="rId612" ref="G643"/>
    <hyperlink r:id="rId613" ref="G644"/>
    <hyperlink r:id="rId614" ref="G645"/>
    <hyperlink r:id="rId615" ref="G646"/>
    <hyperlink r:id="rId616" ref="G647"/>
    <hyperlink r:id="rId617" ref="G648"/>
    <hyperlink r:id="rId618" ref="G649"/>
    <hyperlink r:id="rId619" ref="G650"/>
    <hyperlink r:id="rId620" ref="G651"/>
    <hyperlink r:id="rId621" ref="G652"/>
    <hyperlink r:id="rId622" ref="G653"/>
    <hyperlink r:id="rId623" ref="G654"/>
    <hyperlink r:id="rId624" ref="G655"/>
    <hyperlink r:id="rId625" ref="G656"/>
    <hyperlink r:id="rId626" ref="G657"/>
    <hyperlink r:id="rId627" ref="G658"/>
    <hyperlink r:id="rId628" ref="G659"/>
    <hyperlink r:id="rId629" ref="G660"/>
    <hyperlink r:id="rId630" ref="G661"/>
    <hyperlink r:id="rId631" ref="G662"/>
    <hyperlink r:id="rId632" ref="G663"/>
    <hyperlink r:id="rId633" ref="G664"/>
    <hyperlink r:id="rId634" ref="G666"/>
    <hyperlink r:id="rId635" ref="G667"/>
    <hyperlink r:id="rId636" ref="G668"/>
    <hyperlink r:id="rId637" ref="G669"/>
    <hyperlink r:id="rId638" ref="G670"/>
    <hyperlink r:id="rId639" ref="G671"/>
    <hyperlink r:id="rId640" ref="G672"/>
    <hyperlink r:id="rId641" ref="G673"/>
    <hyperlink r:id="rId642" ref="G674"/>
    <hyperlink r:id="rId643" ref="G675"/>
    <hyperlink r:id="rId644" ref="G676"/>
    <hyperlink r:id="rId645" ref="G677"/>
    <hyperlink r:id="rId646" ref="G678"/>
    <hyperlink r:id="rId647" ref="G679"/>
    <hyperlink r:id="rId648" ref="G680"/>
    <hyperlink r:id="rId649" ref="G681"/>
    <hyperlink r:id="rId650" ref="G682"/>
    <hyperlink r:id="rId651" ref="G683"/>
    <hyperlink r:id="rId652" ref="G684"/>
    <hyperlink r:id="rId653" ref="G685"/>
    <hyperlink r:id="rId654" ref="G686"/>
    <hyperlink r:id="rId655" ref="G687"/>
    <hyperlink r:id="rId656" ref="G688"/>
    <hyperlink r:id="rId657" ref="G689"/>
    <hyperlink r:id="rId658" ref="G690"/>
    <hyperlink r:id="rId659" ref="G691"/>
    <hyperlink r:id="rId660" ref="G692"/>
    <hyperlink r:id="rId661" ref="G694"/>
    <hyperlink r:id="rId662" ref="G695"/>
    <hyperlink r:id="rId663" ref="G698"/>
    <hyperlink r:id="rId664" ref="G699"/>
    <hyperlink r:id="rId665" ref="G700"/>
    <hyperlink r:id="rId666" ref="G701"/>
    <hyperlink r:id="rId667" ref="G703"/>
    <hyperlink r:id="rId668" ref="G704"/>
    <hyperlink r:id="rId669" ref="G705"/>
    <hyperlink r:id="rId670" ref="G706"/>
    <hyperlink r:id="rId671" ref="G707"/>
    <hyperlink r:id="rId672" ref="G709"/>
    <hyperlink r:id="rId673" ref="G710"/>
    <hyperlink r:id="rId674" ref="G712"/>
    <hyperlink r:id="rId675" ref="G713"/>
    <hyperlink r:id="rId676" ref="G715"/>
    <hyperlink r:id="rId677" ref="G716"/>
    <hyperlink r:id="rId678" ref="G717"/>
    <hyperlink r:id="rId679" ref="G718"/>
    <hyperlink r:id="rId680" ref="G719"/>
    <hyperlink r:id="rId681" ref="G720"/>
    <hyperlink r:id="rId682" ref="G721"/>
    <hyperlink r:id="rId683" ref="G722"/>
    <hyperlink r:id="rId684" ref="G723"/>
    <hyperlink r:id="rId685" ref="G724"/>
    <hyperlink r:id="rId686" ref="G725"/>
    <hyperlink r:id="rId687" ref="G726"/>
    <hyperlink r:id="rId688" ref="G727"/>
    <hyperlink r:id="rId689" ref="G728"/>
    <hyperlink r:id="rId690" ref="G729"/>
    <hyperlink r:id="rId691" ref="G730"/>
    <hyperlink r:id="rId692" ref="G731"/>
    <hyperlink r:id="rId693" ref="G732"/>
    <hyperlink r:id="rId694" ref="G734"/>
    <hyperlink r:id="rId695" ref="G735"/>
    <hyperlink r:id="rId696" ref="G737"/>
    <hyperlink r:id="rId697" ref="G738"/>
    <hyperlink r:id="rId698" ref="G739"/>
    <hyperlink r:id="rId699" ref="G740"/>
    <hyperlink r:id="rId700" ref="G741"/>
    <hyperlink r:id="rId701" ref="G742"/>
    <hyperlink r:id="rId702" ref="G743"/>
    <hyperlink r:id="rId703" ref="G744"/>
    <hyperlink r:id="rId704" ref="G745"/>
    <hyperlink r:id="rId705" ref="G746"/>
    <hyperlink r:id="rId706" ref="G747"/>
    <hyperlink r:id="rId707" ref="G748"/>
    <hyperlink r:id="rId708" ref="G749"/>
    <hyperlink r:id="rId709" ref="G750"/>
    <hyperlink r:id="rId710" ref="G751"/>
    <hyperlink r:id="rId711" ref="G752"/>
    <hyperlink r:id="rId712" ref="G753"/>
    <hyperlink r:id="rId713" ref="G754"/>
    <hyperlink r:id="rId714" ref="G755"/>
    <hyperlink r:id="rId715" ref="G757"/>
    <hyperlink r:id="rId716" ref="G758"/>
    <hyperlink r:id="rId717" ref="G759"/>
    <hyperlink r:id="rId718" ref="G760"/>
    <hyperlink r:id="rId719" ref="G761"/>
    <hyperlink r:id="rId720" ref="G762"/>
    <hyperlink r:id="rId721" ref="G763"/>
    <hyperlink r:id="rId722" ref="G764"/>
    <hyperlink r:id="rId723" ref="G765"/>
    <hyperlink r:id="rId724" ref="G769"/>
    <hyperlink r:id="rId725" ref="G770"/>
    <hyperlink r:id="rId726" ref="G771"/>
    <hyperlink r:id="rId727" ref="G772"/>
    <hyperlink r:id="rId728" ref="G774"/>
    <hyperlink r:id="rId729" ref="G777"/>
    <hyperlink r:id="rId730" ref="G778"/>
    <hyperlink r:id="rId731" ref="G779"/>
    <hyperlink r:id="rId732" ref="G780"/>
    <hyperlink r:id="rId733" ref="G781"/>
    <hyperlink r:id="rId734" ref="G782"/>
    <hyperlink r:id="rId735" ref="G784"/>
    <hyperlink r:id="rId736" ref="G785"/>
    <hyperlink r:id="rId737" ref="G786"/>
    <hyperlink r:id="rId738" ref="G787"/>
    <hyperlink r:id="rId739" ref="G788"/>
    <hyperlink r:id="rId740" ref="G789"/>
    <hyperlink r:id="rId741" ref="G790"/>
    <hyperlink r:id="rId742" ref="G791"/>
    <hyperlink r:id="rId743" ref="G792"/>
    <hyperlink r:id="rId744" ref="G793"/>
    <hyperlink r:id="rId745" ref="G794"/>
    <hyperlink r:id="rId746" ref="G795"/>
    <hyperlink r:id="rId747" ref="G796"/>
    <hyperlink r:id="rId748" ref="G797"/>
    <hyperlink r:id="rId749" ref="G798"/>
    <hyperlink r:id="rId750" ref="G799"/>
    <hyperlink r:id="rId751" ref="G800"/>
    <hyperlink r:id="rId752" ref="G801"/>
    <hyperlink r:id="rId753" ref="G802"/>
    <hyperlink r:id="rId754" ref="G803"/>
    <hyperlink r:id="rId755" ref="G804"/>
    <hyperlink r:id="rId756" ref="G805"/>
    <hyperlink r:id="rId757" ref="G806"/>
    <hyperlink r:id="rId758" ref="G807"/>
    <hyperlink r:id="rId759" ref="G808"/>
    <hyperlink r:id="rId760" ref="G809"/>
    <hyperlink r:id="rId761" ref="G810"/>
    <hyperlink r:id="rId762" ref="G811"/>
    <hyperlink r:id="rId763" ref="G812"/>
    <hyperlink r:id="rId764" ref="G813"/>
    <hyperlink r:id="rId765" ref="G814"/>
    <hyperlink r:id="rId766" ref="G815"/>
    <hyperlink r:id="rId767" ref="G816"/>
    <hyperlink r:id="rId768" ref="G817"/>
    <hyperlink r:id="rId769" ref="G818"/>
    <hyperlink r:id="rId770" ref="G819"/>
    <hyperlink r:id="rId771" ref="G820"/>
    <hyperlink r:id="rId772" ref="G821"/>
    <hyperlink r:id="rId773" ref="G823"/>
    <hyperlink r:id="rId774" ref="G824"/>
    <hyperlink r:id="rId775" ref="G826"/>
    <hyperlink r:id="rId776" ref="G827"/>
    <hyperlink r:id="rId777" ref="G828"/>
    <hyperlink r:id="rId778" ref="G830"/>
    <hyperlink r:id="rId779" ref="G831"/>
    <hyperlink r:id="rId780" ref="G834"/>
    <hyperlink r:id="rId781" ref="G835"/>
    <hyperlink r:id="rId782" ref="G836"/>
    <hyperlink r:id="rId783" ref="G837"/>
    <hyperlink r:id="rId784" ref="G838"/>
    <hyperlink r:id="rId785" ref="G839"/>
    <hyperlink r:id="rId786" ref="G840"/>
    <hyperlink r:id="rId787" ref="G841"/>
    <hyperlink r:id="rId788" ref="G842"/>
    <hyperlink r:id="rId789" ref="G843"/>
    <hyperlink r:id="rId790" ref="G845"/>
    <hyperlink r:id="rId791" ref="G846"/>
    <hyperlink r:id="rId792" ref="G848"/>
    <hyperlink r:id="rId793" ref="G849"/>
    <hyperlink r:id="rId794" ref="G851"/>
    <hyperlink r:id="rId795" ref="G852"/>
    <hyperlink r:id="rId796" ref="G853"/>
    <hyperlink r:id="rId797" ref="G854"/>
    <hyperlink r:id="rId798" ref="G855"/>
    <hyperlink r:id="rId799" ref="G857"/>
    <hyperlink r:id="rId800" ref="G858"/>
    <hyperlink r:id="rId801" ref="G860"/>
    <hyperlink r:id="rId802" ref="G863"/>
    <hyperlink r:id="rId803" ref="G865"/>
    <hyperlink r:id="rId804" ref="G866"/>
    <hyperlink r:id="rId805" ref="G872"/>
    <hyperlink r:id="rId806" ref="G873"/>
    <hyperlink r:id="rId807" ref="G874"/>
    <hyperlink r:id="rId808" ref="G875"/>
    <hyperlink r:id="rId809" ref="G876"/>
    <hyperlink r:id="rId810" ref="G879"/>
    <hyperlink r:id="rId811" ref="G880"/>
    <hyperlink r:id="rId812" ref="G881"/>
    <hyperlink r:id="rId813" ref="G883"/>
    <hyperlink r:id="rId814" ref="G884"/>
    <hyperlink r:id="rId815" ref="G885"/>
    <hyperlink r:id="rId816" ref="G886"/>
    <hyperlink r:id="rId817" ref="G887"/>
    <hyperlink r:id="rId818" ref="G889"/>
    <hyperlink r:id="rId819" ref="G890"/>
    <hyperlink r:id="rId820" ref="G892"/>
    <hyperlink r:id="rId821" ref="G893"/>
    <hyperlink r:id="rId822" ref="G895"/>
    <hyperlink r:id="rId823" ref="G896"/>
    <hyperlink r:id="rId824" ref="G897"/>
    <hyperlink r:id="rId825" ref="G898"/>
    <hyperlink r:id="rId826" ref="G899"/>
    <hyperlink r:id="rId827" ref="G901"/>
    <hyperlink r:id="rId828" ref="G902"/>
    <hyperlink r:id="rId829" ref="G904"/>
    <hyperlink r:id="rId830" ref="G905"/>
    <hyperlink r:id="rId831" ref="G907"/>
    <hyperlink r:id="rId832" ref="G908"/>
    <hyperlink r:id="rId833" ref="G910"/>
    <hyperlink r:id="rId834" ref="G911"/>
    <hyperlink r:id="rId835" ref="G913"/>
    <hyperlink r:id="rId836" ref="G914"/>
    <hyperlink r:id="rId837" ref="G916"/>
    <hyperlink r:id="rId838" ref="G917"/>
    <hyperlink r:id="rId839" ref="G919"/>
    <hyperlink r:id="rId840" ref="G920"/>
    <hyperlink r:id="rId841" ref="G922"/>
    <hyperlink r:id="rId842" ref="G923"/>
    <hyperlink r:id="rId843" ref="G924"/>
    <hyperlink r:id="rId844" ref="G925"/>
    <hyperlink r:id="rId845" ref="G926"/>
    <hyperlink r:id="rId846" ref="G927"/>
    <hyperlink r:id="rId847" ref="G929"/>
    <hyperlink r:id="rId848" ref="G930"/>
    <hyperlink r:id="rId849" ref="G932"/>
    <hyperlink r:id="rId850" ref="G933"/>
    <hyperlink r:id="rId851" ref="G934"/>
    <hyperlink r:id="rId852" ref="G937"/>
    <hyperlink r:id="rId853" ref="G943"/>
    <hyperlink r:id="rId854" ref="G944"/>
    <hyperlink r:id="rId855" ref="G945"/>
    <hyperlink r:id="rId856" ref="G948"/>
    <hyperlink r:id="rId857" ref="G950"/>
    <hyperlink r:id="rId858" ref="G961"/>
    <hyperlink r:id="rId859" ref="G962"/>
    <hyperlink r:id="rId860" ref="G980"/>
    <hyperlink r:id="rId861" ref="G981"/>
    <hyperlink r:id="rId862" ref="G982"/>
    <hyperlink r:id="rId863" ref="G983"/>
    <hyperlink r:id="rId864" ref="G984"/>
    <hyperlink r:id="rId865" ref="G991"/>
    <hyperlink r:id="rId866" ref="G993"/>
    <hyperlink r:id="rId867" ref="G995"/>
    <hyperlink r:id="rId868" ref="G996"/>
    <hyperlink r:id="rId869" ref="G1007"/>
    <hyperlink r:id="rId870" ref="G1040"/>
    <hyperlink r:id="rId871" ref="G1041"/>
    <hyperlink r:id="rId872" ref="G1042"/>
    <hyperlink r:id="rId873" ref="G1043"/>
    <hyperlink r:id="rId874" ref="G1044"/>
    <hyperlink r:id="rId875" ref="G1045"/>
    <hyperlink r:id="rId876" ref="G1046"/>
    <hyperlink r:id="rId877" ref="G1047"/>
    <hyperlink r:id="rId878" ref="G1050"/>
    <hyperlink r:id="rId879" ref="G1053"/>
    <hyperlink r:id="rId880" ref="G1055"/>
    <hyperlink r:id="rId881" ref="G1056"/>
    <hyperlink r:id="rId882" ref="G1058"/>
    <hyperlink r:id="rId883" ref="G1060"/>
    <hyperlink r:id="rId884" ref="G1061"/>
    <hyperlink r:id="rId885" ref="G1063"/>
    <hyperlink r:id="rId886" ref="G1064"/>
    <hyperlink r:id="rId887" ref="G1065"/>
    <hyperlink r:id="rId888" ref="G1066"/>
    <hyperlink r:id="rId889" ref="G1069"/>
    <hyperlink r:id="rId890" ref="G1072"/>
    <hyperlink r:id="rId891" ref="G1073"/>
    <hyperlink r:id="rId892" ref="G1074"/>
    <hyperlink r:id="rId893" ref="G1075"/>
    <hyperlink r:id="rId894" ref="G1076"/>
    <hyperlink r:id="rId895" ref="G1077"/>
    <hyperlink r:id="rId896" ref="G1092"/>
    <hyperlink r:id="rId897" ref="G1093"/>
    <hyperlink r:id="rId898" ref="G1094"/>
    <hyperlink r:id="rId899" ref="G1095"/>
    <hyperlink r:id="rId900" ref="G1096"/>
    <hyperlink r:id="rId901" ref="G1097"/>
    <hyperlink r:id="rId902" ref="G1100"/>
    <hyperlink r:id="rId903" ref="G1101"/>
    <hyperlink r:id="rId904" ref="G1109"/>
    <hyperlink r:id="rId905" ref="G1112"/>
    <hyperlink r:id="rId906" ref="G1120"/>
    <hyperlink r:id="rId907" ref="G1121"/>
    <hyperlink r:id="rId908" ref="G1126"/>
    <hyperlink r:id="rId909" ref="G1128"/>
    <hyperlink r:id="rId910" ref="G1135"/>
    <hyperlink r:id="rId911" ref="G1138"/>
    <hyperlink r:id="rId912" ref="G1147"/>
    <hyperlink r:id="rId913" ref="G1148"/>
    <hyperlink r:id="rId914" ref="G1149"/>
    <hyperlink r:id="rId915" ref="G1152"/>
    <hyperlink r:id="rId916" ref="G1155"/>
    <hyperlink r:id="rId917" ref="G1158"/>
    <hyperlink r:id="rId918" ref="G1161"/>
    <hyperlink r:id="rId919" ref="G1163"/>
    <hyperlink r:id="rId920" ref="G1164"/>
    <hyperlink r:id="rId921" ref="G1166"/>
    <hyperlink r:id="rId922" ref="G1167"/>
    <hyperlink r:id="rId923" ref="G1168"/>
    <hyperlink r:id="rId924" ref="G1170"/>
    <hyperlink r:id="rId925" ref="G1171"/>
    <hyperlink r:id="rId926" ref="G1173"/>
    <hyperlink r:id="rId927" ref="G1175"/>
    <hyperlink r:id="rId928" ref="G1176"/>
    <hyperlink r:id="rId929" ref="G1177"/>
    <hyperlink r:id="rId930" ref="G1179"/>
    <hyperlink r:id="rId931" ref="G1180"/>
    <hyperlink r:id="rId932" ref="G1182"/>
    <hyperlink r:id="rId933" ref="G1183"/>
    <hyperlink r:id="rId934" ref="G1185"/>
    <hyperlink r:id="rId935" ref="G1186"/>
    <hyperlink r:id="rId936" ref="G1188"/>
    <hyperlink r:id="rId937" ref="G1193"/>
    <hyperlink r:id="rId938" ref="G1194"/>
    <hyperlink r:id="rId939" ref="G1200"/>
    <hyperlink r:id="rId940" ref="G1204"/>
    <hyperlink r:id="rId941" ref="G1207"/>
    <hyperlink r:id="rId942" ref="G1210"/>
    <hyperlink r:id="rId943" ref="G1213"/>
    <hyperlink r:id="rId944" ref="G1216"/>
    <hyperlink r:id="rId945" ref="G1219"/>
    <hyperlink r:id="rId946" ref="G1222"/>
    <hyperlink r:id="rId947" ref="G1256"/>
    <hyperlink r:id="rId948" ref="G1316"/>
    <hyperlink r:id="rId949" ref="G1317"/>
    <hyperlink r:id="rId950" ref="G1361"/>
    <hyperlink r:id="rId951" ref="G1394"/>
    <hyperlink r:id="rId952" ref="G1395"/>
    <hyperlink r:id="rId953" ref="G1397"/>
    <hyperlink r:id="rId954" ref="G1398"/>
    <hyperlink r:id="rId955" ref="G1400"/>
    <hyperlink r:id="rId956" ref="G1401"/>
    <hyperlink r:id="rId957" ref="G1403"/>
    <hyperlink r:id="rId958" ref="G1404"/>
    <hyperlink r:id="rId959" ref="G1406"/>
    <hyperlink r:id="rId960" ref="G1407"/>
    <hyperlink r:id="rId961" ref="G1408"/>
    <hyperlink r:id="rId962" ref="G1409"/>
    <hyperlink r:id="rId963" ref="G1410"/>
    <hyperlink r:id="rId964" ref="G1411"/>
    <hyperlink r:id="rId965" ref="G1412"/>
    <hyperlink r:id="rId966" ref="G1413"/>
    <hyperlink r:id="rId967" ref="G1414"/>
  </hyperlinks>
  <drawing r:id="rId9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5"/>
    <col customWidth="1" min="3" max="4" width="18.88"/>
    <col customWidth="1" min="5" max="5" width="22.63"/>
    <col customWidth="1" min="6" max="6" width="21.38"/>
    <col customWidth="1" min="7" max="7" width="36.63"/>
    <col customWidth="1" min="9" max="10" width="11.38"/>
    <col customWidth="1" min="11" max="11" width="8.88"/>
    <col hidden="1" min="12" max="23" width="12.63"/>
  </cols>
  <sheetData>
    <row r="1" ht="37.5" customHeight="1">
      <c r="A1" s="1" t="s">
        <v>1254</v>
      </c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/>
      <c r="B2" s="6"/>
      <c r="C2" s="6"/>
      <c r="D2" s="6"/>
      <c r="E2" s="7"/>
      <c r="F2" s="8"/>
      <c r="G2" s="9"/>
      <c r="H2" s="10"/>
      <c r="I2" s="5"/>
      <c r="J2" s="5"/>
      <c r="K2" s="5"/>
    </row>
    <row r="3" hidden="1">
      <c r="A3" s="6"/>
      <c r="B3" s="6"/>
      <c r="C3" s="6"/>
      <c r="D3" s="6"/>
      <c r="E3" s="7"/>
      <c r="F3" s="8"/>
      <c r="G3" s="9"/>
      <c r="H3" s="10"/>
      <c r="I3" s="5"/>
      <c r="J3" s="5"/>
      <c r="K3" s="5"/>
    </row>
    <row r="4" hidden="1">
      <c r="A4" s="11" t="s">
        <v>1</v>
      </c>
      <c r="B4" s="12"/>
      <c r="C4" s="12"/>
      <c r="D4" s="13" t="s">
        <v>2</v>
      </c>
      <c r="E4" s="13" t="s">
        <v>3</v>
      </c>
      <c r="F4" s="8"/>
      <c r="G4" s="9"/>
      <c r="H4" s="10"/>
      <c r="I4" s="5"/>
      <c r="J4" s="5"/>
      <c r="K4" s="5"/>
    </row>
    <row r="5" hidden="1">
      <c r="A5" s="14" t="s">
        <v>4</v>
      </c>
      <c r="D5" s="15">
        <f>countifs($G27:$G1414, "", $E27:$E1414, "white")</f>
        <v>0</v>
      </c>
      <c r="E5" s="15">
        <f>countif($E27:$E1414, "white")</f>
        <v>0</v>
      </c>
      <c r="F5" s="8"/>
      <c r="G5" s="9"/>
      <c r="H5" s="10"/>
      <c r="I5" s="5"/>
      <c r="J5" s="5"/>
      <c r="K5" s="5"/>
    </row>
    <row r="6" hidden="1">
      <c r="A6" s="16" t="s">
        <v>5</v>
      </c>
      <c r="D6" s="17">
        <f>countifs($G27:$G1414, "", $E27:$E1414, "timberwolf")</f>
        <v>0</v>
      </c>
      <c r="E6" s="17">
        <f>countif($E27:$E1414, "timberwolf")</f>
        <v>0</v>
      </c>
      <c r="F6" s="8"/>
      <c r="G6" s="9"/>
      <c r="H6" s="10"/>
      <c r="I6" s="5"/>
      <c r="J6" s="5"/>
      <c r="K6" s="5"/>
    </row>
    <row r="7" hidden="1">
      <c r="A7" s="18" t="s">
        <v>6</v>
      </c>
      <c r="D7" s="19">
        <f>countifs($G27:$G1414, "", $E27:$E1414, "silver")</f>
        <v>0</v>
      </c>
      <c r="E7" s="19">
        <f>countif($E27:$E1414, "silver")</f>
        <v>0</v>
      </c>
      <c r="F7" s="8"/>
      <c r="G7" s="9"/>
      <c r="H7" s="10"/>
      <c r="I7" s="5"/>
      <c r="J7" s="5"/>
      <c r="K7" s="5"/>
    </row>
    <row r="8" hidden="1">
      <c r="A8" s="20" t="s">
        <v>7</v>
      </c>
      <c r="D8" s="21">
        <f>countifs($G27:$G1414, "", $E27:$E1414, "gray")</f>
        <v>0</v>
      </c>
      <c r="E8" s="21">
        <f>countif($E27:$E1414, "gray")</f>
        <v>0</v>
      </c>
      <c r="F8" s="8"/>
      <c r="G8" s="9"/>
      <c r="H8" s="10"/>
      <c r="I8" s="5"/>
      <c r="J8" s="5"/>
      <c r="K8" s="5"/>
    </row>
    <row r="9" hidden="1">
      <c r="A9" s="22" t="s">
        <v>8</v>
      </c>
      <c r="D9" s="23">
        <f>countifs($G27:$G1414, "", $E27:$E1414, "black")</f>
        <v>0</v>
      </c>
      <c r="E9" s="23">
        <f>countif($E27:$E1414, "black")</f>
        <v>0</v>
      </c>
      <c r="F9" s="8"/>
      <c r="G9" s="9"/>
      <c r="H9" s="10"/>
      <c r="I9" s="5"/>
      <c r="J9" s="5"/>
      <c r="K9" s="5"/>
    </row>
    <row r="10" hidden="1">
      <c r="A10" s="24" t="s">
        <v>9</v>
      </c>
      <c r="D10" s="25">
        <f>countifs($G27:$G1414, "", $E27:$E1414, "sea green")</f>
        <v>0</v>
      </c>
      <c r="E10" s="25">
        <f>countif($E27:$E1414, "sea green")</f>
        <v>0</v>
      </c>
      <c r="F10" s="8"/>
      <c r="G10" s="9"/>
      <c r="H10" s="10"/>
      <c r="I10" s="5"/>
      <c r="J10" s="5"/>
      <c r="K10" s="5"/>
    </row>
    <row r="11" hidden="1">
      <c r="A11" s="26" t="s">
        <v>10</v>
      </c>
      <c r="D11" s="27">
        <f>countifs($G27:$G1414, "", $E27:$E1414, "granny smith apple")</f>
        <v>0</v>
      </c>
      <c r="E11" s="27">
        <f>countif($E27:$E1414, "granny smith apple")</f>
        <v>0</v>
      </c>
      <c r="F11" s="8"/>
      <c r="G11" s="9"/>
      <c r="H11" s="10"/>
      <c r="I11" s="5"/>
      <c r="J11" s="5"/>
      <c r="K11" s="5"/>
    </row>
    <row r="12" hidden="1">
      <c r="A12" s="28" t="s">
        <v>11</v>
      </c>
      <c r="D12" s="29">
        <f>countifs($G27:$G1414, "", $E27:$E1414, "wisteria")</f>
        <v>0</v>
      </c>
      <c r="E12" s="29">
        <f>countif($E27:$E1414, "wisteria")</f>
        <v>0</v>
      </c>
      <c r="F12" s="8"/>
      <c r="G12" s="9"/>
      <c r="H12" s="10"/>
      <c r="I12" s="5"/>
      <c r="J12" s="5"/>
      <c r="K12" s="5"/>
    </row>
    <row r="13" hidden="1">
      <c r="A13" s="30" t="s">
        <v>12</v>
      </c>
      <c r="D13" s="31">
        <f>countifs($G27:$G1414, "", $E27:$E1414, "purple mountains majesty")</f>
        <v>0</v>
      </c>
      <c r="E13" s="31">
        <f>countif($E27:$E1414, "purple mountains majesty")</f>
        <v>0</v>
      </c>
      <c r="F13" s="8"/>
      <c r="G13" s="9"/>
      <c r="H13" s="10"/>
      <c r="I13" s="5"/>
      <c r="J13" s="5"/>
      <c r="K13" s="5"/>
    </row>
    <row r="14" hidden="1">
      <c r="A14" s="32" t="s">
        <v>13</v>
      </c>
      <c r="B14" s="33"/>
      <c r="C14" s="33"/>
      <c r="D14" s="34">
        <f>countifs($G27:$G1414, "", $E27:$E1414, "plum")</f>
        <v>0</v>
      </c>
      <c r="E14" s="34">
        <f>countif($E27:$E1414, "plum")</f>
        <v>0</v>
      </c>
      <c r="F14" s="8"/>
      <c r="G14" s="9"/>
      <c r="H14" s="10"/>
      <c r="I14" s="5"/>
      <c r="J14" s="5"/>
      <c r="K14" s="5"/>
    </row>
    <row r="15">
      <c r="A15" s="6"/>
      <c r="B15" s="6"/>
      <c r="C15" s="6"/>
      <c r="D15" s="6"/>
      <c r="E15" s="7"/>
      <c r="F15" s="8"/>
      <c r="G15" s="9"/>
      <c r="H15" s="10"/>
      <c r="I15" s="5"/>
      <c r="J15" s="5"/>
      <c r="K15" s="5"/>
    </row>
    <row r="16">
      <c r="A16" s="6"/>
      <c r="B16" s="6"/>
      <c r="C16" s="6"/>
      <c r="D16" s="6"/>
      <c r="E16" s="7"/>
      <c r="F16" s="8"/>
      <c r="G16" s="9"/>
      <c r="H16" s="10"/>
      <c r="I16" s="5"/>
      <c r="J16" s="5"/>
      <c r="K16" s="5"/>
    </row>
    <row r="17">
      <c r="A17" s="14" t="s">
        <v>14</v>
      </c>
      <c r="D17" s="35" t="s">
        <v>15</v>
      </c>
      <c r="E17" s="36"/>
      <c r="F17" s="36"/>
      <c r="G17" s="9"/>
      <c r="H17" s="10"/>
      <c r="I17" s="5"/>
      <c r="J17" s="5"/>
      <c r="K17" s="5"/>
    </row>
    <row r="18">
      <c r="A18" s="37"/>
      <c r="B18" s="37"/>
      <c r="C18" s="37"/>
      <c r="D18" s="6"/>
      <c r="E18" s="7"/>
      <c r="F18" s="8"/>
      <c r="G18" s="9"/>
      <c r="H18" s="10"/>
      <c r="I18" s="5"/>
      <c r="J18" s="5"/>
      <c r="K18" s="5"/>
    </row>
    <row r="19" hidden="1">
      <c r="A19" s="37"/>
      <c r="B19" s="37"/>
      <c r="C19" s="37"/>
      <c r="D19" s="6"/>
      <c r="E19" s="7"/>
      <c r="F19" s="8"/>
      <c r="G19" s="9"/>
      <c r="H19" s="10"/>
      <c r="I19" s="5"/>
      <c r="J19" s="5"/>
      <c r="K19" s="5"/>
    </row>
    <row r="20" hidden="1">
      <c r="A20" s="38" t="s">
        <v>16</v>
      </c>
      <c r="B20" s="39"/>
      <c r="C20" s="39"/>
      <c r="D20" s="40" t="s">
        <v>17</v>
      </c>
      <c r="E20" s="41"/>
      <c r="F20" s="42"/>
      <c r="G20" s="43"/>
      <c r="H20" s="39"/>
      <c r="I20" s="39"/>
      <c r="J20" s="39"/>
      <c r="K20" s="5"/>
    </row>
    <row r="21" hidden="1">
      <c r="A21" s="14" t="s">
        <v>18</v>
      </c>
      <c r="D21" s="36" t="s">
        <v>19</v>
      </c>
      <c r="G21" s="110"/>
      <c r="K21" s="5"/>
    </row>
    <row r="22" hidden="1">
      <c r="A22" s="14" t="s">
        <v>21</v>
      </c>
      <c r="D22" s="36" t="s">
        <v>22</v>
      </c>
      <c r="G22" s="45" t="s">
        <v>25</v>
      </c>
      <c r="K22" s="5"/>
    </row>
    <row r="23" hidden="1">
      <c r="A23" s="14" t="s">
        <v>23</v>
      </c>
      <c r="B23" s="14"/>
      <c r="C23" s="14"/>
      <c r="D23" s="36" t="s">
        <v>24</v>
      </c>
      <c r="G23" s="9"/>
      <c r="K23" s="5"/>
    </row>
    <row r="24">
      <c r="A24" s="37"/>
      <c r="B24" s="37"/>
      <c r="C24" s="37"/>
      <c r="D24" s="6"/>
      <c r="E24" s="7"/>
      <c r="F24" s="8"/>
      <c r="G24" s="9"/>
      <c r="H24" s="10"/>
      <c r="I24" s="5"/>
      <c r="J24" s="5"/>
      <c r="K24" s="5"/>
    </row>
    <row r="25">
      <c r="A25" s="6"/>
      <c r="B25" s="6"/>
      <c r="C25" s="6"/>
      <c r="D25" s="6"/>
      <c r="E25" s="7"/>
      <c r="F25" s="111"/>
      <c r="G25" s="9"/>
      <c r="H25" s="10"/>
      <c r="I25" s="5"/>
      <c r="J25" s="5"/>
      <c r="K25" s="5"/>
    </row>
    <row r="26">
      <c r="A26" s="46" t="s">
        <v>26</v>
      </c>
      <c r="B26" s="47" t="s">
        <v>27</v>
      </c>
      <c r="C26" s="48" t="s">
        <v>28</v>
      </c>
      <c r="D26" s="49" t="s">
        <v>29</v>
      </c>
      <c r="E26" s="49" t="s">
        <v>1255</v>
      </c>
      <c r="F26" s="50" t="s">
        <v>30</v>
      </c>
      <c r="G26" s="46" t="s">
        <v>31</v>
      </c>
      <c r="H26" s="51" t="s">
        <v>32</v>
      </c>
      <c r="I26" s="52" t="s">
        <v>33</v>
      </c>
      <c r="J26" s="52" t="s">
        <v>34</v>
      </c>
      <c r="K26" s="52" t="s">
        <v>35</v>
      </c>
      <c r="L26" s="53"/>
      <c r="M26" s="54"/>
      <c r="N26" s="55"/>
      <c r="O26" s="56"/>
      <c r="P26" s="57" t="s">
        <v>36</v>
      </c>
      <c r="Q26" s="57" t="s">
        <v>37</v>
      </c>
      <c r="R26" s="57" t="s">
        <v>38</v>
      </c>
      <c r="S26" s="57" t="s">
        <v>39</v>
      </c>
      <c r="T26" s="57" t="s">
        <v>40</v>
      </c>
      <c r="U26" s="57" t="s">
        <v>41</v>
      </c>
      <c r="V26" s="57" t="s">
        <v>42</v>
      </c>
      <c r="W26" s="57" t="s">
        <v>43</v>
      </c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>
      <c r="A27" s="59">
        <v>1.0</v>
      </c>
      <c r="B27" s="59">
        <v>23.0</v>
      </c>
      <c r="C27" s="60">
        <v>33.1291575335768</v>
      </c>
      <c r="D27" s="60">
        <v>-96.6345891597657</v>
      </c>
      <c r="E27" s="61" t="s">
        <v>1256</v>
      </c>
      <c r="F27" s="112" t="s">
        <v>48</v>
      </c>
      <c r="G27" s="69" t="s">
        <v>1257</v>
      </c>
      <c r="H27" s="64"/>
      <c r="I27" s="65">
        <f t="shared" ref="I27:I1414" si="1">COUNTIFS($F$27:$F1414,F27,$K$27:$K$1414,TRUE)</f>
        <v>0</v>
      </c>
      <c r="J27" s="66">
        <f>COUNTIF(Flats!Username, F27)</f>
        <v>4</v>
      </c>
      <c r="K27" s="67" t="b">
        <v>0</v>
      </c>
      <c r="L27" s="68"/>
      <c r="M27" s="68"/>
      <c r="N27" s="68"/>
      <c r="O27" s="68"/>
      <c r="P27" s="68">
        <f>countifs($F$27:$F$553, F27, $E$27:$E$553, "white")</f>
        <v>0</v>
      </c>
      <c r="Q27" s="68">
        <f>countifs($F$27:$F$553, F27, $E$27:$E$553, "red")</f>
        <v>0</v>
      </c>
      <c r="R27" s="68">
        <f>countifs($F$27:$F$553, F27, $E$27:$E$553, "orange")</f>
        <v>0</v>
      </c>
      <c r="S27" s="68">
        <f>countifs($F$27:$F$553, F27, $E$27:$E$553, "yellow")</f>
        <v>0</v>
      </c>
      <c r="T27" s="68">
        <f>countifs($F$27:$F$553, F27, $E$27:$E$553, "green")</f>
        <v>0</v>
      </c>
      <c r="U27" s="68">
        <f>countifs($F$27:$F$553, F27, $E$27:$E$553, "indigo")</f>
        <v>0</v>
      </c>
      <c r="V27" s="68">
        <f>countifs($F$27:$F$553, F27, $E$27:$E$553, "blue")</f>
        <v>0</v>
      </c>
      <c r="W27" s="68">
        <f>countifs($F$27:$F$553, F27, $E$27:$E$553, "violet")</f>
        <v>0</v>
      </c>
      <c r="X27" s="68"/>
      <c r="Y27" s="68"/>
      <c r="Z27" s="68"/>
      <c r="AA27" s="68"/>
      <c r="AB27" s="68"/>
      <c r="AC27" s="68"/>
      <c r="AD27" s="68"/>
      <c r="AE27" s="68"/>
      <c r="AF27" s="68"/>
      <c r="AG27" s="68"/>
    </row>
    <row r="28">
      <c r="A28" s="59">
        <v>1.0</v>
      </c>
      <c r="B28" s="59">
        <v>24.0</v>
      </c>
      <c r="C28" s="60">
        <v>33.1291575334591</v>
      </c>
      <c r="D28" s="60">
        <v>-96.6344175291708</v>
      </c>
      <c r="E28" s="61" t="s">
        <v>1256</v>
      </c>
      <c r="F28" s="112" t="s">
        <v>111</v>
      </c>
      <c r="G28" s="113" t="s">
        <v>1258</v>
      </c>
      <c r="H28" s="70"/>
      <c r="I28" s="65">
        <f t="shared" si="1"/>
        <v>0</v>
      </c>
      <c r="J28" s="66">
        <f>COUNTIF(Flats!Username, F28)</f>
        <v>1</v>
      </c>
      <c r="K28" s="67" t="b">
        <v>0</v>
      </c>
      <c r="L28" s="71"/>
      <c r="M28" s="71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</row>
    <row r="29">
      <c r="A29" s="59">
        <v>1.0</v>
      </c>
      <c r="B29" s="59">
        <v>25.0</v>
      </c>
      <c r="C29" s="60">
        <v>33.1291575333414</v>
      </c>
      <c r="D29" s="60">
        <v>-96.6342458985759</v>
      </c>
      <c r="E29" s="61" t="s">
        <v>1256</v>
      </c>
      <c r="F29" s="112" t="s">
        <v>1259</v>
      </c>
      <c r="G29" s="113" t="s">
        <v>1260</v>
      </c>
      <c r="H29" s="70"/>
      <c r="I29" s="65">
        <f t="shared" si="1"/>
        <v>0</v>
      </c>
      <c r="J29" s="66">
        <f>COUNTIF(Flats!Username, F29)</f>
        <v>3</v>
      </c>
      <c r="K29" s="67" t="b">
        <v>0</v>
      </c>
      <c r="L29" s="71"/>
      <c r="M29" s="71"/>
      <c r="N29" s="71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</row>
    <row r="30">
      <c r="A30" s="59">
        <v>1.0</v>
      </c>
      <c r="B30" s="59">
        <v>26.0</v>
      </c>
      <c r="C30" s="60">
        <v>33.1291575332238</v>
      </c>
      <c r="D30" s="60">
        <v>-96.634074267981</v>
      </c>
      <c r="E30" s="61" t="s">
        <v>1256</v>
      </c>
      <c r="F30" s="112" t="s">
        <v>136</v>
      </c>
      <c r="G30" s="113" t="s">
        <v>1261</v>
      </c>
      <c r="H30" s="64"/>
      <c r="I30" s="65">
        <f t="shared" si="1"/>
        <v>0</v>
      </c>
      <c r="J30" s="66">
        <f>COUNTIF(Flats!Username, F30)</f>
        <v>1</v>
      </c>
      <c r="K30" s="67" t="b">
        <v>0</v>
      </c>
      <c r="L30" s="71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</row>
    <row r="31">
      <c r="A31" s="59">
        <v>1.0</v>
      </c>
      <c r="B31" s="59">
        <v>27.0</v>
      </c>
      <c r="C31" s="60">
        <v>33.1291575331061</v>
      </c>
      <c r="D31" s="60">
        <v>-96.6339026373862</v>
      </c>
      <c r="E31" s="61" t="s">
        <v>1256</v>
      </c>
      <c r="F31" s="112" t="s">
        <v>171</v>
      </c>
      <c r="G31" s="69" t="s">
        <v>1262</v>
      </c>
      <c r="H31" s="64"/>
      <c r="I31" s="65">
        <f t="shared" si="1"/>
        <v>0</v>
      </c>
      <c r="J31" s="66">
        <f>COUNTIF(Flats!Username, F31)</f>
        <v>1</v>
      </c>
      <c r="K31" s="67" t="b">
        <v>0</v>
      </c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>
      <c r="A32" s="59">
        <v>1.0</v>
      </c>
      <c r="B32" s="59">
        <v>28.0</v>
      </c>
      <c r="C32" s="60">
        <v>33.1291575329885</v>
      </c>
      <c r="D32" s="60">
        <v>-96.6337310067913</v>
      </c>
      <c r="E32" s="61" t="s">
        <v>1256</v>
      </c>
      <c r="F32" s="112" t="s">
        <v>157</v>
      </c>
      <c r="G32" s="113" t="s">
        <v>1263</v>
      </c>
      <c r="H32" s="70"/>
      <c r="I32" s="65">
        <f t="shared" si="1"/>
        <v>0</v>
      </c>
      <c r="J32" s="66">
        <f>COUNTIF(Flats!Username, F32)</f>
        <v>1</v>
      </c>
      <c r="K32" s="67" t="b">
        <v>0</v>
      </c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75"/>
      <c r="Y32" s="68"/>
      <c r="Z32" s="68"/>
      <c r="AA32" s="68"/>
      <c r="AB32" s="68"/>
      <c r="AC32" s="68"/>
      <c r="AD32" s="68"/>
      <c r="AE32" s="68"/>
      <c r="AF32" s="68"/>
      <c r="AG32" s="68"/>
    </row>
    <row r="33">
      <c r="A33" s="59">
        <v>2.0</v>
      </c>
      <c r="B33" s="59">
        <v>22.0</v>
      </c>
      <c r="C33" s="60">
        <v>33.129013803249</v>
      </c>
      <c r="D33" s="60">
        <v>-96.634760797385</v>
      </c>
      <c r="E33" s="61" t="s">
        <v>1256</v>
      </c>
      <c r="F33" s="112" t="s">
        <v>266</v>
      </c>
      <c r="G33" s="114" t="s">
        <v>1264</v>
      </c>
      <c r="H33" s="70"/>
      <c r="I33" s="65">
        <f t="shared" si="1"/>
        <v>0</v>
      </c>
      <c r="J33" s="66">
        <f>COUNTIF(Flats!Username, F33)</f>
        <v>10</v>
      </c>
      <c r="K33" s="67" t="b">
        <v>0</v>
      </c>
      <c r="L33" s="71"/>
      <c r="M33" s="71"/>
      <c r="N33" s="71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>
      <c r="A34" s="59">
        <v>2.0</v>
      </c>
      <c r="B34" s="59">
        <v>23.0</v>
      </c>
      <c r="C34" s="60">
        <v>33.1290138031313</v>
      </c>
      <c r="D34" s="60">
        <v>-96.6345891670711</v>
      </c>
      <c r="E34" s="61" t="s">
        <v>1256</v>
      </c>
      <c r="F34" s="112" t="s">
        <v>91</v>
      </c>
      <c r="G34" s="113" t="s">
        <v>1265</v>
      </c>
      <c r="H34" s="70"/>
      <c r="I34" s="65">
        <f t="shared" si="1"/>
        <v>0</v>
      </c>
      <c r="J34" s="66">
        <f>COUNTIF(Flats!Username, F34)</f>
        <v>2</v>
      </c>
      <c r="K34" s="67" t="b">
        <v>0</v>
      </c>
      <c r="L34" s="71"/>
      <c r="M34" s="71"/>
      <c r="N34" s="71"/>
      <c r="O34" s="76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>
      <c r="A35" s="59">
        <v>2.0</v>
      </c>
      <c r="B35" s="59">
        <v>24.0</v>
      </c>
      <c r="C35" s="60">
        <v>33.1290138030137</v>
      </c>
      <c r="D35" s="60">
        <v>-96.6344175367571</v>
      </c>
      <c r="E35" s="61" t="s">
        <v>1256</v>
      </c>
      <c r="F35" s="112" t="s">
        <v>85</v>
      </c>
      <c r="G35" s="113" t="s">
        <v>1266</v>
      </c>
      <c r="H35" s="64"/>
      <c r="I35" s="65">
        <f t="shared" si="1"/>
        <v>0</v>
      </c>
      <c r="J35" s="66">
        <f>COUNTIF(Flats!Username, F35)</f>
        <v>3</v>
      </c>
      <c r="K35" s="66" t="b">
        <v>0</v>
      </c>
      <c r="L35" s="71"/>
      <c r="M35" s="71"/>
      <c r="N35" s="71"/>
      <c r="O35" s="76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  <row r="36">
      <c r="A36" s="59">
        <v>2.0</v>
      </c>
      <c r="B36" s="59">
        <v>25.0</v>
      </c>
      <c r="C36" s="60">
        <v>33.129013802896</v>
      </c>
      <c r="D36" s="60">
        <v>-96.6342459064432</v>
      </c>
      <c r="E36" s="61" t="s">
        <v>1256</v>
      </c>
      <c r="F36" s="112" t="s">
        <v>178</v>
      </c>
      <c r="G36" s="69" t="s">
        <v>1267</v>
      </c>
      <c r="H36" s="70"/>
      <c r="I36" s="65">
        <f t="shared" si="1"/>
        <v>0</v>
      </c>
      <c r="J36" s="66">
        <f>COUNTIF(Flats!Username, F36)</f>
        <v>1</v>
      </c>
      <c r="K36" s="67" t="b">
        <v>0</v>
      </c>
      <c r="L36" s="71"/>
      <c r="M36" s="71"/>
      <c r="N36" s="71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</row>
    <row r="37">
      <c r="A37" s="59">
        <v>2.0</v>
      </c>
      <c r="B37" s="59">
        <v>26.0</v>
      </c>
      <c r="C37" s="60">
        <v>33.1290138027784</v>
      </c>
      <c r="D37" s="60">
        <v>-96.6340742761293</v>
      </c>
      <c r="E37" s="61" t="s">
        <v>1256</v>
      </c>
      <c r="F37" s="112" t="s">
        <v>266</v>
      </c>
      <c r="G37" s="113" t="s">
        <v>1268</v>
      </c>
      <c r="H37" s="70"/>
      <c r="I37" s="65">
        <f t="shared" si="1"/>
        <v>0</v>
      </c>
      <c r="J37" s="66">
        <f>COUNTIF(Flats!Username, F37)</f>
        <v>10</v>
      </c>
      <c r="K37" s="67" t="b">
        <v>0</v>
      </c>
      <c r="L37" s="71"/>
      <c r="M37" s="71"/>
      <c r="N37" s="71"/>
      <c r="O37" s="76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</row>
    <row r="38">
      <c r="A38" s="59">
        <v>2.0</v>
      </c>
      <c r="B38" s="59">
        <v>27.0</v>
      </c>
      <c r="C38" s="60">
        <v>33.1290138026607</v>
      </c>
      <c r="D38" s="60">
        <v>-96.6339026458154</v>
      </c>
      <c r="E38" s="61" t="s">
        <v>1256</v>
      </c>
      <c r="F38" s="112" t="s">
        <v>243</v>
      </c>
      <c r="G38" s="69" t="s">
        <v>1269</v>
      </c>
      <c r="H38" s="64"/>
      <c r="I38" s="65">
        <f t="shared" si="1"/>
        <v>0</v>
      </c>
      <c r="J38" s="66">
        <f>COUNTIF(Flats!Username, F38)</f>
        <v>2</v>
      </c>
      <c r="K38" s="66" t="b">
        <v>0</v>
      </c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</row>
    <row r="39">
      <c r="A39" s="59">
        <v>2.0</v>
      </c>
      <c r="B39" s="59">
        <v>28.0</v>
      </c>
      <c r="C39" s="60">
        <v>33.1290138025431</v>
      </c>
      <c r="D39" s="60">
        <v>-96.6337310155015</v>
      </c>
      <c r="E39" s="61" t="s">
        <v>1256</v>
      </c>
      <c r="F39" s="112" t="s">
        <v>329</v>
      </c>
      <c r="G39" s="114" t="s">
        <v>1270</v>
      </c>
      <c r="H39" s="64"/>
      <c r="I39" s="65">
        <f t="shared" si="1"/>
        <v>0</v>
      </c>
      <c r="J39" s="66">
        <f>COUNTIF(Flats!Username, F39)</f>
        <v>4</v>
      </c>
      <c r="K39" s="67" t="b">
        <v>0</v>
      </c>
      <c r="L39" s="71"/>
      <c r="M39" s="71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</row>
    <row r="40">
      <c r="A40" s="59">
        <v>2.0</v>
      </c>
      <c r="B40" s="59">
        <v>29.0</v>
      </c>
      <c r="C40" s="60">
        <v>33.1290138024254</v>
      </c>
      <c r="D40" s="60">
        <v>-96.6335593851876</v>
      </c>
      <c r="E40" s="61" t="s">
        <v>1256</v>
      </c>
      <c r="F40" s="112" t="s">
        <v>1271</v>
      </c>
      <c r="G40" s="113" t="s">
        <v>1272</v>
      </c>
      <c r="H40" s="64"/>
      <c r="I40" s="65">
        <f t="shared" si="1"/>
        <v>0</v>
      </c>
      <c r="J40" s="66">
        <f>COUNTIF(Flats!Username, F40)</f>
        <v>1</v>
      </c>
      <c r="K40" s="66" t="b">
        <v>0</v>
      </c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</row>
    <row r="41">
      <c r="A41" s="59">
        <v>2.0</v>
      </c>
      <c r="B41" s="59">
        <v>30.0</v>
      </c>
      <c r="C41" s="60">
        <v>33.1290138023077</v>
      </c>
      <c r="D41" s="60">
        <v>-96.6333877548737</v>
      </c>
      <c r="E41" s="61" t="s">
        <v>1256</v>
      </c>
      <c r="F41" s="112" t="s">
        <v>266</v>
      </c>
      <c r="G41" s="113" t="s">
        <v>1273</v>
      </c>
      <c r="H41" s="64"/>
      <c r="I41" s="65">
        <f t="shared" si="1"/>
        <v>0</v>
      </c>
      <c r="J41" s="66">
        <f>COUNTIF(Flats!Username, F41)</f>
        <v>10</v>
      </c>
      <c r="K41" s="67" t="b">
        <v>0</v>
      </c>
      <c r="L41" s="71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</row>
    <row r="42">
      <c r="A42" s="59">
        <v>3.0</v>
      </c>
      <c r="B42" s="59">
        <v>20.0</v>
      </c>
      <c r="C42" s="60">
        <v>33.1288700730388</v>
      </c>
      <c r="D42" s="60">
        <v>-96.6351040644753</v>
      </c>
      <c r="E42" s="61" t="s">
        <v>1256</v>
      </c>
      <c r="F42" s="112" t="s">
        <v>243</v>
      </c>
      <c r="G42" s="69" t="s">
        <v>1274</v>
      </c>
      <c r="H42" s="64"/>
      <c r="I42" s="65">
        <f t="shared" si="1"/>
        <v>0</v>
      </c>
      <c r="J42" s="66">
        <f>COUNTIF(Flats!Username, F42)</f>
        <v>2</v>
      </c>
      <c r="K42" s="66" t="b">
        <v>0</v>
      </c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</row>
    <row r="43">
      <c r="A43" s="59">
        <v>3.0</v>
      </c>
      <c r="B43" s="59">
        <v>21.0</v>
      </c>
      <c r="C43" s="60">
        <v>33.1288700729211</v>
      </c>
      <c r="D43" s="60">
        <v>-96.6349324344424</v>
      </c>
      <c r="E43" s="61" t="s">
        <v>1256</v>
      </c>
      <c r="F43" s="112" t="s">
        <v>85</v>
      </c>
      <c r="G43" s="113" t="s">
        <v>1275</v>
      </c>
      <c r="H43" s="64"/>
      <c r="I43" s="65">
        <f t="shared" si="1"/>
        <v>0</v>
      </c>
      <c r="J43" s="66">
        <f>COUNTIF(Flats!Username, F43)</f>
        <v>3</v>
      </c>
      <c r="K43" s="66" t="b">
        <v>0</v>
      </c>
      <c r="L43" s="71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</row>
    <row r="44">
      <c r="A44" s="59">
        <v>3.0</v>
      </c>
      <c r="B44" s="59">
        <v>22.0</v>
      </c>
      <c r="C44" s="60">
        <v>33.1288700728035</v>
      </c>
      <c r="D44" s="60">
        <v>-96.6347608044095</v>
      </c>
      <c r="E44" s="61" t="s">
        <v>1256</v>
      </c>
      <c r="F44" s="62" t="s">
        <v>268</v>
      </c>
      <c r="G44" s="77" t="s">
        <v>1276</v>
      </c>
      <c r="H44" s="64"/>
      <c r="I44" s="65">
        <f t="shared" si="1"/>
        <v>0</v>
      </c>
      <c r="J44" s="66">
        <f>COUNTIF(Flats!Username, F44)</f>
        <v>3</v>
      </c>
      <c r="K44" s="67" t="b">
        <v>0</v>
      </c>
      <c r="L44" s="71"/>
      <c r="M44" s="71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</row>
    <row r="45">
      <c r="A45" s="59">
        <v>3.0</v>
      </c>
      <c r="B45" s="59">
        <v>23.0</v>
      </c>
      <c r="C45" s="60">
        <v>33.1288700726858</v>
      </c>
      <c r="D45" s="60">
        <v>-96.6345891743765</v>
      </c>
      <c r="E45" s="61" t="s">
        <v>1256</v>
      </c>
      <c r="F45" s="62" t="s">
        <v>79</v>
      </c>
      <c r="G45" s="69" t="s">
        <v>1277</v>
      </c>
      <c r="H45" s="70"/>
      <c r="I45" s="65">
        <f t="shared" si="1"/>
        <v>0</v>
      </c>
      <c r="J45" s="66">
        <f>COUNTIF(Flats!Username, F45)</f>
        <v>3</v>
      </c>
      <c r="K45" s="66" t="b">
        <v>0</v>
      </c>
      <c r="L45" s="71"/>
      <c r="M45" s="71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</row>
    <row r="46">
      <c r="A46" s="59">
        <v>3.0</v>
      </c>
      <c r="B46" s="59">
        <v>24.0</v>
      </c>
      <c r="C46" s="60">
        <v>33.1288700725682</v>
      </c>
      <c r="D46" s="60">
        <v>-96.6344175443436</v>
      </c>
      <c r="E46" s="61" t="s">
        <v>1256</v>
      </c>
      <c r="F46" s="112" t="s">
        <v>174</v>
      </c>
      <c r="G46" s="115" t="s">
        <v>1278</v>
      </c>
      <c r="H46" s="70"/>
      <c r="I46" s="65">
        <f t="shared" si="1"/>
        <v>0</v>
      </c>
      <c r="J46" s="66">
        <f>COUNTIF(Flats!Username, F46)</f>
        <v>1</v>
      </c>
      <c r="K46" s="67" t="b">
        <v>0</v>
      </c>
      <c r="L46" s="71"/>
      <c r="M46" s="71"/>
      <c r="N46" s="71"/>
      <c r="O46" s="76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</row>
    <row r="47">
      <c r="A47" s="59">
        <v>3.0</v>
      </c>
      <c r="B47" s="59">
        <v>25.0</v>
      </c>
      <c r="C47" s="60">
        <v>33.1288700724505</v>
      </c>
      <c r="D47" s="60">
        <v>-96.6342459143107</v>
      </c>
      <c r="E47" s="61" t="s">
        <v>1279</v>
      </c>
      <c r="F47" s="112" t="s">
        <v>394</v>
      </c>
      <c r="G47" s="69" t="s">
        <v>1280</v>
      </c>
      <c r="H47" s="70"/>
      <c r="I47" s="65">
        <f t="shared" si="1"/>
        <v>0</v>
      </c>
      <c r="J47" s="66">
        <f>COUNTIF(Flats!Username, F47)</f>
        <v>4</v>
      </c>
      <c r="K47" s="66" t="b">
        <v>0</v>
      </c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</row>
    <row r="48">
      <c r="A48" s="59">
        <v>3.0</v>
      </c>
      <c r="B48" s="59">
        <v>26.0</v>
      </c>
      <c r="C48" s="60">
        <v>33.1288700723329</v>
      </c>
      <c r="D48" s="60">
        <v>-96.6340742842778</v>
      </c>
      <c r="E48" s="61" t="s">
        <v>1256</v>
      </c>
      <c r="F48" s="112"/>
      <c r="G48" s="101" t="s">
        <v>1281</v>
      </c>
      <c r="H48" s="70"/>
      <c r="I48" s="65">
        <f t="shared" si="1"/>
        <v>0</v>
      </c>
      <c r="J48" s="66">
        <f>COUNTIF(Flats!Username, F48)</f>
        <v>0</v>
      </c>
      <c r="K48" s="66" t="b">
        <v>0</v>
      </c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</row>
    <row r="49">
      <c r="A49" s="59">
        <v>3.0</v>
      </c>
      <c r="B49" s="59">
        <v>27.0</v>
      </c>
      <c r="C49" s="60">
        <v>33.1288700722152</v>
      </c>
      <c r="D49" s="60">
        <v>-96.6339026542448</v>
      </c>
      <c r="E49" s="61" t="s">
        <v>1256</v>
      </c>
      <c r="F49" s="112" t="s">
        <v>544</v>
      </c>
      <c r="G49" s="115" t="s">
        <v>1282</v>
      </c>
      <c r="H49" s="70"/>
      <c r="I49" s="65">
        <f t="shared" si="1"/>
        <v>0</v>
      </c>
      <c r="J49" s="66">
        <f>COUNTIF(Flats!Username, F49)</f>
        <v>2</v>
      </c>
      <c r="K49" s="66" t="b">
        <v>0</v>
      </c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</row>
    <row r="50">
      <c r="A50" s="59">
        <v>3.0</v>
      </c>
      <c r="B50" s="59">
        <v>28.0</v>
      </c>
      <c r="C50" s="60">
        <v>33.1288700720976</v>
      </c>
      <c r="D50" s="60">
        <v>-96.6337310242119</v>
      </c>
      <c r="E50" s="111" t="s">
        <v>1283</v>
      </c>
      <c r="F50" s="112" t="s">
        <v>1284</v>
      </c>
      <c r="G50" s="69" t="s">
        <v>1285</v>
      </c>
      <c r="H50" s="70" t="s">
        <v>1286</v>
      </c>
      <c r="I50" s="65">
        <f t="shared" si="1"/>
        <v>0</v>
      </c>
      <c r="J50" s="66">
        <f>COUNTIF(Flats!Username, F50)</f>
        <v>4</v>
      </c>
      <c r="K50" s="66" t="b">
        <v>0</v>
      </c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</row>
    <row r="51">
      <c r="A51" s="59">
        <v>3.0</v>
      </c>
      <c r="B51" s="59">
        <v>29.0</v>
      </c>
      <c r="C51" s="60">
        <v>33.1288700719799</v>
      </c>
      <c r="D51" s="60">
        <v>-96.633559394179</v>
      </c>
      <c r="E51" s="61" t="s">
        <v>1287</v>
      </c>
      <c r="F51" s="112"/>
      <c r="G51" s="75" t="s">
        <v>1288</v>
      </c>
      <c r="H51" s="70"/>
      <c r="I51" s="65">
        <f t="shared" si="1"/>
        <v>0</v>
      </c>
      <c r="J51" s="66">
        <f>COUNTIF(Flats!Username, F51)</f>
        <v>0</v>
      </c>
      <c r="K51" s="67" t="b">
        <v>0</v>
      </c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</row>
    <row r="52">
      <c r="A52" s="59">
        <v>3.0</v>
      </c>
      <c r="B52" s="59">
        <v>30.0</v>
      </c>
      <c r="C52" s="60">
        <v>33.1288700718622</v>
      </c>
      <c r="D52" s="60">
        <v>-96.6333877641461</v>
      </c>
      <c r="E52" s="61" t="s">
        <v>1256</v>
      </c>
      <c r="F52" s="112" t="s">
        <v>303</v>
      </c>
      <c r="G52" s="116"/>
      <c r="H52" s="70"/>
      <c r="I52" s="65">
        <f t="shared" si="1"/>
        <v>0</v>
      </c>
      <c r="J52" s="66">
        <f>COUNTIF(Flats!Username, F52)</f>
        <v>1</v>
      </c>
      <c r="K52" s="66" t="b">
        <v>0</v>
      </c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</row>
    <row r="53">
      <c r="A53" s="59">
        <v>3.0</v>
      </c>
      <c r="B53" s="59">
        <v>31.0</v>
      </c>
      <c r="C53" s="60">
        <v>33.1288700717446</v>
      </c>
      <c r="D53" s="60">
        <v>-96.6332161341131</v>
      </c>
      <c r="E53" s="61" t="s">
        <v>1289</v>
      </c>
      <c r="F53" s="112" t="s">
        <v>333</v>
      </c>
      <c r="G53" s="69" t="s">
        <v>1290</v>
      </c>
      <c r="H53" s="70"/>
      <c r="I53" s="65">
        <f t="shared" si="1"/>
        <v>0</v>
      </c>
      <c r="J53" s="66">
        <f>COUNTIF(Flats!Username, F53)</f>
        <v>4</v>
      </c>
      <c r="K53" s="67" t="b">
        <v>0</v>
      </c>
      <c r="L53" s="71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</row>
    <row r="54">
      <c r="A54" s="59">
        <v>4.0</v>
      </c>
      <c r="B54" s="59">
        <v>19.0</v>
      </c>
      <c r="C54" s="60">
        <v>33.128726342711</v>
      </c>
      <c r="D54" s="60">
        <v>-96.6352757006897</v>
      </c>
      <c r="E54" s="61" t="s">
        <v>1256</v>
      </c>
      <c r="F54" s="112" t="s">
        <v>48</v>
      </c>
      <c r="G54" s="69" t="s">
        <v>1291</v>
      </c>
      <c r="H54" s="70"/>
      <c r="I54" s="65">
        <f t="shared" si="1"/>
        <v>0</v>
      </c>
      <c r="J54" s="66">
        <f>COUNTIF(Flats!Username, F54)</f>
        <v>4</v>
      </c>
      <c r="K54" s="66" t="b">
        <v>0</v>
      </c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</row>
    <row r="55">
      <c r="A55" s="59">
        <v>4.0</v>
      </c>
      <c r="B55" s="59">
        <v>20.0</v>
      </c>
      <c r="C55" s="60">
        <v>33.1287263425934</v>
      </c>
      <c r="D55" s="60">
        <v>-96.6351040709378</v>
      </c>
      <c r="E55" s="61" t="s">
        <v>1256</v>
      </c>
      <c r="F55" s="112" t="s">
        <v>363</v>
      </c>
      <c r="G55" s="69" t="s">
        <v>1292</v>
      </c>
      <c r="H55" s="64"/>
      <c r="I55" s="65">
        <f t="shared" si="1"/>
        <v>0</v>
      </c>
      <c r="J55" s="66">
        <f>COUNTIF(Flats!Username, F55)</f>
        <v>2</v>
      </c>
      <c r="K55" s="66" t="b">
        <v>0</v>
      </c>
      <c r="L55" s="71"/>
      <c r="M55" s="71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</row>
    <row r="56">
      <c r="A56" s="59">
        <v>4.0</v>
      </c>
      <c r="B56" s="59">
        <v>21.0</v>
      </c>
      <c r="C56" s="60">
        <v>33.1287263424757</v>
      </c>
      <c r="D56" s="60">
        <v>-96.6349324411858</v>
      </c>
      <c r="E56" s="61" t="s">
        <v>1256</v>
      </c>
      <c r="F56" s="112" t="s">
        <v>1293</v>
      </c>
      <c r="G56" s="69" t="s">
        <v>1294</v>
      </c>
      <c r="H56" s="70"/>
      <c r="I56" s="65">
        <f t="shared" si="1"/>
        <v>0</v>
      </c>
      <c r="J56" s="66">
        <f>COUNTIF(Flats!Username, F56)</f>
        <v>1</v>
      </c>
      <c r="K56" s="66" t="b">
        <v>0</v>
      </c>
      <c r="L56" s="71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</row>
    <row r="57">
      <c r="A57" s="59">
        <v>4.0</v>
      </c>
      <c r="B57" s="59">
        <v>22.0</v>
      </c>
      <c r="C57" s="60">
        <v>33.1287263423581</v>
      </c>
      <c r="D57" s="60">
        <v>-96.6347608114339</v>
      </c>
      <c r="E57" s="61" t="s">
        <v>1256</v>
      </c>
      <c r="F57" s="112" t="s">
        <v>1295</v>
      </c>
      <c r="G57" s="69" t="s">
        <v>1296</v>
      </c>
      <c r="H57" s="70"/>
      <c r="I57" s="65">
        <f t="shared" si="1"/>
        <v>0</v>
      </c>
      <c r="J57" s="66">
        <f>COUNTIF(Flats!Username, F57)</f>
        <v>4</v>
      </c>
      <c r="K57" s="66" t="b">
        <v>0</v>
      </c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</row>
    <row r="58">
      <c r="A58" s="59">
        <v>4.0</v>
      </c>
      <c r="B58" s="59">
        <v>23.0</v>
      </c>
      <c r="C58" s="60">
        <v>33.1287263422404</v>
      </c>
      <c r="D58" s="60">
        <v>-96.6345891816819</v>
      </c>
      <c r="E58" s="61" t="s">
        <v>1256</v>
      </c>
      <c r="F58" s="112" t="s">
        <v>363</v>
      </c>
      <c r="G58" s="69" t="s">
        <v>1297</v>
      </c>
      <c r="H58" s="70"/>
      <c r="I58" s="65">
        <f t="shared" si="1"/>
        <v>0</v>
      </c>
      <c r="J58" s="66">
        <f>COUNTIF(Flats!Username, F58)</f>
        <v>2</v>
      </c>
      <c r="K58" s="66" t="b">
        <v>0</v>
      </c>
      <c r="L58" s="71"/>
      <c r="M58" s="71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</row>
    <row r="59">
      <c r="A59" s="59">
        <v>4.0</v>
      </c>
      <c r="B59" s="59">
        <v>24.0</v>
      </c>
      <c r="C59" s="60">
        <v>33.1287263421228</v>
      </c>
      <c r="D59" s="60">
        <v>-96.63441755193</v>
      </c>
      <c r="E59" s="61" t="s">
        <v>1256</v>
      </c>
      <c r="F59" s="112" t="s">
        <v>985</v>
      </c>
      <c r="G59" s="113" t="s">
        <v>1298</v>
      </c>
      <c r="H59" s="70"/>
      <c r="I59" s="65">
        <f t="shared" si="1"/>
        <v>0</v>
      </c>
      <c r="J59" s="66">
        <f>COUNTIF(Flats!Username, F59)</f>
        <v>1</v>
      </c>
      <c r="K59" s="66" t="b">
        <v>0</v>
      </c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</row>
    <row r="60">
      <c r="A60" s="59">
        <v>4.0</v>
      </c>
      <c r="B60" s="59">
        <v>25.0</v>
      </c>
      <c r="C60" s="60">
        <v>33.1287263420051</v>
      </c>
      <c r="D60" s="60">
        <v>-96.634245922178</v>
      </c>
      <c r="E60" s="61" t="s">
        <v>1256</v>
      </c>
      <c r="F60" s="112" t="s">
        <v>1295</v>
      </c>
      <c r="G60" s="69" t="s">
        <v>1299</v>
      </c>
      <c r="H60" s="70"/>
      <c r="I60" s="65">
        <f t="shared" si="1"/>
        <v>0</v>
      </c>
      <c r="J60" s="66">
        <f>COUNTIF(Flats!Username, F60)</f>
        <v>4</v>
      </c>
      <c r="K60" s="67" t="b">
        <v>0</v>
      </c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</row>
    <row r="61">
      <c r="A61" s="59">
        <v>4.0</v>
      </c>
      <c r="B61" s="59">
        <v>26.0</v>
      </c>
      <c r="C61" s="60">
        <v>33.1287263418875</v>
      </c>
      <c r="D61" s="60">
        <v>-96.6340742924261</v>
      </c>
      <c r="E61" s="61" t="s">
        <v>1256</v>
      </c>
      <c r="F61" s="112" t="s">
        <v>678</v>
      </c>
      <c r="G61" s="69" t="s">
        <v>1300</v>
      </c>
      <c r="H61" s="64"/>
      <c r="I61" s="65">
        <f t="shared" si="1"/>
        <v>0</v>
      </c>
      <c r="J61" s="66">
        <f>COUNTIF(Flats!Username, F61)</f>
        <v>3</v>
      </c>
      <c r="K61" s="66" t="b">
        <v>0</v>
      </c>
      <c r="L61" s="71"/>
      <c r="M61" s="71"/>
      <c r="N61" s="71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</row>
    <row r="62">
      <c r="A62" s="59">
        <v>4.0</v>
      </c>
      <c r="B62" s="59">
        <v>27.0</v>
      </c>
      <c r="C62" s="60">
        <v>33.1287263417698</v>
      </c>
      <c r="D62" s="60">
        <v>-96.6339026626741</v>
      </c>
      <c r="E62" s="61" t="s">
        <v>1256</v>
      </c>
      <c r="F62" s="112" t="s">
        <v>1259</v>
      </c>
      <c r="G62" s="113" t="s">
        <v>1301</v>
      </c>
      <c r="H62" s="70"/>
      <c r="I62" s="65">
        <f t="shared" si="1"/>
        <v>0</v>
      </c>
      <c r="J62" s="66">
        <f>COUNTIF(Flats!Username, F62)</f>
        <v>3</v>
      </c>
      <c r="K62" s="66" t="b">
        <v>0</v>
      </c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</row>
    <row r="63">
      <c r="A63" s="59">
        <v>4.0</v>
      </c>
      <c r="B63" s="59">
        <v>28.0</v>
      </c>
      <c r="C63" s="60">
        <v>33.1287263416522</v>
      </c>
      <c r="D63" s="60">
        <v>-96.6337310329222</v>
      </c>
      <c r="E63" s="61" t="s">
        <v>1256</v>
      </c>
      <c r="F63" s="112" t="s">
        <v>1295</v>
      </c>
      <c r="G63" s="116"/>
      <c r="H63" s="70"/>
      <c r="I63" s="65">
        <f t="shared" si="1"/>
        <v>0</v>
      </c>
      <c r="J63" s="66">
        <f>COUNTIF(Flats!Username, F63)</f>
        <v>4</v>
      </c>
      <c r="K63" s="66" t="b">
        <v>0</v>
      </c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</row>
    <row r="64">
      <c r="A64" s="59">
        <v>4.0</v>
      </c>
      <c r="B64" s="59">
        <v>29.0</v>
      </c>
      <c r="C64" s="60">
        <v>33.1287263415345</v>
      </c>
      <c r="D64" s="60">
        <v>-96.6335594031703</v>
      </c>
      <c r="E64" s="61" t="s">
        <v>1256</v>
      </c>
      <c r="F64" s="112" t="s">
        <v>50</v>
      </c>
      <c r="G64" s="69" t="s">
        <v>1302</v>
      </c>
      <c r="H64" s="70"/>
      <c r="I64" s="65">
        <f t="shared" si="1"/>
        <v>0</v>
      </c>
      <c r="J64" s="66">
        <f>COUNTIF(Flats!Username, F64)</f>
        <v>2</v>
      </c>
      <c r="K64" s="66" t="b">
        <v>0</v>
      </c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</row>
    <row r="65">
      <c r="A65" s="59">
        <v>4.0</v>
      </c>
      <c r="B65" s="59">
        <v>30.0</v>
      </c>
      <c r="C65" s="60">
        <v>33.1287263414168</v>
      </c>
      <c r="D65" s="60">
        <v>-96.6333877734183</v>
      </c>
      <c r="E65" s="61" t="s">
        <v>1256</v>
      </c>
      <c r="F65" s="112" t="s">
        <v>741</v>
      </c>
      <c r="G65" s="113" t="s">
        <v>1303</v>
      </c>
      <c r="H65" s="70"/>
      <c r="I65" s="65">
        <f t="shared" si="1"/>
        <v>0</v>
      </c>
      <c r="J65" s="66">
        <f>COUNTIF(Flats!Username, F65)</f>
        <v>2</v>
      </c>
      <c r="K65" s="66" t="b">
        <v>0</v>
      </c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</row>
    <row r="66">
      <c r="A66" s="59">
        <v>4.0</v>
      </c>
      <c r="B66" s="59">
        <v>31.0</v>
      </c>
      <c r="C66" s="60">
        <v>33.1287263412992</v>
      </c>
      <c r="D66" s="60">
        <v>-96.6332161436664</v>
      </c>
      <c r="E66" s="61" t="s">
        <v>1256</v>
      </c>
      <c r="F66" s="62" t="s">
        <v>268</v>
      </c>
      <c r="G66" s="77" t="s">
        <v>1304</v>
      </c>
      <c r="H66" s="70"/>
      <c r="I66" s="65">
        <f t="shared" si="1"/>
        <v>0</v>
      </c>
      <c r="J66" s="66">
        <f>COUNTIF(Flats!Username, F66)</f>
        <v>3</v>
      </c>
      <c r="K66" s="66" t="b">
        <v>0</v>
      </c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</row>
    <row r="67">
      <c r="A67" s="59">
        <v>4.0</v>
      </c>
      <c r="B67" s="59">
        <v>32.0</v>
      </c>
      <c r="C67" s="60">
        <v>33.1287263411815</v>
      </c>
      <c r="D67" s="60">
        <v>-96.6330445139144</v>
      </c>
      <c r="E67" s="61" t="s">
        <v>1256</v>
      </c>
      <c r="F67" s="62" t="s">
        <v>79</v>
      </c>
      <c r="G67" s="69" t="s">
        <v>1305</v>
      </c>
      <c r="H67" s="64"/>
      <c r="I67" s="65">
        <f t="shared" si="1"/>
        <v>0</v>
      </c>
      <c r="J67" s="66">
        <f>COUNTIF(Flats!Username, F67)</f>
        <v>3</v>
      </c>
      <c r="K67" s="66" t="b">
        <v>0</v>
      </c>
      <c r="L67" s="71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</row>
    <row r="68">
      <c r="A68" s="59">
        <v>5.0</v>
      </c>
      <c r="B68" s="59">
        <v>18.0</v>
      </c>
      <c r="C68" s="60">
        <v>33.1285826123832</v>
      </c>
      <c r="D68" s="60">
        <v>-96.6354473363421</v>
      </c>
      <c r="E68" s="61" t="s">
        <v>1256</v>
      </c>
      <c r="F68" s="112" t="s">
        <v>266</v>
      </c>
      <c r="G68" s="113" t="s">
        <v>1306</v>
      </c>
      <c r="H68" s="70"/>
      <c r="I68" s="65">
        <f t="shared" si="1"/>
        <v>0</v>
      </c>
      <c r="J68" s="66">
        <f>COUNTIF(Flats!Username, F68)</f>
        <v>10</v>
      </c>
      <c r="K68" s="66" t="b">
        <v>0</v>
      </c>
      <c r="L68" s="71"/>
      <c r="M68" s="71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</row>
    <row r="69">
      <c r="A69" s="59">
        <v>5.0</v>
      </c>
      <c r="B69" s="59">
        <v>19.0</v>
      </c>
      <c r="C69" s="60">
        <v>33.1285826122655</v>
      </c>
      <c r="D69" s="60">
        <v>-96.6352757068712</v>
      </c>
      <c r="E69" s="61" t="s">
        <v>1256</v>
      </c>
      <c r="F69" s="112" t="s">
        <v>1295</v>
      </c>
      <c r="G69" s="75"/>
      <c r="H69" s="70"/>
      <c r="I69" s="65">
        <f t="shared" si="1"/>
        <v>0</v>
      </c>
      <c r="J69" s="66">
        <f>COUNTIF(Flats!Username, F69)</f>
        <v>4</v>
      </c>
      <c r="K69" s="66" t="b">
        <v>0</v>
      </c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</row>
    <row r="70">
      <c r="A70" s="59">
        <v>5.0</v>
      </c>
      <c r="B70" s="59">
        <v>20.0</v>
      </c>
      <c r="C70" s="60">
        <v>33.1285826121479</v>
      </c>
      <c r="D70" s="60">
        <v>-96.6351040774002</v>
      </c>
      <c r="E70" s="61" t="s">
        <v>1256</v>
      </c>
      <c r="F70" s="112" t="s">
        <v>739</v>
      </c>
      <c r="G70" s="113" t="s">
        <v>1307</v>
      </c>
      <c r="H70" s="70"/>
      <c r="I70" s="65">
        <f t="shared" si="1"/>
        <v>0</v>
      </c>
      <c r="J70" s="66">
        <f>COUNTIF(Flats!Username, F70)</f>
        <v>1</v>
      </c>
      <c r="K70" s="66" t="b">
        <v>0</v>
      </c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</row>
    <row r="71">
      <c r="A71" s="59">
        <v>5.0</v>
      </c>
      <c r="B71" s="59">
        <v>21.0</v>
      </c>
      <c r="C71" s="60">
        <v>33.1285826120303</v>
      </c>
      <c r="D71" s="60">
        <v>-96.6349324479292</v>
      </c>
      <c r="E71" s="61" t="s">
        <v>1256</v>
      </c>
      <c r="F71" s="112" t="s">
        <v>1308</v>
      </c>
      <c r="G71" s="113" t="s">
        <v>1309</v>
      </c>
      <c r="H71" s="70"/>
      <c r="I71" s="65">
        <f t="shared" si="1"/>
        <v>0</v>
      </c>
      <c r="J71" s="66">
        <f>COUNTIF(Flats!Username, F71)</f>
        <v>1</v>
      </c>
      <c r="K71" s="66" t="b">
        <v>0</v>
      </c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</row>
    <row r="72">
      <c r="A72" s="59">
        <v>5.0</v>
      </c>
      <c r="B72" s="59">
        <v>22.0</v>
      </c>
      <c r="C72" s="60">
        <v>33.1285826119126</v>
      </c>
      <c r="D72" s="60">
        <v>-96.6347608184582</v>
      </c>
      <c r="E72" s="61" t="s">
        <v>1256</v>
      </c>
      <c r="F72" s="112" t="s">
        <v>266</v>
      </c>
      <c r="G72" s="113" t="s">
        <v>1310</v>
      </c>
      <c r="H72" s="70"/>
      <c r="I72" s="65">
        <f t="shared" si="1"/>
        <v>0</v>
      </c>
      <c r="J72" s="66">
        <f>COUNTIF(Flats!Username, F72)</f>
        <v>10</v>
      </c>
      <c r="K72" s="66" t="b">
        <v>0</v>
      </c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</row>
    <row r="73">
      <c r="A73" s="59">
        <v>5.0</v>
      </c>
      <c r="B73" s="59">
        <v>23.0</v>
      </c>
      <c r="C73" s="60">
        <v>33.128582611795</v>
      </c>
      <c r="D73" s="60">
        <v>-96.6345891889873</v>
      </c>
      <c r="E73" s="61" t="s">
        <v>1311</v>
      </c>
      <c r="F73" s="112" t="s">
        <v>1121</v>
      </c>
      <c r="G73" s="114" t="s">
        <v>1312</v>
      </c>
      <c r="H73" s="70"/>
      <c r="I73" s="65">
        <f t="shared" si="1"/>
        <v>0</v>
      </c>
      <c r="J73" s="66">
        <f>COUNTIF(Flats!Username, F73)</f>
        <v>5</v>
      </c>
      <c r="K73" s="66" t="b">
        <v>0</v>
      </c>
      <c r="L73" s="71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</row>
    <row r="74">
      <c r="A74" s="59">
        <v>5.0</v>
      </c>
      <c r="B74" s="59">
        <v>24.0</v>
      </c>
      <c r="C74" s="60">
        <v>33.1285826116773</v>
      </c>
      <c r="D74" s="60">
        <v>-96.6344175595163</v>
      </c>
      <c r="E74" s="61" t="s">
        <v>1256</v>
      </c>
      <c r="F74" s="112" t="s">
        <v>1205</v>
      </c>
      <c r="G74" s="114" t="s">
        <v>1313</v>
      </c>
      <c r="H74" s="64"/>
      <c r="I74" s="65">
        <f t="shared" si="1"/>
        <v>0</v>
      </c>
      <c r="J74" s="66">
        <f>COUNTIF(Flats!Username, F74)</f>
        <v>2</v>
      </c>
      <c r="K74" s="66" t="b">
        <v>0</v>
      </c>
      <c r="L74" s="71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</row>
    <row r="75">
      <c r="A75" s="59">
        <v>5.0</v>
      </c>
      <c r="B75" s="59">
        <v>25.0</v>
      </c>
      <c r="C75" s="60">
        <v>33.1285826115597</v>
      </c>
      <c r="D75" s="60">
        <v>-96.6342459300453</v>
      </c>
      <c r="E75" s="61" t="s">
        <v>1256</v>
      </c>
      <c r="F75" s="112" t="s">
        <v>394</v>
      </c>
      <c r="G75" s="114" t="s">
        <v>1285</v>
      </c>
      <c r="H75" s="70"/>
      <c r="I75" s="65">
        <f t="shared" si="1"/>
        <v>0</v>
      </c>
      <c r="J75" s="66">
        <f>COUNTIF(Flats!Username, F75)</f>
        <v>4</v>
      </c>
      <c r="K75" s="66" t="b">
        <v>0</v>
      </c>
      <c r="L75" s="71"/>
      <c r="M75" s="71"/>
      <c r="N75" s="71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</row>
    <row r="76">
      <c r="A76" s="59">
        <v>5.0</v>
      </c>
      <c r="B76" s="59">
        <v>26.0</v>
      </c>
      <c r="C76" s="60">
        <v>33.128582611442</v>
      </c>
      <c r="D76" s="60">
        <v>-96.6340743005744</v>
      </c>
      <c r="E76" s="61" t="s">
        <v>1256</v>
      </c>
      <c r="F76" s="112" t="s">
        <v>680</v>
      </c>
      <c r="G76" s="113" t="s">
        <v>1314</v>
      </c>
      <c r="H76" s="70"/>
      <c r="I76" s="65">
        <f t="shared" si="1"/>
        <v>0</v>
      </c>
      <c r="J76" s="66">
        <f>COUNTIF(Flats!Username, F76)</f>
        <v>1</v>
      </c>
      <c r="K76" s="66" t="b">
        <v>0</v>
      </c>
      <c r="L76" s="71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</row>
    <row r="77">
      <c r="A77" s="59">
        <v>5.0</v>
      </c>
      <c r="B77" s="59">
        <v>27.0</v>
      </c>
      <c r="C77" s="60">
        <v>33.1285826113244</v>
      </c>
      <c r="D77" s="60">
        <v>-96.6339026711034</v>
      </c>
      <c r="E77" s="61" t="s">
        <v>1256</v>
      </c>
      <c r="F77" s="112" t="s">
        <v>266</v>
      </c>
      <c r="G77" s="114" t="s">
        <v>1315</v>
      </c>
      <c r="H77" s="70"/>
      <c r="I77" s="65">
        <f t="shared" si="1"/>
        <v>0</v>
      </c>
      <c r="J77" s="66">
        <f>COUNTIF(Flats!Username, F77)</f>
        <v>10</v>
      </c>
      <c r="K77" s="66" t="b">
        <v>0</v>
      </c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</row>
    <row r="78">
      <c r="A78" s="59">
        <v>5.0</v>
      </c>
      <c r="B78" s="59">
        <v>28.0</v>
      </c>
      <c r="C78" s="60">
        <v>33.1285826112067</v>
      </c>
      <c r="D78" s="60">
        <v>-96.6337310416324</v>
      </c>
      <c r="E78" s="61" t="s">
        <v>1256</v>
      </c>
      <c r="F78" s="75" t="s">
        <v>1316</v>
      </c>
      <c r="G78" s="113" t="s">
        <v>1317</v>
      </c>
      <c r="H78" s="70"/>
      <c r="I78" s="65">
        <f t="shared" si="1"/>
        <v>0</v>
      </c>
      <c r="J78" s="66">
        <f>COUNTIF(Flats!Username, F78)</f>
        <v>1</v>
      </c>
      <c r="K78" s="66" t="b">
        <v>0</v>
      </c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</row>
    <row r="79">
      <c r="A79" s="59">
        <v>5.0</v>
      </c>
      <c r="B79" s="59">
        <v>29.0</v>
      </c>
      <c r="C79" s="60">
        <v>33.1285826110891</v>
      </c>
      <c r="D79" s="60">
        <v>-96.6335594121615</v>
      </c>
      <c r="E79" s="61" t="s">
        <v>1256</v>
      </c>
      <c r="F79" s="112" t="s">
        <v>213</v>
      </c>
      <c r="G79" s="69" t="s">
        <v>1318</v>
      </c>
      <c r="H79" s="70"/>
      <c r="I79" s="65">
        <f t="shared" si="1"/>
        <v>0</v>
      </c>
      <c r="J79" s="66">
        <f>COUNTIF(Flats!Username, F79)</f>
        <v>2</v>
      </c>
      <c r="K79" s="66" t="b">
        <v>0</v>
      </c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</row>
    <row r="80">
      <c r="A80" s="59">
        <v>5.0</v>
      </c>
      <c r="B80" s="59">
        <v>30.0</v>
      </c>
      <c r="C80" s="60">
        <v>33.1285826109714</v>
      </c>
      <c r="D80" s="60">
        <v>-96.6333877826905</v>
      </c>
      <c r="E80" s="61" t="s">
        <v>1256</v>
      </c>
      <c r="F80" s="112" t="s">
        <v>266</v>
      </c>
      <c r="G80" s="113" t="s">
        <v>1319</v>
      </c>
      <c r="H80" s="70"/>
      <c r="I80" s="65">
        <f t="shared" si="1"/>
        <v>0</v>
      </c>
      <c r="J80" s="66">
        <f>COUNTIF(Flats!Username, F80)</f>
        <v>10</v>
      </c>
      <c r="K80" s="66" t="b">
        <v>0</v>
      </c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</row>
    <row r="81">
      <c r="A81" s="59">
        <v>5.0</v>
      </c>
      <c r="B81" s="59">
        <v>31.0</v>
      </c>
      <c r="C81" s="60">
        <v>33.1285826108538</v>
      </c>
      <c r="D81" s="60">
        <v>-96.6332161532195</v>
      </c>
      <c r="E81" s="61" t="s">
        <v>1256</v>
      </c>
      <c r="F81" s="112" t="s">
        <v>828</v>
      </c>
      <c r="G81" s="113" t="s">
        <v>1320</v>
      </c>
      <c r="H81" s="64"/>
      <c r="I81" s="65">
        <f t="shared" si="1"/>
        <v>0</v>
      </c>
      <c r="J81" s="66">
        <f>COUNTIF(Flats!Username, F81)</f>
        <v>5</v>
      </c>
      <c r="K81" s="66" t="b">
        <v>0</v>
      </c>
      <c r="L81" s="71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</row>
    <row r="82">
      <c r="A82" s="59">
        <v>5.0</v>
      </c>
      <c r="B82" s="59">
        <v>32.0</v>
      </c>
      <c r="C82" s="60">
        <v>33.1285826107361</v>
      </c>
      <c r="D82" s="60">
        <v>-96.6330445237486</v>
      </c>
      <c r="E82" s="61" t="s">
        <v>1256</v>
      </c>
      <c r="F82" s="112" t="s">
        <v>936</v>
      </c>
      <c r="G82" s="69" t="s">
        <v>1321</v>
      </c>
      <c r="H82" s="70"/>
      <c r="I82" s="65">
        <f t="shared" si="1"/>
        <v>0</v>
      </c>
      <c r="J82" s="66">
        <f>COUNTIF(Flats!Username, F82)</f>
        <v>2</v>
      </c>
      <c r="K82" s="66" t="b">
        <v>0</v>
      </c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</row>
    <row r="83">
      <c r="A83" s="59">
        <v>5.0</v>
      </c>
      <c r="B83" s="59">
        <v>33.0</v>
      </c>
      <c r="C83" s="60">
        <v>33.1285826106184</v>
      </c>
      <c r="D83" s="60">
        <v>-96.6328728942776</v>
      </c>
      <c r="E83" s="61" t="s">
        <v>1256</v>
      </c>
      <c r="F83" s="112" t="s">
        <v>266</v>
      </c>
      <c r="G83" s="113" t="s">
        <v>1322</v>
      </c>
      <c r="H83" s="70"/>
      <c r="I83" s="65">
        <f t="shared" si="1"/>
        <v>0</v>
      </c>
      <c r="J83" s="66">
        <f>COUNTIF(Flats!Username, F83)</f>
        <v>10</v>
      </c>
      <c r="K83" s="66" t="b">
        <v>0</v>
      </c>
      <c r="L83" s="71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</row>
    <row r="84">
      <c r="A84" s="59">
        <v>6.0</v>
      </c>
      <c r="B84" s="59">
        <v>17.0</v>
      </c>
      <c r="C84" s="60">
        <v>33.1284388820554</v>
      </c>
      <c r="D84" s="60">
        <v>-96.6356189714327</v>
      </c>
      <c r="E84" s="61" t="s">
        <v>1256</v>
      </c>
      <c r="F84" s="112" t="s">
        <v>828</v>
      </c>
      <c r="G84" s="113" t="s">
        <v>1323</v>
      </c>
      <c r="H84" s="64"/>
      <c r="I84" s="65">
        <f t="shared" si="1"/>
        <v>0</v>
      </c>
      <c r="J84" s="66">
        <f>COUNTIF(Flats!Username, F84)</f>
        <v>5</v>
      </c>
      <c r="K84" s="66" t="b">
        <v>0</v>
      </c>
      <c r="L84" s="71"/>
      <c r="M84" s="71"/>
      <c r="N84" s="71"/>
      <c r="O84" s="76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</row>
    <row r="85">
      <c r="A85" s="59">
        <v>6.0</v>
      </c>
      <c r="B85" s="59">
        <v>18.0</v>
      </c>
      <c r="C85" s="60">
        <v>33.1284388819378</v>
      </c>
      <c r="D85" s="60">
        <v>-96.6354473422427</v>
      </c>
      <c r="E85" s="61" t="s">
        <v>1256</v>
      </c>
      <c r="F85" s="112" t="s">
        <v>875</v>
      </c>
      <c r="G85" s="75"/>
      <c r="H85" s="70"/>
      <c r="I85" s="65">
        <f t="shared" si="1"/>
        <v>0</v>
      </c>
      <c r="J85" s="66">
        <f>COUNTIF(Flats!Username, F85)</f>
        <v>1</v>
      </c>
      <c r="K85" s="66" t="b">
        <v>0</v>
      </c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</row>
    <row r="86">
      <c r="A86" s="59">
        <v>6.0</v>
      </c>
      <c r="B86" s="59">
        <v>19.0</v>
      </c>
      <c r="C86" s="60">
        <v>33.1284388818201</v>
      </c>
      <c r="D86" s="60">
        <v>-96.6352757130527</v>
      </c>
      <c r="E86" s="61" t="s">
        <v>1256</v>
      </c>
      <c r="F86" s="112" t="s">
        <v>678</v>
      </c>
      <c r="G86" s="69" t="s">
        <v>1324</v>
      </c>
      <c r="H86" s="70"/>
      <c r="I86" s="65">
        <f t="shared" si="1"/>
        <v>0</v>
      </c>
      <c r="J86" s="66">
        <f>COUNTIF(Flats!Username, F86)</f>
        <v>3</v>
      </c>
      <c r="K86" s="66" t="b">
        <v>0</v>
      </c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</row>
    <row r="87">
      <c r="A87" s="59">
        <v>6.0</v>
      </c>
      <c r="B87" s="59">
        <v>20.0</v>
      </c>
      <c r="C87" s="60">
        <v>33.1284388817025</v>
      </c>
      <c r="D87" s="60">
        <v>-96.6351040838627</v>
      </c>
      <c r="E87" s="61" t="s">
        <v>1256</v>
      </c>
      <c r="F87" s="112" t="s">
        <v>213</v>
      </c>
      <c r="G87" s="69" t="s">
        <v>1325</v>
      </c>
      <c r="H87" s="70"/>
      <c r="I87" s="65">
        <f t="shared" si="1"/>
        <v>0</v>
      </c>
      <c r="J87" s="66">
        <f>COUNTIF(Flats!Username, F87)</f>
        <v>2</v>
      </c>
      <c r="K87" s="66" t="b">
        <v>0</v>
      </c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</row>
    <row r="88">
      <c r="A88" s="59">
        <v>6.0</v>
      </c>
      <c r="B88" s="59">
        <v>21.0</v>
      </c>
      <c r="C88" s="60">
        <v>33.1284388815848</v>
      </c>
      <c r="D88" s="60">
        <v>-96.6349324546727</v>
      </c>
      <c r="E88" s="61" t="s">
        <v>1256</v>
      </c>
      <c r="F88" s="112" t="s">
        <v>517</v>
      </c>
      <c r="G88" s="69" t="s">
        <v>1326</v>
      </c>
      <c r="H88" s="70"/>
      <c r="I88" s="65">
        <f t="shared" si="1"/>
        <v>0</v>
      </c>
      <c r="J88" s="66">
        <f>COUNTIF(Flats!Username, F88)</f>
        <v>1</v>
      </c>
      <c r="K88" s="66" t="b">
        <v>0</v>
      </c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</row>
    <row r="89">
      <c r="A89" s="59">
        <v>6.0</v>
      </c>
      <c r="B89" s="59">
        <v>22.0</v>
      </c>
      <c r="C89" s="60">
        <v>33.1284388814672</v>
      </c>
      <c r="D89" s="60">
        <v>-96.6347608254827</v>
      </c>
      <c r="E89" s="61" t="s">
        <v>1256</v>
      </c>
      <c r="F89" s="112" t="s">
        <v>881</v>
      </c>
      <c r="G89" s="69" t="s">
        <v>1327</v>
      </c>
      <c r="H89" s="70"/>
      <c r="I89" s="65">
        <f t="shared" si="1"/>
        <v>0</v>
      </c>
      <c r="J89" s="66">
        <f>COUNTIF(Flats!Username, F89)</f>
        <v>6</v>
      </c>
      <c r="K89" s="66" t="b">
        <v>0</v>
      </c>
      <c r="L89" s="71"/>
      <c r="M89" s="71"/>
      <c r="N89" s="71"/>
      <c r="O89" s="76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</row>
    <row r="90">
      <c r="A90" s="59">
        <v>6.0</v>
      </c>
      <c r="B90" s="59">
        <v>23.0</v>
      </c>
      <c r="C90" s="60">
        <v>33.1284388813495</v>
      </c>
      <c r="D90" s="60">
        <v>-96.6345891962927</v>
      </c>
      <c r="E90" s="61" t="s">
        <v>1256</v>
      </c>
      <c r="F90" s="112" t="s">
        <v>85</v>
      </c>
      <c r="G90" s="113" t="s">
        <v>1328</v>
      </c>
      <c r="H90" s="70"/>
      <c r="I90" s="65">
        <f t="shared" si="1"/>
        <v>0</v>
      </c>
      <c r="J90" s="66">
        <f>COUNTIF(Flats!Username, F90)</f>
        <v>3</v>
      </c>
      <c r="K90" s="66" t="b">
        <v>0</v>
      </c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</row>
    <row r="91">
      <c r="A91" s="59">
        <v>6.0</v>
      </c>
      <c r="B91" s="59">
        <v>24.0</v>
      </c>
      <c r="C91" s="60">
        <v>33.1284388812319</v>
      </c>
      <c r="D91" s="60">
        <v>-96.6344175671027</v>
      </c>
      <c r="E91" s="61" t="s">
        <v>1311</v>
      </c>
      <c r="F91" s="112" t="s">
        <v>453</v>
      </c>
      <c r="G91" s="114" t="s">
        <v>1329</v>
      </c>
      <c r="H91" s="70"/>
      <c r="I91" s="65">
        <f t="shared" si="1"/>
        <v>0</v>
      </c>
      <c r="J91" s="66">
        <f>COUNTIF(Flats!Username, F91)</f>
        <v>4</v>
      </c>
      <c r="K91" s="66" t="b">
        <v>0</v>
      </c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</row>
    <row r="92">
      <c r="A92" s="59">
        <v>6.0</v>
      </c>
      <c r="B92" s="59">
        <v>25.0</v>
      </c>
      <c r="C92" s="60">
        <v>33.1284388811142</v>
      </c>
      <c r="D92" s="60">
        <v>-96.6342459379128</v>
      </c>
      <c r="E92" s="61" t="s">
        <v>1256</v>
      </c>
      <c r="F92" s="112" t="s">
        <v>329</v>
      </c>
      <c r="G92" s="113" t="s">
        <v>1330</v>
      </c>
      <c r="H92" s="70"/>
      <c r="I92" s="65">
        <f t="shared" si="1"/>
        <v>0</v>
      </c>
      <c r="J92" s="66">
        <f>COUNTIF(Flats!Username, F92)</f>
        <v>4</v>
      </c>
      <c r="K92" s="66" t="b">
        <v>0</v>
      </c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</row>
    <row r="93">
      <c r="A93" s="59">
        <v>6.0</v>
      </c>
      <c r="B93" s="59">
        <v>26.0</v>
      </c>
      <c r="C93" s="60">
        <v>33.1284388809966</v>
      </c>
      <c r="D93" s="60">
        <v>-96.6340743087228</v>
      </c>
      <c r="E93" s="61" t="s">
        <v>1256</v>
      </c>
      <c r="F93" s="112" t="s">
        <v>881</v>
      </c>
      <c r="G93" s="69" t="s">
        <v>1331</v>
      </c>
      <c r="H93" s="64"/>
      <c r="I93" s="65">
        <f t="shared" si="1"/>
        <v>0</v>
      </c>
      <c r="J93" s="66">
        <f>COUNTIF(Flats!Username, F93)</f>
        <v>6</v>
      </c>
      <c r="K93" s="66" t="b">
        <v>0</v>
      </c>
      <c r="L93" s="71"/>
      <c r="M93" s="71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</row>
    <row r="94">
      <c r="A94" s="59">
        <v>6.0</v>
      </c>
      <c r="B94" s="59">
        <v>27.0</v>
      </c>
      <c r="C94" s="60">
        <v>33.1284388808789</v>
      </c>
      <c r="D94" s="60">
        <v>-96.6339026795328</v>
      </c>
      <c r="E94" s="61" t="s">
        <v>1256</v>
      </c>
      <c r="F94" s="112" t="s">
        <v>453</v>
      </c>
      <c r="G94" s="114" t="s">
        <v>1332</v>
      </c>
      <c r="H94" s="70"/>
      <c r="I94" s="65">
        <f t="shared" si="1"/>
        <v>0</v>
      </c>
      <c r="J94" s="66">
        <f>COUNTIF(Flats!Username, F94)</f>
        <v>4</v>
      </c>
      <c r="K94" s="66" t="b">
        <v>0</v>
      </c>
      <c r="L94" s="71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</row>
    <row r="95">
      <c r="A95" s="59">
        <v>6.0</v>
      </c>
      <c r="B95" s="59">
        <v>28.0</v>
      </c>
      <c r="C95" s="60">
        <v>33.1284388807613</v>
      </c>
      <c r="D95" s="60">
        <v>-96.6337310503428</v>
      </c>
      <c r="E95" s="61" t="s">
        <v>1256</v>
      </c>
      <c r="F95" s="112" t="s">
        <v>843</v>
      </c>
      <c r="G95" s="113" t="s">
        <v>1333</v>
      </c>
      <c r="H95" s="70"/>
      <c r="I95" s="65">
        <f t="shared" si="1"/>
        <v>0</v>
      </c>
      <c r="J95" s="66">
        <f>COUNTIF(Flats!Username, F95)</f>
        <v>3</v>
      </c>
      <c r="K95" s="66" t="b">
        <v>0</v>
      </c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</row>
    <row r="96">
      <c r="A96" s="59">
        <v>6.0</v>
      </c>
      <c r="B96" s="59">
        <v>29.0</v>
      </c>
      <c r="C96" s="60">
        <v>33.1284388806436</v>
      </c>
      <c r="D96" s="60">
        <v>-96.6335594211528</v>
      </c>
      <c r="E96" s="61" t="s">
        <v>1256</v>
      </c>
      <c r="F96" s="112" t="s">
        <v>881</v>
      </c>
      <c r="G96" s="69" t="s">
        <v>1334</v>
      </c>
      <c r="H96" s="70"/>
      <c r="I96" s="65">
        <f t="shared" si="1"/>
        <v>0</v>
      </c>
      <c r="J96" s="66">
        <f>COUNTIF(Flats!Username, F96)</f>
        <v>6</v>
      </c>
      <c r="K96" s="66" t="b">
        <v>0</v>
      </c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</row>
    <row r="97">
      <c r="A97" s="59">
        <v>6.0</v>
      </c>
      <c r="B97" s="59">
        <v>30.0</v>
      </c>
      <c r="C97" s="60">
        <v>33.128438880526</v>
      </c>
      <c r="D97" s="60">
        <v>-96.6333877919628</v>
      </c>
      <c r="E97" s="61" t="s">
        <v>1287</v>
      </c>
      <c r="F97" s="112"/>
      <c r="G97" s="75" t="s">
        <v>1288</v>
      </c>
      <c r="H97" s="70"/>
      <c r="I97" s="65">
        <f t="shared" si="1"/>
        <v>0</v>
      </c>
      <c r="J97" s="66">
        <f>COUNTIF(Flats!Username, F97)</f>
        <v>0</v>
      </c>
      <c r="K97" s="66" t="b">
        <v>0</v>
      </c>
      <c r="L97" s="71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</row>
    <row r="98">
      <c r="A98" s="59">
        <v>6.0</v>
      </c>
      <c r="B98" s="59">
        <v>31.0</v>
      </c>
      <c r="C98" s="60">
        <v>33.1284388804083</v>
      </c>
      <c r="D98" s="60">
        <v>-96.6332161627728</v>
      </c>
      <c r="E98" s="61" t="s">
        <v>1256</v>
      </c>
      <c r="F98" s="112" t="s">
        <v>961</v>
      </c>
      <c r="G98" s="113" t="s">
        <v>1335</v>
      </c>
      <c r="H98" s="64"/>
      <c r="I98" s="65">
        <f t="shared" si="1"/>
        <v>0</v>
      </c>
      <c r="J98" s="66">
        <f>COUNTIF(Flats!Username, F98)</f>
        <v>4</v>
      </c>
      <c r="K98" s="66" t="b">
        <v>0</v>
      </c>
      <c r="L98" s="71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</row>
    <row r="99">
      <c r="A99" s="59">
        <v>6.0</v>
      </c>
      <c r="B99" s="59">
        <v>32.0</v>
      </c>
      <c r="C99" s="60">
        <v>33.1284388802906</v>
      </c>
      <c r="D99" s="60">
        <v>-96.6330445335828</v>
      </c>
      <c r="E99" s="61" t="s">
        <v>1256</v>
      </c>
      <c r="F99" s="112" t="s">
        <v>881</v>
      </c>
      <c r="G99" s="69" t="s">
        <v>1336</v>
      </c>
      <c r="H99" s="70"/>
      <c r="I99" s="65">
        <f t="shared" si="1"/>
        <v>0</v>
      </c>
      <c r="J99" s="66">
        <f>COUNTIF(Flats!Username, F99)</f>
        <v>6</v>
      </c>
      <c r="K99" s="66" t="b">
        <v>0</v>
      </c>
      <c r="L99" s="75"/>
      <c r="M99" s="71"/>
      <c r="N99" s="71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</row>
    <row r="100">
      <c r="A100" s="59">
        <v>6.0</v>
      </c>
      <c r="B100" s="59">
        <v>33.0</v>
      </c>
      <c r="C100" s="60">
        <v>33.128438880173</v>
      </c>
      <c r="D100" s="60">
        <v>-96.6328729043928</v>
      </c>
      <c r="E100" s="61" t="s">
        <v>1256</v>
      </c>
      <c r="F100" s="112"/>
      <c r="G100" s="75"/>
      <c r="H100" s="70"/>
      <c r="I100" s="65">
        <f t="shared" si="1"/>
        <v>0</v>
      </c>
      <c r="J100" s="66">
        <f>COUNTIF(Flats!Username, F100)</f>
        <v>0</v>
      </c>
      <c r="K100" s="66" t="b">
        <v>0</v>
      </c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</row>
    <row r="101">
      <c r="A101" s="59">
        <v>6.0</v>
      </c>
      <c r="B101" s="59">
        <v>34.0</v>
      </c>
      <c r="C101" s="60">
        <v>33.1284388800554</v>
      </c>
      <c r="D101" s="60">
        <v>-96.6327012752028</v>
      </c>
      <c r="E101" s="61" t="s">
        <v>1256</v>
      </c>
      <c r="F101" s="112" t="s">
        <v>91</v>
      </c>
      <c r="G101" s="113" t="s">
        <v>1337</v>
      </c>
      <c r="H101" s="64"/>
      <c r="I101" s="65">
        <f t="shared" si="1"/>
        <v>0</v>
      </c>
      <c r="J101" s="66">
        <f>COUNTIF(Flats!Username, F101)</f>
        <v>2</v>
      </c>
      <c r="K101" s="66" t="b">
        <v>0</v>
      </c>
      <c r="L101" s="71"/>
      <c r="M101" s="71"/>
      <c r="N101" s="71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</row>
    <row r="102">
      <c r="A102" s="59">
        <v>7.0</v>
      </c>
      <c r="B102" s="59">
        <v>18.0</v>
      </c>
      <c r="C102" s="60">
        <v>33.1282951514923</v>
      </c>
      <c r="D102" s="60">
        <v>-96.6354473481432</v>
      </c>
      <c r="E102" s="61" t="s">
        <v>1256</v>
      </c>
      <c r="F102" s="112" t="s">
        <v>48</v>
      </c>
      <c r="G102" s="69" t="s">
        <v>1338</v>
      </c>
      <c r="H102" s="70"/>
      <c r="I102" s="65">
        <f t="shared" si="1"/>
        <v>0</v>
      </c>
      <c r="J102" s="66">
        <f>COUNTIF(Flats!Username, F102)</f>
        <v>4</v>
      </c>
      <c r="K102" s="66" t="b">
        <v>0</v>
      </c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</row>
    <row r="103">
      <c r="A103" s="59">
        <v>7.0</v>
      </c>
      <c r="B103" s="59">
        <v>19.0</v>
      </c>
      <c r="C103" s="60">
        <v>33.1282951513747</v>
      </c>
      <c r="D103" s="60">
        <v>-96.6352757192341</v>
      </c>
      <c r="E103" s="61" t="s">
        <v>1289</v>
      </c>
      <c r="F103" s="112" t="s">
        <v>644</v>
      </c>
      <c r="G103" s="69" t="s">
        <v>1339</v>
      </c>
      <c r="H103" s="70"/>
      <c r="I103" s="65">
        <f t="shared" si="1"/>
        <v>0</v>
      </c>
      <c r="J103" s="66">
        <f>COUNTIF(Flats!Username, F103)</f>
        <v>2</v>
      </c>
      <c r="K103" s="66" t="b">
        <v>0</v>
      </c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</row>
    <row r="104">
      <c r="A104" s="59">
        <v>7.0</v>
      </c>
      <c r="B104" s="59">
        <v>20.0</v>
      </c>
      <c r="C104" s="60">
        <v>33.128295151257</v>
      </c>
      <c r="D104" s="60">
        <v>-96.6351040903251</v>
      </c>
      <c r="E104" s="61" t="s">
        <v>1256</v>
      </c>
      <c r="F104" s="112" t="s">
        <v>828</v>
      </c>
      <c r="G104" s="113" t="s">
        <v>1340</v>
      </c>
      <c r="H104" s="70"/>
      <c r="I104" s="65">
        <f t="shared" si="1"/>
        <v>0</v>
      </c>
      <c r="J104" s="66">
        <f>COUNTIF(Flats!Username, F104)</f>
        <v>5</v>
      </c>
      <c r="K104" s="66" t="b">
        <v>0</v>
      </c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</row>
    <row r="105">
      <c r="A105" s="59">
        <v>7.0</v>
      </c>
      <c r="B105" s="59">
        <v>21.0</v>
      </c>
      <c r="C105" s="60">
        <v>33.1282951511394</v>
      </c>
      <c r="D105" s="60">
        <v>-96.6349324614161</v>
      </c>
      <c r="E105" s="61" t="s">
        <v>1256</v>
      </c>
      <c r="F105" s="112" t="s">
        <v>1259</v>
      </c>
      <c r="G105" s="113" t="s">
        <v>1341</v>
      </c>
      <c r="H105" s="70"/>
      <c r="I105" s="65">
        <f t="shared" si="1"/>
        <v>0</v>
      </c>
      <c r="J105" s="66">
        <f>COUNTIF(Flats!Username, F105)</f>
        <v>3</v>
      </c>
      <c r="K105" s="66" t="b">
        <v>0</v>
      </c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</row>
    <row r="106">
      <c r="A106" s="59">
        <v>7.0</v>
      </c>
      <c r="B106" s="59">
        <v>22.0</v>
      </c>
      <c r="C106" s="60">
        <v>33.1282951510217</v>
      </c>
      <c r="D106" s="60">
        <v>-96.6347608325071</v>
      </c>
      <c r="E106" s="61" t="s">
        <v>1287</v>
      </c>
      <c r="F106" s="112" t="s">
        <v>81</v>
      </c>
      <c r="G106" s="115" t="s">
        <v>1342</v>
      </c>
      <c r="H106" s="70"/>
      <c r="I106" s="65">
        <f t="shared" si="1"/>
        <v>0</v>
      </c>
      <c r="J106" s="66">
        <f>COUNTIF(Flats!Username, F106)</f>
        <v>3</v>
      </c>
      <c r="K106" s="66" t="b">
        <v>0</v>
      </c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</row>
    <row r="107">
      <c r="A107" s="59">
        <v>7.0</v>
      </c>
      <c r="B107" s="59">
        <v>23.0</v>
      </c>
      <c r="C107" s="60">
        <v>33.128295150904</v>
      </c>
      <c r="D107" s="60">
        <v>-96.6345892035981</v>
      </c>
      <c r="E107" s="61" t="s">
        <v>1256</v>
      </c>
      <c r="F107" s="112"/>
      <c r="G107" s="82" t="s">
        <v>1288</v>
      </c>
      <c r="H107" s="70"/>
      <c r="I107" s="65">
        <f t="shared" si="1"/>
        <v>0</v>
      </c>
      <c r="J107" s="66">
        <f>COUNTIF(Flats!Username, F107)</f>
        <v>0</v>
      </c>
      <c r="K107" s="66" t="b">
        <v>0</v>
      </c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</row>
    <row r="108">
      <c r="A108" s="59">
        <v>7.0</v>
      </c>
      <c r="B108" s="59">
        <v>24.0</v>
      </c>
      <c r="C108" s="60">
        <v>33.1282951507864</v>
      </c>
      <c r="D108" s="60">
        <v>-96.6344175746891</v>
      </c>
      <c r="E108" s="61" t="s">
        <v>1256</v>
      </c>
      <c r="F108" s="112" t="s">
        <v>79</v>
      </c>
      <c r="G108" s="113" t="s">
        <v>1343</v>
      </c>
      <c r="H108" s="70"/>
      <c r="I108" s="65">
        <f t="shared" si="1"/>
        <v>0</v>
      </c>
      <c r="J108" s="66">
        <f>COUNTIF(Flats!Username, F108)</f>
        <v>3</v>
      </c>
      <c r="K108" s="66" t="b">
        <v>0</v>
      </c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</row>
    <row r="109">
      <c r="A109" s="59">
        <v>7.0</v>
      </c>
      <c r="B109" s="59">
        <v>25.0</v>
      </c>
      <c r="C109" s="60">
        <v>33.1282951506687</v>
      </c>
      <c r="D109" s="60">
        <v>-96.6342459457801</v>
      </c>
      <c r="E109" s="61" t="s">
        <v>1256</v>
      </c>
      <c r="F109" s="112"/>
      <c r="G109" s="116"/>
      <c r="H109" s="70"/>
      <c r="I109" s="65">
        <f t="shared" si="1"/>
        <v>0</v>
      </c>
      <c r="J109" s="66">
        <f>COUNTIF(Flats!Username, F109)</f>
        <v>0</v>
      </c>
      <c r="K109" s="66" t="b">
        <v>0</v>
      </c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</row>
    <row r="110">
      <c r="A110" s="59">
        <v>7.0</v>
      </c>
      <c r="B110" s="59">
        <v>26.0</v>
      </c>
      <c r="C110" s="60">
        <v>33.1282951505511</v>
      </c>
      <c r="D110" s="60">
        <v>-96.634074316871</v>
      </c>
      <c r="E110" s="61" t="s">
        <v>1256</v>
      </c>
      <c r="F110" s="112"/>
      <c r="G110" s="75"/>
      <c r="H110" s="70"/>
      <c r="I110" s="65">
        <f t="shared" si="1"/>
        <v>0</v>
      </c>
      <c r="J110" s="66">
        <f>COUNTIF(Flats!Username, F110)</f>
        <v>0</v>
      </c>
      <c r="K110" s="66" t="b">
        <v>0</v>
      </c>
      <c r="L110" s="71"/>
      <c r="M110" s="71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</row>
    <row r="111">
      <c r="A111" s="59">
        <v>7.0</v>
      </c>
      <c r="B111" s="59">
        <v>27.0</v>
      </c>
      <c r="C111" s="60">
        <v>33.1282951504334</v>
      </c>
      <c r="D111" s="60">
        <v>-96.633902687962</v>
      </c>
      <c r="E111" s="61" t="s">
        <v>1344</v>
      </c>
      <c r="F111" s="112" t="s">
        <v>1345</v>
      </c>
      <c r="G111" s="113" t="s">
        <v>1346</v>
      </c>
      <c r="H111" s="64"/>
      <c r="I111" s="65">
        <f t="shared" si="1"/>
        <v>0</v>
      </c>
      <c r="J111" s="66">
        <f>COUNTIF(Flats!Username, F111)</f>
        <v>2</v>
      </c>
      <c r="K111" s="66" t="b">
        <v>0</v>
      </c>
      <c r="L111" s="71"/>
      <c r="M111" s="71"/>
      <c r="N111" s="71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</row>
    <row r="112">
      <c r="A112" s="59">
        <v>7.0</v>
      </c>
      <c r="B112" s="59">
        <v>28.0</v>
      </c>
      <c r="C112" s="60">
        <v>33.1282951503158</v>
      </c>
      <c r="D112" s="60">
        <v>-96.633731059053</v>
      </c>
      <c r="E112" s="61" t="s">
        <v>1256</v>
      </c>
      <c r="F112" s="112"/>
      <c r="G112" s="116"/>
      <c r="H112" s="70"/>
      <c r="I112" s="65">
        <f t="shared" si="1"/>
        <v>0</v>
      </c>
      <c r="J112" s="66">
        <f>COUNTIF(Flats!Username, F112)</f>
        <v>0</v>
      </c>
      <c r="K112" s="66" t="b">
        <v>0</v>
      </c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</row>
    <row r="113">
      <c r="A113" s="59">
        <v>7.0</v>
      </c>
      <c r="B113" s="59">
        <v>29.0</v>
      </c>
      <c r="C113" s="60">
        <v>33.1282951501981</v>
      </c>
      <c r="D113" s="60">
        <v>-96.633559430144</v>
      </c>
      <c r="E113" s="61" t="s">
        <v>1256</v>
      </c>
      <c r="F113" s="112"/>
      <c r="G113" s="75"/>
      <c r="H113" s="70"/>
      <c r="I113" s="65">
        <f t="shared" si="1"/>
        <v>0</v>
      </c>
      <c r="J113" s="66">
        <f>COUNTIF(Flats!Username, F113)</f>
        <v>0</v>
      </c>
      <c r="K113" s="66" t="b">
        <v>0</v>
      </c>
      <c r="L113" s="71"/>
      <c r="M113" s="71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</row>
    <row r="114">
      <c r="A114" s="59">
        <v>7.0</v>
      </c>
      <c r="B114" s="59">
        <v>30.0</v>
      </c>
      <c r="C114" s="60">
        <v>33.1282951500805</v>
      </c>
      <c r="D114" s="60">
        <v>-96.633387801235</v>
      </c>
      <c r="E114" s="61" t="s">
        <v>1256</v>
      </c>
      <c r="F114" s="112"/>
      <c r="G114" s="75"/>
      <c r="H114" s="70"/>
      <c r="I114" s="65">
        <f t="shared" si="1"/>
        <v>0</v>
      </c>
      <c r="J114" s="66">
        <f>COUNTIF(Flats!Username, F114)</f>
        <v>0</v>
      </c>
      <c r="K114" s="66" t="b">
        <v>0</v>
      </c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</row>
    <row r="115">
      <c r="A115" s="59">
        <v>7.0</v>
      </c>
      <c r="B115" s="59">
        <v>31.0</v>
      </c>
      <c r="C115" s="60">
        <v>33.1282951499628</v>
      </c>
      <c r="D115" s="60">
        <v>-96.633216172326</v>
      </c>
      <c r="E115" s="61" t="s">
        <v>1347</v>
      </c>
      <c r="F115" s="112" t="s">
        <v>1345</v>
      </c>
      <c r="G115" s="113" t="s">
        <v>1348</v>
      </c>
      <c r="H115" s="70"/>
      <c r="I115" s="65">
        <f t="shared" si="1"/>
        <v>0</v>
      </c>
      <c r="J115" s="66">
        <f>COUNTIF(Flats!Username, F115)</f>
        <v>2</v>
      </c>
      <c r="K115" s="66" t="b">
        <v>0</v>
      </c>
      <c r="L115" s="71"/>
      <c r="M115" s="71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</row>
    <row r="116">
      <c r="A116" s="59">
        <v>7.0</v>
      </c>
      <c r="B116" s="59">
        <v>32.0</v>
      </c>
      <c r="C116" s="60">
        <v>33.1282951498451</v>
      </c>
      <c r="D116" s="60">
        <v>-96.6330445434169</v>
      </c>
      <c r="E116" s="61" t="s">
        <v>1256</v>
      </c>
      <c r="F116" s="112"/>
      <c r="G116" s="75"/>
      <c r="H116" s="70"/>
      <c r="I116" s="65">
        <f t="shared" si="1"/>
        <v>0</v>
      </c>
      <c r="J116" s="66">
        <f>COUNTIF(Flats!Username, F116)</f>
        <v>0</v>
      </c>
      <c r="K116" s="66" t="b">
        <v>0</v>
      </c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</row>
    <row r="117">
      <c r="A117" s="59">
        <v>7.0</v>
      </c>
      <c r="B117" s="59">
        <v>33.0</v>
      </c>
      <c r="C117" s="60">
        <v>33.1282951497275</v>
      </c>
      <c r="D117" s="60">
        <v>-96.6328729145079</v>
      </c>
      <c r="E117" s="61" t="s">
        <v>1256</v>
      </c>
      <c r="F117" s="112"/>
      <c r="G117" s="82"/>
      <c r="H117" s="70"/>
      <c r="I117" s="65">
        <f t="shared" si="1"/>
        <v>0</v>
      </c>
      <c r="J117" s="66">
        <f>COUNTIF(Flats!Username, F117)</f>
        <v>0</v>
      </c>
      <c r="K117" s="66" t="b">
        <v>0</v>
      </c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</row>
    <row r="118">
      <c r="A118" s="59">
        <v>7.0</v>
      </c>
      <c r="B118" s="59">
        <v>34.0</v>
      </c>
      <c r="C118" s="60">
        <v>33.1282951496099</v>
      </c>
      <c r="D118" s="60">
        <v>-96.6327012855989</v>
      </c>
      <c r="E118" s="61" t="s">
        <v>1256</v>
      </c>
      <c r="F118" s="112"/>
      <c r="G118" s="75"/>
      <c r="H118" s="70"/>
      <c r="I118" s="65">
        <f t="shared" si="1"/>
        <v>0</v>
      </c>
      <c r="J118" s="66">
        <f>COUNTIF(Flats!Username, F118)</f>
        <v>0</v>
      </c>
      <c r="K118" s="66" t="b">
        <v>0</v>
      </c>
      <c r="L118" s="71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</row>
    <row r="119">
      <c r="A119" s="59">
        <v>8.0</v>
      </c>
      <c r="B119" s="59">
        <v>18.0</v>
      </c>
      <c r="C119" s="60">
        <v>33.1281514210469</v>
      </c>
      <c r="D119" s="60">
        <v>-96.6354473540432</v>
      </c>
      <c r="E119" s="61" t="s">
        <v>1256</v>
      </c>
      <c r="F119" s="112" t="s">
        <v>266</v>
      </c>
      <c r="G119" s="113" t="s">
        <v>1349</v>
      </c>
      <c r="H119" s="70"/>
      <c r="I119" s="65">
        <f t="shared" si="1"/>
        <v>0</v>
      </c>
      <c r="J119" s="66">
        <f>COUNTIF(Flats!Username, F119)</f>
        <v>10</v>
      </c>
      <c r="K119" s="66" t="b">
        <v>0</v>
      </c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</row>
    <row r="120">
      <c r="A120" s="59">
        <v>8.0</v>
      </c>
      <c r="B120" s="59">
        <v>19.0</v>
      </c>
      <c r="C120" s="60">
        <v>33.1281514209292</v>
      </c>
      <c r="D120" s="60">
        <v>-96.6352757254151</v>
      </c>
      <c r="E120" s="61" t="s">
        <v>1256</v>
      </c>
      <c r="F120" s="112"/>
      <c r="G120" s="75"/>
      <c r="H120" s="70"/>
      <c r="I120" s="65">
        <f t="shared" si="1"/>
        <v>0</v>
      </c>
      <c r="J120" s="66">
        <f>COUNTIF(Flats!Username, F120)</f>
        <v>0</v>
      </c>
      <c r="K120" s="66" t="b">
        <v>0</v>
      </c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</row>
    <row r="121">
      <c r="A121" s="59">
        <v>8.0</v>
      </c>
      <c r="B121" s="59">
        <v>20.0</v>
      </c>
      <c r="C121" s="60">
        <v>33.1281514208116</v>
      </c>
      <c r="D121" s="60">
        <v>-96.6351040967871</v>
      </c>
      <c r="E121" s="61" t="s">
        <v>1256</v>
      </c>
      <c r="F121" s="112"/>
      <c r="G121" s="116"/>
      <c r="H121" s="70"/>
      <c r="I121" s="65">
        <f t="shared" si="1"/>
        <v>0</v>
      </c>
      <c r="J121" s="66">
        <f>COUNTIF(Flats!Username, F121)</f>
        <v>0</v>
      </c>
      <c r="K121" s="66" t="b">
        <v>0</v>
      </c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</row>
    <row r="122">
      <c r="A122" s="59">
        <v>8.0</v>
      </c>
      <c r="B122" s="59">
        <v>21.0</v>
      </c>
      <c r="C122" s="60">
        <v>33.1281514206939</v>
      </c>
      <c r="D122" s="60">
        <v>-96.634932468159</v>
      </c>
      <c r="E122" s="61" t="s">
        <v>1256</v>
      </c>
      <c r="F122" s="112"/>
      <c r="G122" s="75"/>
      <c r="H122" s="70"/>
      <c r="I122" s="65">
        <f t="shared" si="1"/>
        <v>0</v>
      </c>
      <c r="J122" s="66">
        <f>COUNTIF(Flats!Username, F122)</f>
        <v>0</v>
      </c>
      <c r="K122" s="66" t="b">
        <v>0</v>
      </c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</row>
    <row r="123">
      <c r="A123" s="59">
        <v>8.0</v>
      </c>
      <c r="B123" s="59">
        <v>22.0</v>
      </c>
      <c r="C123" s="60">
        <v>33.1281514205763</v>
      </c>
      <c r="D123" s="60">
        <v>-96.6347608395309</v>
      </c>
      <c r="E123" s="61" t="s">
        <v>1256</v>
      </c>
      <c r="F123" s="112"/>
      <c r="G123" s="75"/>
      <c r="H123" s="70"/>
      <c r="I123" s="65">
        <f t="shared" si="1"/>
        <v>0</v>
      </c>
      <c r="J123" s="66">
        <f>COUNTIF(Flats!Username, F123)</f>
        <v>0</v>
      </c>
      <c r="K123" s="66" t="b">
        <v>0</v>
      </c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</row>
    <row r="124">
      <c r="A124" s="59">
        <v>8.0</v>
      </c>
      <c r="B124" s="59">
        <v>23.0</v>
      </c>
      <c r="C124" s="60">
        <v>33.1281514204586</v>
      </c>
      <c r="D124" s="60">
        <v>-96.6345892109029</v>
      </c>
      <c r="E124" s="61" t="s">
        <v>1256</v>
      </c>
      <c r="F124" s="112"/>
      <c r="G124" s="75"/>
      <c r="H124" s="70"/>
      <c r="I124" s="65">
        <f t="shared" si="1"/>
        <v>0</v>
      </c>
      <c r="J124" s="66">
        <f>COUNTIF(Flats!Username, F124)</f>
        <v>0</v>
      </c>
      <c r="K124" s="66" t="b">
        <v>0</v>
      </c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</row>
    <row r="125">
      <c r="A125" s="59">
        <v>8.0</v>
      </c>
      <c r="B125" s="59">
        <v>24.0</v>
      </c>
      <c r="C125" s="60">
        <v>33.128151420341</v>
      </c>
      <c r="D125" s="60">
        <v>-96.6344175822748</v>
      </c>
      <c r="E125" s="61" t="s">
        <v>1256</v>
      </c>
      <c r="F125" s="112"/>
      <c r="G125" s="75"/>
      <c r="H125" s="70"/>
      <c r="I125" s="65">
        <f t="shared" si="1"/>
        <v>0</v>
      </c>
      <c r="J125" s="66">
        <f>COUNTIF(Flats!Username, F125)</f>
        <v>0</v>
      </c>
      <c r="K125" s="66" t="b">
        <v>0</v>
      </c>
      <c r="L125" s="71"/>
      <c r="M125" s="71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</row>
    <row r="126">
      <c r="A126" s="59">
        <v>8.0</v>
      </c>
      <c r="B126" s="59">
        <v>25.0</v>
      </c>
      <c r="C126" s="60">
        <v>33.1281514202233</v>
      </c>
      <c r="D126" s="60">
        <v>-96.6342459536467</v>
      </c>
      <c r="E126" s="61" t="s">
        <v>1256</v>
      </c>
      <c r="F126" s="112"/>
      <c r="G126" s="75"/>
      <c r="H126" s="70"/>
      <c r="I126" s="65">
        <f t="shared" si="1"/>
        <v>0</v>
      </c>
      <c r="J126" s="66">
        <f>COUNTIF(Flats!Username, F126)</f>
        <v>0</v>
      </c>
      <c r="K126" s="66" t="b">
        <v>0</v>
      </c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</row>
    <row r="127">
      <c r="A127" s="59">
        <v>8.0</v>
      </c>
      <c r="B127" s="59">
        <v>26.0</v>
      </c>
      <c r="C127" s="60">
        <v>33.1281514201057</v>
      </c>
      <c r="D127" s="60">
        <v>-96.6340743250186</v>
      </c>
      <c r="E127" s="61" t="s">
        <v>1256</v>
      </c>
      <c r="F127" s="112"/>
      <c r="G127" s="75"/>
      <c r="H127" s="70"/>
      <c r="I127" s="65">
        <f t="shared" si="1"/>
        <v>0</v>
      </c>
      <c r="J127" s="66">
        <f>COUNTIF(Flats!Username, F127)</f>
        <v>0</v>
      </c>
      <c r="K127" s="66" t="b">
        <v>0</v>
      </c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</row>
    <row r="128">
      <c r="A128" s="59">
        <v>8.0</v>
      </c>
      <c r="B128" s="59">
        <v>27.0</v>
      </c>
      <c r="C128" s="60">
        <v>33.128151419988</v>
      </c>
      <c r="D128" s="60">
        <v>-96.6339026963906</v>
      </c>
      <c r="E128" s="61" t="s">
        <v>1256</v>
      </c>
      <c r="F128" s="112"/>
      <c r="G128" s="75"/>
      <c r="H128" s="70"/>
      <c r="I128" s="65">
        <f t="shared" si="1"/>
        <v>0</v>
      </c>
      <c r="J128" s="66">
        <f>COUNTIF(Flats!Username, F128)</f>
        <v>0</v>
      </c>
      <c r="K128" s="66" t="b">
        <v>0</v>
      </c>
      <c r="L128" s="71"/>
      <c r="M128" s="71"/>
      <c r="N128" s="71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</row>
    <row r="129">
      <c r="A129" s="59">
        <v>8.0</v>
      </c>
      <c r="B129" s="59">
        <v>28.0</v>
      </c>
      <c r="C129" s="60">
        <v>33.1281514198704</v>
      </c>
      <c r="D129" s="60">
        <v>-96.6337310677626</v>
      </c>
      <c r="E129" s="61" t="s">
        <v>1256</v>
      </c>
      <c r="F129" s="112"/>
      <c r="G129" s="75"/>
      <c r="H129" s="70"/>
      <c r="I129" s="65">
        <f t="shared" si="1"/>
        <v>0</v>
      </c>
      <c r="J129" s="66">
        <f>COUNTIF(Flats!Username, F129)</f>
        <v>0</v>
      </c>
      <c r="K129" s="66" t="b">
        <v>0</v>
      </c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</row>
    <row r="130">
      <c r="A130" s="59">
        <v>8.0</v>
      </c>
      <c r="B130" s="59">
        <v>29.0</v>
      </c>
      <c r="C130" s="60">
        <v>33.1281514197527</v>
      </c>
      <c r="D130" s="60">
        <v>-96.6335594391345</v>
      </c>
      <c r="E130" s="61" t="s">
        <v>1256</v>
      </c>
      <c r="F130" s="112" t="s">
        <v>828</v>
      </c>
      <c r="G130" s="113" t="s">
        <v>1350</v>
      </c>
      <c r="H130" s="70"/>
      <c r="I130" s="65">
        <f t="shared" si="1"/>
        <v>0</v>
      </c>
      <c r="J130" s="66">
        <f>COUNTIF(Flats!Username, F130)</f>
        <v>5</v>
      </c>
      <c r="K130" s="66" t="b">
        <v>0</v>
      </c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</row>
    <row r="131">
      <c r="A131" s="59">
        <v>8.0</v>
      </c>
      <c r="B131" s="59">
        <v>30.0</v>
      </c>
      <c r="C131" s="60">
        <v>33.1281514196351</v>
      </c>
      <c r="D131" s="60">
        <v>-96.6333878105064</v>
      </c>
      <c r="E131" s="61" t="s">
        <v>1256</v>
      </c>
      <c r="F131" s="112"/>
      <c r="G131" s="75"/>
      <c r="H131" s="70"/>
      <c r="I131" s="65">
        <f t="shared" si="1"/>
        <v>0</v>
      </c>
      <c r="J131" s="66">
        <f>COUNTIF(Flats!Username, F131)</f>
        <v>0</v>
      </c>
      <c r="K131" s="66" t="b">
        <v>0</v>
      </c>
      <c r="L131" s="71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</row>
    <row r="132">
      <c r="A132" s="59">
        <v>8.0</v>
      </c>
      <c r="B132" s="59">
        <v>31.0</v>
      </c>
      <c r="C132" s="60">
        <v>33.1281514195174</v>
      </c>
      <c r="D132" s="60">
        <v>-96.6332161818783</v>
      </c>
      <c r="E132" s="61" t="s">
        <v>1256</v>
      </c>
      <c r="F132" s="112"/>
      <c r="G132" s="82"/>
      <c r="H132" s="70"/>
      <c r="I132" s="65">
        <f t="shared" si="1"/>
        <v>0</v>
      </c>
      <c r="J132" s="66">
        <f>COUNTIF(Flats!Username, F132)</f>
        <v>0</v>
      </c>
      <c r="K132" s="66" t="b">
        <v>0</v>
      </c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</row>
    <row r="133">
      <c r="A133" s="59">
        <v>8.0</v>
      </c>
      <c r="B133" s="59">
        <v>32.0</v>
      </c>
      <c r="C133" s="60">
        <v>33.1281514193998</v>
      </c>
      <c r="D133" s="60">
        <v>-96.6330445532503</v>
      </c>
      <c r="E133" s="61" t="s">
        <v>1256</v>
      </c>
      <c r="F133" s="112" t="s">
        <v>828</v>
      </c>
      <c r="G133" s="114" t="s">
        <v>1351</v>
      </c>
      <c r="H133" s="70"/>
      <c r="I133" s="65">
        <f t="shared" si="1"/>
        <v>0</v>
      </c>
      <c r="J133" s="66">
        <f>COUNTIF(Flats!Username, F133)</f>
        <v>5</v>
      </c>
      <c r="K133" s="66" t="b">
        <v>0</v>
      </c>
      <c r="L133" s="71"/>
      <c r="M133" s="71"/>
      <c r="N133" s="71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</row>
    <row r="134">
      <c r="A134" s="59">
        <v>8.0</v>
      </c>
      <c r="B134" s="59">
        <v>33.0</v>
      </c>
      <c r="C134" s="60">
        <v>33.1281514192821</v>
      </c>
      <c r="D134" s="60">
        <v>-96.6328729246222</v>
      </c>
      <c r="E134" s="61" t="s">
        <v>1256</v>
      </c>
      <c r="F134" s="112"/>
      <c r="G134" s="75"/>
      <c r="H134" s="70"/>
      <c r="I134" s="65">
        <f t="shared" si="1"/>
        <v>0</v>
      </c>
      <c r="J134" s="66">
        <f>COUNTIF(Flats!Username, F134)</f>
        <v>0</v>
      </c>
      <c r="K134" s="66" t="b">
        <v>0</v>
      </c>
      <c r="L134" s="71"/>
      <c r="M134" s="71"/>
      <c r="N134" s="71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</row>
    <row r="135">
      <c r="A135" s="59">
        <v>8.0</v>
      </c>
      <c r="B135" s="59">
        <v>34.0</v>
      </c>
      <c r="C135" s="60">
        <v>33.1281514191645</v>
      </c>
      <c r="D135" s="60">
        <v>-96.6327012959941</v>
      </c>
      <c r="E135" s="61" t="s">
        <v>1256</v>
      </c>
      <c r="F135" s="112"/>
      <c r="G135" s="75"/>
      <c r="H135" s="70"/>
      <c r="I135" s="65">
        <f t="shared" si="1"/>
        <v>0</v>
      </c>
      <c r="J135" s="66">
        <f>COUNTIF(Flats!Username, F135)</f>
        <v>0</v>
      </c>
      <c r="K135" s="66" t="b">
        <v>0</v>
      </c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</row>
    <row r="136">
      <c r="A136" s="59">
        <v>9.0</v>
      </c>
      <c r="B136" s="59">
        <v>18.0</v>
      </c>
      <c r="C136" s="60">
        <v>33.1280076906014</v>
      </c>
      <c r="D136" s="60">
        <v>-96.6354473599436</v>
      </c>
      <c r="E136" s="61" t="s">
        <v>1256</v>
      </c>
      <c r="F136" s="112" t="s">
        <v>881</v>
      </c>
      <c r="G136" s="69" t="s">
        <v>1352</v>
      </c>
      <c r="H136" s="70"/>
      <c r="I136" s="65">
        <f t="shared" si="1"/>
        <v>0</v>
      </c>
      <c r="J136" s="66">
        <f>COUNTIF(Flats!Username, F136)</f>
        <v>6</v>
      </c>
      <c r="K136" s="66" t="b">
        <v>0</v>
      </c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</row>
    <row r="137">
      <c r="A137" s="59">
        <v>9.0</v>
      </c>
      <c r="B137" s="59">
        <v>19.0</v>
      </c>
      <c r="C137" s="60">
        <v>33.1280076904837</v>
      </c>
      <c r="D137" s="60">
        <v>-96.6352757315966</v>
      </c>
      <c r="E137" s="61" t="s">
        <v>1256</v>
      </c>
      <c r="F137" s="112" t="s">
        <v>961</v>
      </c>
      <c r="G137" s="113" t="s">
        <v>1353</v>
      </c>
      <c r="H137" s="70"/>
      <c r="I137" s="65">
        <f t="shared" si="1"/>
        <v>0</v>
      </c>
      <c r="J137" s="66">
        <f>COUNTIF(Flats!Username, F137)</f>
        <v>4</v>
      </c>
      <c r="K137" s="66" t="b">
        <v>0</v>
      </c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</row>
    <row r="138">
      <c r="A138" s="59">
        <v>9.0</v>
      </c>
      <c r="B138" s="59">
        <v>20.0</v>
      </c>
      <c r="C138" s="60">
        <v>33.128007690366</v>
      </c>
      <c r="D138" s="60">
        <v>-96.6351041032495</v>
      </c>
      <c r="E138" s="61" t="s">
        <v>1256</v>
      </c>
      <c r="F138" s="112" t="s">
        <v>843</v>
      </c>
      <c r="G138" s="113" t="s">
        <v>1354</v>
      </c>
      <c r="H138" s="70"/>
      <c r="I138" s="65">
        <f t="shared" si="1"/>
        <v>0</v>
      </c>
      <c r="J138" s="66">
        <f>COUNTIF(Flats!Username, F138)</f>
        <v>3</v>
      </c>
      <c r="K138" s="66" t="b">
        <v>0</v>
      </c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</row>
    <row r="139">
      <c r="A139" s="59">
        <v>9.0</v>
      </c>
      <c r="B139" s="59">
        <v>21.0</v>
      </c>
      <c r="C139" s="60">
        <v>33.1280076902484</v>
      </c>
      <c r="D139" s="60">
        <v>-96.6349324749024</v>
      </c>
      <c r="E139" s="61" t="s">
        <v>1256</v>
      </c>
      <c r="F139" s="112"/>
      <c r="G139" s="75"/>
      <c r="H139" s="70"/>
      <c r="I139" s="65">
        <f t="shared" si="1"/>
        <v>0</v>
      </c>
      <c r="J139" s="66">
        <f>COUNTIF(Flats!Username, F139)</f>
        <v>0</v>
      </c>
      <c r="K139" s="66" t="b">
        <v>0</v>
      </c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</row>
    <row r="140">
      <c r="A140" s="59">
        <v>9.0</v>
      </c>
      <c r="B140" s="59">
        <v>22.0</v>
      </c>
      <c r="C140" s="60">
        <v>33.1280076901307</v>
      </c>
      <c r="D140" s="60">
        <v>-96.6347608465554</v>
      </c>
      <c r="E140" s="61" t="s">
        <v>1256</v>
      </c>
      <c r="F140" s="112" t="s">
        <v>961</v>
      </c>
      <c r="G140" s="113" t="s">
        <v>1355</v>
      </c>
      <c r="H140" s="70"/>
      <c r="I140" s="65">
        <f t="shared" si="1"/>
        <v>0</v>
      </c>
      <c r="J140" s="66">
        <f>COUNTIF(Flats!Username, F140)</f>
        <v>4</v>
      </c>
      <c r="K140" s="66" t="b">
        <v>0</v>
      </c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</row>
    <row r="141">
      <c r="A141" s="59">
        <v>9.0</v>
      </c>
      <c r="B141" s="59">
        <v>23.0</v>
      </c>
      <c r="C141" s="60">
        <v>33.1280076900131</v>
      </c>
      <c r="D141" s="60">
        <v>-96.6345892182083</v>
      </c>
      <c r="E141" s="61" t="s">
        <v>1256</v>
      </c>
      <c r="F141" s="112"/>
      <c r="G141" s="75"/>
      <c r="H141" s="64"/>
      <c r="I141" s="65">
        <f t="shared" si="1"/>
        <v>0</v>
      </c>
      <c r="J141" s="66">
        <f>COUNTIF(Flats!Username, F141)</f>
        <v>0</v>
      </c>
      <c r="K141" s="66" t="b">
        <v>0</v>
      </c>
      <c r="L141" s="71"/>
      <c r="M141" s="71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</row>
    <row r="142">
      <c r="A142" s="59">
        <v>9.0</v>
      </c>
      <c r="B142" s="59">
        <v>24.0</v>
      </c>
      <c r="C142" s="60">
        <v>33.1280076898954</v>
      </c>
      <c r="D142" s="60">
        <v>-96.6344175898612</v>
      </c>
      <c r="E142" s="61" t="s">
        <v>1311</v>
      </c>
      <c r="F142" s="112" t="s">
        <v>453</v>
      </c>
      <c r="G142" s="113" t="s">
        <v>1356</v>
      </c>
      <c r="H142" s="70"/>
      <c r="I142" s="65">
        <f t="shared" si="1"/>
        <v>0</v>
      </c>
      <c r="J142" s="66">
        <f>COUNTIF(Flats!Username, F142)</f>
        <v>4</v>
      </c>
      <c r="K142" s="66" t="b">
        <v>0</v>
      </c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</row>
    <row r="143">
      <c r="A143" s="59">
        <v>9.0</v>
      </c>
      <c r="B143" s="59">
        <v>25.0</v>
      </c>
      <c r="C143" s="60">
        <v>33.1280076897778</v>
      </c>
      <c r="D143" s="60">
        <v>-96.6342459615141</v>
      </c>
      <c r="E143" s="61" t="s">
        <v>1311</v>
      </c>
      <c r="F143" s="112" t="s">
        <v>1121</v>
      </c>
      <c r="G143" s="113" t="s">
        <v>1357</v>
      </c>
      <c r="H143" s="70"/>
      <c r="I143" s="65">
        <f t="shared" si="1"/>
        <v>0</v>
      </c>
      <c r="J143" s="66">
        <f>COUNTIF(Flats!Username, F143)</f>
        <v>5</v>
      </c>
      <c r="K143" s="66" t="b">
        <v>0</v>
      </c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</row>
    <row r="144">
      <c r="A144" s="59">
        <v>9.0</v>
      </c>
      <c r="B144" s="59">
        <v>26.0</v>
      </c>
      <c r="C144" s="60">
        <v>33.1280076896601</v>
      </c>
      <c r="D144" s="60">
        <v>-96.634074333167</v>
      </c>
      <c r="E144" s="61" t="s">
        <v>1256</v>
      </c>
      <c r="F144" s="112" t="s">
        <v>961</v>
      </c>
      <c r="G144" s="113" t="s">
        <v>1358</v>
      </c>
      <c r="H144" s="70"/>
      <c r="I144" s="65">
        <f t="shared" si="1"/>
        <v>0</v>
      </c>
      <c r="J144" s="66">
        <f>COUNTIF(Flats!Username, F144)</f>
        <v>4</v>
      </c>
      <c r="K144" s="66" t="b">
        <v>0</v>
      </c>
      <c r="L144" s="81"/>
      <c r="M144" s="71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</row>
    <row r="145">
      <c r="A145" s="59">
        <v>9.0</v>
      </c>
      <c r="B145" s="59">
        <v>27.0</v>
      </c>
      <c r="C145" s="60">
        <v>33.1280076895425</v>
      </c>
      <c r="D145" s="60">
        <v>-96.6339027048198</v>
      </c>
      <c r="E145" s="61" t="s">
        <v>1256</v>
      </c>
      <c r="F145" s="112"/>
      <c r="G145" s="75"/>
      <c r="H145" s="64"/>
      <c r="I145" s="65">
        <f t="shared" si="1"/>
        <v>0</v>
      </c>
      <c r="J145" s="66">
        <f>COUNTIF(Flats!Username, F145)</f>
        <v>0</v>
      </c>
      <c r="K145" s="66" t="b">
        <v>0</v>
      </c>
      <c r="L145" s="71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</row>
    <row r="146">
      <c r="A146" s="59">
        <v>9.0</v>
      </c>
      <c r="B146" s="59">
        <v>28.0</v>
      </c>
      <c r="C146" s="60">
        <v>33.1280076894248</v>
      </c>
      <c r="D146" s="60">
        <v>-96.6337310764728</v>
      </c>
      <c r="E146" s="61" t="s">
        <v>1256</v>
      </c>
      <c r="F146" s="112"/>
      <c r="G146" s="75"/>
      <c r="H146" s="64"/>
      <c r="I146" s="65">
        <f t="shared" si="1"/>
        <v>0</v>
      </c>
      <c r="J146" s="66">
        <f>COUNTIF(Flats!Username, F146)</f>
        <v>0</v>
      </c>
      <c r="K146" s="66" t="b">
        <v>0</v>
      </c>
      <c r="L146" s="71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</row>
    <row r="147">
      <c r="A147" s="59">
        <v>9.0</v>
      </c>
      <c r="B147" s="59">
        <v>29.0</v>
      </c>
      <c r="C147" s="60">
        <v>33.1280076893072</v>
      </c>
      <c r="D147" s="60">
        <v>-96.6335594481257</v>
      </c>
      <c r="E147" s="61" t="s">
        <v>1256</v>
      </c>
      <c r="F147" s="112"/>
      <c r="G147" s="75"/>
      <c r="H147" s="70"/>
      <c r="I147" s="65">
        <f t="shared" si="1"/>
        <v>0</v>
      </c>
      <c r="J147" s="66">
        <f>COUNTIF(Flats!Username, F147)</f>
        <v>0</v>
      </c>
      <c r="K147" s="66" t="b">
        <v>0</v>
      </c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</row>
    <row r="148">
      <c r="A148" s="59">
        <v>9.0</v>
      </c>
      <c r="B148" s="59">
        <v>30.0</v>
      </c>
      <c r="C148" s="60">
        <v>33.1280076891895</v>
      </c>
      <c r="D148" s="60">
        <v>-96.6333878197787</v>
      </c>
      <c r="E148" s="61" t="s">
        <v>1256</v>
      </c>
      <c r="F148" s="112"/>
      <c r="G148" s="75"/>
      <c r="H148" s="82"/>
      <c r="I148" s="65">
        <f t="shared" si="1"/>
        <v>0</v>
      </c>
      <c r="J148" s="66">
        <f>COUNTIF(Flats!Username, F148)</f>
        <v>0</v>
      </c>
      <c r="K148" s="66" t="b">
        <v>0</v>
      </c>
      <c r="L148" s="83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</row>
    <row r="149">
      <c r="A149" s="59">
        <v>9.0</v>
      </c>
      <c r="B149" s="59">
        <v>31.0</v>
      </c>
      <c r="C149" s="60">
        <v>33.1280076890719</v>
      </c>
      <c r="D149" s="60">
        <v>-96.6332161914316</v>
      </c>
      <c r="E149" s="61" t="s">
        <v>1256</v>
      </c>
      <c r="F149" s="112"/>
      <c r="G149" s="116"/>
      <c r="H149" s="70"/>
      <c r="I149" s="65">
        <f t="shared" si="1"/>
        <v>0</v>
      </c>
      <c r="J149" s="66">
        <f>COUNTIF(Flats!Username, F149)</f>
        <v>0</v>
      </c>
      <c r="K149" s="66" t="b">
        <v>0</v>
      </c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</row>
    <row r="150">
      <c r="A150" s="59">
        <v>9.0</v>
      </c>
      <c r="B150" s="59">
        <v>32.0</v>
      </c>
      <c r="C150" s="60">
        <v>33.1280076889542</v>
      </c>
      <c r="D150" s="60">
        <v>-96.6330445630845</v>
      </c>
      <c r="E150" s="61" t="s">
        <v>1256</v>
      </c>
      <c r="F150" s="112"/>
      <c r="G150" s="82"/>
      <c r="H150" s="70"/>
      <c r="I150" s="65">
        <f t="shared" si="1"/>
        <v>0</v>
      </c>
      <c r="J150" s="66">
        <f>COUNTIF(Flats!Username, F150)</f>
        <v>0</v>
      </c>
      <c r="K150" s="66" t="b">
        <v>0</v>
      </c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</row>
    <row r="151">
      <c r="A151" s="59">
        <v>9.0</v>
      </c>
      <c r="B151" s="59">
        <v>33.0</v>
      </c>
      <c r="C151" s="60">
        <v>33.1280076888366</v>
      </c>
      <c r="D151" s="60">
        <v>-96.6328729347375</v>
      </c>
      <c r="E151" s="61" t="s">
        <v>1256</v>
      </c>
      <c r="F151" s="112"/>
      <c r="G151" s="117"/>
      <c r="H151" s="70"/>
      <c r="I151" s="65">
        <f t="shared" si="1"/>
        <v>0</v>
      </c>
      <c r="J151" s="66">
        <f>COUNTIF(Flats!Username, F151)</f>
        <v>0</v>
      </c>
      <c r="K151" s="66" t="b">
        <v>0</v>
      </c>
      <c r="L151" s="71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</row>
    <row r="152">
      <c r="A152" s="59">
        <v>9.0</v>
      </c>
      <c r="B152" s="59">
        <v>34.0</v>
      </c>
      <c r="C152" s="60">
        <v>33.1280076887189</v>
      </c>
      <c r="D152" s="60">
        <v>-96.6327013063904</v>
      </c>
      <c r="E152" s="61" t="s">
        <v>1256</v>
      </c>
      <c r="F152" s="112" t="s">
        <v>50</v>
      </c>
      <c r="G152" s="69" t="s">
        <v>1359</v>
      </c>
      <c r="H152" s="70"/>
      <c r="I152" s="65">
        <f t="shared" si="1"/>
        <v>0</v>
      </c>
      <c r="J152" s="66">
        <f>COUNTIF(Flats!Username, F152)</f>
        <v>2</v>
      </c>
      <c r="K152" s="66" t="b">
        <v>0</v>
      </c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</row>
    <row r="153">
      <c r="A153" s="59">
        <v>10.0</v>
      </c>
      <c r="B153" s="59">
        <v>14.0</v>
      </c>
      <c r="C153" s="60">
        <v>33.1278639606266</v>
      </c>
      <c r="D153" s="60">
        <v>-96.6361338781081</v>
      </c>
      <c r="E153" s="61" t="s">
        <v>1256</v>
      </c>
      <c r="F153" s="112" t="s">
        <v>48</v>
      </c>
      <c r="G153" s="69" t="s">
        <v>1360</v>
      </c>
      <c r="H153" s="70"/>
      <c r="I153" s="65">
        <f t="shared" si="1"/>
        <v>0</v>
      </c>
      <c r="J153" s="66">
        <f>COUNTIF(Flats!Username, F153)</f>
        <v>4</v>
      </c>
      <c r="K153" s="66" t="b">
        <v>0</v>
      </c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</row>
    <row r="154">
      <c r="A154" s="59">
        <v>10.0</v>
      </c>
      <c r="B154" s="59">
        <v>15.0</v>
      </c>
      <c r="C154" s="60">
        <v>33.1278639605089</v>
      </c>
      <c r="D154" s="60">
        <v>-96.635962250042</v>
      </c>
      <c r="E154" s="61" t="s">
        <v>1256</v>
      </c>
      <c r="F154" s="112"/>
      <c r="G154" s="116"/>
      <c r="H154" s="70"/>
      <c r="I154" s="65">
        <f t="shared" si="1"/>
        <v>0</v>
      </c>
      <c r="J154" s="66">
        <f>COUNTIF(Flats!Username, F154)</f>
        <v>0</v>
      </c>
      <c r="K154" s="66" t="b">
        <v>0</v>
      </c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</row>
    <row r="155">
      <c r="A155" s="59">
        <v>10.0</v>
      </c>
      <c r="B155" s="59">
        <v>16.0</v>
      </c>
      <c r="C155" s="60">
        <v>33.1278639603913</v>
      </c>
      <c r="D155" s="60">
        <v>-96.6357906219759</v>
      </c>
      <c r="E155" s="61" t="s">
        <v>1256</v>
      </c>
      <c r="F155" s="112"/>
      <c r="G155" s="116"/>
      <c r="H155" s="70"/>
      <c r="I155" s="65">
        <f t="shared" si="1"/>
        <v>0</v>
      </c>
      <c r="J155" s="66">
        <f>COUNTIF(Flats!Username, F155)</f>
        <v>0</v>
      </c>
      <c r="K155" s="66" t="b">
        <v>0</v>
      </c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</row>
    <row r="156">
      <c r="A156" s="59">
        <v>10.0</v>
      </c>
      <c r="B156" s="59">
        <v>17.0</v>
      </c>
      <c r="C156" s="60">
        <v>33.1278639602736</v>
      </c>
      <c r="D156" s="60">
        <v>-96.6356189939097</v>
      </c>
      <c r="E156" s="61" t="s">
        <v>1256</v>
      </c>
      <c r="F156" s="112"/>
      <c r="G156" s="75"/>
      <c r="H156" s="70"/>
      <c r="I156" s="65">
        <f t="shared" si="1"/>
        <v>0</v>
      </c>
      <c r="J156" s="66">
        <f>COUNTIF(Flats!Username, F156)</f>
        <v>0</v>
      </c>
      <c r="K156" s="66" t="b">
        <v>0</v>
      </c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</row>
    <row r="157">
      <c r="A157" s="59">
        <v>10.0</v>
      </c>
      <c r="B157" s="59">
        <v>18.0</v>
      </c>
      <c r="C157" s="60">
        <v>33.127863960156</v>
      </c>
      <c r="D157" s="60">
        <v>-96.6354473658436</v>
      </c>
      <c r="E157" s="61" t="s">
        <v>1256</v>
      </c>
      <c r="F157" s="112"/>
      <c r="G157" s="75"/>
      <c r="H157" s="70"/>
      <c r="I157" s="65">
        <f t="shared" si="1"/>
        <v>0</v>
      </c>
      <c r="J157" s="66">
        <f>COUNTIF(Flats!Username, F157)</f>
        <v>0</v>
      </c>
      <c r="K157" s="66" t="b">
        <v>0</v>
      </c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</row>
    <row r="158">
      <c r="A158" s="59">
        <v>10.0</v>
      </c>
      <c r="B158" s="59">
        <v>19.0</v>
      </c>
      <c r="C158" s="60">
        <v>33.1278639600383</v>
      </c>
      <c r="D158" s="60">
        <v>-96.6352757377774</v>
      </c>
      <c r="E158" s="61" t="s">
        <v>1256</v>
      </c>
      <c r="F158" s="112"/>
      <c r="G158" s="82"/>
      <c r="H158" s="70"/>
      <c r="I158" s="65">
        <f t="shared" si="1"/>
        <v>0</v>
      </c>
      <c r="J158" s="66">
        <f>COUNTIF(Flats!Username, F158)</f>
        <v>0</v>
      </c>
      <c r="K158" s="66" t="b">
        <v>0</v>
      </c>
      <c r="L158" s="71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</row>
    <row r="159">
      <c r="A159" s="59">
        <v>10.0</v>
      </c>
      <c r="B159" s="59">
        <v>20.0</v>
      </c>
      <c r="C159" s="60">
        <v>33.1278639599206</v>
      </c>
      <c r="D159" s="60">
        <v>-96.6351041097113</v>
      </c>
      <c r="E159" s="61" t="s">
        <v>1256</v>
      </c>
      <c r="F159" s="112"/>
      <c r="G159" s="75"/>
      <c r="H159" s="70"/>
      <c r="I159" s="65">
        <f t="shared" si="1"/>
        <v>0</v>
      </c>
      <c r="J159" s="66">
        <f>COUNTIF(Flats!Username, F159)</f>
        <v>0</v>
      </c>
      <c r="K159" s="66" t="b">
        <v>0</v>
      </c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</row>
    <row r="160">
      <c r="A160" s="59">
        <v>10.0</v>
      </c>
      <c r="B160" s="59">
        <v>21.0</v>
      </c>
      <c r="C160" s="60">
        <v>33.127863959803</v>
      </c>
      <c r="D160" s="60">
        <v>-96.6349324816452</v>
      </c>
      <c r="E160" s="61" t="s">
        <v>1256</v>
      </c>
      <c r="F160" s="112"/>
      <c r="G160" s="116"/>
      <c r="H160" s="70"/>
      <c r="I160" s="65">
        <f t="shared" si="1"/>
        <v>0</v>
      </c>
      <c r="J160" s="66">
        <f>COUNTIF(Flats!Username, F160)</f>
        <v>0</v>
      </c>
      <c r="K160" s="66" t="b">
        <v>0</v>
      </c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</row>
    <row r="161">
      <c r="A161" s="59">
        <v>10.0</v>
      </c>
      <c r="B161" s="59">
        <v>22.0</v>
      </c>
      <c r="C161" s="60">
        <v>33.1278639596853</v>
      </c>
      <c r="D161" s="60">
        <v>-96.634760853579</v>
      </c>
      <c r="E161" s="61" t="s">
        <v>1256</v>
      </c>
      <c r="F161" s="112"/>
      <c r="G161" s="75"/>
      <c r="H161" s="70"/>
      <c r="I161" s="65">
        <f t="shared" si="1"/>
        <v>0</v>
      </c>
      <c r="J161" s="66">
        <f>COUNTIF(Flats!Username, F161)</f>
        <v>0</v>
      </c>
      <c r="K161" s="66" t="b">
        <v>0</v>
      </c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</row>
    <row r="162">
      <c r="A162" s="59">
        <v>10.0</v>
      </c>
      <c r="B162" s="59">
        <v>23.0</v>
      </c>
      <c r="C162" s="60">
        <v>33.1278639595677</v>
      </c>
      <c r="D162" s="60">
        <v>-96.6345892255129</v>
      </c>
      <c r="E162" s="61" t="s">
        <v>1256</v>
      </c>
      <c r="F162" s="112"/>
      <c r="G162" s="75"/>
      <c r="H162" s="70"/>
      <c r="I162" s="65">
        <f t="shared" si="1"/>
        <v>0</v>
      </c>
      <c r="J162" s="66">
        <f>COUNTIF(Flats!Username, F162)</f>
        <v>0</v>
      </c>
      <c r="K162" s="66" t="b">
        <v>0</v>
      </c>
      <c r="L162" s="71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</row>
    <row r="163">
      <c r="A163" s="59">
        <v>10.0</v>
      </c>
      <c r="B163" s="59">
        <v>24.0</v>
      </c>
      <c r="C163" s="60">
        <v>33.12786395945</v>
      </c>
      <c r="D163" s="60">
        <v>-96.6344175974468</v>
      </c>
      <c r="E163" s="61" t="s">
        <v>1256</v>
      </c>
      <c r="F163" s="112"/>
      <c r="G163" s="82"/>
      <c r="H163" s="64"/>
      <c r="I163" s="65">
        <f t="shared" si="1"/>
        <v>0</v>
      </c>
      <c r="J163" s="66">
        <f>COUNTIF(Flats!Username, F163)</f>
        <v>0</v>
      </c>
      <c r="K163" s="66" t="b">
        <v>0</v>
      </c>
      <c r="L163" s="71"/>
      <c r="M163" s="71"/>
      <c r="N163" s="71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</row>
    <row r="164">
      <c r="A164" s="59">
        <v>10.0</v>
      </c>
      <c r="B164" s="59">
        <v>25.0</v>
      </c>
      <c r="C164" s="60">
        <v>33.1278639593324</v>
      </c>
      <c r="D164" s="60">
        <v>-96.6342459693806</v>
      </c>
      <c r="E164" s="61" t="s">
        <v>1256</v>
      </c>
      <c r="F164" s="112"/>
      <c r="G164" s="116"/>
      <c r="H164" s="70"/>
      <c r="I164" s="65">
        <f t="shared" si="1"/>
        <v>0</v>
      </c>
      <c r="J164" s="66">
        <f>COUNTIF(Flats!Username, F164)</f>
        <v>0</v>
      </c>
      <c r="K164" s="66" t="b">
        <v>0</v>
      </c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</row>
    <row r="165">
      <c r="A165" s="59">
        <v>10.0</v>
      </c>
      <c r="B165" s="59">
        <v>26.0</v>
      </c>
      <c r="C165" s="60">
        <v>33.1278639592147</v>
      </c>
      <c r="D165" s="60">
        <v>-96.6340743413145</v>
      </c>
      <c r="E165" s="61" t="s">
        <v>1256</v>
      </c>
      <c r="F165" s="112" t="s">
        <v>881</v>
      </c>
      <c r="G165" s="69" t="s">
        <v>1361</v>
      </c>
      <c r="H165" s="64"/>
      <c r="I165" s="65">
        <f t="shared" si="1"/>
        <v>0</v>
      </c>
      <c r="J165" s="66">
        <f>COUNTIF(Flats!Username, F165)</f>
        <v>6</v>
      </c>
      <c r="K165" s="66" t="b">
        <v>0</v>
      </c>
      <c r="L165" s="71"/>
      <c r="M165" s="71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</row>
    <row r="166">
      <c r="A166" s="59">
        <v>10.0</v>
      </c>
      <c r="B166" s="59">
        <v>27.0</v>
      </c>
      <c r="C166" s="60">
        <v>33.1278639590971</v>
      </c>
      <c r="D166" s="60">
        <v>-96.6339027132484</v>
      </c>
      <c r="E166" s="61" t="s">
        <v>1256</v>
      </c>
      <c r="F166" s="112"/>
      <c r="G166" s="75"/>
      <c r="H166" s="70"/>
      <c r="I166" s="65">
        <f t="shared" si="1"/>
        <v>0</v>
      </c>
      <c r="J166" s="66">
        <f>COUNTIF(Flats!Username, F166)</f>
        <v>0</v>
      </c>
      <c r="K166" s="66" t="b">
        <v>0</v>
      </c>
      <c r="L166" s="71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</row>
    <row r="167">
      <c r="A167" s="59">
        <v>10.0</v>
      </c>
      <c r="B167" s="59">
        <v>28.0</v>
      </c>
      <c r="C167" s="60">
        <v>33.1278639589794</v>
      </c>
      <c r="D167" s="60">
        <v>-96.6337310851822</v>
      </c>
      <c r="E167" s="61" t="s">
        <v>1256</v>
      </c>
      <c r="F167" s="112"/>
      <c r="G167" s="116"/>
      <c r="H167" s="70"/>
      <c r="I167" s="65">
        <f t="shared" si="1"/>
        <v>0</v>
      </c>
      <c r="J167" s="66">
        <f>COUNTIF(Flats!Username, F167)</f>
        <v>0</v>
      </c>
      <c r="K167" s="66" t="b">
        <v>0</v>
      </c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</row>
    <row r="168">
      <c r="A168" s="59">
        <v>10.0</v>
      </c>
      <c r="B168" s="59">
        <v>29.0</v>
      </c>
      <c r="C168" s="60">
        <v>33.1278639588618</v>
      </c>
      <c r="D168" s="60">
        <v>-96.6335594571161</v>
      </c>
      <c r="E168" s="61" t="s">
        <v>1256</v>
      </c>
      <c r="F168" s="112"/>
      <c r="G168" s="82"/>
      <c r="H168" s="70"/>
      <c r="I168" s="65">
        <f t="shared" si="1"/>
        <v>0</v>
      </c>
      <c r="J168" s="66">
        <f>COUNTIF(Flats!Username, F168)</f>
        <v>0</v>
      </c>
      <c r="K168" s="66" t="b">
        <v>0</v>
      </c>
      <c r="L168" s="71"/>
      <c r="M168" s="71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</row>
    <row r="169">
      <c r="A169" s="59">
        <v>10.0</v>
      </c>
      <c r="B169" s="59">
        <v>30.0</v>
      </c>
      <c r="C169" s="60">
        <v>33.1278639587441</v>
      </c>
      <c r="D169" s="60">
        <v>-96.6333878290499</v>
      </c>
      <c r="E169" s="61" t="s">
        <v>1256</v>
      </c>
      <c r="F169" s="112"/>
      <c r="G169" s="75"/>
      <c r="H169" s="70"/>
      <c r="I169" s="65">
        <f t="shared" si="1"/>
        <v>0</v>
      </c>
      <c r="J169" s="66">
        <f>COUNTIF(Flats!Username, F169)</f>
        <v>0</v>
      </c>
      <c r="K169" s="66" t="b">
        <v>0</v>
      </c>
      <c r="L169" s="71"/>
      <c r="M169" s="71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</row>
    <row r="170">
      <c r="A170" s="59">
        <v>10.0</v>
      </c>
      <c r="B170" s="59">
        <v>31.0</v>
      </c>
      <c r="C170" s="60">
        <v>33.1278639586265</v>
      </c>
      <c r="D170" s="60">
        <v>-96.6332162009838</v>
      </c>
      <c r="E170" s="61" t="s">
        <v>1256</v>
      </c>
      <c r="F170" s="112"/>
      <c r="G170" s="116"/>
      <c r="H170" s="70"/>
      <c r="I170" s="65">
        <f t="shared" si="1"/>
        <v>0</v>
      </c>
      <c r="J170" s="66">
        <f>COUNTIF(Flats!Username, F170)</f>
        <v>0</v>
      </c>
      <c r="K170" s="66" t="b">
        <v>0</v>
      </c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</row>
    <row r="171">
      <c r="A171" s="59">
        <v>10.0</v>
      </c>
      <c r="B171" s="59">
        <v>32.0</v>
      </c>
      <c r="C171" s="60">
        <v>33.1278639585088</v>
      </c>
      <c r="D171" s="60">
        <v>-96.6330445729177</v>
      </c>
      <c r="E171" s="61" t="s">
        <v>1256</v>
      </c>
      <c r="F171" s="112"/>
      <c r="G171" s="75"/>
      <c r="H171" s="70"/>
      <c r="I171" s="65">
        <f t="shared" si="1"/>
        <v>0</v>
      </c>
      <c r="J171" s="66">
        <f>COUNTIF(Flats!Username, F171)</f>
        <v>0</v>
      </c>
      <c r="K171" s="66" t="b">
        <v>0</v>
      </c>
      <c r="L171" s="71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</row>
    <row r="172">
      <c r="A172" s="59">
        <v>10.0</v>
      </c>
      <c r="B172" s="59">
        <v>33.0</v>
      </c>
      <c r="C172" s="60">
        <v>33.1278639583911</v>
      </c>
      <c r="D172" s="60">
        <v>-96.6328729448515</v>
      </c>
      <c r="E172" s="61" t="s">
        <v>1256</v>
      </c>
      <c r="F172" s="112"/>
      <c r="G172" s="75"/>
      <c r="H172" s="70"/>
      <c r="I172" s="65">
        <f t="shared" si="1"/>
        <v>0</v>
      </c>
      <c r="J172" s="66">
        <f>COUNTIF(Flats!Username, F172)</f>
        <v>0</v>
      </c>
      <c r="K172" s="66" t="b">
        <v>0</v>
      </c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</row>
    <row r="173">
      <c r="A173" s="59">
        <v>10.0</v>
      </c>
      <c r="B173" s="59">
        <v>34.0</v>
      </c>
      <c r="C173" s="60">
        <v>33.1278639582735</v>
      </c>
      <c r="D173" s="60">
        <v>-96.6327013167854</v>
      </c>
      <c r="E173" s="61" t="s">
        <v>1256</v>
      </c>
      <c r="F173" s="112"/>
      <c r="G173" s="116"/>
      <c r="H173" s="70"/>
      <c r="I173" s="65">
        <f t="shared" si="1"/>
        <v>0</v>
      </c>
      <c r="J173" s="66">
        <f>COUNTIF(Flats!Username, F173)</f>
        <v>0</v>
      </c>
      <c r="K173" s="66" t="b">
        <v>0</v>
      </c>
      <c r="L173" s="71"/>
      <c r="M173" s="71"/>
      <c r="N173" s="71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</row>
    <row r="174">
      <c r="A174" s="59">
        <v>11.0</v>
      </c>
      <c r="B174" s="59">
        <v>12.0</v>
      </c>
      <c r="C174" s="60">
        <v>33.1277202304164</v>
      </c>
      <c r="D174" s="60">
        <v>-96.6364771384551</v>
      </c>
      <c r="E174" s="61" t="s">
        <v>1256</v>
      </c>
      <c r="F174" s="112"/>
      <c r="G174" s="75"/>
      <c r="H174" s="70"/>
      <c r="I174" s="65">
        <f t="shared" si="1"/>
        <v>0</v>
      </c>
      <c r="J174" s="66">
        <f>COUNTIF(Flats!Username, F174)</f>
        <v>0</v>
      </c>
      <c r="K174" s="66" t="b">
        <v>0</v>
      </c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</row>
    <row r="175">
      <c r="A175" s="59">
        <v>11.0</v>
      </c>
      <c r="B175" s="59">
        <v>13.0</v>
      </c>
      <c r="C175" s="60">
        <v>33.1277202302987</v>
      </c>
      <c r="D175" s="60">
        <v>-96.6363055106699</v>
      </c>
      <c r="E175" s="61" t="s">
        <v>1256</v>
      </c>
      <c r="F175" s="112"/>
      <c r="G175" s="75"/>
      <c r="H175" s="70"/>
      <c r="I175" s="65">
        <f t="shared" si="1"/>
        <v>0</v>
      </c>
      <c r="J175" s="66">
        <f>COUNTIF(Flats!Username, F175)</f>
        <v>0</v>
      </c>
      <c r="K175" s="66" t="b">
        <v>0</v>
      </c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</row>
    <row r="176">
      <c r="A176" s="59">
        <v>11.0</v>
      </c>
      <c r="B176" s="59">
        <v>14.0</v>
      </c>
      <c r="C176" s="60">
        <v>33.1277202301811</v>
      </c>
      <c r="D176" s="60">
        <v>-96.6361338828847</v>
      </c>
      <c r="E176" s="61" t="s">
        <v>1256</v>
      </c>
      <c r="F176" s="112"/>
      <c r="G176" s="82"/>
      <c r="H176" s="70"/>
      <c r="I176" s="65">
        <f t="shared" si="1"/>
        <v>0</v>
      </c>
      <c r="J176" s="66">
        <f>COUNTIF(Flats!Username, F176)</f>
        <v>0</v>
      </c>
      <c r="K176" s="66" t="b">
        <v>0</v>
      </c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</row>
    <row r="177">
      <c r="A177" s="59">
        <v>11.0</v>
      </c>
      <c r="B177" s="59">
        <v>15.0</v>
      </c>
      <c r="C177" s="60">
        <v>33.1277202300634</v>
      </c>
      <c r="D177" s="60">
        <v>-96.6359622550996</v>
      </c>
      <c r="E177" s="61" t="s">
        <v>1256</v>
      </c>
      <c r="F177" s="112"/>
      <c r="G177" s="75"/>
      <c r="H177" s="70"/>
      <c r="I177" s="65">
        <f t="shared" si="1"/>
        <v>0</v>
      </c>
      <c r="J177" s="66">
        <f>COUNTIF(Flats!Username, F177)</f>
        <v>0</v>
      </c>
      <c r="K177" s="66" t="b">
        <v>0</v>
      </c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</row>
    <row r="178">
      <c r="A178" s="59">
        <v>11.0</v>
      </c>
      <c r="B178" s="59">
        <v>16.0</v>
      </c>
      <c r="C178" s="60">
        <v>33.1277202299457</v>
      </c>
      <c r="D178" s="60">
        <v>-96.6357906273144</v>
      </c>
      <c r="E178" s="61" t="s">
        <v>1256</v>
      </c>
      <c r="F178" s="112"/>
      <c r="G178" s="116"/>
      <c r="H178" s="70"/>
      <c r="I178" s="65">
        <f t="shared" si="1"/>
        <v>0</v>
      </c>
      <c r="J178" s="66">
        <f>COUNTIF(Flats!Username, F178)</f>
        <v>0</v>
      </c>
      <c r="K178" s="66" t="b">
        <v>0</v>
      </c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</row>
    <row r="179">
      <c r="A179" s="59">
        <v>11.0</v>
      </c>
      <c r="B179" s="59">
        <v>17.0</v>
      </c>
      <c r="C179" s="60">
        <v>33.1277202298281</v>
      </c>
      <c r="D179" s="60">
        <v>-96.6356189995293</v>
      </c>
      <c r="E179" s="61" t="s">
        <v>1256</v>
      </c>
      <c r="F179" s="112"/>
      <c r="G179" s="75"/>
      <c r="H179" s="70"/>
      <c r="I179" s="65">
        <f t="shared" si="1"/>
        <v>0</v>
      </c>
      <c r="J179" s="66">
        <f>COUNTIF(Flats!Username, F179)</f>
        <v>0</v>
      </c>
      <c r="K179" s="66" t="b">
        <v>0</v>
      </c>
      <c r="L179" s="71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</row>
    <row r="180">
      <c r="A180" s="59">
        <v>11.0</v>
      </c>
      <c r="B180" s="59">
        <v>18.0</v>
      </c>
      <c r="C180" s="60">
        <v>33.1277202297105</v>
      </c>
      <c r="D180" s="60">
        <v>-96.6354473717441</v>
      </c>
      <c r="E180" s="61" t="s">
        <v>1256</v>
      </c>
      <c r="F180" s="112"/>
      <c r="G180" s="75"/>
      <c r="H180" s="70"/>
      <c r="I180" s="65">
        <f t="shared" si="1"/>
        <v>0</v>
      </c>
      <c r="J180" s="66">
        <f>COUNTIF(Flats!Username, F180)</f>
        <v>0</v>
      </c>
      <c r="K180" s="66" t="b">
        <v>0</v>
      </c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</row>
    <row r="181">
      <c r="A181" s="59">
        <v>11.0</v>
      </c>
      <c r="B181" s="59">
        <v>19.0</v>
      </c>
      <c r="C181" s="60">
        <v>33.1277202295928</v>
      </c>
      <c r="D181" s="60">
        <v>-96.6352757439589</v>
      </c>
      <c r="E181" s="61" t="s">
        <v>1256</v>
      </c>
      <c r="F181" s="112"/>
      <c r="G181" s="75"/>
      <c r="H181" s="70"/>
      <c r="I181" s="65">
        <f t="shared" si="1"/>
        <v>0</v>
      </c>
      <c r="J181" s="66">
        <f>COUNTIF(Flats!Username, F181)</f>
        <v>0</v>
      </c>
      <c r="K181" s="66" t="b">
        <v>0</v>
      </c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</row>
    <row r="182">
      <c r="A182" s="59">
        <v>11.0</v>
      </c>
      <c r="B182" s="59">
        <v>20.0</v>
      </c>
      <c r="C182" s="60">
        <v>33.1277202294751</v>
      </c>
      <c r="D182" s="60">
        <v>-96.6351041161738</v>
      </c>
      <c r="E182" s="61" t="s">
        <v>1256</v>
      </c>
      <c r="F182" s="112"/>
      <c r="G182" s="116"/>
      <c r="H182" s="64"/>
      <c r="I182" s="65">
        <f t="shared" si="1"/>
        <v>0</v>
      </c>
      <c r="J182" s="66">
        <f>COUNTIF(Flats!Username, F182)</f>
        <v>0</v>
      </c>
      <c r="K182" s="66" t="b">
        <v>0</v>
      </c>
      <c r="L182" s="75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</row>
    <row r="183">
      <c r="A183" s="59">
        <v>11.0</v>
      </c>
      <c r="B183" s="59">
        <v>21.0</v>
      </c>
      <c r="C183" s="60">
        <v>33.1277202293575</v>
      </c>
      <c r="D183" s="60">
        <v>-96.6349324883886</v>
      </c>
      <c r="E183" s="61" t="s">
        <v>1256</v>
      </c>
      <c r="F183" s="112"/>
      <c r="G183" s="75"/>
      <c r="H183" s="64"/>
      <c r="I183" s="65">
        <f t="shared" si="1"/>
        <v>0</v>
      </c>
      <c r="J183" s="66">
        <f>COUNTIF(Flats!Username, F183)</f>
        <v>0</v>
      </c>
      <c r="K183" s="66" t="b">
        <v>0</v>
      </c>
      <c r="L183" s="71"/>
      <c r="M183" s="71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</row>
    <row r="184">
      <c r="A184" s="59">
        <v>11.0</v>
      </c>
      <c r="B184" s="59">
        <v>22.0</v>
      </c>
      <c r="C184" s="60">
        <v>33.1277202292399</v>
      </c>
      <c r="D184" s="60">
        <v>-96.6347608606034</v>
      </c>
      <c r="E184" s="61" t="s">
        <v>1256</v>
      </c>
      <c r="F184" s="112"/>
      <c r="G184" s="75"/>
      <c r="H184" s="70"/>
      <c r="I184" s="65">
        <f t="shared" si="1"/>
        <v>0</v>
      </c>
      <c r="J184" s="66">
        <f>COUNTIF(Flats!Username, F184)</f>
        <v>0</v>
      </c>
      <c r="K184" s="66" t="b">
        <v>0</v>
      </c>
      <c r="L184" s="71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</row>
    <row r="185">
      <c r="A185" s="59">
        <v>11.0</v>
      </c>
      <c r="B185" s="59">
        <v>23.0</v>
      </c>
      <c r="C185" s="60">
        <v>33.1277202291222</v>
      </c>
      <c r="D185" s="60">
        <v>-96.6345892328183</v>
      </c>
      <c r="E185" s="61" t="s">
        <v>1256</v>
      </c>
      <c r="F185" s="112"/>
      <c r="G185" s="82"/>
      <c r="H185" s="70"/>
      <c r="I185" s="65">
        <f t="shared" si="1"/>
        <v>0</v>
      </c>
      <c r="J185" s="66">
        <f>COUNTIF(Flats!Username, F185)</f>
        <v>0</v>
      </c>
      <c r="K185" s="66" t="b">
        <v>0</v>
      </c>
      <c r="L185" s="71"/>
      <c r="M185" s="71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</row>
    <row r="186">
      <c r="A186" s="59">
        <v>11.0</v>
      </c>
      <c r="B186" s="59">
        <v>24.0</v>
      </c>
      <c r="C186" s="60">
        <v>33.1277202290045</v>
      </c>
      <c r="D186" s="60">
        <v>-96.6344176050331</v>
      </c>
      <c r="E186" s="61" t="s">
        <v>1256</v>
      </c>
      <c r="F186" s="112"/>
      <c r="G186" s="75"/>
      <c r="H186" s="70"/>
      <c r="I186" s="65">
        <f t="shared" si="1"/>
        <v>0</v>
      </c>
      <c r="J186" s="66">
        <f>COUNTIF(Flats!Username, F186)</f>
        <v>0</v>
      </c>
      <c r="K186" s="66" t="b">
        <v>0</v>
      </c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</row>
    <row r="187">
      <c r="A187" s="59">
        <v>11.0</v>
      </c>
      <c r="B187" s="59">
        <v>25.0</v>
      </c>
      <c r="C187" s="60">
        <v>33.1277202288869</v>
      </c>
      <c r="D187" s="60">
        <v>-96.6342459772479</v>
      </c>
      <c r="E187" s="61" t="s">
        <v>1256</v>
      </c>
      <c r="F187" s="112"/>
      <c r="G187" s="75"/>
      <c r="H187" s="70"/>
      <c r="I187" s="65">
        <f t="shared" si="1"/>
        <v>0</v>
      </c>
      <c r="J187" s="66">
        <f>COUNTIF(Flats!Username, F187)</f>
        <v>0</v>
      </c>
      <c r="K187" s="66" t="b">
        <v>0</v>
      </c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</row>
    <row r="188">
      <c r="A188" s="59">
        <v>11.0</v>
      </c>
      <c r="B188" s="59">
        <v>26.0</v>
      </c>
      <c r="C188" s="60">
        <v>33.1277202287692</v>
      </c>
      <c r="D188" s="60">
        <v>-96.6340743494628</v>
      </c>
      <c r="E188" s="61" t="s">
        <v>1256</v>
      </c>
      <c r="F188" s="112"/>
      <c r="G188" s="75"/>
      <c r="H188" s="70"/>
      <c r="I188" s="65">
        <f t="shared" si="1"/>
        <v>0</v>
      </c>
      <c r="J188" s="66">
        <f>COUNTIF(Flats!Username, F188)</f>
        <v>0</v>
      </c>
      <c r="K188" s="66" t="b">
        <v>0</v>
      </c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</row>
    <row r="189">
      <c r="A189" s="59">
        <v>11.0</v>
      </c>
      <c r="B189" s="59">
        <v>27.0</v>
      </c>
      <c r="C189" s="60">
        <v>33.1277202286516</v>
      </c>
      <c r="D189" s="60">
        <v>-96.6339027216776</v>
      </c>
      <c r="E189" s="61" t="s">
        <v>1256</v>
      </c>
      <c r="F189" s="112"/>
      <c r="G189" s="75"/>
      <c r="H189" s="70"/>
      <c r="I189" s="65">
        <f t="shared" si="1"/>
        <v>0</v>
      </c>
      <c r="J189" s="66">
        <f>COUNTIF(Flats!Username, F189)</f>
        <v>0</v>
      </c>
      <c r="K189" s="66" t="b">
        <v>0</v>
      </c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</row>
    <row r="190">
      <c r="A190" s="59">
        <v>11.0</v>
      </c>
      <c r="B190" s="59">
        <v>28.0</v>
      </c>
      <c r="C190" s="60">
        <v>33.1277202285339</v>
      </c>
      <c r="D190" s="60">
        <v>-96.6337310938925</v>
      </c>
      <c r="E190" s="61" t="s">
        <v>1256</v>
      </c>
      <c r="F190" s="112"/>
      <c r="G190" s="75"/>
      <c r="H190" s="70"/>
      <c r="I190" s="65">
        <f t="shared" si="1"/>
        <v>0</v>
      </c>
      <c r="J190" s="66">
        <f>COUNTIF(Flats!Username, F190)</f>
        <v>0</v>
      </c>
      <c r="K190" s="66" t="b">
        <v>0</v>
      </c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</row>
    <row r="191">
      <c r="A191" s="59">
        <v>11.0</v>
      </c>
      <c r="B191" s="59">
        <v>29.0</v>
      </c>
      <c r="C191" s="60">
        <v>33.1277202284163</v>
      </c>
      <c r="D191" s="60">
        <v>-96.6335594661073</v>
      </c>
      <c r="E191" s="61" t="s">
        <v>1256</v>
      </c>
      <c r="F191" s="112"/>
      <c r="G191" s="75"/>
      <c r="H191" s="70"/>
      <c r="I191" s="65">
        <f t="shared" si="1"/>
        <v>0</v>
      </c>
      <c r="J191" s="66">
        <f>COUNTIF(Flats!Username, F191)</f>
        <v>0</v>
      </c>
      <c r="K191" s="66" t="b">
        <v>0</v>
      </c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</row>
    <row r="192">
      <c r="A192" s="59">
        <v>11.0</v>
      </c>
      <c r="B192" s="59">
        <v>30.0</v>
      </c>
      <c r="C192" s="60">
        <v>33.1277202282986</v>
      </c>
      <c r="D192" s="60">
        <v>-96.6333878383221</v>
      </c>
      <c r="E192" s="61" t="s">
        <v>1256</v>
      </c>
      <c r="F192" s="112"/>
      <c r="G192" s="75"/>
      <c r="H192" s="70"/>
      <c r="I192" s="65">
        <f t="shared" si="1"/>
        <v>0</v>
      </c>
      <c r="J192" s="66">
        <f>COUNTIF(Flats!Username, F192)</f>
        <v>0</v>
      </c>
      <c r="K192" s="66" t="b">
        <v>0</v>
      </c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</row>
    <row r="193">
      <c r="A193" s="59">
        <v>11.0</v>
      </c>
      <c r="B193" s="59">
        <v>31.0</v>
      </c>
      <c r="C193" s="60">
        <v>33.127720228181</v>
      </c>
      <c r="D193" s="60">
        <v>-96.633216210537</v>
      </c>
      <c r="E193" s="61" t="s">
        <v>1256</v>
      </c>
      <c r="F193" s="112"/>
      <c r="G193" s="75"/>
      <c r="H193" s="64"/>
      <c r="I193" s="65">
        <f t="shared" si="1"/>
        <v>0</v>
      </c>
      <c r="J193" s="66">
        <f>COUNTIF(Flats!Username, F193)</f>
        <v>0</v>
      </c>
      <c r="K193" s="66" t="b">
        <v>0</v>
      </c>
      <c r="L193" s="71"/>
      <c r="M193" s="71"/>
      <c r="N193" s="71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</row>
    <row r="194">
      <c r="A194" s="59">
        <v>11.0</v>
      </c>
      <c r="B194" s="59">
        <v>32.0</v>
      </c>
      <c r="C194" s="60">
        <v>33.1277202280633</v>
      </c>
      <c r="D194" s="60">
        <v>-96.6330445827518</v>
      </c>
      <c r="E194" s="61" t="s">
        <v>1256</v>
      </c>
      <c r="F194" s="112"/>
      <c r="G194" s="75"/>
      <c r="H194" s="70"/>
      <c r="I194" s="65">
        <f t="shared" si="1"/>
        <v>0</v>
      </c>
      <c r="J194" s="66">
        <f>COUNTIF(Flats!Username, F194)</f>
        <v>0</v>
      </c>
      <c r="K194" s="66" t="b">
        <v>0</v>
      </c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</row>
    <row r="195">
      <c r="A195" s="59">
        <v>11.0</v>
      </c>
      <c r="B195" s="59">
        <v>33.0</v>
      </c>
      <c r="C195" s="60">
        <v>33.1277202279457</v>
      </c>
      <c r="D195" s="60">
        <v>-96.6328729549666</v>
      </c>
      <c r="E195" s="61" t="s">
        <v>1256</v>
      </c>
      <c r="F195" s="112"/>
      <c r="G195" s="116"/>
      <c r="H195" s="70"/>
      <c r="I195" s="65">
        <f t="shared" si="1"/>
        <v>0</v>
      </c>
      <c r="J195" s="66">
        <f>COUNTIF(Flats!Username, F195)</f>
        <v>0</v>
      </c>
      <c r="K195" s="66" t="b">
        <v>0</v>
      </c>
      <c r="L195" s="75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</row>
    <row r="196">
      <c r="A196" s="59">
        <v>11.0</v>
      </c>
      <c r="B196" s="59">
        <v>34.0</v>
      </c>
      <c r="C196" s="60">
        <v>33.127720227828</v>
      </c>
      <c r="D196" s="60">
        <v>-96.6327013271815</v>
      </c>
      <c r="E196" s="61" t="s">
        <v>1256</v>
      </c>
      <c r="F196" s="112"/>
      <c r="G196" s="75"/>
      <c r="H196" s="64"/>
      <c r="I196" s="65">
        <f t="shared" si="1"/>
        <v>0</v>
      </c>
      <c r="J196" s="66">
        <f>COUNTIF(Flats!Username, F196)</f>
        <v>0</v>
      </c>
      <c r="K196" s="66" t="b">
        <v>0</v>
      </c>
      <c r="L196" s="71"/>
      <c r="M196" s="71"/>
      <c r="N196" s="71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</row>
    <row r="197">
      <c r="A197" s="59">
        <v>11.0</v>
      </c>
      <c r="B197" s="59">
        <v>35.0</v>
      </c>
      <c r="C197" s="60">
        <v>33.1277202277103</v>
      </c>
      <c r="D197" s="60">
        <v>-96.6325296993963</v>
      </c>
      <c r="E197" s="61" t="s">
        <v>1256</v>
      </c>
      <c r="F197" s="112"/>
      <c r="G197" s="82"/>
      <c r="H197" s="64"/>
      <c r="I197" s="65">
        <f t="shared" si="1"/>
        <v>0</v>
      </c>
      <c r="J197" s="66">
        <f>COUNTIF(Flats!Username, F197)</f>
        <v>0</v>
      </c>
      <c r="K197" s="66" t="b">
        <v>0</v>
      </c>
      <c r="L197" s="71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</row>
    <row r="198">
      <c r="A198" s="59">
        <v>11.0</v>
      </c>
      <c r="B198" s="59">
        <v>36.0</v>
      </c>
      <c r="C198" s="60">
        <v>33.1277202275927</v>
      </c>
      <c r="D198" s="60">
        <v>-96.6323580716111</v>
      </c>
      <c r="E198" s="61" t="s">
        <v>1256</v>
      </c>
      <c r="F198" s="112"/>
      <c r="G198" s="75"/>
      <c r="H198" s="70"/>
      <c r="I198" s="65">
        <f t="shared" si="1"/>
        <v>0</v>
      </c>
      <c r="J198" s="66">
        <f>COUNTIF(Flats!Username, F198)</f>
        <v>0</v>
      </c>
      <c r="K198" s="66" t="b">
        <v>0</v>
      </c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</row>
    <row r="199">
      <c r="A199" s="59">
        <v>12.0</v>
      </c>
      <c r="B199" s="59">
        <v>11.0</v>
      </c>
      <c r="C199" s="60">
        <v>33.1275765000886</v>
      </c>
      <c r="D199" s="60">
        <v>-96.6366487701739</v>
      </c>
      <c r="E199" s="61" t="s">
        <v>1256</v>
      </c>
      <c r="F199" s="112"/>
      <c r="G199" s="75"/>
      <c r="H199" s="70"/>
      <c r="I199" s="65">
        <f t="shared" si="1"/>
        <v>0</v>
      </c>
      <c r="J199" s="66">
        <f>COUNTIF(Flats!Username, F199)</f>
        <v>0</v>
      </c>
      <c r="K199" s="66" t="b">
        <v>0</v>
      </c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</row>
    <row r="200">
      <c r="A200" s="59">
        <v>12.0</v>
      </c>
      <c r="B200" s="59">
        <v>12.0</v>
      </c>
      <c r="C200" s="60">
        <v>33.1275764999709</v>
      </c>
      <c r="D200" s="60">
        <v>-96.6364771426697</v>
      </c>
      <c r="E200" s="61" t="s">
        <v>1256</v>
      </c>
      <c r="F200" s="112"/>
      <c r="G200" s="82"/>
      <c r="H200" s="70"/>
      <c r="I200" s="65">
        <f t="shared" si="1"/>
        <v>0</v>
      </c>
      <c r="J200" s="66">
        <f>COUNTIF(Flats!Username, F200)</f>
        <v>0</v>
      </c>
      <c r="K200" s="66" t="b">
        <v>0</v>
      </c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</row>
    <row r="201">
      <c r="A201" s="59">
        <v>12.0</v>
      </c>
      <c r="B201" s="59">
        <v>13.0</v>
      </c>
      <c r="C201" s="60">
        <v>33.1275764998533</v>
      </c>
      <c r="D201" s="60">
        <v>-96.6363055151655</v>
      </c>
      <c r="E201" s="61" t="s">
        <v>1256</v>
      </c>
      <c r="F201" s="112"/>
      <c r="G201" s="82"/>
      <c r="H201" s="70"/>
      <c r="I201" s="65">
        <f t="shared" si="1"/>
        <v>0</v>
      </c>
      <c r="J201" s="66">
        <f>COUNTIF(Flats!Username, F201)</f>
        <v>0</v>
      </c>
      <c r="K201" s="66" t="b">
        <v>0</v>
      </c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</row>
    <row r="202">
      <c r="A202" s="59">
        <v>12.0</v>
      </c>
      <c r="B202" s="59">
        <v>14.0</v>
      </c>
      <c r="C202" s="60">
        <v>33.1275764997356</v>
      </c>
      <c r="D202" s="60">
        <v>-96.6361338876613</v>
      </c>
      <c r="E202" s="61" t="s">
        <v>1256</v>
      </c>
      <c r="F202" s="112" t="s">
        <v>936</v>
      </c>
      <c r="G202" s="69" t="s">
        <v>1362</v>
      </c>
      <c r="H202" s="64"/>
      <c r="I202" s="65">
        <f t="shared" si="1"/>
        <v>0</v>
      </c>
      <c r="J202" s="66">
        <f>COUNTIF(Flats!Username, F202)</f>
        <v>2</v>
      </c>
      <c r="K202" s="66" t="b">
        <v>0</v>
      </c>
      <c r="L202" s="71"/>
      <c r="M202" s="71"/>
      <c r="N202" s="71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</row>
    <row r="203">
      <c r="A203" s="59">
        <v>12.0</v>
      </c>
      <c r="B203" s="59">
        <v>15.0</v>
      </c>
      <c r="C203" s="60">
        <v>33.1275764996179</v>
      </c>
      <c r="D203" s="60">
        <v>-96.6359622601571</v>
      </c>
      <c r="E203" s="61" t="s">
        <v>1256</v>
      </c>
      <c r="F203" s="112"/>
      <c r="G203" s="82"/>
      <c r="H203" s="70"/>
      <c r="I203" s="65">
        <f t="shared" si="1"/>
        <v>0</v>
      </c>
      <c r="J203" s="66">
        <f>COUNTIF(Flats!Username, F203)</f>
        <v>0</v>
      </c>
      <c r="K203" s="66" t="b">
        <v>0</v>
      </c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</row>
    <row r="204">
      <c r="A204" s="59">
        <v>12.0</v>
      </c>
      <c r="B204" s="59">
        <v>16.0</v>
      </c>
      <c r="C204" s="60">
        <v>33.1275764995003</v>
      </c>
      <c r="D204" s="60">
        <v>-96.6357906326529</v>
      </c>
      <c r="E204" s="61" t="s">
        <v>1256</v>
      </c>
      <c r="F204" s="112"/>
      <c r="G204" s="82"/>
      <c r="H204" s="70"/>
      <c r="I204" s="65">
        <f t="shared" si="1"/>
        <v>0</v>
      </c>
      <c r="J204" s="66">
        <f>COUNTIF(Flats!Username, F204)</f>
        <v>0</v>
      </c>
      <c r="K204" s="66" t="b">
        <v>0</v>
      </c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</row>
    <row r="205">
      <c r="A205" s="59">
        <v>12.0</v>
      </c>
      <c r="B205" s="59">
        <v>17.0</v>
      </c>
      <c r="C205" s="60">
        <v>33.1275764993826</v>
      </c>
      <c r="D205" s="60">
        <v>-96.6356190051487</v>
      </c>
      <c r="E205" s="61" t="s">
        <v>1256</v>
      </c>
      <c r="F205" s="112"/>
      <c r="G205" s="75"/>
      <c r="H205" s="70"/>
      <c r="I205" s="65">
        <f t="shared" si="1"/>
        <v>0</v>
      </c>
      <c r="J205" s="66">
        <f>COUNTIF(Flats!Username, F205)</f>
        <v>0</v>
      </c>
      <c r="K205" s="66" t="b">
        <v>0</v>
      </c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</row>
    <row r="206">
      <c r="A206" s="59">
        <v>12.0</v>
      </c>
      <c r="B206" s="59">
        <v>18.0</v>
      </c>
      <c r="C206" s="60">
        <v>33.127576499265</v>
      </c>
      <c r="D206" s="60">
        <v>-96.6354473776446</v>
      </c>
      <c r="E206" s="61" t="s">
        <v>1256</v>
      </c>
      <c r="F206" s="112"/>
      <c r="G206" s="82"/>
      <c r="H206" s="70"/>
      <c r="I206" s="65">
        <f t="shared" si="1"/>
        <v>0</v>
      </c>
      <c r="J206" s="66">
        <f>COUNTIF(Flats!Username, F206)</f>
        <v>0</v>
      </c>
      <c r="K206" s="66" t="b">
        <v>0</v>
      </c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</row>
    <row r="207">
      <c r="A207" s="59">
        <v>12.0</v>
      </c>
      <c r="B207" s="59">
        <v>19.0</v>
      </c>
      <c r="C207" s="60">
        <v>33.1275764991473</v>
      </c>
      <c r="D207" s="60">
        <v>-96.6352757501404</v>
      </c>
      <c r="E207" s="61" t="s">
        <v>1256</v>
      </c>
      <c r="F207" s="112"/>
      <c r="G207" s="75"/>
      <c r="H207" s="70"/>
      <c r="I207" s="65">
        <f t="shared" si="1"/>
        <v>0</v>
      </c>
      <c r="J207" s="66">
        <f>COUNTIF(Flats!Username, F207)</f>
        <v>0</v>
      </c>
      <c r="K207" s="66" t="b">
        <v>0</v>
      </c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</row>
    <row r="208">
      <c r="A208" s="59">
        <v>12.0</v>
      </c>
      <c r="B208" s="59">
        <v>20.0</v>
      </c>
      <c r="C208" s="60">
        <v>33.1275764990297</v>
      </c>
      <c r="D208" s="60">
        <v>-96.6351041226362</v>
      </c>
      <c r="E208" s="61" t="s">
        <v>1256</v>
      </c>
      <c r="F208" s="112"/>
      <c r="G208" s="82"/>
      <c r="H208" s="70"/>
      <c r="I208" s="65">
        <f t="shared" si="1"/>
        <v>0</v>
      </c>
      <c r="J208" s="66">
        <f>COUNTIF(Flats!Username, F208)</f>
        <v>0</v>
      </c>
      <c r="K208" s="66" t="b">
        <v>0</v>
      </c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</row>
    <row r="209">
      <c r="A209" s="59">
        <v>12.0</v>
      </c>
      <c r="B209" s="59">
        <v>21.0</v>
      </c>
      <c r="C209" s="60">
        <v>33.127576498912</v>
      </c>
      <c r="D209" s="60">
        <v>-96.634932495132</v>
      </c>
      <c r="E209" s="61" t="s">
        <v>1256</v>
      </c>
      <c r="F209" s="112"/>
      <c r="G209" s="75"/>
      <c r="H209" s="64"/>
      <c r="I209" s="65">
        <f t="shared" si="1"/>
        <v>0</v>
      </c>
      <c r="J209" s="66">
        <f>COUNTIF(Flats!Username, F209)</f>
        <v>0</v>
      </c>
      <c r="K209" s="66" t="b">
        <v>0</v>
      </c>
      <c r="L209" s="71"/>
      <c r="M209" s="71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</row>
    <row r="210">
      <c r="A210" s="59">
        <v>12.0</v>
      </c>
      <c r="B210" s="59">
        <v>22.0</v>
      </c>
      <c r="C210" s="60">
        <v>33.1275764987944</v>
      </c>
      <c r="D210" s="60">
        <v>-96.6347608676278</v>
      </c>
      <c r="E210" s="61" t="s">
        <v>1256</v>
      </c>
      <c r="F210" s="112"/>
      <c r="G210" s="75"/>
      <c r="H210" s="64"/>
      <c r="I210" s="65">
        <f t="shared" si="1"/>
        <v>0</v>
      </c>
      <c r="J210" s="66">
        <f>COUNTIF(Flats!Username, F210)</f>
        <v>0</v>
      </c>
      <c r="K210" s="66" t="b">
        <v>0</v>
      </c>
      <c r="L210" s="71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</row>
    <row r="211">
      <c r="A211" s="59">
        <v>12.0</v>
      </c>
      <c r="B211" s="59">
        <v>23.0</v>
      </c>
      <c r="C211" s="60">
        <v>33.1275764986767</v>
      </c>
      <c r="D211" s="60">
        <v>-96.6345892401236</v>
      </c>
      <c r="E211" s="61" t="s">
        <v>1311</v>
      </c>
      <c r="F211" s="112" t="s">
        <v>453</v>
      </c>
      <c r="G211" s="113" t="s">
        <v>1363</v>
      </c>
      <c r="H211" s="70"/>
      <c r="I211" s="65">
        <f t="shared" si="1"/>
        <v>0</v>
      </c>
      <c r="J211" s="66">
        <f>COUNTIF(Flats!Username, F211)</f>
        <v>4</v>
      </c>
      <c r="K211" s="66" t="b">
        <v>0</v>
      </c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</row>
    <row r="212">
      <c r="A212" s="59">
        <v>12.0</v>
      </c>
      <c r="B212" s="59">
        <v>24.0</v>
      </c>
      <c r="C212" s="60">
        <v>33.1275764985591</v>
      </c>
      <c r="D212" s="60">
        <v>-96.6344176126194</v>
      </c>
      <c r="E212" s="61" t="s">
        <v>1364</v>
      </c>
      <c r="F212" s="112" t="s">
        <v>1121</v>
      </c>
      <c r="G212" s="113" t="s">
        <v>1365</v>
      </c>
      <c r="H212" s="70"/>
      <c r="I212" s="65">
        <f t="shared" si="1"/>
        <v>0</v>
      </c>
      <c r="J212" s="66">
        <f>COUNTIF(Flats!Username, F212)</f>
        <v>5</v>
      </c>
      <c r="K212" s="66" t="b">
        <v>0</v>
      </c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</row>
    <row r="213">
      <c r="A213" s="59">
        <v>12.0</v>
      </c>
      <c r="B213" s="59">
        <v>25.0</v>
      </c>
      <c r="C213" s="60">
        <v>33.1275764984414</v>
      </c>
      <c r="D213" s="60">
        <v>-96.6342459851152</v>
      </c>
      <c r="E213" s="61" t="s">
        <v>1256</v>
      </c>
      <c r="F213" s="112" t="s">
        <v>843</v>
      </c>
      <c r="G213" s="113" t="s">
        <v>1366</v>
      </c>
      <c r="H213" s="70"/>
      <c r="I213" s="65">
        <f t="shared" si="1"/>
        <v>0</v>
      </c>
      <c r="J213" s="66">
        <f>COUNTIF(Flats!Username, F213)</f>
        <v>3</v>
      </c>
      <c r="K213" s="66" t="b">
        <v>0</v>
      </c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</row>
    <row r="214">
      <c r="A214" s="59">
        <v>12.0</v>
      </c>
      <c r="B214" s="59">
        <v>26.0</v>
      </c>
      <c r="C214" s="60">
        <v>33.1275764983238</v>
      </c>
      <c r="D214" s="60">
        <v>-96.6340743576111</v>
      </c>
      <c r="E214" s="61" t="s">
        <v>1256</v>
      </c>
      <c r="F214" s="112"/>
      <c r="G214" s="75"/>
      <c r="H214" s="70"/>
      <c r="I214" s="65">
        <f t="shared" si="1"/>
        <v>0</v>
      </c>
      <c r="J214" s="66">
        <f>COUNTIF(Flats!Username, F214)</f>
        <v>0</v>
      </c>
      <c r="K214" s="66" t="b">
        <v>0</v>
      </c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</row>
    <row r="215">
      <c r="A215" s="59">
        <v>12.0</v>
      </c>
      <c r="B215" s="59">
        <v>27.0</v>
      </c>
      <c r="C215" s="60">
        <v>33.1275764982061</v>
      </c>
      <c r="D215" s="60">
        <v>-96.6339027301069</v>
      </c>
      <c r="E215" s="61" t="s">
        <v>1256</v>
      </c>
      <c r="F215" s="112"/>
      <c r="G215" s="75"/>
      <c r="H215" s="70"/>
      <c r="I215" s="65">
        <f t="shared" si="1"/>
        <v>0</v>
      </c>
      <c r="J215" s="66">
        <f>COUNTIF(Flats!Username, F215)</f>
        <v>0</v>
      </c>
      <c r="K215" s="66" t="b">
        <v>0</v>
      </c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</row>
    <row r="216">
      <c r="A216" s="59">
        <v>12.0</v>
      </c>
      <c r="B216" s="59">
        <v>28.0</v>
      </c>
      <c r="C216" s="60">
        <v>33.1275764980885</v>
      </c>
      <c r="D216" s="60">
        <v>-96.6337311026027</v>
      </c>
      <c r="E216" s="61" t="s">
        <v>1256</v>
      </c>
      <c r="F216" s="112"/>
      <c r="G216" s="75"/>
      <c r="H216" s="70"/>
      <c r="I216" s="65">
        <f t="shared" si="1"/>
        <v>0</v>
      </c>
      <c r="J216" s="66">
        <f>COUNTIF(Flats!Username, F216)</f>
        <v>0</v>
      </c>
      <c r="K216" s="66" t="b">
        <v>0</v>
      </c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</row>
    <row r="217">
      <c r="A217" s="59">
        <v>12.0</v>
      </c>
      <c r="B217" s="59">
        <v>29.0</v>
      </c>
      <c r="C217" s="60">
        <v>33.1275764979708</v>
      </c>
      <c r="D217" s="60">
        <v>-96.6335594750985</v>
      </c>
      <c r="E217" s="61" t="s">
        <v>1256</v>
      </c>
      <c r="F217" s="112"/>
      <c r="G217" s="82"/>
      <c r="H217" s="70"/>
      <c r="I217" s="65">
        <f t="shared" si="1"/>
        <v>0</v>
      </c>
      <c r="J217" s="66">
        <f>COUNTIF(Flats!Username, F217)</f>
        <v>0</v>
      </c>
      <c r="K217" s="66" t="b">
        <v>0</v>
      </c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</row>
    <row r="218">
      <c r="A218" s="59">
        <v>12.0</v>
      </c>
      <c r="B218" s="59">
        <v>30.0</v>
      </c>
      <c r="C218" s="60">
        <v>33.1275764978532</v>
      </c>
      <c r="D218" s="60">
        <v>-96.6333878475943</v>
      </c>
      <c r="E218" s="61" t="s">
        <v>1256</v>
      </c>
      <c r="F218" s="112"/>
      <c r="G218" s="75"/>
      <c r="H218" s="70"/>
      <c r="I218" s="65">
        <f t="shared" si="1"/>
        <v>0</v>
      </c>
      <c r="J218" s="66">
        <f>COUNTIF(Flats!Username, F218)</f>
        <v>0</v>
      </c>
      <c r="K218" s="66" t="b">
        <v>0</v>
      </c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</row>
    <row r="219">
      <c r="A219" s="59">
        <v>12.0</v>
      </c>
      <c r="B219" s="59">
        <v>31.0</v>
      </c>
      <c r="C219" s="60">
        <v>33.1275764977356</v>
      </c>
      <c r="D219" s="60">
        <v>-96.6332162200901</v>
      </c>
      <c r="E219" s="61" t="s">
        <v>1256</v>
      </c>
      <c r="F219" s="112"/>
      <c r="G219" s="75"/>
      <c r="H219" s="64"/>
      <c r="I219" s="65">
        <f t="shared" si="1"/>
        <v>0</v>
      </c>
      <c r="J219" s="66">
        <f>COUNTIF(Flats!Username, F219)</f>
        <v>0</v>
      </c>
      <c r="K219" s="66" t="b">
        <v>0</v>
      </c>
      <c r="L219" s="71"/>
      <c r="M219" s="71"/>
      <c r="N219" s="71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</row>
    <row r="220">
      <c r="A220" s="59">
        <v>12.0</v>
      </c>
      <c r="B220" s="59">
        <v>32.0</v>
      </c>
      <c r="C220" s="60">
        <v>33.1275764976179</v>
      </c>
      <c r="D220" s="60">
        <v>-96.6330445925859</v>
      </c>
      <c r="E220" s="61" t="s">
        <v>1256</v>
      </c>
      <c r="F220" s="112"/>
      <c r="G220" s="75"/>
      <c r="H220" s="64"/>
      <c r="I220" s="65">
        <f t="shared" si="1"/>
        <v>0</v>
      </c>
      <c r="J220" s="66">
        <f>COUNTIF(Flats!Username, F220)</f>
        <v>0</v>
      </c>
      <c r="K220" s="66" t="b">
        <v>0</v>
      </c>
      <c r="L220" s="71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</row>
    <row r="221">
      <c r="A221" s="59">
        <v>12.0</v>
      </c>
      <c r="B221" s="59">
        <v>33.0</v>
      </c>
      <c r="C221" s="60">
        <v>33.1275764975003</v>
      </c>
      <c r="D221" s="60">
        <v>-96.6328729650817</v>
      </c>
      <c r="E221" s="61" t="s">
        <v>1256</v>
      </c>
      <c r="F221" s="112" t="s">
        <v>329</v>
      </c>
      <c r="G221" s="113" t="s">
        <v>1367</v>
      </c>
      <c r="H221" s="70"/>
      <c r="I221" s="65">
        <f t="shared" si="1"/>
        <v>0</v>
      </c>
      <c r="J221" s="66">
        <f>COUNTIF(Flats!Username, F221)</f>
        <v>4</v>
      </c>
      <c r="K221" s="66" t="b">
        <v>0</v>
      </c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</row>
    <row r="222">
      <c r="A222" s="59">
        <v>12.0</v>
      </c>
      <c r="B222" s="59">
        <v>34.0</v>
      </c>
      <c r="C222" s="60">
        <v>33.1275764973826</v>
      </c>
      <c r="D222" s="60">
        <v>-96.6327013375776</v>
      </c>
      <c r="E222" s="61" t="s">
        <v>1256</v>
      </c>
      <c r="F222" s="112"/>
      <c r="G222" s="75"/>
      <c r="H222" s="70"/>
      <c r="I222" s="65">
        <f t="shared" si="1"/>
        <v>0</v>
      </c>
      <c r="J222" s="66">
        <f>COUNTIF(Flats!Username, F222)</f>
        <v>0</v>
      </c>
      <c r="K222" s="66" t="b">
        <v>0</v>
      </c>
      <c r="L222" s="71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</row>
    <row r="223">
      <c r="A223" s="59">
        <v>12.0</v>
      </c>
      <c r="B223" s="59">
        <v>35.0</v>
      </c>
      <c r="C223" s="60">
        <v>33.127576497265</v>
      </c>
      <c r="D223" s="60">
        <v>-96.6325297100734</v>
      </c>
      <c r="E223" s="61" t="s">
        <v>1256</v>
      </c>
      <c r="F223" s="112"/>
      <c r="G223" s="75"/>
      <c r="H223" s="64"/>
      <c r="I223" s="65">
        <f t="shared" si="1"/>
        <v>0</v>
      </c>
      <c r="J223" s="66">
        <f>COUNTIF(Flats!Username, F223)</f>
        <v>0</v>
      </c>
      <c r="K223" s="66" t="b">
        <v>0</v>
      </c>
      <c r="L223" s="71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</row>
    <row r="224">
      <c r="A224" s="59">
        <v>12.0</v>
      </c>
      <c r="B224" s="59">
        <v>36.0</v>
      </c>
      <c r="C224" s="60">
        <v>33.1275764971473</v>
      </c>
      <c r="D224" s="60">
        <v>-96.6323580825692</v>
      </c>
      <c r="E224" s="61" t="s">
        <v>1256</v>
      </c>
      <c r="F224" s="112"/>
      <c r="G224" s="75"/>
      <c r="H224" s="64"/>
      <c r="I224" s="65">
        <f t="shared" si="1"/>
        <v>0</v>
      </c>
      <c r="J224" s="66">
        <f>COUNTIF(Flats!Username, F224)</f>
        <v>0</v>
      </c>
      <c r="K224" s="66" t="b">
        <v>0</v>
      </c>
      <c r="L224" s="71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</row>
    <row r="225">
      <c r="A225" s="59">
        <v>12.0</v>
      </c>
      <c r="B225" s="59">
        <v>37.0</v>
      </c>
      <c r="C225" s="60">
        <v>33.1275764970297</v>
      </c>
      <c r="D225" s="60">
        <v>-96.632186455065</v>
      </c>
      <c r="E225" s="61" t="s">
        <v>1256</v>
      </c>
      <c r="F225" s="112"/>
      <c r="G225" s="75"/>
      <c r="H225" s="70"/>
      <c r="I225" s="65">
        <f t="shared" si="1"/>
        <v>0</v>
      </c>
      <c r="J225" s="66">
        <f>COUNTIF(Flats!Username, F225)</f>
        <v>0</v>
      </c>
      <c r="K225" s="66" t="b">
        <v>0</v>
      </c>
      <c r="L225" s="71"/>
      <c r="M225" s="71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</row>
    <row r="226">
      <c r="A226" s="59">
        <v>13.0</v>
      </c>
      <c r="B226" s="59">
        <v>10.0</v>
      </c>
      <c r="C226" s="60">
        <v>33.1274327697609</v>
      </c>
      <c r="D226" s="60">
        <v>-96.6368204013302</v>
      </c>
      <c r="E226" s="61" t="s">
        <v>1256</v>
      </c>
      <c r="F226" s="112"/>
      <c r="G226" s="82"/>
      <c r="H226" s="64"/>
      <c r="I226" s="65">
        <f t="shared" si="1"/>
        <v>0</v>
      </c>
      <c r="J226" s="66">
        <f>COUNTIF(Flats!Username, F226)</f>
        <v>0</v>
      </c>
      <c r="K226" s="66" t="b">
        <v>0</v>
      </c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</row>
    <row r="227">
      <c r="A227" s="59">
        <v>13.0</v>
      </c>
      <c r="B227" s="59">
        <v>11.0</v>
      </c>
      <c r="C227" s="60">
        <v>33.1274327696433</v>
      </c>
      <c r="D227" s="60">
        <v>-96.6366487741069</v>
      </c>
      <c r="E227" s="61" t="s">
        <v>1256</v>
      </c>
      <c r="F227" s="112"/>
      <c r="G227" s="75"/>
      <c r="H227" s="70"/>
      <c r="I227" s="65">
        <f t="shared" si="1"/>
        <v>0</v>
      </c>
      <c r="J227" s="66">
        <f>COUNTIF(Flats!Username, F227)</f>
        <v>0</v>
      </c>
      <c r="K227" s="66" t="b">
        <v>0</v>
      </c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</row>
    <row r="228">
      <c r="A228" s="59">
        <v>13.0</v>
      </c>
      <c r="B228" s="59">
        <v>12.0</v>
      </c>
      <c r="C228" s="60">
        <v>33.1274327695256</v>
      </c>
      <c r="D228" s="60">
        <v>-96.6364771468837</v>
      </c>
      <c r="E228" s="61" t="s">
        <v>1256</v>
      </c>
      <c r="F228" s="112"/>
      <c r="G228" s="75"/>
      <c r="H228" s="70"/>
      <c r="I228" s="65">
        <f t="shared" si="1"/>
        <v>0</v>
      </c>
      <c r="J228" s="66">
        <f>COUNTIF(Flats!Username, F228)</f>
        <v>0</v>
      </c>
      <c r="K228" s="66" t="b">
        <v>0</v>
      </c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</row>
    <row r="229">
      <c r="A229" s="59">
        <v>13.0</v>
      </c>
      <c r="B229" s="59">
        <v>13.0</v>
      </c>
      <c r="C229" s="60">
        <v>33.127432769408</v>
      </c>
      <c r="D229" s="60">
        <v>-96.6363055196604</v>
      </c>
      <c r="E229" s="61" t="s">
        <v>1256</v>
      </c>
      <c r="F229" s="112"/>
      <c r="G229" s="75"/>
      <c r="H229" s="70"/>
      <c r="I229" s="65">
        <f t="shared" si="1"/>
        <v>0</v>
      </c>
      <c r="J229" s="66">
        <f>COUNTIF(Flats!Username, F229)</f>
        <v>0</v>
      </c>
      <c r="K229" s="66" t="b">
        <v>0</v>
      </c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</row>
    <row r="230">
      <c r="A230" s="59">
        <v>13.0</v>
      </c>
      <c r="B230" s="59">
        <v>14.0</v>
      </c>
      <c r="C230" s="60">
        <v>33.1274327692903</v>
      </c>
      <c r="D230" s="60">
        <v>-96.6361338924372</v>
      </c>
      <c r="E230" s="61" t="s">
        <v>1256</v>
      </c>
      <c r="F230" s="112"/>
      <c r="G230" s="75"/>
      <c r="H230" s="70"/>
      <c r="I230" s="65">
        <f t="shared" si="1"/>
        <v>0</v>
      </c>
      <c r="J230" s="66">
        <f>COUNTIF(Flats!Username, F230)</f>
        <v>0</v>
      </c>
      <c r="K230" s="66" t="b">
        <v>0</v>
      </c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</row>
    <row r="231">
      <c r="A231" s="59">
        <v>13.0</v>
      </c>
      <c r="B231" s="59">
        <v>15.0</v>
      </c>
      <c r="C231" s="60">
        <v>33.1274327691727</v>
      </c>
      <c r="D231" s="60">
        <v>-96.6359622652139</v>
      </c>
      <c r="E231" s="61" t="s">
        <v>1256</v>
      </c>
      <c r="F231" s="112"/>
      <c r="G231" s="75"/>
      <c r="H231" s="70"/>
      <c r="I231" s="65">
        <f t="shared" si="1"/>
        <v>0</v>
      </c>
      <c r="J231" s="66">
        <f>COUNTIF(Flats!Username, F231)</f>
        <v>0</v>
      </c>
      <c r="K231" s="66" t="b">
        <v>0</v>
      </c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</row>
    <row r="232">
      <c r="A232" s="59">
        <v>13.0</v>
      </c>
      <c r="B232" s="59">
        <v>16.0</v>
      </c>
      <c r="C232" s="60">
        <v>33.127432769055</v>
      </c>
      <c r="D232" s="60">
        <v>-96.6357906379906</v>
      </c>
      <c r="E232" s="61" t="s">
        <v>1256</v>
      </c>
      <c r="F232" s="112"/>
      <c r="G232" s="75"/>
      <c r="H232" s="70"/>
      <c r="I232" s="65">
        <f t="shared" si="1"/>
        <v>0</v>
      </c>
      <c r="J232" s="66">
        <f>COUNTIF(Flats!Username, F232)</f>
        <v>0</v>
      </c>
      <c r="K232" s="66" t="b">
        <v>0</v>
      </c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</row>
    <row r="233">
      <c r="A233" s="59">
        <v>13.0</v>
      </c>
      <c r="B233" s="59">
        <v>17.0</v>
      </c>
      <c r="C233" s="60">
        <v>33.1274327689374</v>
      </c>
      <c r="D233" s="60">
        <v>-96.6356190107674</v>
      </c>
      <c r="E233" s="61" t="s">
        <v>1256</v>
      </c>
      <c r="F233" s="112"/>
      <c r="G233" s="75"/>
      <c r="H233" s="70"/>
      <c r="I233" s="65">
        <f t="shared" si="1"/>
        <v>0</v>
      </c>
      <c r="J233" s="66">
        <f>COUNTIF(Flats!Username, F233)</f>
        <v>0</v>
      </c>
      <c r="K233" s="66" t="b">
        <v>0</v>
      </c>
      <c r="L233" s="71"/>
      <c r="M233" s="71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</row>
    <row r="234">
      <c r="A234" s="59">
        <v>13.0</v>
      </c>
      <c r="B234" s="59">
        <v>18.0</v>
      </c>
      <c r="C234" s="60">
        <v>33.1274327688197</v>
      </c>
      <c r="D234" s="60">
        <v>-96.6354473835441</v>
      </c>
      <c r="E234" s="61" t="s">
        <v>1256</v>
      </c>
      <c r="F234" s="112"/>
      <c r="G234" s="75"/>
      <c r="H234" s="70"/>
      <c r="I234" s="65">
        <f t="shared" si="1"/>
        <v>0</v>
      </c>
      <c r="J234" s="66">
        <f>COUNTIF(Flats!Username, F234)</f>
        <v>0</v>
      </c>
      <c r="K234" s="66" t="b">
        <v>0</v>
      </c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</row>
    <row r="235">
      <c r="A235" s="59">
        <v>13.0</v>
      </c>
      <c r="B235" s="59">
        <v>19.0</v>
      </c>
      <c r="C235" s="60">
        <v>33.1274327687021</v>
      </c>
      <c r="D235" s="60">
        <v>-96.6352757563208</v>
      </c>
      <c r="E235" s="61" t="s">
        <v>1256</v>
      </c>
      <c r="F235" s="112"/>
      <c r="G235" s="75"/>
      <c r="H235" s="70"/>
      <c r="I235" s="65">
        <f t="shared" si="1"/>
        <v>0</v>
      </c>
      <c r="J235" s="66">
        <f>COUNTIF(Flats!Username, F235)</f>
        <v>0</v>
      </c>
      <c r="K235" s="66" t="b">
        <v>0</v>
      </c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</row>
    <row r="236">
      <c r="A236" s="59">
        <v>13.0</v>
      </c>
      <c r="B236" s="59">
        <v>20.0</v>
      </c>
      <c r="C236" s="60">
        <v>33.1274327685845</v>
      </c>
      <c r="D236" s="60">
        <v>-96.6351041290976</v>
      </c>
      <c r="E236" s="61" t="s">
        <v>1256</v>
      </c>
      <c r="F236" s="112"/>
      <c r="G236" s="116"/>
      <c r="H236" s="70"/>
      <c r="I236" s="65">
        <f t="shared" si="1"/>
        <v>0</v>
      </c>
      <c r="J236" s="66">
        <f>COUNTIF(Flats!Username, F236)</f>
        <v>0</v>
      </c>
      <c r="K236" s="66" t="b">
        <v>0</v>
      </c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</row>
    <row r="237">
      <c r="A237" s="59">
        <v>13.0</v>
      </c>
      <c r="B237" s="59">
        <v>21.0</v>
      </c>
      <c r="C237" s="60">
        <v>33.1274327684668</v>
      </c>
      <c r="D237" s="60">
        <v>-96.6349325018743</v>
      </c>
      <c r="E237" s="61" t="s">
        <v>1256</v>
      </c>
      <c r="F237" s="112"/>
      <c r="G237" s="75"/>
      <c r="H237" s="70"/>
      <c r="I237" s="65">
        <f t="shared" si="1"/>
        <v>0</v>
      </c>
      <c r="J237" s="66">
        <f>COUNTIF(Flats!Username, F237)</f>
        <v>0</v>
      </c>
      <c r="K237" s="66" t="b">
        <v>0</v>
      </c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</row>
    <row r="238">
      <c r="A238" s="59">
        <v>13.0</v>
      </c>
      <c r="B238" s="59">
        <v>22.0</v>
      </c>
      <c r="C238" s="60">
        <v>33.1274327683492</v>
      </c>
      <c r="D238" s="60">
        <v>-96.634760874651</v>
      </c>
      <c r="E238" s="61" t="s">
        <v>1256</v>
      </c>
      <c r="F238" s="112"/>
      <c r="G238" s="75"/>
      <c r="H238" s="70"/>
      <c r="I238" s="65">
        <f t="shared" si="1"/>
        <v>0</v>
      </c>
      <c r="J238" s="66">
        <f>COUNTIF(Flats!Username, F238)</f>
        <v>0</v>
      </c>
      <c r="K238" s="66" t="b">
        <v>0</v>
      </c>
      <c r="L238" s="71"/>
      <c r="M238" s="71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</row>
    <row r="239">
      <c r="A239" s="59">
        <v>13.0</v>
      </c>
      <c r="B239" s="59">
        <v>23.0</v>
      </c>
      <c r="C239" s="60">
        <v>33.1274327682315</v>
      </c>
      <c r="D239" s="60">
        <v>-96.6345892474278</v>
      </c>
      <c r="E239" s="61" t="s">
        <v>1256</v>
      </c>
      <c r="F239" s="112"/>
      <c r="G239" s="116"/>
      <c r="H239" s="70"/>
      <c r="I239" s="65">
        <f t="shared" si="1"/>
        <v>0</v>
      </c>
      <c r="J239" s="66">
        <f>COUNTIF(Flats!Username, F239)</f>
        <v>0</v>
      </c>
      <c r="K239" s="66" t="b">
        <v>0</v>
      </c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</row>
    <row r="240">
      <c r="A240" s="59">
        <v>13.0</v>
      </c>
      <c r="B240" s="59">
        <v>24.0</v>
      </c>
      <c r="C240" s="60">
        <v>33.1274327681139</v>
      </c>
      <c r="D240" s="60">
        <v>-96.6344176202045</v>
      </c>
      <c r="E240" s="61" t="s">
        <v>1256</v>
      </c>
      <c r="F240" s="112"/>
      <c r="G240" s="75"/>
      <c r="H240" s="70"/>
      <c r="I240" s="65">
        <f t="shared" si="1"/>
        <v>0</v>
      </c>
      <c r="J240" s="66">
        <f>COUNTIF(Flats!Username, F240)</f>
        <v>0</v>
      </c>
      <c r="K240" s="66" t="b">
        <v>0</v>
      </c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</row>
    <row r="241">
      <c r="A241" s="59">
        <v>13.0</v>
      </c>
      <c r="B241" s="59">
        <v>25.0</v>
      </c>
      <c r="C241" s="60">
        <v>33.1274327679962</v>
      </c>
      <c r="D241" s="60">
        <v>-96.6342459929812</v>
      </c>
      <c r="E241" s="61" t="s">
        <v>1256</v>
      </c>
      <c r="F241" s="112"/>
      <c r="G241" s="75"/>
      <c r="H241" s="70"/>
      <c r="I241" s="65">
        <f t="shared" si="1"/>
        <v>0</v>
      </c>
      <c r="J241" s="66">
        <f>COUNTIF(Flats!Username, F241)</f>
        <v>0</v>
      </c>
      <c r="K241" s="66" t="b">
        <v>0</v>
      </c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</row>
    <row r="242">
      <c r="A242" s="59">
        <v>13.0</v>
      </c>
      <c r="B242" s="59">
        <v>26.0</v>
      </c>
      <c r="C242" s="60">
        <v>33.1274327678786</v>
      </c>
      <c r="D242" s="60">
        <v>-96.634074365758</v>
      </c>
      <c r="E242" s="61" t="s">
        <v>1256</v>
      </c>
      <c r="F242" s="112"/>
      <c r="G242" s="116"/>
      <c r="H242" s="70"/>
      <c r="I242" s="65">
        <f t="shared" si="1"/>
        <v>0</v>
      </c>
      <c r="J242" s="66">
        <f>COUNTIF(Flats!Username, F242)</f>
        <v>0</v>
      </c>
      <c r="K242" s="66" t="b">
        <v>0</v>
      </c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</row>
    <row r="243">
      <c r="A243" s="59">
        <v>13.0</v>
      </c>
      <c r="B243" s="59">
        <v>27.0</v>
      </c>
      <c r="C243" s="60">
        <v>33.127432767761</v>
      </c>
      <c r="D243" s="60">
        <v>-96.6339027385348</v>
      </c>
      <c r="E243" s="61" t="s">
        <v>1256</v>
      </c>
      <c r="F243" s="112"/>
      <c r="G243" s="75"/>
      <c r="H243" s="70"/>
      <c r="I243" s="65">
        <f t="shared" si="1"/>
        <v>0</v>
      </c>
      <c r="J243" s="66">
        <f>COUNTIF(Flats!Username, F243)</f>
        <v>0</v>
      </c>
      <c r="K243" s="66" t="b">
        <v>0</v>
      </c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</row>
    <row r="244">
      <c r="A244" s="59">
        <v>13.0</v>
      </c>
      <c r="B244" s="59">
        <v>28.0</v>
      </c>
      <c r="C244" s="60">
        <v>33.1274327676433</v>
      </c>
      <c r="D244" s="60">
        <v>-96.6337311113115</v>
      </c>
      <c r="E244" s="61" t="s">
        <v>1256</v>
      </c>
      <c r="F244" s="112"/>
      <c r="G244" s="75"/>
      <c r="H244" s="70"/>
      <c r="I244" s="65">
        <f t="shared" si="1"/>
        <v>0</v>
      </c>
      <c r="J244" s="66">
        <f>COUNTIF(Flats!Username, F244)</f>
        <v>0</v>
      </c>
      <c r="K244" s="66" t="b">
        <v>0</v>
      </c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</row>
    <row r="245">
      <c r="A245" s="59">
        <v>13.0</v>
      </c>
      <c r="B245" s="59">
        <v>29.0</v>
      </c>
      <c r="C245" s="60">
        <v>33.1274327675257</v>
      </c>
      <c r="D245" s="60">
        <v>-96.6335594840883</v>
      </c>
      <c r="E245" s="61" t="s">
        <v>1256</v>
      </c>
      <c r="F245" s="112"/>
      <c r="G245" s="116"/>
      <c r="H245" s="70"/>
      <c r="I245" s="65">
        <f t="shared" si="1"/>
        <v>0</v>
      </c>
      <c r="J245" s="66">
        <f>COUNTIF(Flats!Username, F245)</f>
        <v>0</v>
      </c>
      <c r="K245" s="66" t="b">
        <v>0</v>
      </c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</row>
    <row r="246">
      <c r="A246" s="59">
        <v>13.0</v>
      </c>
      <c r="B246" s="59">
        <v>30.0</v>
      </c>
      <c r="C246" s="60">
        <v>33.127432767408</v>
      </c>
      <c r="D246" s="60">
        <v>-96.6333878568651</v>
      </c>
      <c r="E246" s="61" t="s">
        <v>1256</v>
      </c>
      <c r="F246" s="112"/>
      <c r="G246" s="75"/>
      <c r="H246" s="70"/>
      <c r="I246" s="65">
        <f t="shared" si="1"/>
        <v>0</v>
      </c>
      <c r="J246" s="66">
        <f>COUNTIF(Flats!Username, F246)</f>
        <v>0</v>
      </c>
      <c r="K246" s="66" t="b">
        <v>0</v>
      </c>
      <c r="L246" s="71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</row>
    <row r="247">
      <c r="A247" s="59">
        <v>13.0</v>
      </c>
      <c r="B247" s="59">
        <v>31.0</v>
      </c>
      <c r="C247" s="60">
        <v>33.1274327672904</v>
      </c>
      <c r="D247" s="60">
        <v>-96.6332162296419</v>
      </c>
      <c r="E247" s="61" t="s">
        <v>1256</v>
      </c>
      <c r="F247" s="112"/>
      <c r="G247" s="75"/>
      <c r="H247" s="70"/>
      <c r="I247" s="65">
        <f t="shared" si="1"/>
        <v>0</v>
      </c>
      <c r="J247" s="66">
        <f>COUNTIF(Flats!Username, F247)</f>
        <v>0</v>
      </c>
      <c r="K247" s="66" t="b">
        <v>0</v>
      </c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</row>
    <row r="248">
      <c r="A248" s="59">
        <v>13.0</v>
      </c>
      <c r="B248" s="59">
        <v>32.0</v>
      </c>
      <c r="C248" s="60">
        <v>33.1274327671728</v>
      </c>
      <c r="D248" s="60">
        <v>-96.6330446024186</v>
      </c>
      <c r="E248" s="61" t="s">
        <v>1256</v>
      </c>
      <c r="F248" s="112"/>
      <c r="G248" s="116"/>
      <c r="H248" s="70"/>
      <c r="I248" s="65">
        <f t="shared" si="1"/>
        <v>0</v>
      </c>
      <c r="J248" s="66">
        <f>COUNTIF(Flats!Username, F248)</f>
        <v>0</v>
      </c>
      <c r="K248" s="66" t="b">
        <v>0</v>
      </c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</row>
    <row r="249">
      <c r="A249" s="59">
        <v>13.0</v>
      </c>
      <c r="B249" s="59">
        <v>33.0</v>
      </c>
      <c r="C249" s="60">
        <v>33.1274327670551</v>
      </c>
      <c r="D249" s="60">
        <v>-96.6328729751954</v>
      </c>
      <c r="E249" s="61" t="s">
        <v>1256</v>
      </c>
      <c r="F249" s="112" t="s">
        <v>486</v>
      </c>
      <c r="G249" s="69" t="s">
        <v>1368</v>
      </c>
      <c r="H249" s="70"/>
      <c r="I249" s="65">
        <f t="shared" si="1"/>
        <v>0</v>
      </c>
      <c r="J249" s="66">
        <f>COUNTIF(Flats!Username, F249)</f>
        <v>1</v>
      </c>
      <c r="K249" s="66" t="b">
        <v>0</v>
      </c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</row>
    <row r="250">
      <c r="A250" s="59">
        <v>13.0</v>
      </c>
      <c r="B250" s="59">
        <v>34.0</v>
      </c>
      <c r="C250" s="60">
        <v>33.1274327669375</v>
      </c>
      <c r="D250" s="60">
        <v>-96.6327013479722</v>
      </c>
      <c r="E250" s="61" t="s">
        <v>1256</v>
      </c>
      <c r="F250" s="112"/>
      <c r="G250" s="75"/>
      <c r="H250" s="70"/>
      <c r="I250" s="65">
        <f t="shared" si="1"/>
        <v>0</v>
      </c>
      <c r="J250" s="66">
        <f>COUNTIF(Flats!Username, F250)</f>
        <v>0</v>
      </c>
      <c r="K250" s="66" t="b">
        <v>0</v>
      </c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</row>
    <row r="251">
      <c r="A251" s="59">
        <v>13.0</v>
      </c>
      <c r="B251" s="59">
        <v>35.0</v>
      </c>
      <c r="C251" s="60">
        <v>33.1274327668198</v>
      </c>
      <c r="D251" s="60">
        <v>-96.632529720749</v>
      </c>
      <c r="E251" s="61" t="s">
        <v>1256</v>
      </c>
      <c r="F251" s="112"/>
      <c r="G251" s="75"/>
      <c r="H251" s="70"/>
      <c r="I251" s="65">
        <f t="shared" si="1"/>
        <v>0</v>
      </c>
      <c r="J251" s="66">
        <f>COUNTIF(Flats!Username, F251)</f>
        <v>0</v>
      </c>
      <c r="K251" s="66" t="b">
        <v>0</v>
      </c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</row>
    <row r="252">
      <c r="A252" s="59">
        <v>13.0</v>
      </c>
      <c r="B252" s="59">
        <v>36.0</v>
      </c>
      <c r="C252" s="60">
        <v>33.1274327667022</v>
      </c>
      <c r="D252" s="60">
        <v>-96.6323580935258</v>
      </c>
      <c r="E252" s="61" t="s">
        <v>1256</v>
      </c>
      <c r="F252" s="112"/>
      <c r="G252" s="116"/>
      <c r="H252" s="70"/>
      <c r="I252" s="65">
        <f t="shared" si="1"/>
        <v>0</v>
      </c>
      <c r="J252" s="66">
        <f>COUNTIF(Flats!Username, F252)</f>
        <v>0</v>
      </c>
      <c r="K252" s="66" t="b">
        <v>0</v>
      </c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</row>
    <row r="253">
      <c r="A253" s="59">
        <v>13.0</v>
      </c>
      <c r="B253" s="59">
        <v>37.0</v>
      </c>
      <c r="C253" s="60">
        <v>33.1274327665845</v>
      </c>
      <c r="D253" s="60">
        <v>-96.6321864663025</v>
      </c>
      <c r="E253" s="61" t="s">
        <v>1256</v>
      </c>
      <c r="F253" s="112"/>
      <c r="G253" s="75"/>
      <c r="H253" s="70"/>
      <c r="I253" s="65">
        <f t="shared" si="1"/>
        <v>0</v>
      </c>
      <c r="J253" s="66">
        <f>COUNTIF(Flats!Username, F253)</f>
        <v>0</v>
      </c>
      <c r="K253" s="66" t="b">
        <v>0</v>
      </c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</row>
    <row r="254">
      <c r="A254" s="59">
        <v>13.0</v>
      </c>
      <c r="B254" s="59">
        <v>38.0</v>
      </c>
      <c r="C254" s="60">
        <v>33.1274327664669</v>
      </c>
      <c r="D254" s="60">
        <v>-96.6320148390793</v>
      </c>
      <c r="E254" s="61" t="s">
        <v>1256</v>
      </c>
      <c r="F254" s="112"/>
      <c r="G254" s="75"/>
      <c r="H254" s="70"/>
      <c r="I254" s="65">
        <f t="shared" si="1"/>
        <v>0</v>
      </c>
      <c r="J254" s="66">
        <f>COUNTIF(Flats!Username, F254)</f>
        <v>0</v>
      </c>
      <c r="K254" s="66" t="b">
        <v>0</v>
      </c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</row>
    <row r="255">
      <c r="A255" s="59">
        <v>14.0</v>
      </c>
      <c r="B255" s="59">
        <v>9.0</v>
      </c>
      <c r="C255" s="60">
        <v>33.127289039433</v>
      </c>
      <c r="D255" s="60">
        <v>-96.6369920319251</v>
      </c>
      <c r="E255" s="61" t="s">
        <v>1256</v>
      </c>
      <c r="F255" s="112"/>
      <c r="G255" s="75"/>
      <c r="H255" s="70"/>
      <c r="I255" s="65">
        <f t="shared" si="1"/>
        <v>0</v>
      </c>
      <c r="J255" s="66">
        <f>COUNTIF(Flats!Username, F255)</f>
        <v>0</v>
      </c>
      <c r="K255" s="66" t="b">
        <v>0</v>
      </c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</row>
    <row r="256">
      <c r="A256" s="59">
        <v>14.0</v>
      </c>
      <c r="B256" s="59">
        <v>10.0</v>
      </c>
      <c r="C256" s="60">
        <v>33.1272890393154</v>
      </c>
      <c r="D256" s="60">
        <v>-96.6368204049828</v>
      </c>
      <c r="E256" s="61" t="s">
        <v>1256</v>
      </c>
      <c r="F256" s="112"/>
      <c r="G256" s="82"/>
      <c r="H256" s="70"/>
      <c r="I256" s="65">
        <f t="shared" si="1"/>
        <v>0</v>
      </c>
      <c r="J256" s="66">
        <f>COUNTIF(Flats!Username, F256)</f>
        <v>0</v>
      </c>
      <c r="K256" s="66" t="b">
        <v>0</v>
      </c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</row>
    <row r="257">
      <c r="A257" s="59">
        <v>14.0</v>
      </c>
      <c r="B257" s="59">
        <v>11.0</v>
      </c>
      <c r="C257" s="60">
        <v>33.1272890391977</v>
      </c>
      <c r="D257" s="60">
        <v>-96.6366487780405</v>
      </c>
      <c r="E257" s="61" t="s">
        <v>1256</v>
      </c>
      <c r="F257" s="112"/>
      <c r="G257" s="75"/>
      <c r="H257" s="70"/>
      <c r="I257" s="65">
        <f t="shared" si="1"/>
        <v>0</v>
      </c>
      <c r="J257" s="66">
        <f>COUNTIF(Flats!Username, F257)</f>
        <v>0</v>
      </c>
      <c r="K257" s="66" t="b">
        <v>0</v>
      </c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</row>
    <row r="258">
      <c r="A258" s="59">
        <v>14.0</v>
      </c>
      <c r="B258" s="59">
        <v>12.0</v>
      </c>
      <c r="C258" s="60">
        <v>33.1272890390801</v>
      </c>
      <c r="D258" s="60">
        <v>-96.6364771510982</v>
      </c>
      <c r="E258" s="61" t="s">
        <v>1256</v>
      </c>
      <c r="F258" s="112"/>
      <c r="G258" s="75"/>
      <c r="H258" s="70"/>
      <c r="I258" s="65">
        <f t="shared" si="1"/>
        <v>0</v>
      </c>
      <c r="J258" s="66">
        <f>COUNTIF(Flats!Username, F258)</f>
        <v>0</v>
      </c>
      <c r="K258" s="66" t="b">
        <v>0</v>
      </c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</row>
    <row r="259">
      <c r="A259" s="59">
        <v>14.0</v>
      </c>
      <c r="B259" s="59">
        <v>13.0</v>
      </c>
      <c r="C259" s="60">
        <v>33.1272890389624</v>
      </c>
      <c r="D259" s="60">
        <v>-96.6363055241559</v>
      </c>
      <c r="E259" s="61" t="s">
        <v>1256</v>
      </c>
      <c r="F259" s="112"/>
      <c r="G259" s="82"/>
      <c r="H259" s="70"/>
      <c r="I259" s="65">
        <f t="shared" si="1"/>
        <v>0</v>
      </c>
      <c r="J259" s="66">
        <f>COUNTIF(Flats!Username, F259)</f>
        <v>0</v>
      </c>
      <c r="K259" s="66" t="b">
        <v>0</v>
      </c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</row>
    <row r="260">
      <c r="A260" s="59">
        <v>14.0</v>
      </c>
      <c r="B260" s="59">
        <v>14.0</v>
      </c>
      <c r="C260" s="60">
        <v>33.1272890388448</v>
      </c>
      <c r="D260" s="60">
        <v>-96.6361338972136</v>
      </c>
      <c r="E260" s="61" t="s">
        <v>1256</v>
      </c>
      <c r="F260" s="112"/>
      <c r="G260" s="82"/>
      <c r="H260" s="70"/>
      <c r="I260" s="65">
        <f t="shared" si="1"/>
        <v>0</v>
      </c>
      <c r="J260" s="66">
        <f>COUNTIF(Flats!Username, F260)</f>
        <v>0</v>
      </c>
      <c r="K260" s="66" t="b">
        <v>0</v>
      </c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</row>
    <row r="261">
      <c r="A261" s="59">
        <v>14.0</v>
      </c>
      <c r="B261" s="59">
        <v>15.0</v>
      </c>
      <c r="C261" s="60">
        <v>33.1272890387272</v>
      </c>
      <c r="D261" s="60">
        <v>-96.6359622702713</v>
      </c>
      <c r="E261" s="61" t="s">
        <v>1256</v>
      </c>
      <c r="F261" s="112"/>
      <c r="G261" s="75"/>
      <c r="H261" s="70"/>
      <c r="I261" s="65">
        <f t="shared" si="1"/>
        <v>0</v>
      </c>
      <c r="J261" s="66">
        <f>COUNTIF(Flats!Username, F261)</f>
        <v>0</v>
      </c>
      <c r="K261" s="66" t="b">
        <v>0</v>
      </c>
      <c r="L261" s="71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</row>
    <row r="262">
      <c r="A262" s="59">
        <v>14.0</v>
      </c>
      <c r="B262" s="59">
        <v>16.0</v>
      </c>
      <c r="C262" s="60">
        <v>33.1272890386095</v>
      </c>
      <c r="D262" s="60">
        <v>-96.635790643329</v>
      </c>
      <c r="E262" s="61" t="s">
        <v>1256</v>
      </c>
      <c r="F262" s="112"/>
      <c r="G262" s="75"/>
      <c r="H262" s="64"/>
      <c r="I262" s="65">
        <f t="shared" si="1"/>
        <v>0</v>
      </c>
      <c r="J262" s="66">
        <f>COUNTIF(Flats!Username, F262)</f>
        <v>0</v>
      </c>
      <c r="K262" s="66" t="b">
        <v>0</v>
      </c>
      <c r="L262" s="71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</row>
    <row r="263">
      <c r="A263" s="59">
        <v>14.0</v>
      </c>
      <c r="B263" s="59">
        <v>17.0</v>
      </c>
      <c r="C263" s="60">
        <v>33.1272890384919</v>
      </c>
      <c r="D263" s="60">
        <v>-96.6356190163867</v>
      </c>
      <c r="E263" s="61" t="s">
        <v>1256</v>
      </c>
      <c r="F263" s="112"/>
      <c r="G263" s="75"/>
      <c r="H263" s="70"/>
      <c r="I263" s="65">
        <f t="shared" si="1"/>
        <v>0</v>
      </c>
      <c r="J263" s="66">
        <f>COUNTIF(Flats!Username, F263)</f>
        <v>0</v>
      </c>
      <c r="K263" s="66" t="b">
        <v>0</v>
      </c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</row>
    <row r="264">
      <c r="A264" s="59">
        <v>14.0</v>
      </c>
      <c r="B264" s="59">
        <v>18.0</v>
      </c>
      <c r="C264" s="60">
        <v>33.1272890383742</v>
      </c>
      <c r="D264" s="60">
        <v>-96.6354473894445</v>
      </c>
      <c r="E264" s="61" t="s">
        <v>1256</v>
      </c>
      <c r="F264" s="112"/>
      <c r="G264" s="75"/>
      <c r="H264" s="70"/>
      <c r="I264" s="65">
        <f t="shared" si="1"/>
        <v>0</v>
      </c>
      <c r="J264" s="66">
        <f>COUNTIF(Flats!Username, F264)</f>
        <v>0</v>
      </c>
      <c r="K264" s="66" t="b">
        <v>0</v>
      </c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</row>
    <row r="265">
      <c r="A265" s="59">
        <v>14.0</v>
      </c>
      <c r="B265" s="59">
        <v>19.0</v>
      </c>
      <c r="C265" s="60">
        <v>33.1272890382566</v>
      </c>
      <c r="D265" s="60">
        <v>-96.6352757625022</v>
      </c>
      <c r="E265" s="61" t="s">
        <v>1256</v>
      </c>
      <c r="F265" s="112"/>
      <c r="G265" s="75"/>
      <c r="H265" s="70"/>
      <c r="I265" s="65">
        <f t="shared" si="1"/>
        <v>0</v>
      </c>
      <c r="J265" s="66">
        <f>COUNTIF(Flats!Username, F265)</f>
        <v>0</v>
      </c>
      <c r="K265" s="66" t="b">
        <v>0</v>
      </c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</row>
    <row r="266">
      <c r="A266" s="59">
        <v>14.0</v>
      </c>
      <c r="B266" s="59">
        <v>20.0</v>
      </c>
      <c r="C266" s="60">
        <v>33.1272890381389</v>
      </c>
      <c r="D266" s="60">
        <v>-96.6351041355599</v>
      </c>
      <c r="E266" s="61" t="s">
        <v>1256</v>
      </c>
      <c r="F266" s="112" t="s">
        <v>416</v>
      </c>
      <c r="G266" s="69" t="s">
        <v>1369</v>
      </c>
      <c r="H266" s="70"/>
      <c r="I266" s="65">
        <f t="shared" si="1"/>
        <v>0</v>
      </c>
      <c r="J266" s="66">
        <f>COUNTIF(Flats!Username, F266)</f>
        <v>17</v>
      </c>
      <c r="K266" s="66" t="b">
        <v>0</v>
      </c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</row>
    <row r="267">
      <c r="A267" s="59">
        <v>14.0</v>
      </c>
      <c r="B267" s="59">
        <v>21.0</v>
      </c>
      <c r="C267" s="60">
        <v>33.1272890380213</v>
      </c>
      <c r="D267" s="60">
        <v>-96.6349325086176</v>
      </c>
      <c r="E267" s="61" t="s">
        <v>1256</v>
      </c>
      <c r="F267" s="112"/>
      <c r="G267" s="75"/>
      <c r="H267" s="64"/>
      <c r="I267" s="65">
        <f t="shared" si="1"/>
        <v>0</v>
      </c>
      <c r="J267" s="66">
        <f>COUNTIF(Flats!Username, F267)</f>
        <v>0</v>
      </c>
      <c r="K267" s="66" t="b">
        <v>0</v>
      </c>
      <c r="L267" s="71"/>
      <c r="M267" s="71"/>
      <c r="N267" s="71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</row>
    <row r="268">
      <c r="A268" s="59">
        <v>14.0</v>
      </c>
      <c r="B268" s="59">
        <v>22.0</v>
      </c>
      <c r="C268" s="60">
        <v>33.1272890379037</v>
      </c>
      <c r="D268" s="60">
        <v>-96.6347608816753</v>
      </c>
      <c r="E268" s="61" t="s">
        <v>1256</v>
      </c>
      <c r="F268" s="112"/>
      <c r="G268" s="82"/>
      <c r="H268" s="70"/>
      <c r="I268" s="65">
        <f t="shared" si="1"/>
        <v>0</v>
      </c>
      <c r="J268" s="66">
        <f>COUNTIF(Flats!Username, F268)</f>
        <v>0</v>
      </c>
      <c r="K268" s="66" t="b">
        <v>0</v>
      </c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</row>
    <row r="269">
      <c r="A269" s="59">
        <v>14.0</v>
      </c>
      <c r="B269" s="59">
        <v>23.0</v>
      </c>
      <c r="C269" s="60">
        <v>33.127289037786</v>
      </c>
      <c r="D269" s="60">
        <v>-96.634589254733</v>
      </c>
      <c r="E269" s="61" t="s">
        <v>1256</v>
      </c>
      <c r="F269" s="112" t="s">
        <v>1370</v>
      </c>
      <c r="G269" s="101" t="s">
        <v>1371</v>
      </c>
      <c r="H269" s="64"/>
      <c r="I269" s="65">
        <f t="shared" si="1"/>
        <v>0</v>
      </c>
      <c r="J269" s="66">
        <f>COUNTIF(Flats!Username, F269)</f>
        <v>4</v>
      </c>
      <c r="K269" s="66" t="b">
        <v>0</v>
      </c>
      <c r="L269" s="71"/>
      <c r="M269" s="71"/>
      <c r="N269" s="71"/>
      <c r="O269" s="76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</row>
    <row r="270">
      <c r="A270" s="59">
        <v>14.0</v>
      </c>
      <c r="B270" s="59">
        <v>24.0</v>
      </c>
      <c r="C270" s="60">
        <v>33.1272890376684</v>
      </c>
      <c r="D270" s="60">
        <v>-96.6344176277907</v>
      </c>
      <c r="E270" s="61" t="s">
        <v>1256</v>
      </c>
      <c r="F270" s="112"/>
      <c r="G270" s="75"/>
      <c r="H270" s="70"/>
      <c r="I270" s="65">
        <f t="shared" si="1"/>
        <v>0</v>
      </c>
      <c r="J270" s="66">
        <f>COUNTIF(Flats!Username, F270)</f>
        <v>0</v>
      </c>
      <c r="K270" s="66" t="b">
        <v>0</v>
      </c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</row>
    <row r="271">
      <c r="A271" s="59">
        <v>14.0</v>
      </c>
      <c r="B271" s="59">
        <v>25.0</v>
      </c>
      <c r="C271" s="60">
        <v>33.1272890375507</v>
      </c>
      <c r="D271" s="60">
        <v>-96.6342460008484</v>
      </c>
      <c r="E271" s="61" t="s">
        <v>1256</v>
      </c>
      <c r="F271" s="112"/>
      <c r="G271" s="75"/>
      <c r="H271" s="70"/>
      <c r="I271" s="65">
        <f t="shared" si="1"/>
        <v>0</v>
      </c>
      <c r="J271" s="66">
        <f>COUNTIF(Flats!Username, F271)</f>
        <v>0</v>
      </c>
      <c r="K271" s="66" t="b">
        <v>0</v>
      </c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</row>
    <row r="272">
      <c r="A272" s="59">
        <v>14.0</v>
      </c>
      <c r="B272" s="59">
        <v>26.0</v>
      </c>
      <c r="C272" s="60">
        <v>33.1272890374331</v>
      </c>
      <c r="D272" s="60">
        <v>-96.6340743739061</v>
      </c>
      <c r="E272" s="61" t="s">
        <v>1256</v>
      </c>
      <c r="F272" s="112" t="s">
        <v>416</v>
      </c>
      <c r="G272" s="69" t="s">
        <v>1372</v>
      </c>
      <c r="H272" s="70"/>
      <c r="I272" s="65">
        <f t="shared" si="1"/>
        <v>0</v>
      </c>
      <c r="J272" s="66">
        <f>COUNTIF(Flats!Username, F272)</f>
        <v>17</v>
      </c>
      <c r="K272" s="66" t="b">
        <v>0</v>
      </c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</row>
    <row r="273">
      <c r="A273" s="59">
        <v>14.0</v>
      </c>
      <c r="B273" s="59">
        <v>27.0</v>
      </c>
      <c r="C273" s="60">
        <v>33.1272890373154</v>
      </c>
      <c r="D273" s="60">
        <v>-96.6339027469638</v>
      </c>
      <c r="E273" s="61" t="s">
        <v>1256</v>
      </c>
      <c r="F273" s="112"/>
      <c r="G273" s="75"/>
      <c r="H273" s="70"/>
      <c r="I273" s="65">
        <f t="shared" si="1"/>
        <v>0</v>
      </c>
      <c r="J273" s="66">
        <f>COUNTIF(Flats!Username, F273)</f>
        <v>0</v>
      </c>
      <c r="K273" s="66" t="b">
        <v>0</v>
      </c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</row>
    <row r="274">
      <c r="A274" s="59">
        <v>14.0</v>
      </c>
      <c r="B274" s="59">
        <v>28.0</v>
      </c>
      <c r="C274" s="60">
        <v>33.1272890371978</v>
      </c>
      <c r="D274" s="60">
        <v>-96.6337311200216</v>
      </c>
      <c r="E274" s="61" t="s">
        <v>1256</v>
      </c>
      <c r="F274" s="112"/>
      <c r="G274" s="75"/>
      <c r="H274" s="70"/>
      <c r="I274" s="65">
        <f t="shared" si="1"/>
        <v>0</v>
      </c>
      <c r="J274" s="66">
        <f>COUNTIF(Flats!Username, F274)</f>
        <v>0</v>
      </c>
      <c r="K274" s="66" t="b">
        <v>0</v>
      </c>
      <c r="L274" s="71"/>
      <c r="M274" s="71"/>
      <c r="N274" s="71"/>
      <c r="O274" s="76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</row>
    <row r="275">
      <c r="A275" s="59">
        <v>14.0</v>
      </c>
      <c r="B275" s="59">
        <v>29.0</v>
      </c>
      <c r="C275" s="60">
        <v>33.1272890370801</v>
      </c>
      <c r="D275" s="60">
        <v>-96.6335594930793</v>
      </c>
      <c r="E275" s="61" t="s">
        <v>1256</v>
      </c>
      <c r="F275" s="112" t="s">
        <v>416</v>
      </c>
      <c r="G275" s="69" t="s">
        <v>1373</v>
      </c>
      <c r="H275" s="70"/>
      <c r="I275" s="65">
        <f t="shared" si="1"/>
        <v>0</v>
      </c>
      <c r="J275" s="66">
        <f>COUNTIF(Flats!Username, F275)</f>
        <v>17</v>
      </c>
      <c r="K275" s="66" t="b">
        <v>0</v>
      </c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</row>
    <row r="276">
      <c r="A276" s="59">
        <v>14.0</v>
      </c>
      <c r="B276" s="59">
        <v>30.0</v>
      </c>
      <c r="C276" s="60">
        <v>33.1272890369625</v>
      </c>
      <c r="D276" s="60">
        <v>-96.633387866137</v>
      </c>
      <c r="E276" s="61" t="s">
        <v>1256</v>
      </c>
      <c r="F276" s="112"/>
      <c r="G276" s="75"/>
      <c r="H276" s="70"/>
      <c r="I276" s="65">
        <f t="shared" si="1"/>
        <v>0</v>
      </c>
      <c r="J276" s="66">
        <f>COUNTIF(Flats!Username, F276)</f>
        <v>0</v>
      </c>
      <c r="K276" s="66" t="b">
        <v>0</v>
      </c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</row>
    <row r="277">
      <c r="A277" s="59">
        <v>14.0</v>
      </c>
      <c r="B277" s="59">
        <v>31.0</v>
      </c>
      <c r="C277" s="60">
        <v>33.1272890368449</v>
      </c>
      <c r="D277" s="60">
        <v>-96.6332162391947</v>
      </c>
      <c r="E277" s="61" t="s">
        <v>1256</v>
      </c>
      <c r="F277" s="112"/>
      <c r="G277" s="75"/>
      <c r="H277" s="70"/>
      <c r="I277" s="65">
        <f t="shared" si="1"/>
        <v>0</v>
      </c>
      <c r="J277" s="66">
        <f>COUNTIF(Flats!Username, F277)</f>
        <v>0</v>
      </c>
      <c r="K277" s="66" t="b">
        <v>0</v>
      </c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</row>
    <row r="278">
      <c r="A278" s="59">
        <v>14.0</v>
      </c>
      <c r="B278" s="59">
        <v>32.0</v>
      </c>
      <c r="C278" s="60">
        <v>33.1272890367272</v>
      </c>
      <c r="D278" s="60">
        <v>-96.6330446122524</v>
      </c>
      <c r="E278" s="61" t="s">
        <v>1256</v>
      </c>
      <c r="F278" s="112" t="s">
        <v>1370</v>
      </c>
      <c r="G278" s="101" t="s">
        <v>1371</v>
      </c>
      <c r="H278" s="70"/>
      <c r="I278" s="65">
        <f t="shared" si="1"/>
        <v>0</v>
      </c>
      <c r="J278" s="66">
        <f>COUNTIF(Flats!Username, F278)</f>
        <v>4</v>
      </c>
      <c r="K278" s="66" t="b">
        <v>0</v>
      </c>
      <c r="L278" s="71"/>
      <c r="M278" s="71"/>
      <c r="N278" s="71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</row>
    <row r="279">
      <c r="A279" s="59">
        <v>14.0</v>
      </c>
      <c r="B279" s="59">
        <v>33.0</v>
      </c>
      <c r="C279" s="60">
        <v>33.1272890366096</v>
      </c>
      <c r="D279" s="60">
        <v>-96.6328729853101</v>
      </c>
      <c r="E279" s="61" t="s">
        <v>1256</v>
      </c>
      <c r="F279" s="112"/>
      <c r="G279" s="75"/>
      <c r="H279" s="70"/>
      <c r="I279" s="65">
        <f t="shared" si="1"/>
        <v>0</v>
      </c>
      <c r="J279" s="66">
        <f>COUNTIF(Flats!Username, F279)</f>
        <v>0</v>
      </c>
      <c r="K279" s="66" t="b">
        <v>0</v>
      </c>
      <c r="L279" s="71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</row>
    <row r="280">
      <c r="A280" s="59">
        <v>14.0</v>
      </c>
      <c r="B280" s="59">
        <v>34.0</v>
      </c>
      <c r="C280" s="60">
        <v>33.1272890364919</v>
      </c>
      <c r="D280" s="60">
        <v>-96.6327013583678</v>
      </c>
      <c r="E280" s="61" t="s">
        <v>1256</v>
      </c>
      <c r="F280" s="112"/>
      <c r="G280" s="75"/>
      <c r="H280" s="70"/>
      <c r="I280" s="65">
        <f t="shared" si="1"/>
        <v>0</v>
      </c>
      <c r="J280" s="66">
        <f>COUNTIF(Flats!Username, F280)</f>
        <v>0</v>
      </c>
      <c r="K280" s="66" t="b">
        <v>0</v>
      </c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</row>
    <row r="281">
      <c r="A281" s="59">
        <v>14.0</v>
      </c>
      <c r="B281" s="59">
        <v>35.0</v>
      </c>
      <c r="C281" s="60">
        <v>33.1272890363743</v>
      </c>
      <c r="D281" s="60">
        <v>-96.6325297314255</v>
      </c>
      <c r="E281" s="61" t="s">
        <v>1256</v>
      </c>
      <c r="F281" s="112" t="s">
        <v>416</v>
      </c>
      <c r="G281" s="69" t="s">
        <v>1374</v>
      </c>
      <c r="H281" s="70"/>
      <c r="I281" s="65">
        <f t="shared" si="1"/>
        <v>0</v>
      </c>
      <c r="J281" s="66">
        <f>COUNTIF(Flats!Username, F281)</f>
        <v>17</v>
      </c>
      <c r="K281" s="66" t="b">
        <v>0</v>
      </c>
      <c r="L281" s="71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</row>
    <row r="282">
      <c r="A282" s="59">
        <v>14.0</v>
      </c>
      <c r="B282" s="59">
        <v>36.0</v>
      </c>
      <c r="C282" s="60">
        <v>33.1272890362566</v>
      </c>
      <c r="D282" s="60">
        <v>-96.6323581044832</v>
      </c>
      <c r="E282" s="61" t="s">
        <v>1256</v>
      </c>
      <c r="F282" s="112"/>
      <c r="G282" s="75"/>
      <c r="H282" s="70"/>
      <c r="I282" s="65">
        <f t="shared" si="1"/>
        <v>0</v>
      </c>
      <c r="J282" s="66">
        <f>COUNTIF(Flats!Username, F282)</f>
        <v>0</v>
      </c>
      <c r="K282" s="66" t="b">
        <v>0</v>
      </c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</row>
    <row r="283">
      <c r="A283" s="59">
        <v>14.0</v>
      </c>
      <c r="B283" s="59">
        <v>37.0</v>
      </c>
      <c r="C283" s="60">
        <v>33.127289036139</v>
      </c>
      <c r="D283" s="60">
        <v>-96.632186477541</v>
      </c>
      <c r="E283" s="61" t="s">
        <v>1256</v>
      </c>
      <c r="F283" s="112" t="s">
        <v>732</v>
      </c>
      <c r="G283" s="75"/>
      <c r="H283" s="70"/>
      <c r="I283" s="65">
        <f t="shared" si="1"/>
        <v>0</v>
      </c>
      <c r="J283" s="66">
        <f>COUNTIF(Flats!Username, F283)</f>
        <v>1</v>
      </c>
      <c r="K283" s="66" t="b">
        <v>0</v>
      </c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</row>
    <row r="284">
      <c r="A284" s="59">
        <v>14.0</v>
      </c>
      <c r="B284" s="59">
        <v>38.0</v>
      </c>
      <c r="C284" s="60">
        <v>33.1272890360213</v>
      </c>
      <c r="D284" s="60">
        <v>-96.6320148505987</v>
      </c>
      <c r="E284" s="61" t="s">
        <v>1256</v>
      </c>
      <c r="F284" s="112" t="s">
        <v>416</v>
      </c>
      <c r="G284" s="69" t="s">
        <v>1375</v>
      </c>
      <c r="H284" s="70"/>
      <c r="I284" s="65">
        <f t="shared" si="1"/>
        <v>0</v>
      </c>
      <c r="J284" s="66">
        <f>COUNTIF(Flats!Username, F284)</f>
        <v>17</v>
      </c>
      <c r="K284" s="66" t="b">
        <v>0</v>
      </c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</row>
    <row r="285">
      <c r="A285" s="59">
        <v>14.0</v>
      </c>
      <c r="B285" s="59">
        <v>39.0</v>
      </c>
      <c r="C285" s="60">
        <v>33.1272890359037</v>
      </c>
      <c r="D285" s="60">
        <v>-96.6318432236564</v>
      </c>
      <c r="E285" s="61" t="s">
        <v>1256</v>
      </c>
      <c r="F285" s="112"/>
      <c r="G285" s="75"/>
      <c r="H285" s="70"/>
      <c r="I285" s="65">
        <f t="shared" si="1"/>
        <v>0</v>
      </c>
      <c r="J285" s="66">
        <f>COUNTIF(Flats!Username, F285)</f>
        <v>0</v>
      </c>
      <c r="K285" s="66" t="b">
        <v>0</v>
      </c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</row>
    <row r="286">
      <c r="A286" s="59">
        <v>15.0</v>
      </c>
      <c r="B286" s="59">
        <v>8.0</v>
      </c>
      <c r="C286" s="60">
        <v>33.1271453091053</v>
      </c>
      <c r="D286" s="60">
        <v>-96.637163661958</v>
      </c>
      <c r="E286" s="61" t="s">
        <v>1256</v>
      </c>
      <c r="F286" s="112" t="s">
        <v>369</v>
      </c>
      <c r="G286" s="116"/>
      <c r="H286" s="70"/>
      <c r="I286" s="65">
        <f t="shared" si="1"/>
        <v>0</v>
      </c>
      <c r="J286" s="66">
        <f>COUNTIF(Flats!Username, F286)</f>
        <v>3</v>
      </c>
      <c r="K286" s="66" t="b">
        <v>0</v>
      </c>
      <c r="L286" s="75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</row>
    <row r="287">
      <c r="A287" s="59">
        <v>15.0</v>
      </c>
      <c r="B287" s="59">
        <v>9.0</v>
      </c>
      <c r="C287" s="60">
        <v>33.1271453089876</v>
      </c>
      <c r="D287" s="60">
        <v>-96.6369920352967</v>
      </c>
      <c r="E287" s="61" t="s">
        <v>1256</v>
      </c>
      <c r="F287" s="112" t="s">
        <v>721</v>
      </c>
      <c r="G287" s="69" t="s">
        <v>1376</v>
      </c>
      <c r="H287" s="70"/>
      <c r="I287" s="65">
        <f t="shared" si="1"/>
        <v>0</v>
      </c>
      <c r="J287" s="66">
        <f>COUNTIF(Flats!Username, F287)</f>
        <v>4</v>
      </c>
      <c r="K287" s="66" t="b">
        <v>0</v>
      </c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</row>
    <row r="288">
      <c r="A288" s="59">
        <v>15.0</v>
      </c>
      <c r="B288" s="59">
        <v>10.0</v>
      </c>
      <c r="C288" s="60">
        <v>33.12714530887</v>
      </c>
      <c r="D288" s="60">
        <v>-96.6368204086354</v>
      </c>
      <c r="E288" s="61" t="s">
        <v>1256</v>
      </c>
      <c r="F288" s="112"/>
      <c r="G288" s="75"/>
      <c r="H288" s="70"/>
      <c r="I288" s="65">
        <f t="shared" si="1"/>
        <v>0</v>
      </c>
      <c r="J288" s="66">
        <f>COUNTIF(Flats!Username, F288)</f>
        <v>0</v>
      </c>
      <c r="K288" s="66" t="b">
        <v>0</v>
      </c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</row>
    <row r="289">
      <c r="A289" s="59">
        <v>15.0</v>
      </c>
      <c r="B289" s="59">
        <v>11.0</v>
      </c>
      <c r="C289" s="60">
        <v>33.1271453087523</v>
      </c>
      <c r="D289" s="60">
        <v>-96.6366487819741</v>
      </c>
      <c r="E289" s="61" t="s">
        <v>1256</v>
      </c>
      <c r="F289" s="112"/>
      <c r="G289" s="75"/>
      <c r="H289" s="70"/>
      <c r="I289" s="65">
        <f t="shared" si="1"/>
        <v>0</v>
      </c>
      <c r="J289" s="66">
        <f>COUNTIF(Flats!Username, F289)</f>
        <v>0</v>
      </c>
      <c r="K289" s="66" t="b">
        <v>0</v>
      </c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</row>
    <row r="290">
      <c r="A290" s="59">
        <v>15.0</v>
      </c>
      <c r="B290" s="59">
        <v>12.0</v>
      </c>
      <c r="C290" s="60">
        <v>33.1271453086347</v>
      </c>
      <c r="D290" s="60">
        <v>-96.6364771553128</v>
      </c>
      <c r="E290" s="61" t="s">
        <v>1256</v>
      </c>
      <c r="F290" s="112"/>
      <c r="G290" s="75"/>
      <c r="H290" s="70"/>
      <c r="I290" s="65">
        <f t="shared" si="1"/>
        <v>0</v>
      </c>
      <c r="J290" s="66">
        <f>COUNTIF(Flats!Username, F290)</f>
        <v>0</v>
      </c>
      <c r="K290" s="66" t="b">
        <v>0</v>
      </c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</row>
    <row r="291">
      <c r="A291" s="59">
        <v>15.0</v>
      </c>
      <c r="B291" s="59">
        <v>13.0</v>
      </c>
      <c r="C291" s="60">
        <v>33.127145308517</v>
      </c>
      <c r="D291" s="60">
        <v>-96.6363055286515</v>
      </c>
      <c r="E291" s="61" t="s">
        <v>1256</v>
      </c>
      <c r="F291" s="112"/>
      <c r="G291" s="75"/>
      <c r="H291" s="70"/>
      <c r="I291" s="65">
        <f t="shared" si="1"/>
        <v>0</v>
      </c>
      <c r="J291" s="66">
        <f>COUNTIF(Flats!Username, F291)</f>
        <v>0</v>
      </c>
      <c r="K291" s="66" t="b">
        <v>0</v>
      </c>
      <c r="L291" s="71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</row>
    <row r="292">
      <c r="A292" s="59">
        <v>15.0</v>
      </c>
      <c r="B292" s="59">
        <v>14.0</v>
      </c>
      <c r="C292" s="60">
        <v>33.1271453083994</v>
      </c>
      <c r="D292" s="60">
        <v>-96.6361339019902</v>
      </c>
      <c r="E292" s="61" t="s">
        <v>1256</v>
      </c>
      <c r="F292" s="112"/>
      <c r="G292" s="75"/>
      <c r="H292" s="70"/>
      <c r="I292" s="65">
        <f t="shared" si="1"/>
        <v>0</v>
      </c>
      <c r="J292" s="66">
        <f>COUNTIF(Flats!Username, F292)</f>
        <v>0</v>
      </c>
      <c r="K292" s="66" t="b">
        <v>0</v>
      </c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</row>
    <row r="293">
      <c r="A293" s="59">
        <v>15.0</v>
      </c>
      <c r="B293" s="59">
        <v>15.0</v>
      </c>
      <c r="C293" s="60">
        <v>33.1271453082818</v>
      </c>
      <c r="D293" s="60">
        <v>-96.6359622753289</v>
      </c>
      <c r="E293" s="61" t="s">
        <v>1256</v>
      </c>
      <c r="F293" s="112" t="s">
        <v>266</v>
      </c>
      <c r="G293" s="114" t="s">
        <v>1377</v>
      </c>
      <c r="H293" s="70"/>
      <c r="I293" s="65">
        <f t="shared" si="1"/>
        <v>0</v>
      </c>
      <c r="J293" s="66">
        <f>COUNTIF(Flats!Username, F293)</f>
        <v>10</v>
      </c>
      <c r="K293" s="66" t="b">
        <v>0</v>
      </c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</row>
    <row r="294">
      <c r="A294" s="59">
        <v>15.0</v>
      </c>
      <c r="B294" s="59">
        <v>16.0</v>
      </c>
      <c r="C294" s="60">
        <v>33.1271453081641</v>
      </c>
      <c r="D294" s="60">
        <v>-96.6357906486675</v>
      </c>
      <c r="E294" s="61" t="s">
        <v>1256</v>
      </c>
      <c r="F294" s="112"/>
      <c r="G294" s="116"/>
      <c r="H294" s="70"/>
      <c r="I294" s="65">
        <f t="shared" si="1"/>
        <v>0</v>
      </c>
      <c r="J294" s="66">
        <f>COUNTIF(Flats!Username, F294)</f>
        <v>0</v>
      </c>
      <c r="K294" s="66" t="b">
        <v>0</v>
      </c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</row>
    <row r="295">
      <c r="A295" s="59">
        <v>15.0</v>
      </c>
      <c r="B295" s="59">
        <v>17.0</v>
      </c>
      <c r="C295" s="60">
        <v>33.1271453080465</v>
      </c>
      <c r="D295" s="60">
        <v>-96.6356190220062</v>
      </c>
      <c r="E295" s="61" t="s">
        <v>1256</v>
      </c>
      <c r="F295" s="112"/>
      <c r="G295" s="75"/>
      <c r="H295" s="70"/>
      <c r="I295" s="65">
        <f t="shared" si="1"/>
        <v>0</v>
      </c>
      <c r="J295" s="66">
        <f>COUNTIF(Flats!Username, F295)</f>
        <v>0</v>
      </c>
      <c r="K295" s="66" t="b">
        <v>0</v>
      </c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</row>
    <row r="296">
      <c r="A296" s="59">
        <v>15.0</v>
      </c>
      <c r="B296" s="59">
        <v>18.0</v>
      </c>
      <c r="C296" s="60">
        <v>33.1271453079289</v>
      </c>
      <c r="D296" s="60">
        <v>-96.6354473953449</v>
      </c>
      <c r="E296" s="61" t="s">
        <v>1256</v>
      </c>
      <c r="F296" s="112" t="s">
        <v>369</v>
      </c>
      <c r="G296" s="75"/>
      <c r="H296" s="70"/>
      <c r="I296" s="65">
        <f t="shared" si="1"/>
        <v>0</v>
      </c>
      <c r="J296" s="66">
        <f>COUNTIF(Flats!Username, F296)</f>
        <v>3</v>
      </c>
      <c r="K296" s="66" t="b">
        <v>0</v>
      </c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</row>
    <row r="297">
      <c r="A297" s="59">
        <v>15.0</v>
      </c>
      <c r="B297" s="59">
        <v>19.0</v>
      </c>
      <c r="C297" s="60">
        <v>33.1271453078112</v>
      </c>
      <c r="D297" s="60">
        <v>-96.6352757686836</v>
      </c>
      <c r="E297" s="61" t="s">
        <v>1256</v>
      </c>
      <c r="F297" s="112"/>
      <c r="G297" s="116"/>
      <c r="H297" s="70"/>
      <c r="I297" s="65">
        <f t="shared" si="1"/>
        <v>0</v>
      </c>
      <c r="J297" s="66">
        <f>COUNTIF(Flats!Username, F297)</f>
        <v>0</v>
      </c>
      <c r="K297" s="66" t="b">
        <v>0</v>
      </c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</row>
    <row r="298">
      <c r="A298" s="59">
        <v>15.0</v>
      </c>
      <c r="B298" s="59">
        <v>20.0</v>
      </c>
      <c r="C298" s="60">
        <v>33.1271453076936</v>
      </c>
      <c r="D298" s="60">
        <v>-96.6351041420223</v>
      </c>
      <c r="E298" s="61" t="s">
        <v>1256</v>
      </c>
      <c r="F298" s="112"/>
      <c r="G298" s="75"/>
      <c r="H298" s="70"/>
      <c r="I298" s="65">
        <f t="shared" si="1"/>
        <v>0</v>
      </c>
      <c r="J298" s="66">
        <f>COUNTIF(Flats!Username, F298)</f>
        <v>0</v>
      </c>
      <c r="K298" s="66" t="b">
        <v>0</v>
      </c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</row>
    <row r="299">
      <c r="A299" s="59">
        <v>15.0</v>
      </c>
      <c r="B299" s="59">
        <v>21.0</v>
      </c>
      <c r="C299" s="60">
        <v>33.1271453075759</v>
      </c>
      <c r="D299" s="60">
        <v>-96.634932515361</v>
      </c>
      <c r="E299" s="61" t="s">
        <v>1256</v>
      </c>
      <c r="F299" s="112"/>
      <c r="G299" s="75"/>
      <c r="H299" s="70"/>
      <c r="I299" s="65">
        <f t="shared" si="1"/>
        <v>0</v>
      </c>
      <c r="J299" s="66">
        <f>COUNTIF(Flats!Username, F299)</f>
        <v>0</v>
      </c>
      <c r="K299" s="66" t="b">
        <v>0</v>
      </c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</row>
    <row r="300">
      <c r="A300" s="59">
        <v>15.0</v>
      </c>
      <c r="B300" s="59">
        <v>22.0</v>
      </c>
      <c r="C300" s="60">
        <v>33.1271453074583</v>
      </c>
      <c r="D300" s="60">
        <v>-96.6347608886997</v>
      </c>
      <c r="E300" s="61" t="s">
        <v>1256</v>
      </c>
      <c r="F300" s="112"/>
      <c r="G300" s="116"/>
      <c r="H300" s="70"/>
      <c r="I300" s="65">
        <f t="shared" si="1"/>
        <v>0</v>
      </c>
      <c r="J300" s="66">
        <f>COUNTIF(Flats!Username, F300)</f>
        <v>0</v>
      </c>
      <c r="K300" s="66" t="b">
        <v>0</v>
      </c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</row>
    <row r="301">
      <c r="A301" s="59">
        <v>15.0</v>
      </c>
      <c r="B301" s="59">
        <v>23.0</v>
      </c>
      <c r="C301" s="60">
        <v>33.1271453073407</v>
      </c>
      <c r="D301" s="60">
        <v>-96.6345892620383</v>
      </c>
      <c r="E301" s="61" t="s">
        <v>1256</v>
      </c>
      <c r="F301" s="112"/>
      <c r="G301" s="75"/>
      <c r="H301" s="70"/>
      <c r="I301" s="65">
        <f t="shared" si="1"/>
        <v>0</v>
      </c>
      <c r="J301" s="66">
        <f>COUNTIF(Flats!Username, F301)</f>
        <v>0</v>
      </c>
      <c r="K301" s="66" t="b">
        <v>0</v>
      </c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</row>
    <row r="302">
      <c r="A302" s="59">
        <v>15.0</v>
      </c>
      <c r="B302" s="59">
        <v>24.0</v>
      </c>
      <c r="C302" s="60">
        <v>33.127145307223</v>
      </c>
      <c r="D302" s="60">
        <v>-96.634417635377</v>
      </c>
      <c r="E302" s="61" t="s">
        <v>1256</v>
      </c>
      <c r="F302" s="112"/>
      <c r="G302" s="75"/>
      <c r="H302" s="70"/>
      <c r="I302" s="65">
        <f t="shared" si="1"/>
        <v>0</v>
      </c>
      <c r="J302" s="66">
        <f>COUNTIF(Flats!Username, F302)</f>
        <v>0</v>
      </c>
      <c r="K302" s="66" t="b">
        <v>0</v>
      </c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</row>
    <row r="303">
      <c r="A303" s="59">
        <v>15.0</v>
      </c>
      <c r="B303" s="59">
        <v>25.0</v>
      </c>
      <c r="C303" s="60">
        <v>33.1271453071054</v>
      </c>
      <c r="D303" s="60">
        <v>-96.6342460087157</v>
      </c>
      <c r="E303" s="61" t="s">
        <v>1256</v>
      </c>
      <c r="F303" s="112"/>
      <c r="G303" s="116"/>
      <c r="H303" s="70"/>
      <c r="I303" s="65">
        <f t="shared" si="1"/>
        <v>0</v>
      </c>
      <c r="J303" s="66">
        <f>COUNTIF(Flats!Username, F303)</f>
        <v>0</v>
      </c>
      <c r="K303" s="66" t="b">
        <v>0</v>
      </c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</row>
    <row r="304">
      <c r="A304" s="59">
        <v>15.0</v>
      </c>
      <c r="B304" s="59">
        <v>26.0</v>
      </c>
      <c r="C304" s="60">
        <v>33.1271453069877</v>
      </c>
      <c r="D304" s="60">
        <v>-96.6340743820544</v>
      </c>
      <c r="E304" s="61" t="s">
        <v>1256</v>
      </c>
      <c r="F304" s="112"/>
      <c r="G304" s="75"/>
      <c r="H304" s="70"/>
      <c r="I304" s="65">
        <f t="shared" si="1"/>
        <v>0</v>
      </c>
      <c r="J304" s="66">
        <f>COUNTIF(Flats!Username, F304)</f>
        <v>0</v>
      </c>
      <c r="K304" s="66" t="b">
        <v>0</v>
      </c>
      <c r="L304" s="81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</row>
    <row r="305">
      <c r="A305" s="59">
        <v>15.0</v>
      </c>
      <c r="B305" s="59">
        <v>27.0</v>
      </c>
      <c r="C305" s="60">
        <v>33.1271453068701</v>
      </c>
      <c r="D305" s="60">
        <v>-96.6339027553931</v>
      </c>
      <c r="E305" s="61" t="s">
        <v>1256</v>
      </c>
      <c r="F305" s="112"/>
      <c r="G305" s="75"/>
      <c r="H305" s="70"/>
      <c r="I305" s="65">
        <f t="shared" si="1"/>
        <v>0</v>
      </c>
      <c r="J305" s="66">
        <f>COUNTIF(Flats!Username, F305)</f>
        <v>0</v>
      </c>
      <c r="K305" s="66" t="b">
        <v>0</v>
      </c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</row>
    <row r="306">
      <c r="A306" s="59">
        <v>15.0</v>
      </c>
      <c r="B306" s="59">
        <v>28.0</v>
      </c>
      <c r="C306" s="60">
        <v>33.1271453067525</v>
      </c>
      <c r="D306" s="60">
        <v>-96.6337311287318</v>
      </c>
      <c r="E306" s="61" t="s">
        <v>1256</v>
      </c>
      <c r="F306" s="112"/>
      <c r="G306" s="82"/>
      <c r="H306" s="70"/>
      <c r="I306" s="65">
        <f t="shared" si="1"/>
        <v>0</v>
      </c>
      <c r="J306" s="66">
        <f>COUNTIF(Flats!Username, F306)</f>
        <v>0</v>
      </c>
      <c r="K306" s="66" t="b">
        <v>0</v>
      </c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</row>
    <row r="307">
      <c r="A307" s="59">
        <v>15.0</v>
      </c>
      <c r="B307" s="59">
        <v>29.0</v>
      </c>
      <c r="C307" s="60">
        <v>33.1271453066348</v>
      </c>
      <c r="D307" s="60">
        <v>-96.6335595020705</v>
      </c>
      <c r="E307" s="61" t="s">
        <v>1256</v>
      </c>
      <c r="F307" s="112"/>
      <c r="G307" s="75"/>
      <c r="H307" s="70"/>
      <c r="I307" s="65">
        <f t="shared" si="1"/>
        <v>0</v>
      </c>
      <c r="J307" s="66">
        <f>COUNTIF(Flats!Username, F307)</f>
        <v>0</v>
      </c>
      <c r="K307" s="66" t="b">
        <v>0</v>
      </c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</row>
    <row r="308">
      <c r="A308" s="59">
        <v>15.0</v>
      </c>
      <c r="B308" s="59">
        <v>30.0</v>
      </c>
      <c r="C308" s="60">
        <v>33.1271453065172</v>
      </c>
      <c r="D308" s="60">
        <v>-96.6333878754092</v>
      </c>
      <c r="E308" s="61" t="s">
        <v>1256</v>
      </c>
      <c r="F308" s="112"/>
      <c r="G308" s="117"/>
      <c r="H308" s="70"/>
      <c r="I308" s="65">
        <f t="shared" si="1"/>
        <v>0</v>
      </c>
      <c r="J308" s="66">
        <f>COUNTIF(Flats!Username, F308)</f>
        <v>0</v>
      </c>
      <c r="K308" s="66" t="b">
        <v>0</v>
      </c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</row>
    <row r="309">
      <c r="A309" s="59">
        <v>15.0</v>
      </c>
      <c r="B309" s="59">
        <v>31.0</v>
      </c>
      <c r="C309" s="60">
        <v>33.1271453063995</v>
      </c>
      <c r="D309" s="60">
        <v>-96.6332162487478</v>
      </c>
      <c r="E309" s="61" t="s">
        <v>1256</v>
      </c>
      <c r="F309" s="112"/>
      <c r="G309" s="75"/>
      <c r="H309" s="70"/>
      <c r="I309" s="65">
        <f t="shared" si="1"/>
        <v>0</v>
      </c>
      <c r="J309" s="66">
        <f>COUNTIF(Flats!Username, F309)</f>
        <v>0</v>
      </c>
      <c r="K309" s="66" t="b">
        <v>0</v>
      </c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</row>
    <row r="310">
      <c r="A310" s="59">
        <v>15.0</v>
      </c>
      <c r="B310" s="59">
        <v>32.0</v>
      </c>
      <c r="C310" s="60">
        <v>33.1271453062819</v>
      </c>
      <c r="D310" s="60">
        <v>-96.6330446220865</v>
      </c>
      <c r="E310" s="61" t="s">
        <v>1256</v>
      </c>
      <c r="F310" s="112"/>
      <c r="G310" s="75"/>
      <c r="H310" s="70"/>
      <c r="I310" s="65">
        <f t="shared" si="1"/>
        <v>0</v>
      </c>
      <c r="J310" s="66">
        <f>COUNTIF(Flats!Username, F310)</f>
        <v>0</v>
      </c>
      <c r="K310" s="66" t="b">
        <v>0</v>
      </c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</row>
    <row r="311">
      <c r="A311" s="59">
        <v>15.0</v>
      </c>
      <c r="B311" s="59">
        <v>33.0</v>
      </c>
      <c r="C311" s="60">
        <v>33.1271453061642</v>
      </c>
      <c r="D311" s="60">
        <v>-96.6328729954252</v>
      </c>
      <c r="E311" s="61" t="s">
        <v>1256</v>
      </c>
      <c r="F311" s="112"/>
      <c r="G311" s="75"/>
      <c r="H311" s="70"/>
      <c r="I311" s="65">
        <f t="shared" si="1"/>
        <v>0</v>
      </c>
      <c r="J311" s="66">
        <f>COUNTIF(Flats!Username, F311)</f>
        <v>0</v>
      </c>
      <c r="K311" s="66" t="b">
        <v>0</v>
      </c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</row>
    <row r="312">
      <c r="A312" s="59">
        <v>15.0</v>
      </c>
      <c r="B312" s="59">
        <v>34.0</v>
      </c>
      <c r="C312" s="60">
        <v>33.1271453060466</v>
      </c>
      <c r="D312" s="60">
        <v>-96.6327013687639</v>
      </c>
      <c r="E312" s="61" t="s">
        <v>1256</v>
      </c>
      <c r="F312" s="112"/>
      <c r="G312" s="75"/>
      <c r="H312" s="70"/>
      <c r="I312" s="65">
        <f t="shared" si="1"/>
        <v>0</v>
      </c>
      <c r="J312" s="66">
        <f>COUNTIF(Flats!Username, F312)</f>
        <v>0</v>
      </c>
      <c r="K312" s="66" t="b">
        <v>0</v>
      </c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</row>
    <row r="313">
      <c r="A313" s="59">
        <v>15.0</v>
      </c>
      <c r="B313" s="59">
        <v>35.0</v>
      </c>
      <c r="C313" s="60">
        <v>33.127145305929</v>
      </c>
      <c r="D313" s="60">
        <v>-96.6325297421026</v>
      </c>
      <c r="E313" s="61" t="s">
        <v>1256</v>
      </c>
      <c r="F313" s="112"/>
      <c r="G313" s="75"/>
      <c r="H313" s="70"/>
      <c r="I313" s="65">
        <f t="shared" si="1"/>
        <v>0</v>
      </c>
      <c r="J313" s="66">
        <f>COUNTIF(Flats!Username, F313)</f>
        <v>0</v>
      </c>
      <c r="K313" s="66" t="b">
        <v>0</v>
      </c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</row>
    <row r="314">
      <c r="A314" s="59">
        <v>15.0</v>
      </c>
      <c r="B314" s="59">
        <v>36.0</v>
      </c>
      <c r="C314" s="60">
        <v>33.1271453058113</v>
      </c>
      <c r="D314" s="60">
        <v>-96.6323581154413</v>
      </c>
      <c r="E314" s="61" t="s">
        <v>1256</v>
      </c>
      <c r="F314" s="112"/>
      <c r="G314" s="75"/>
      <c r="H314" s="70"/>
      <c r="I314" s="65">
        <f t="shared" si="1"/>
        <v>0</v>
      </c>
      <c r="J314" s="66">
        <f>COUNTIF(Flats!Username, F314)</f>
        <v>0</v>
      </c>
      <c r="K314" s="66" t="b">
        <v>0</v>
      </c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</row>
    <row r="315">
      <c r="A315" s="59">
        <v>15.0</v>
      </c>
      <c r="B315" s="59">
        <v>37.0</v>
      </c>
      <c r="C315" s="60">
        <v>33.1271453056937</v>
      </c>
      <c r="D315" s="60">
        <v>-96.63218648878</v>
      </c>
      <c r="E315" s="61" t="s">
        <v>1256</v>
      </c>
      <c r="F315" s="112"/>
      <c r="G315" s="75"/>
      <c r="H315" s="70"/>
      <c r="I315" s="65">
        <f t="shared" si="1"/>
        <v>0</v>
      </c>
      <c r="J315" s="66">
        <f>COUNTIF(Flats!Username, F315)</f>
        <v>0</v>
      </c>
      <c r="K315" s="66" t="b">
        <v>0</v>
      </c>
      <c r="L315" s="71"/>
      <c r="M315" s="71"/>
      <c r="N315" s="71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</row>
    <row r="316">
      <c r="A316" s="59">
        <v>15.0</v>
      </c>
      <c r="B316" s="59">
        <v>38.0</v>
      </c>
      <c r="C316" s="60">
        <v>33.127145305576</v>
      </c>
      <c r="D316" s="60">
        <v>-96.6320148621187</v>
      </c>
      <c r="E316" s="61" t="s">
        <v>1256</v>
      </c>
      <c r="F316" s="112"/>
      <c r="G316" s="82"/>
      <c r="H316" s="70"/>
      <c r="I316" s="65">
        <f t="shared" si="1"/>
        <v>0</v>
      </c>
      <c r="J316" s="66">
        <f>COUNTIF(Flats!Username, F316)</f>
        <v>0</v>
      </c>
      <c r="K316" s="66" t="b">
        <v>0</v>
      </c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</row>
    <row r="317">
      <c r="A317" s="59">
        <v>15.0</v>
      </c>
      <c r="B317" s="59">
        <v>39.0</v>
      </c>
      <c r="C317" s="60">
        <v>33.1271453054584</v>
      </c>
      <c r="D317" s="60">
        <v>-96.6318432354573</v>
      </c>
      <c r="E317" s="61" t="s">
        <v>1256</v>
      </c>
      <c r="F317" s="112"/>
      <c r="G317" s="75"/>
      <c r="H317" s="70"/>
      <c r="I317" s="65">
        <f t="shared" si="1"/>
        <v>0</v>
      </c>
      <c r="J317" s="66">
        <f>COUNTIF(Flats!Username, F317)</f>
        <v>0</v>
      </c>
      <c r="K317" s="66" t="b">
        <v>0</v>
      </c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</row>
    <row r="318">
      <c r="A318" s="59">
        <v>16.0</v>
      </c>
      <c r="B318" s="59">
        <v>8.0</v>
      </c>
      <c r="C318" s="60">
        <v>33.1270015786598</v>
      </c>
      <c r="D318" s="60">
        <v>-96.6371636650483</v>
      </c>
      <c r="E318" s="61" t="s">
        <v>1256</v>
      </c>
      <c r="F318" s="112"/>
      <c r="G318" s="75"/>
      <c r="H318" s="70"/>
      <c r="I318" s="65">
        <f t="shared" si="1"/>
        <v>0</v>
      </c>
      <c r="J318" s="66">
        <f>COUNTIF(Flats!Username, F318)</f>
        <v>0</v>
      </c>
      <c r="K318" s="66" t="b">
        <v>0</v>
      </c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</row>
    <row r="319">
      <c r="A319" s="59">
        <v>16.0</v>
      </c>
      <c r="B319" s="59">
        <v>9.0</v>
      </c>
      <c r="C319" s="60">
        <v>33.1270015785422</v>
      </c>
      <c r="D319" s="60">
        <v>-96.6369920386679</v>
      </c>
      <c r="E319" s="61" t="s">
        <v>1256</v>
      </c>
      <c r="F319" s="112"/>
      <c r="G319" s="82"/>
      <c r="H319" s="70"/>
      <c r="I319" s="65">
        <f t="shared" si="1"/>
        <v>0</v>
      </c>
      <c r="J319" s="66">
        <f>COUNTIF(Flats!Username, F319)</f>
        <v>0</v>
      </c>
      <c r="K319" s="66" t="b">
        <v>0</v>
      </c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</row>
    <row r="320">
      <c r="A320" s="59">
        <v>16.0</v>
      </c>
      <c r="B320" s="59">
        <v>10.0</v>
      </c>
      <c r="C320" s="60">
        <v>33.1270015784245</v>
      </c>
      <c r="D320" s="60">
        <v>-96.6368204122875</v>
      </c>
      <c r="E320" s="61" t="s">
        <v>1256</v>
      </c>
      <c r="F320" s="112"/>
      <c r="G320" s="75"/>
      <c r="H320" s="70"/>
      <c r="I320" s="65">
        <f t="shared" si="1"/>
        <v>0</v>
      </c>
      <c r="J320" s="66">
        <f>COUNTIF(Flats!Username, F320)</f>
        <v>0</v>
      </c>
      <c r="K320" s="66" t="b">
        <v>0</v>
      </c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</row>
    <row r="321">
      <c r="A321" s="59">
        <v>16.0</v>
      </c>
      <c r="B321" s="59">
        <v>11.0</v>
      </c>
      <c r="C321" s="60">
        <v>33.1270015783069</v>
      </c>
      <c r="D321" s="60">
        <v>-96.6366487859071</v>
      </c>
      <c r="E321" s="61" t="s">
        <v>1256</v>
      </c>
      <c r="F321" s="112"/>
      <c r="G321" s="75"/>
      <c r="H321" s="70"/>
      <c r="I321" s="65">
        <f t="shared" si="1"/>
        <v>0</v>
      </c>
      <c r="J321" s="66">
        <f>COUNTIF(Flats!Username, F321)</f>
        <v>0</v>
      </c>
      <c r="K321" s="66" t="b">
        <v>0</v>
      </c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</row>
    <row r="322">
      <c r="A322" s="59">
        <v>16.0</v>
      </c>
      <c r="B322" s="59">
        <v>12.0</v>
      </c>
      <c r="C322" s="60">
        <v>33.1270015781892</v>
      </c>
      <c r="D322" s="60">
        <v>-96.6364771595267</v>
      </c>
      <c r="E322" s="61" t="s">
        <v>1256</v>
      </c>
      <c r="F322" s="112"/>
      <c r="G322" s="75"/>
      <c r="H322" s="70"/>
      <c r="I322" s="65">
        <f t="shared" si="1"/>
        <v>0</v>
      </c>
      <c r="J322" s="66">
        <f>COUNTIF(Flats!Username, F322)</f>
        <v>0</v>
      </c>
      <c r="K322" s="66" t="b">
        <v>0</v>
      </c>
      <c r="L322" s="81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</row>
    <row r="323">
      <c r="A323" s="59">
        <v>16.0</v>
      </c>
      <c r="B323" s="59">
        <v>13.0</v>
      </c>
      <c r="C323" s="60">
        <v>33.1270015780716</v>
      </c>
      <c r="D323" s="60">
        <v>-96.6363055331463</v>
      </c>
      <c r="E323" s="61" t="s">
        <v>1256</v>
      </c>
      <c r="F323" s="112"/>
      <c r="G323" s="75"/>
      <c r="H323" s="70"/>
      <c r="I323" s="65">
        <f t="shared" si="1"/>
        <v>0</v>
      </c>
      <c r="J323" s="66">
        <f>COUNTIF(Flats!Username, F323)</f>
        <v>0</v>
      </c>
      <c r="K323" s="66" t="b">
        <v>0</v>
      </c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</row>
    <row r="324">
      <c r="A324" s="59">
        <v>16.0</v>
      </c>
      <c r="B324" s="59">
        <v>14.0</v>
      </c>
      <c r="C324" s="60">
        <v>33.127001577954</v>
      </c>
      <c r="D324" s="60">
        <v>-96.6361339067659</v>
      </c>
      <c r="E324" s="61" t="s">
        <v>1256</v>
      </c>
      <c r="F324" s="112"/>
      <c r="G324" s="75"/>
      <c r="H324" s="70"/>
      <c r="I324" s="65">
        <f t="shared" si="1"/>
        <v>0</v>
      </c>
      <c r="J324" s="66">
        <f>COUNTIF(Flats!Username, F324)</f>
        <v>0</v>
      </c>
      <c r="K324" s="66" t="b">
        <v>0</v>
      </c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</row>
    <row r="325">
      <c r="A325" s="59">
        <v>16.0</v>
      </c>
      <c r="B325" s="59">
        <v>15.0</v>
      </c>
      <c r="C325" s="60">
        <v>33.1270015778363</v>
      </c>
      <c r="D325" s="60">
        <v>-96.6359622803855</v>
      </c>
      <c r="E325" s="61" t="s">
        <v>1256</v>
      </c>
      <c r="F325" s="112"/>
      <c r="G325" s="75"/>
      <c r="H325" s="70"/>
      <c r="I325" s="65">
        <f t="shared" si="1"/>
        <v>0</v>
      </c>
      <c r="J325" s="66">
        <f>COUNTIF(Flats!Username, F325)</f>
        <v>0</v>
      </c>
      <c r="K325" s="66" t="b">
        <v>0</v>
      </c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</row>
    <row r="326">
      <c r="A326" s="59">
        <v>16.0</v>
      </c>
      <c r="B326" s="59">
        <v>16.0</v>
      </c>
      <c r="C326" s="60">
        <v>33.1270015777187</v>
      </c>
      <c r="D326" s="60">
        <v>-96.6357906540051</v>
      </c>
      <c r="E326" s="61" t="s">
        <v>1256</v>
      </c>
      <c r="F326" s="112"/>
      <c r="G326" s="116"/>
      <c r="H326" s="70"/>
      <c r="I326" s="65">
        <f t="shared" si="1"/>
        <v>0</v>
      </c>
      <c r="J326" s="66">
        <f>COUNTIF(Flats!Username, F326)</f>
        <v>0</v>
      </c>
      <c r="K326" s="66" t="b">
        <v>0</v>
      </c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</row>
    <row r="327">
      <c r="A327" s="59">
        <v>16.0</v>
      </c>
      <c r="B327" s="59">
        <v>17.0</v>
      </c>
      <c r="C327" s="60">
        <v>33.127001577601</v>
      </c>
      <c r="D327" s="60">
        <v>-96.6356190276247</v>
      </c>
      <c r="E327" s="61" t="s">
        <v>1256</v>
      </c>
      <c r="F327" s="112"/>
      <c r="G327" s="75"/>
      <c r="H327" s="70"/>
      <c r="I327" s="65">
        <f t="shared" si="1"/>
        <v>0</v>
      </c>
      <c r="J327" s="66">
        <f>COUNTIF(Flats!Username, F327)</f>
        <v>0</v>
      </c>
      <c r="K327" s="66" t="b">
        <v>0</v>
      </c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</row>
    <row r="328">
      <c r="A328" s="59">
        <v>16.0</v>
      </c>
      <c r="B328" s="59">
        <v>18.0</v>
      </c>
      <c r="C328" s="60">
        <v>33.1270015774834</v>
      </c>
      <c r="D328" s="60">
        <v>-96.6354474012443</v>
      </c>
      <c r="E328" s="61" t="s">
        <v>1256</v>
      </c>
      <c r="F328" s="112"/>
      <c r="G328" s="75"/>
      <c r="H328" s="70"/>
      <c r="I328" s="65">
        <f t="shared" si="1"/>
        <v>0</v>
      </c>
      <c r="J328" s="66">
        <f>COUNTIF(Flats!Username, F328)</f>
        <v>0</v>
      </c>
      <c r="K328" s="66" t="b">
        <v>0</v>
      </c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</row>
    <row r="329">
      <c r="A329" s="59">
        <v>16.0</v>
      </c>
      <c r="B329" s="59">
        <v>19.0</v>
      </c>
      <c r="C329" s="60">
        <v>33.1270015773657</v>
      </c>
      <c r="D329" s="60">
        <v>-96.635275774864</v>
      </c>
      <c r="E329" s="61" t="s">
        <v>1256</v>
      </c>
      <c r="F329" s="112"/>
      <c r="G329" s="75"/>
      <c r="H329" s="70"/>
      <c r="I329" s="65">
        <f t="shared" si="1"/>
        <v>0</v>
      </c>
      <c r="J329" s="66">
        <f>COUNTIF(Flats!Username, F329)</f>
        <v>0</v>
      </c>
      <c r="K329" s="66" t="b">
        <v>0</v>
      </c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</row>
    <row r="330">
      <c r="A330" s="59">
        <v>16.0</v>
      </c>
      <c r="B330" s="59">
        <v>20.0</v>
      </c>
      <c r="C330" s="60">
        <v>33.1270015772481</v>
      </c>
      <c r="D330" s="60">
        <v>-96.6351041484836</v>
      </c>
      <c r="E330" s="61" t="s">
        <v>1256</v>
      </c>
      <c r="F330" s="112"/>
      <c r="G330" s="116"/>
      <c r="H330" s="70"/>
      <c r="I330" s="65">
        <f t="shared" si="1"/>
        <v>0</v>
      </c>
      <c r="J330" s="66">
        <f>COUNTIF(Flats!Username, F330)</f>
        <v>0</v>
      </c>
      <c r="K330" s="66" t="b">
        <v>0</v>
      </c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</row>
    <row r="331">
      <c r="A331" s="59">
        <v>16.0</v>
      </c>
      <c r="B331" s="59">
        <v>21.0</v>
      </c>
      <c r="C331" s="60">
        <v>33.1270015771305</v>
      </c>
      <c r="D331" s="60">
        <v>-96.6349325221032</v>
      </c>
      <c r="E331" s="61" t="s">
        <v>1256</v>
      </c>
      <c r="F331" s="112"/>
      <c r="G331" s="75"/>
      <c r="H331" s="70"/>
      <c r="I331" s="65">
        <f t="shared" si="1"/>
        <v>0</v>
      </c>
      <c r="J331" s="66">
        <f>COUNTIF(Flats!Username, F331)</f>
        <v>0</v>
      </c>
      <c r="K331" s="66" t="b">
        <v>0</v>
      </c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</row>
    <row r="332">
      <c r="A332" s="59">
        <v>16.0</v>
      </c>
      <c r="B332" s="59">
        <v>22.0</v>
      </c>
      <c r="C332" s="60">
        <v>33.1270015770128</v>
      </c>
      <c r="D332" s="60">
        <v>-96.6347608957228</v>
      </c>
      <c r="E332" s="61" t="s">
        <v>1256</v>
      </c>
      <c r="F332" s="112"/>
      <c r="G332" s="75"/>
      <c r="H332" s="70"/>
      <c r="I332" s="65">
        <f t="shared" si="1"/>
        <v>0</v>
      </c>
      <c r="J332" s="66">
        <f>COUNTIF(Flats!Username, F332)</f>
        <v>0</v>
      </c>
      <c r="K332" s="66" t="b">
        <v>0</v>
      </c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</row>
    <row r="333">
      <c r="A333" s="59">
        <v>16.0</v>
      </c>
      <c r="B333" s="59">
        <v>23.0</v>
      </c>
      <c r="C333" s="60">
        <v>33.1270015768952</v>
      </c>
      <c r="D333" s="60">
        <v>-96.6345892693424</v>
      </c>
      <c r="E333" s="61" t="s">
        <v>1256</v>
      </c>
      <c r="F333" s="112"/>
      <c r="G333" s="116"/>
      <c r="H333" s="70"/>
      <c r="I333" s="65">
        <f t="shared" si="1"/>
        <v>0</v>
      </c>
      <c r="J333" s="66">
        <f>COUNTIF(Flats!Username, F333)</f>
        <v>0</v>
      </c>
      <c r="K333" s="66" t="b">
        <v>0</v>
      </c>
      <c r="L333" s="75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</row>
    <row r="334">
      <c r="A334" s="59">
        <v>16.0</v>
      </c>
      <c r="B334" s="59">
        <v>24.0</v>
      </c>
      <c r="C334" s="60">
        <v>33.1270015767775</v>
      </c>
      <c r="D334" s="60">
        <v>-96.634417642962</v>
      </c>
      <c r="E334" s="61" t="s">
        <v>1378</v>
      </c>
      <c r="F334" s="112" t="s">
        <v>1121</v>
      </c>
      <c r="G334" s="113" t="s">
        <v>1379</v>
      </c>
      <c r="H334" s="70"/>
      <c r="I334" s="65">
        <f t="shared" si="1"/>
        <v>0</v>
      </c>
      <c r="J334" s="66">
        <f>COUNTIF(Flats!Username, F334)</f>
        <v>5</v>
      </c>
      <c r="K334" s="66" t="b">
        <v>0</v>
      </c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</row>
    <row r="335">
      <c r="A335" s="59">
        <v>16.0</v>
      </c>
      <c r="B335" s="59">
        <v>25.0</v>
      </c>
      <c r="C335" s="60">
        <v>33.1270015766599</v>
      </c>
      <c r="D335" s="60">
        <v>-96.6342460165816</v>
      </c>
      <c r="E335" s="61" t="s">
        <v>1256</v>
      </c>
      <c r="F335" s="112"/>
      <c r="G335" s="75"/>
      <c r="H335" s="70"/>
      <c r="I335" s="65">
        <f t="shared" si="1"/>
        <v>0</v>
      </c>
      <c r="J335" s="66">
        <f>COUNTIF(Flats!Username, F335)</f>
        <v>0</v>
      </c>
      <c r="K335" s="66" t="b">
        <v>0</v>
      </c>
      <c r="L335" s="81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</row>
    <row r="336">
      <c r="A336" s="59">
        <v>16.0</v>
      </c>
      <c r="B336" s="59">
        <v>26.0</v>
      </c>
      <c r="C336" s="60">
        <v>33.1270015765423</v>
      </c>
      <c r="D336" s="60">
        <v>-96.6340743902012</v>
      </c>
      <c r="E336" s="61" t="s">
        <v>1256</v>
      </c>
      <c r="F336" s="112"/>
      <c r="G336" s="82"/>
      <c r="H336" s="70"/>
      <c r="I336" s="65">
        <f t="shared" si="1"/>
        <v>0</v>
      </c>
      <c r="J336" s="66">
        <f>COUNTIF(Flats!Username, F336)</f>
        <v>0</v>
      </c>
      <c r="K336" s="66" t="b">
        <v>0</v>
      </c>
      <c r="L336" s="71"/>
      <c r="M336" s="71"/>
      <c r="N336" s="71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</row>
    <row r="337">
      <c r="A337" s="59">
        <v>16.0</v>
      </c>
      <c r="B337" s="59">
        <v>27.0</v>
      </c>
      <c r="C337" s="60">
        <v>33.1270015764246</v>
      </c>
      <c r="D337" s="60">
        <v>-96.6339027638208</v>
      </c>
      <c r="E337" s="61" t="s">
        <v>1256</v>
      </c>
      <c r="F337" s="112"/>
      <c r="G337" s="75"/>
      <c r="H337" s="70"/>
      <c r="I337" s="65">
        <f t="shared" si="1"/>
        <v>0</v>
      </c>
      <c r="J337" s="66">
        <f>COUNTIF(Flats!Username, F337)</f>
        <v>0</v>
      </c>
      <c r="K337" s="66" t="b">
        <v>0</v>
      </c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</row>
    <row r="338">
      <c r="A338" s="59">
        <v>16.0</v>
      </c>
      <c r="B338" s="59">
        <v>28.0</v>
      </c>
      <c r="C338" s="60">
        <v>33.127001576307</v>
      </c>
      <c r="D338" s="60">
        <v>-96.6337311374404</v>
      </c>
      <c r="E338" s="61" t="s">
        <v>1256</v>
      </c>
      <c r="F338" s="112"/>
      <c r="G338" s="82"/>
      <c r="H338" s="70"/>
      <c r="I338" s="65">
        <f t="shared" si="1"/>
        <v>0</v>
      </c>
      <c r="J338" s="66">
        <f>COUNTIF(Flats!Username, F338)</f>
        <v>0</v>
      </c>
      <c r="K338" s="66" t="b">
        <v>0</v>
      </c>
      <c r="L338" s="71"/>
      <c r="M338" s="71"/>
      <c r="N338" s="71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</row>
    <row r="339">
      <c r="A339" s="59">
        <v>16.0</v>
      </c>
      <c r="B339" s="59">
        <v>29.0</v>
      </c>
      <c r="C339" s="60">
        <v>33.1270015761893</v>
      </c>
      <c r="D339" s="60">
        <v>-96.63355951106</v>
      </c>
      <c r="E339" s="61" t="s">
        <v>1256</v>
      </c>
      <c r="F339" s="112"/>
      <c r="G339" s="75"/>
      <c r="H339" s="70"/>
      <c r="I339" s="65">
        <f t="shared" si="1"/>
        <v>0</v>
      </c>
      <c r="J339" s="66">
        <f>COUNTIF(Flats!Username, F339)</f>
        <v>0</v>
      </c>
      <c r="K339" s="66" t="b">
        <v>0</v>
      </c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</row>
    <row r="340">
      <c r="A340" s="59">
        <v>16.0</v>
      </c>
      <c r="B340" s="59">
        <v>30.0</v>
      </c>
      <c r="C340" s="60">
        <v>33.1270015760717</v>
      </c>
      <c r="D340" s="60">
        <v>-96.6333878846796</v>
      </c>
      <c r="E340" s="61" t="s">
        <v>1256</v>
      </c>
      <c r="F340" s="112"/>
      <c r="G340" s="75"/>
      <c r="H340" s="70"/>
      <c r="I340" s="65">
        <f t="shared" si="1"/>
        <v>0</v>
      </c>
      <c r="J340" s="66">
        <f>COUNTIF(Flats!Username, F340)</f>
        <v>0</v>
      </c>
      <c r="K340" s="66" t="b">
        <v>0</v>
      </c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</row>
    <row r="341">
      <c r="A341" s="59">
        <v>16.0</v>
      </c>
      <c r="B341" s="59">
        <v>31.0</v>
      </c>
      <c r="C341" s="60">
        <v>33.127001575954</v>
      </c>
      <c r="D341" s="60">
        <v>-96.6332162582992</v>
      </c>
      <c r="E341" s="61" t="s">
        <v>1256</v>
      </c>
      <c r="F341" s="112"/>
      <c r="G341" s="75"/>
      <c r="H341" s="70"/>
      <c r="I341" s="65">
        <f t="shared" si="1"/>
        <v>0</v>
      </c>
      <c r="J341" s="66">
        <f>COUNTIF(Flats!Username, F341)</f>
        <v>0</v>
      </c>
      <c r="K341" s="66" t="b">
        <v>0</v>
      </c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</row>
    <row r="342">
      <c r="A342" s="59">
        <v>16.0</v>
      </c>
      <c r="B342" s="59">
        <v>32.0</v>
      </c>
      <c r="C342" s="60">
        <v>33.1270015758364</v>
      </c>
      <c r="D342" s="60">
        <v>-96.6330446319188</v>
      </c>
      <c r="E342" s="61" t="s">
        <v>1256</v>
      </c>
      <c r="F342" s="112"/>
      <c r="G342" s="82"/>
      <c r="H342" s="70"/>
      <c r="I342" s="65">
        <f t="shared" si="1"/>
        <v>0</v>
      </c>
      <c r="J342" s="66">
        <f>COUNTIF(Flats!Username, F342)</f>
        <v>0</v>
      </c>
      <c r="K342" s="66" t="b">
        <v>0</v>
      </c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</row>
    <row r="343">
      <c r="A343" s="59">
        <v>16.0</v>
      </c>
      <c r="B343" s="59">
        <v>33.0</v>
      </c>
      <c r="C343" s="60">
        <v>33.1270015757188</v>
      </c>
      <c r="D343" s="60">
        <v>-96.6328730055385</v>
      </c>
      <c r="E343" s="61" t="s">
        <v>1256</v>
      </c>
      <c r="F343" s="112"/>
      <c r="G343" s="75"/>
      <c r="H343" s="70"/>
      <c r="I343" s="65">
        <f t="shared" si="1"/>
        <v>0</v>
      </c>
      <c r="J343" s="66">
        <f>COUNTIF(Flats!Username, F343)</f>
        <v>0</v>
      </c>
      <c r="K343" s="66" t="b">
        <v>0</v>
      </c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</row>
    <row r="344">
      <c r="A344" s="59">
        <v>16.0</v>
      </c>
      <c r="B344" s="59">
        <v>34.0</v>
      </c>
      <c r="C344" s="60">
        <v>33.1270015756011</v>
      </c>
      <c r="D344" s="60">
        <v>-96.6327013791581</v>
      </c>
      <c r="E344" s="61" t="s">
        <v>1256</v>
      </c>
      <c r="F344" s="112"/>
      <c r="G344" s="75"/>
      <c r="H344" s="70"/>
      <c r="I344" s="65">
        <f t="shared" si="1"/>
        <v>0</v>
      </c>
      <c r="J344" s="66">
        <f>COUNTIF(Flats!Username, F344)</f>
        <v>0</v>
      </c>
      <c r="K344" s="66" t="b">
        <v>0</v>
      </c>
      <c r="L344" s="71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</row>
    <row r="345">
      <c r="A345" s="59">
        <v>16.0</v>
      </c>
      <c r="B345" s="59">
        <v>35.0</v>
      </c>
      <c r="C345" s="60">
        <v>33.1270015754835</v>
      </c>
      <c r="D345" s="60">
        <v>-96.6325297527777</v>
      </c>
      <c r="E345" s="61" t="s">
        <v>1256</v>
      </c>
      <c r="F345" s="112"/>
      <c r="G345" s="75"/>
      <c r="H345" s="70"/>
      <c r="I345" s="65">
        <f t="shared" si="1"/>
        <v>0</v>
      </c>
      <c r="J345" s="66">
        <f>COUNTIF(Flats!Username, F345)</f>
        <v>0</v>
      </c>
      <c r="K345" s="66" t="b">
        <v>0</v>
      </c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</row>
    <row r="346">
      <c r="A346" s="59">
        <v>16.0</v>
      </c>
      <c r="B346" s="59">
        <v>36.0</v>
      </c>
      <c r="C346" s="60">
        <v>33.1270015753658</v>
      </c>
      <c r="D346" s="60">
        <v>-96.6323581263973</v>
      </c>
      <c r="E346" s="61" t="s">
        <v>1256</v>
      </c>
      <c r="F346" s="112"/>
      <c r="G346" s="75"/>
      <c r="H346" s="70"/>
      <c r="I346" s="65">
        <f t="shared" si="1"/>
        <v>0</v>
      </c>
      <c r="J346" s="66">
        <f>COUNTIF(Flats!Username, F346)</f>
        <v>0</v>
      </c>
      <c r="K346" s="66" t="b">
        <v>0</v>
      </c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</row>
    <row r="347">
      <c r="A347" s="59">
        <v>16.0</v>
      </c>
      <c r="B347" s="59">
        <v>37.0</v>
      </c>
      <c r="C347" s="60">
        <v>33.1270015752482</v>
      </c>
      <c r="D347" s="60">
        <v>-96.6321865000169</v>
      </c>
      <c r="E347" s="61" t="s">
        <v>1256</v>
      </c>
      <c r="F347" s="112"/>
      <c r="G347" s="75"/>
      <c r="H347" s="70"/>
      <c r="I347" s="65">
        <f t="shared" si="1"/>
        <v>0</v>
      </c>
      <c r="J347" s="66">
        <f>COUNTIF(Flats!Username, F347)</f>
        <v>0</v>
      </c>
      <c r="K347" s="66" t="b">
        <v>0</v>
      </c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</row>
    <row r="348">
      <c r="A348" s="59">
        <v>16.0</v>
      </c>
      <c r="B348" s="59">
        <v>38.0</v>
      </c>
      <c r="C348" s="60">
        <v>33.1270015751305</v>
      </c>
      <c r="D348" s="60">
        <v>-96.6320148736365</v>
      </c>
      <c r="E348" s="61" t="s">
        <v>1256</v>
      </c>
      <c r="F348" s="112"/>
      <c r="G348" s="82"/>
      <c r="H348" s="70"/>
      <c r="I348" s="65">
        <f t="shared" si="1"/>
        <v>0</v>
      </c>
      <c r="J348" s="66">
        <f>COUNTIF(Flats!Username, F348)</f>
        <v>0</v>
      </c>
      <c r="K348" s="66" t="b">
        <v>0</v>
      </c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</row>
    <row r="349">
      <c r="A349" s="59">
        <v>16.0</v>
      </c>
      <c r="B349" s="59">
        <v>39.0</v>
      </c>
      <c r="C349" s="60">
        <v>33.1270015750129</v>
      </c>
      <c r="D349" s="60">
        <v>-96.6318432472561</v>
      </c>
      <c r="E349" s="61" t="s">
        <v>1256</v>
      </c>
      <c r="F349" s="112"/>
      <c r="G349" s="75"/>
      <c r="H349" s="70"/>
      <c r="I349" s="65">
        <f t="shared" si="1"/>
        <v>0</v>
      </c>
      <c r="J349" s="66">
        <f>COUNTIF(Flats!Username, F349)</f>
        <v>0</v>
      </c>
      <c r="K349" s="66" t="b">
        <v>0</v>
      </c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</row>
    <row r="350">
      <c r="A350" s="59">
        <v>16.0</v>
      </c>
      <c r="B350" s="59">
        <v>40.0</v>
      </c>
      <c r="C350" s="60">
        <v>33.1270015748953</v>
      </c>
      <c r="D350" s="60">
        <v>-96.6316716208757</v>
      </c>
      <c r="E350" s="61" t="s">
        <v>1256</v>
      </c>
      <c r="F350" s="112"/>
      <c r="G350" s="82"/>
      <c r="H350" s="70"/>
      <c r="I350" s="65">
        <f t="shared" si="1"/>
        <v>0</v>
      </c>
      <c r="J350" s="66">
        <f>COUNTIF(Flats!Username, F350)</f>
        <v>0</v>
      </c>
      <c r="K350" s="66" t="b">
        <v>0</v>
      </c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</row>
    <row r="351">
      <c r="A351" s="59">
        <v>17.0</v>
      </c>
      <c r="B351" s="59">
        <v>9.0</v>
      </c>
      <c r="C351" s="60">
        <v>33.1268578480967</v>
      </c>
      <c r="D351" s="60">
        <v>-96.6369920420396</v>
      </c>
      <c r="E351" s="61" t="s">
        <v>1256</v>
      </c>
      <c r="F351" s="112"/>
      <c r="G351" s="116"/>
      <c r="H351" s="70"/>
      <c r="I351" s="65">
        <f t="shared" si="1"/>
        <v>0</v>
      </c>
      <c r="J351" s="66">
        <f>COUNTIF(Flats!Username, F351)</f>
        <v>0</v>
      </c>
      <c r="K351" s="66" t="b">
        <v>0</v>
      </c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</row>
    <row r="352">
      <c r="A352" s="59">
        <v>17.0</v>
      </c>
      <c r="B352" s="59">
        <v>10.0</v>
      </c>
      <c r="C352" s="60">
        <v>33.126857847979</v>
      </c>
      <c r="D352" s="60">
        <v>-96.6368204159401</v>
      </c>
      <c r="E352" s="61" t="s">
        <v>1256</v>
      </c>
      <c r="F352" s="112"/>
      <c r="G352" s="82"/>
      <c r="H352" s="70"/>
      <c r="I352" s="65">
        <f t="shared" si="1"/>
        <v>0</v>
      </c>
      <c r="J352" s="66">
        <f>COUNTIF(Flats!Username, F352)</f>
        <v>0</v>
      </c>
      <c r="K352" s="66" t="b">
        <v>0</v>
      </c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</row>
    <row r="353">
      <c r="A353" s="59">
        <v>17.0</v>
      </c>
      <c r="B353" s="59">
        <v>11.0</v>
      </c>
      <c r="C353" s="60">
        <v>33.1268578478614</v>
      </c>
      <c r="D353" s="60">
        <v>-96.6366487898407</v>
      </c>
      <c r="E353" s="61" t="s">
        <v>1256</v>
      </c>
      <c r="F353" s="112"/>
      <c r="G353" s="82"/>
      <c r="H353" s="70"/>
      <c r="I353" s="65">
        <f t="shared" si="1"/>
        <v>0</v>
      </c>
      <c r="J353" s="66">
        <f>COUNTIF(Flats!Username, F353)</f>
        <v>0</v>
      </c>
      <c r="K353" s="66" t="b">
        <v>0</v>
      </c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</row>
    <row r="354">
      <c r="A354" s="59">
        <v>17.0</v>
      </c>
      <c r="B354" s="59">
        <v>12.0</v>
      </c>
      <c r="C354" s="60">
        <v>33.1268578477437</v>
      </c>
      <c r="D354" s="60">
        <v>-96.6364771637413</v>
      </c>
      <c r="E354" s="61" t="s">
        <v>1256</v>
      </c>
      <c r="F354" s="112"/>
      <c r="G354" s="116"/>
      <c r="H354" s="70"/>
      <c r="I354" s="65">
        <f t="shared" si="1"/>
        <v>0</v>
      </c>
      <c r="J354" s="66">
        <f>COUNTIF(Flats!Username, F354)</f>
        <v>0</v>
      </c>
      <c r="K354" s="66" t="b">
        <v>0</v>
      </c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</row>
    <row r="355">
      <c r="A355" s="59">
        <v>17.0</v>
      </c>
      <c r="B355" s="59">
        <v>13.0</v>
      </c>
      <c r="C355" s="60">
        <v>33.1268578476261</v>
      </c>
      <c r="D355" s="60">
        <v>-96.6363055376419</v>
      </c>
      <c r="E355" s="61" t="s">
        <v>1256</v>
      </c>
      <c r="F355" s="112"/>
      <c r="G355" s="75"/>
      <c r="H355" s="70"/>
      <c r="I355" s="65">
        <f t="shared" si="1"/>
        <v>0</v>
      </c>
      <c r="J355" s="66">
        <f>COUNTIF(Flats!Username, F355)</f>
        <v>0</v>
      </c>
      <c r="K355" s="66" t="b">
        <v>0</v>
      </c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</row>
    <row r="356">
      <c r="A356" s="59">
        <v>17.0</v>
      </c>
      <c r="B356" s="59">
        <v>14.0</v>
      </c>
      <c r="C356" s="60">
        <v>33.1268578475084</v>
      </c>
      <c r="D356" s="60">
        <v>-96.6361339115425</v>
      </c>
      <c r="E356" s="61" t="s">
        <v>1256</v>
      </c>
      <c r="F356" s="112"/>
      <c r="G356" s="116"/>
      <c r="H356" s="70"/>
      <c r="I356" s="65">
        <f t="shared" si="1"/>
        <v>0</v>
      </c>
      <c r="J356" s="66">
        <f>COUNTIF(Flats!Username, F356)</f>
        <v>0</v>
      </c>
      <c r="K356" s="66" t="b">
        <v>0</v>
      </c>
      <c r="L356" s="75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</row>
    <row r="357">
      <c r="A357" s="59">
        <v>17.0</v>
      </c>
      <c r="B357" s="59">
        <v>15.0</v>
      </c>
      <c r="C357" s="60">
        <v>33.1268578473908</v>
      </c>
      <c r="D357" s="60">
        <v>-96.6359622854431</v>
      </c>
      <c r="E357" s="61" t="s">
        <v>1256</v>
      </c>
      <c r="F357" s="112"/>
      <c r="G357" s="75"/>
      <c r="H357" s="70"/>
      <c r="I357" s="65">
        <f t="shared" si="1"/>
        <v>0</v>
      </c>
      <c r="J357" s="66">
        <f>COUNTIF(Flats!Username, F357)</f>
        <v>0</v>
      </c>
      <c r="K357" s="66" t="b">
        <v>0</v>
      </c>
      <c r="L357" s="71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</row>
    <row r="358">
      <c r="A358" s="59">
        <v>17.0</v>
      </c>
      <c r="B358" s="59">
        <v>16.0</v>
      </c>
      <c r="C358" s="60">
        <v>33.1268578472731</v>
      </c>
      <c r="D358" s="60">
        <v>-96.6357906593436</v>
      </c>
      <c r="E358" s="61" t="s">
        <v>1256</v>
      </c>
      <c r="F358" s="112"/>
      <c r="G358" s="116"/>
      <c r="H358" s="70"/>
      <c r="I358" s="65">
        <f t="shared" si="1"/>
        <v>0</v>
      </c>
      <c r="J358" s="66">
        <f>COUNTIF(Flats!Username, F358)</f>
        <v>0</v>
      </c>
      <c r="K358" s="66" t="b">
        <v>0</v>
      </c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</row>
    <row r="359">
      <c r="A359" s="59">
        <v>17.0</v>
      </c>
      <c r="B359" s="59">
        <v>17.0</v>
      </c>
      <c r="C359" s="60">
        <v>33.1268578471555</v>
      </c>
      <c r="D359" s="60">
        <v>-96.6356190332442</v>
      </c>
      <c r="E359" s="61" t="s">
        <v>1256</v>
      </c>
      <c r="F359" s="112"/>
      <c r="G359" s="75"/>
      <c r="H359" s="70"/>
      <c r="I359" s="65">
        <f t="shared" si="1"/>
        <v>0</v>
      </c>
      <c r="J359" s="66">
        <f>COUNTIF(Flats!Username, F359)</f>
        <v>0</v>
      </c>
      <c r="K359" s="66" t="b">
        <v>0</v>
      </c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</row>
    <row r="360">
      <c r="A360" s="59">
        <v>17.0</v>
      </c>
      <c r="B360" s="59">
        <v>18.0</v>
      </c>
      <c r="C360" s="60">
        <v>33.1268578470379</v>
      </c>
      <c r="D360" s="60">
        <v>-96.6354474071448</v>
      </c>
      <c r="E360" s="61" t="s">
        <v>1256</v>
      </c>
      <c r="F360" s="112"/>
      <c r="G360" s="82"/>
      <c r="H360" s="70"/>
      <c r="I360" s="65">
        <f t="shared" si="1"/>
        <v>0</v>
      </c>
      <c r="J360" s="66">
        <f>COUNTIF(Flats!Username, F360)</f>
        <v>0</v>
      </c>
      <c r="K360" s="66" t="b">
        <v>0</v>
      </c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</row>
    <row r="361">
      <c r="A361" s="59">
        <v>17.0</v>
      </c>
      <c r="B361" s="59">
        <v>19.0</v>
      </c>
      <c r="C361" s="60">
        <v>33.1268578469202</v>
      </c>
      <c r="D361" s="60">
        <v>-96.6352757810454</v>
      </c>
      <c r="E361" s="61" t="s">
        <v>1256</v>
      </c>
      <c r="F361" s="112"/>
      <c r="G361" s="75"/>
      <c r="H361" s="70"/>
      <c r="I361" s="65">
        <f t="shared" si="1"/>
        <v>0</v>
      </c>
      <c r="J361" s="66">
        <f>COUNTIF(Flats!Username, F361)</f>
        <v>0</v>
      </c>
      <c r="K361" s="66" t="b">
        <v>0</v>
      </c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</row>
    <row r="362">
      <c r="A362" s="59">
        <v>17.0</v>
      </c>
      <c r="B362" s="59">
        <v>20.0</v>
      </c>
      <c r="C362" s="60">
        <v>33.1268578468026</v>
      </c>
      <c r="D362" s="60">
        <v>-96.635104154946</v>
      </c>
      <c r="E362" s="61" t="s">
        <v>1256</v>
      </c>
      <c r="F362" s="112"/>
      <c r="G362" s="82"/>
      <c r="H362" s="70"/>
      <c r="I362" s="65">
        <f t="shared" si="1"/>
        <v>0</v>
      </c>
      <c r="J362" s="66">
        <f>COUNTIF(Flats!Username, F362)</f>
        <v>0</v>
      </c>
      <c r="K362" s="66" t="b">
        <v>0</v>
      </c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</row>
    <row r="363">
      <c r="A363" s="59">
        <v>17.0</v>
      </c>
      <c r="B363" s="59">
        <v>21.0</v>
      </c>
      <c r="C363" s="60">
        <v>33.1268578466849</v>
      </c>
      <c r="D363" s="60">
        <v>-96.6349325288466</v>
      </c>
      <c r="E363" s="61" t="s">
        <v>1256</v>
      </c>
      <c r="F363" s="112"/>
      <c r="G363" s="75"/>
      <c r="H363" s="70"/>
      <c r="I363" s="65">
        <f t="shared" si="1"/>
        <v>0</v>
      </c>
      <c r="J363" s="66">
        <f>COUNTIF(Flats!Username, F363)</f>
        <v>0</v>
      </c>
      <c r="K363" s="66" t="b">
        <v>0</v>
      </c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</row>
    <row r="364">
      <c r="A364" s="59">
        <v>17.0</v>
      </c>
      <c r="B364" s="59">
        <v>22.0</v>
      </c>
      <c r="C364" s="60">
        <v>33.1268578465673</v>
      </c>
      <c r="D364" s="60">
        <v>-96.6347609027471</v>
      </c>
      <c r="E364" s="61" t="s">
        <v>1256</v>
      </c>
      <c r="F364" s="112"/>
      <c r="G364" s="82"/>
      <c r="H364" s="70"/>
      <c r="I364" s="65">
        <f t="shared" si="1"/>
        <v>0</v>
      </c>
      <c r="J364" s="66">
        <f>COUNTIF(Flats!Username, F364)</f>
        <v>0</v>
      </c>
      <c r="K364" s="66" t="b">
        <v>0</v>
      </c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</row>
    <row r="365">
      <c r="A365" s="59">
        <v>17.0</v>
      </c>
      <c r="B365" s="59">
        <v>23.0</v>
      </c>
      <c r="C365" s="60">
        <v>33.1268578464496</v>
      </c>
      <c r="D365" s="60">
        <v>-96.6345892766477</v>
      </c>
      <c r="E365" s="61" t="s">
        <v>1256</v>
      </c>
      <c r="F365" s="112"/>
      <c r="G365" s="75"/>
      <c r="H365" s="70"/>
      <c r="I365" s="65">
        <f t="shared" si="1"/>
        <v>0</v>
      </c>
      <c r="J365" s="66">
        <f>COUNTIF(Flats!Username, F365)</f>
        <v>0</v>
      </c>
      <c r="K365" s="66" t="b">
        <v>0</v>
      </c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</row>
    <row r="366">
      <c r="A366" s="59">
        <v>17.0</v>
      </c>
      <c r="B366" s="59">
        <v>24.0</v>
      </c>
      <c r="C366" s="60">
        <v>33.126857846332</v>
      </c>
      <c r="D366" s="60">
        <v>-96.6344176505483</v>
      </c>
      <c r="E366" s="61" t="s">
        <v>1256</v>
      </c>
      <c r="F366" s="112"/>
      <c r="G366" s="75"/>
      <c r="H366" s="70"/>
      <c r="I366" s="65">
        <f t="shared" si="1"/>
        <v>0</v>
      </c>
      <c r="J366" s="66">
        <f>COUNTIF(Flats!Username, F366)</f>
        <v>0</v>
      </c>
      <c r="K366" s="66" t="b">
        <v>0</v>
      </c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</row>
    <row r="367">
      <c r="A367" s="59">
        <v>17.0</v>
      </c>
      <c r="B367" s="59">
        <v>25.0</v>
      </c>
      <c r="C367" s="60">
        <v>33.1268578462144</v>
      </c>
      <c r="D367" s="60">
        <v>-96.6342460244489</v>
      </c>
      <c r="E367" s="61" t="s">
        <v>1256</v>
      </c>
      <c r="F367" s="112"/>
      <c r="G367" s="75"/>
      <c r="H367" s="70"/>
      <c r="I367" s="65">
        <f t="shared" si="1"/>
        <v>0</v>
      </c>
      <c r="J367" s="66">
        <f>COUNTIF(Flats!Username, F367)</f>
        <v>0</v>
      </c>
      <c r="K367" s="66" t="b">
        <v>0</v>
      </c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</row>
    <row r="368">
      <c r="A368" s="59">
        <v>17.0</v>
      </c>
      <c r="B368" s="59">
        <v>26.0</v>
      </c>
      <c r="C368" s="60">
        <v>33.1268578460967</v>
      </c>
      <c r="D368" s="60">
        <v>-96.6340743983495</v>
      </c>
      <c r="E368" s="61" t="s">
        <v>1256</v>
      </c>
      <c r="F368" s="112"/>
      <c r="G368" s="75"/>
      <c r="H368" s="70"/>
      <c r="I368" s="65">
        <f t="shared" si="1"/>
        <v>0</v>
      </c>
      <c r="J368" s="66">
        <f>COUNTIF(Flats!Username, F368)</f>
        <v>0</v>
      </c>
      <c r="K368" s="66" t="b">
        <v>0</v>
      </c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</row>
    <row r="369">
      <c r="A369" s="59">
        <v>17.0</v>
      </c>
      <c r="B369" s="59">
        <v>27.0</v>
      </c>
      <c r="C369" s="60">
        <v>33.1268578459791</v>
      </c>
      <c r="D369" s="60">
        <v>-96.6339027722501</v>
      </c>
      <c r="E369" s="61" t="s">
        <v>1256</v>
      </c>
      <c r="F369" s="112"/>
      <c r="G369" s="82"/>
      <c r="H369" s="70"/>
      <c r="I369" s="65">
        <f t="shared" si="1"/>
        <v>0</v>
      </c>
      <c r="J369" s="66">
        <f>COUNTIF(Flats!Username, F369)</f>
        <v>0</v>
      </c>
      <c r="K369" s="66" t="b">
        <v>0</v>
      </c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</row>
    <row r="370">
      <c r="A370" s="59">
        <v>17.0</v>
      </c>
      <c r="B370" s="59">
        <v>28.0</v>
      </c>
      <c r="C370" s="60">
        <v>33.1268578458614</v>
      </c>
      <c r="D370" s="60">
        <v>-96.6337311461507</v>
      </c>
      <c r="E370" s="61" t="s">
        <v>1256</v>
      </c>
      <c r="F370" s="112"/>
      <c r="G370" s="75"/>
      <c r="H370" s="70"/>
      <c r="I370" s="65">
        <f t="shared" si="1"/>
        <v>0</v>
      </c>
      <c r="J370" s="66">
        <f>COUNTIF(Flats!Username, F370)</f>
        <v>0</v>
      </c>
      <c r="K370" s="66" t="b">
        <v>0</v>
      </c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</row>
    <row r="371">
      <c r="A371" s="59">
        <v>17.0</v>
      </c>
      <c r="B371" s="59">
        <v>29.0</v>
      </c>
      <c r="C371" s="60">
        <v>33.1268578457438</v>
      </c>
      <c r="D371" s="60">
        <v>-96.6335595200512</v>
      </c>
      <c r="E371" s="61" t="s">
        <v>1256</v>
      </c>
      <c r="F371" s="112"/>
      <c r="G371" s="75"/>
      <c r="H371" s="70"/>
      <c r="I371" s="65">
        <f t="shared" si="1"/>
        <v>0</v>
      </c>
      <c r="J371" s="66">
        <f>COUNTIF(Flats!Username, F371)</f>
        <v>0</v>
      </c>
      <c r="K371" s="66" t="b">
        <v>0</v>
      </c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</row>
    <row r="372">
      <c r="A372" s="59">
        <v>17.0</v>
      </c>
      <c r="B372" s="59">
        <v>30.0</v>
      </c>
      <c r="C372" s="60">
        <v>33.1268578456261</v>
      </c>
      <c r="D372" s="60">
        <v>-96.6333878939518</v>
      </c>
      <c r="E372" s="61" t="s">
        <v>1256</v>
      </c>
      <c r="F372" s="112"/>
      <c r="G372" s="75"/>
      <c r="H372" s="70"/>
      <c r="I372" s="65">
        <f t="shared" si="1"/>
        <v>0</v>
      </c>
      <c r="J372" s="66">
        <f>COUNTIF(Flats!Username, F372)</f>
        <v>0</v>
      </c>
      <c r="K372" s="66" t="b">
        <v>0</v>
      </c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</row>
    <row r="373">
      <c r="A373" s="59">
        <v>17.0</v>
      </c>
      <c r="B373" s="59">
        <v>31.0</v>
      </c>
      <c r="C373" s="60">
        <v>33.1268578455085</v>
      </c>
      <c r="D373" s="60">
        <v>-96.6332162678524</v>
      </c>
      <c r="E373" s="61" t="s">
        <v>1256</v>
      </c>
      <c r="F373" s="112"/>
      <c r="G373" s="75"/>
      <c r="H373" s="70"/>
      <c r="I373" s="65">
        <f t="shared" si="1"/>
        <v>0</v>
      </c>
      <c r="J373" s="66">
        <f>COUNTIF(Flats!Username, F373)</f>
        <v>0</v>
      </c>
      <c r="K373" s="66" t="b">
        <v>0</v>
      </c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</row>
    <row r="374">
      <c r="A374" s="59">
        <v>17.0</v>
      </c>
      <c r="B374" s="59">
        <v>32.0</v>
      </c>
      <c r="C374" s="60">
        <v>33.1268578453909</v>
      </c>
      <c r="D374" s="60">
        <v>-96.633044641753</v>
      </c>
      <c r="E374" s="61" t="s">
        <v>1256</v>
      </c>
      <c r="F374" s="112"/>
      <c r="G374" s="75"/>
      <c r="H374" s="70"/>
      <c r="I374" s="65">
        <f t="shared" si="1"/>
        <v>0</v>
      </c>
      <c r="J374" s="66">
        <f>COUNTIF(Flats!Username, F374)</f>
        <v>0</v>
      </c>
      <c r="K374" s="66" t="b">
        <v>0</v>
      </c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</row>
    <row r="375">
      <c r="A375" s="59">
        <v>17.0</v>
      </c>
      <c r="B375" s="59">
        <v>33.0</v>
      </c>
      <c r="C375" s="60">
        <v>33.1268578452732</v>
      </c>
      <c r="D375" s="60">
        <v>-96.6328730156536</v>
      </c>
      <c r="E375" s="61" t="s">
        <v>1256</v>
      </c>
      <c r="F375" s="112"/>
      <c r="G375" s="75"/>
      <c r="H375" s="70"/>
      <c r="I375" s="65">
        <f t="shared" si="1"/>
        <v>0</v>
      </c>
      <c r="J375" s="66">
        <f>COUNTIF(Flats!Username, F375)</f>
        <v>0</v>
      </c>
      <c r="K375" s="66" t="b">
        <v>0</v>
      </c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</row>
    <row r="376">
      <c r="A376" s="59">
        <v>17.0</v>
      </c>
      <c r="B376" s="59">
        <v>34.0</v>
      </c>
      <c r="C376" s="60">
        <v>33.1268578451556</v>
      </c>
      <c r="D376" s="60">
        <v>-96.6327013895542</v>
      </c>
      <c r="E376" s="61" t="s">
        <v>1256</v>
      </c>
      <c r="F376" s="112"/>
      <c r="G376" s="82"/>
      <c r="H376" s="70"/>
      <c r="I376" s="65">
        <f t="shared" si="1"/>
        <v>0</v>
      </c>
      <c r="J376" s="66">
        <f>COUNTIF(Flats!Username, F376)</f>
        <v>0</v>
      </c>
      <c r="K376" s="66" t="b">
        <v>0</v>
      </c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</row>
    <row r="377">
      <c r="A377" s="59">
        <v>17.0</v>
      </c>
      <c r="B377" s="59">
        <v>35.0</v>
      </c>
      <c r="C377" s="60">
        <v>33.1268578450379</v>
      </c>
      <c r="D377" s="60">
        <v>-96.6325297634547</v>
      </c>
      <c r="E377" s="61" t="s">
        <v>1256</v>
      </c>
      <c r="F377" s="112"/>
      <c r="G377" s="75"/>
      <c r="H377" s="70"/>
      <c r="I377" s="65">
        <f t="shared" si="1"/>
        <v>0</v>
      </c>
      <c r="J377" s="66">
        <f>COUNTIF(Flats!Username, F377)</f>
        <v>0</v>
      </c>
      <c r="K377" s="66" t="b">
        <v>0</v>
      </c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</row>
    <row r="378">
      <c r="A378" s="59">
        <v>17.0</v>
      </c>
      <c r="B378" s="59">
        <v>36.0</v>
      </c>
      <c r="C378" s="60">
        <v>33.1268578449203</v>
      </c>
      <c r="D378" s="60">
        <v>-96.6323581373553</v>
      </c>
      <c r="E378" s="61" t="s">
        <v>1256</v>
      </c>
      <c r="F378" s="112"/>
      <c r="G378" s="75"/>
      <c r="H378" s="70"/>
      <c r="I378" s="65">
        <f t="shared" si="1"/>
        <v>0</v>
      </c>
      <c r="J378" s="66">
        <f>COUNTIF(Flats!Username, F378)</f>
        <v>0</v>
      </c>
      <c r="K378" s="66" t="b">
        <v>0</v>
      </c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</row>
    <row r="379">
      <c r="A379" s="59">
        <v>17.0</v>
      </c>
      <c r="B379" s="59">
        <v>37.0</v>
      </c>
      <c r="C379" s="60">
        <v>33.1268578448026</v>
      </c>
      <c r="D379" s="60">
        <v>-96.6321865112559</v>
      </c>
      <c r="E379" s="61" t="s">
        <v>1256</v>
      </c>
      <c r="F379" s="112"/>
      <c r="G379" s="75"/>
      <c r="H379" s="70"/>
      <c r="I379" s="65">
        <f t="shared" si="1"/>
        <v>0</v>
      </c>
      <c r="J379" s="66">
        <f>COUNTIF(Flats!Username, F379)</f>
        <v>0</v>
      </c>
      <c r="K379" s="66" t="b">
        <v>0</v>
      </c>
      <c r="L379" s="71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</row>
    <row r="380">
      <c r="A380" s="59">
        <v>17.0</v>
      </c>
      <c r="B380" s="59">
        <v>38.0</v>
      </c>
      <c r="C380" s="60">
        <v>33.126857844685</v>
      </c>
      <c r="D380" s="60">
        <v>-96.6320148851565</v>
      </c>
      <c r="E380" s="61" t="s">
        <v>1256</v>
      </c>
      <c r="F380" s="112"/>
      <c r="G380" s="82"/>
      <c r="H380" s="70"/>
      <c r="I380" s="65">
        <f t="shared" si="1"/>
        <v>0</v>
      </c>
      <c r="J380" s="66">
        <f>COUNTIF(Flats!Username, F380)</f>
        <v>0</v>
      </c>
      <c r="K380" s="66" t="b">
        <v>0</v>
      </c>
      <c r="L380" s="71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</row>
    <row r="381">
      <c r="A381" s="59">
        <v>17.0</v>
      </c>
      <c r="B381" s="59">
        <v>39.0</v>
      </c>
      <c r="C381" s="60">
        <v>33.1268578445674</v>
      </c>
      <c r="D381" s="60">
        <v>-96.6318432590571</v>
      </c>
      <c r="E381" s="61" t="s">
        <v>1256</v>
      </c>
      <c r="F381" s="112"/>
      <c r="G381" s="82"/>
      <c r="H381" s="70"/>
      <c r="I381" s="65">
        <f t="shared" si="1"/>
        <v>0</v>
      </c>
      <c r="J381" s="66">
        <f>COUNTIF(Flats!Username, F381)</f>
        <v>0</v>
      </c>
      <c r="K381" s="66" t="b">
        <v>0</v>
      </c>
      <c r="L381" s="71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</row>
    <row r="382">
      <c r="A382" s="59">
        <v>17.0</v>
      </c>
      <c r="B382" s="59">
        <v>40.0</v>
      </c>
      <c r="C382" s="60">
        <v>33.1268578444497</v>
      </c>
      <c r="D382" s="60">
        <v>-96.6316716329577</v>
      </c>
      <c r="E382" s="61" t="s">
        <v>1256</v>
      </c>
      <c r="F382" s="112"/>
      <c r="G382" s="75"/>
      <c r="H382" s="70"/>
      <c r="I382" s="65">
        <f t="shared" si="1"/>
        <v>0</v>
      </c>
      <c r="J382" s="66">
        <f>COUNTIF(Flats!Username, F382)</f>
        <v>0</v>
      </c>
      <c r="K382" s="66" t="b">
        <v>0</v>
      </c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</row>
    <row r="383">
      <c r="A383" s="59">
        <v>18.0</v>
      </c>
      <c r="B383" s="59">
        <v>8.0</v>
      </c>
      <c r="C383" s="60">
        <v>33.1267141177689</v>
      </c>
      <c r="D383" s="60">
        <v>-96.6371636712294</v>
      </c>
      <c r="E383" s="61" t="s">
        <v>1256</v>
      </c>
      <c r="F383" s="112" t="s">
        <v>644</v>
      </c>
      <c r="G383" s="69" t="s">
        <v>1380</v>
      </c>
      <c r="H383" s="70"/>
      <c r="I383" s="65">
        <f t="shared" si="1"/>
        <v>0</v>
      </c>
      <c r="J383" s="66">
        <f>COUNTIF(Flats!Username, F383)</f>
        <v>2</v>
      </c>
      <c r="K383" s="66" t="b">
        <v>0</v>
      </c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</row>
    <row r="384">
      <c r="A384" s="59">
        <v>18.0</v>
      </c>
      <c r="B384" s="59">
        <v>9.0</v>
      </c>
      <c r="C384" s="60">
        <v>33.1267141176512</v>
      </c>
      <c r="D384" s="60">
        <v>-96.6369920454109</v>
      </c>
      <c r="E384" s="61" t="s">
        <v>1256</v>
      </c>
      <c r="F384" s="112"/>
      <c r="G384" s="116"/>
      <c r="H384" s="70"/>
      <c r="I384" s="65">
        <f t="shared" si="1"/>
        <v>0</v>
      </c>
      <c r="J384" s="66">
        <f>COUNTIF(Flats!Username, F384)</f>
        <v>0</v>
      </c>
      <c r="K384" s="66" t="b">
        <v>0</v>
      </c>
      <c r="L384" s="75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</row>
    <row r="385">
      <c r="A385" s="59">
        <v>18.0</v>
      </c>
      <c r="B385" s="59">
        <v>10.0</v>
      </c>
      <c r="C385" s="60">
        <v>33.1267141175336</v>
      </c>
      <c r="D385" s="60">
        <v>-96.6368204195924</v>
      </c>
      <c r="E385" s="61" t="s">
        <v>1256</v>
      </c>
      <c r="F385" s="112"/>
      <c r="G385" s="75"/>
      <c r="H385" s="70"/>
      <c r="I385" s="65">
        <f t="shared" si="1"/>
        <v>0</v>
      </c>
      <c r="J385" s="66">
        <f>COUNTIF(Flats!Username, F385)</f>
        <v>0</v>
      </c>
      <c r="K385" s="66" t="b">
        <v>0</v>
      </c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</row>
    <row r="386">
      <c r="A386" s="59">
        <v>18.0</v>
      </c>
      <c r="B386" s="59">
        <v>11.0</v>
      </c>
      <c r="C386" s="60">
        <v>33.126714117416</v>
      </c>
      <c r="D386" s="60">
        <v>-96.636648793774</v>
      </c>
      <c r="E386" s="61" t="s">
        <v>1256</v>
      </c>
      <c r="F386" s="112"/>
      <c r="G386" s="75"/>
      <c r="H386" s="70"/>
      <c r="I386" s="65">
        <f t="shared" si="1"/>
        <v>0</v>
      </c>
      <c r="J386" s="66">
        <f>COUNTIF(Flats!Username, F386)</f>
        <v>0</v>
      </c>
      <c r="K386" s="66" t="b">
        <v>0</v>
      </c>
      <c r="L386" s="71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</row>
    <row r="387">
      <c r="A387" s="59">
        <v>18.0</v>
      </c>
      <c r="B387" s="59">
        <v>12.0</v>
      </c>
      <c r="C387" s="60">
        <v>33.1267141172983</v>
      </c>
      <c r="D387" s="60">
        <v>-96.6364771679556</v>
      </c>
      <c r="E387" s="61" t="s">
        <v>1256</v>
      </c>
      <c r="F387" s="112"/>
      <c r="G387" s="82"/>
      <c r="H387" s="70"/>
      <c r="I387" s="65">
        <f t="shared" si="1"/>
        <v>0</v>
      </c>
      <c r="J387" s="66">
        <f>COUNTIF(Flats!Username, F387)</f>
        <v>0</v>
      </c>
      <c r="K387" s="66" t="b">
        <v>0</v>
      </c>
      <c r="L387" s="71"/>
      <c r="M387" s="71"/>
      <c r="N387" s="71"/>
      <c r="O387" s="76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</row>
    <row r="388">
      <c r="A388" s="59">
        <v>18.0</v>
      </c>
      <c r="B388" s="59">
        <v>13.0</v>
      </c>
      <c r="C388" s="60">
        <v>33.1267141171807</v>
      </c>
      <c r="D388" s="60">
        <v>-96.6363055421371</v>
      </c>
      <c r="E388" s="61" t="s">
        <v>1256</v>
      </c>
      <c r="F388" s="112"/>
      <c r="G388" s="75"/>
      <c r="H388" s="70"/>
      <c r="I388" s="65">
        <f t="shared" si="1"/>
        <v>0</v>
      </c>
      <c r="J388" s="66">
        <f>COUNTIF(Flats!Username, F388)</f>
        <v>0</v>
      </c>
      <c r="K388" s="66" t="b">
        <v>0</v>
      </c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</row>
    <row r="389">
      <c r="A389" s="59">
        <v>18.0</v>
      </c>
      <c r="B389" s="59">
        <v>14.0</v>
      </c>
      <c r="C389" s="60">
        <v>33.126714117063</v>
      </c>
      <c r="D389" s="60">
        <v>-96.6361339163187</v>
      </c>
      <c r="E389" s="61" t="s">
        <v>1256</v>
      </c>
      <c r="F389" s="112"/>
      <c r="G389" s="75"/>
      <c r="H389" s="70"/>
      <c r="I389" s="65">
        <f t="shared" si="1"/>
        <v>0</v>
      </c>
      <c r="J389" s="66">
        <f>COUNTIF(Flats!Username, F389)</f>
        <v>0</v>
      </c>
      <c r="K389" s="66" t="b">
        <v>0</v>
      </c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</row>
    <row r="390">
      <c r="A390" s="59">
        <v>18.0</v>
      </c>
      <c r="B390" s="59">
        <v>15.0</v>
      </c>
      <c r="C390" s="60">
        <v>33.1267141169454</v>
      </c>
      <c r="D390" s="60">
        <v>-96.6359622905002</v>
      </c>
      <c r="E390" s="61" t="s">
        <v>1256</v>
      </c>
      <c r="F390" s="112"/>
      <c r="G390" s="116"/>
      <c r="H390" s="70"/>
      <c r="I390" s="65">
        <f t="shared" si="1"/>
        <v>0</v>
      </c>
      <c r="J390" s="66">
        <f>COUNTIF(Flats!Username, F390)</f>
        <v>0</v>
      </c>
      <c r="K390" s="66" t="b">
        <v>0</v>
      </c>
      <c r="L390" s="75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</row>
    <row r="391">
      <c r="A391" s="59">
        <v>18.0</v>
      </c>
      <c r="B391" s="59">
        <v>16.0</v>
      </c>
      <c r="C391" s="60">
        <v>33.1267141168277</v>
      </c>
      <c r="D391" s="60">
        <v>-96.6357906646817</v>
      </c>
      <c r="E391" s="61" t="s">
        <v>1256</v>
      </c>
      <c r="F391" s="112"/>
      <c r="G391" s="75"/>
      <c r="H391" s="70"/>
      <c r="I391" s="65">
        <f t="shared" si="1"/>
        <v>0</v>
      </c>
      <c r="J391" s="66">
        <f>COUNTIF(Flats!Username, F391)</f>
        <v>0</v>
      </c>
      <c r="K391" s="66" t="b">
        <v>0</v>
      </c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</row>
    <row r="392">
      <c r="A392" s="59">
        <v>18.0</v>
      </c>
      <c r="B392" s="59">
        <v>17.0</v>
      </c>
      <c r="C392" s="60">
        <v>33.1267141167101</v>
      </c>
      <c r="D392" s="60">
        <v>-96.6356190388633</v>
      </c>
      <c r="E392" s="61" t="s">
        <v>1256</v>
      </c>
      <c r="F392" s="112"/>
      <c r="G392" s="75"/>
      <c r="H392" s="70"/>
      <c r="I392" s="65">
        <f t="shared" si="1"/>
        <v>0</v>
      </c>
      <c r="J392" s="66">
        <f>COUNTIF(Flats!Username, F392)</f>
        <v>0</v>
      </c>
      <c r="K392" s="66" t="b">
        <v>0</v>
      </c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</row>
    <row r="393">
      <c r="A393" s="59">
        <v>18.0</v>
      </c>
      <c r="B393" s="59">
        <v>18.0</v>
      </c>
      <c r="C393" s="60">
        <v>33.1267141165925</v>
      </c>
      <c r="D393" s="60">
        <v>-96.6354474130448</v>
      </c>
      <c r="E393" s="61" t="s">
        <v>1256</v>
      </c>
      <c r="F393" s="112"/>
      <c r="G393" s="75"/>
      <c r="H393" s="70"/>
      <c r="I393" s="65">
        <f t="shared" si="1"/>
        <v>0</v>
      </c>
      <c r="J393" s="66">
        <f>COUNTIF(Flats!Username, F393)</f>
        <v>0</v>
      </c>
      <c r="K393" s="66" t="b">
        <v>0</v>
      </c>
      <c r="L393" s="71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</row>
    <row r="394">
      <c r="A394" s="59">
        <v>18.0</v>
      </c>
      <c r="B394" s="59">
        <v>19.0</v>
      </c>
      <c r="C394" s="60">
        <v>33.1267141164748</v>
      </c>
      <c r="D394" s="60">
        <v>-96.6352757872264</v>
      </c>
      <c r="E394" s="61" t="s">
        <v>1256</v>
      </c>
      <c r="F394" s="112"/>
      <c r="G394" s="75"/>
      <c r="H394" s="70"/>
      <c r="I394" s="65">
        <f t="shared" si="1"/>
        <v>0</v>
      </c>
      <c r="J394" s="66">
        <f>COUNTIF(Flats!Username, F394)</f>
        <v>0</v>
      </c>
      <c r="K394" s="66" t="b">
        <v>0</v>
      </c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</row>
    <row r="395">
      <c r="A395" s="59">
        <v>18.0</v>
      </c>
      <c r="B395" s="59">
        <v>20.0</v>
      </c>
      <c r="C395" s="60">
        <v>33.1267141163572</v>
      </c>
      <c r="D395" s="60">
        <v>-96.6351041614079</v>
      </c>
      <c r="E395" s="61" t="s">
        <v>1256</v>
      </c>
      <c r="F395" s="112"/>
      <c r="G395" s="75"/>
      <c r="H395" s="70"/>
      <c r="I395" s="65">
        <f t="shared" si="1"/>
        <v>0</v>
      </c>
      <c r="J395" s="66">
        <f>COUNTIF(Flats!Username, F395)</f>
        <v>0</v>
      </c>
      <c r="K395" s="66" t="b">
        <v>0</v>
      </c>
      <c r="L395" s="71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</row>
    <row r="396">
      <c r="A396" s="59">
        <v>18.0</v>
      </c>
      <c r="B396" s="59">
        <v>21.0</v>
      </c>
      <c r="C396" s="60">
        <v>33.1267141162396</v>
      </c>
      <c r="D396" s="60">
        <v>-96.6349325355895</v>
      </c>
      <c r="E396" s="61" t="s">
        <v>1256</v>
      </c>
      <c r="F396" s="112"/>
      <c r="G396" s="75"/>
      <c r="H396" s="70"/>
      <c r="I396" s="65">
        <f t="shared" si="1"/>
        <v>0</v>
      </c>
      <c r="J396" s="66">
        <f>COUNTIF(Flats!Username, F396)</f>
        <v>0</v>
      </c>
      <c r="K396" s="66" t="b">
        <v>0</v>
      </c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</row>
    <row r="397">
      <c r="A397" s="59">
        <v>18.0</v>
      </c>
      <c r="B397" s="59">
        <v>22.0</v>
      </c>
      <c r="C397" s="60">
        <v>33.1267141161219</v>
      </c>
      <c r="D397" s="60">
        <v>-96.634760909771</v>
      </c>
      <c r="E397" s="61" t="s">
        <v>1256</v>
      </c>
      <c r="F397" s="112" t="s">
        <v>416</v>
      </c>
      <c r="G397" s="69" t="s">
        <v>1381</v>
      </c>
      <c r="H397" s="70"/>
      <c r="I397" s="65">
        <f t="shared" si="1"/>
        <v>0</v>
      </c>
      <c r="J397" s="66">
        <f>COUNTIF(Flats!Username, F397)</f>
        <v>17</v>
      </c>
      <c r="K397" s="66" t="b">
        <v>0</v>
      </c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</row>
    <row r="398">
      <c r="A398" s="59">
        <v>18.0</v>
      </c>
      <c r="B398" s="59">
        <v>23.0</v>
      </c>
      <c r="C398" s="60">
        <v>33.1267141160043</v>
      </c>
      <c r="D398" s="60">
        <v>-96.6345892839525</v>
      </c>
      <c r="E398" s="61" t="s">
        <v>1256</v>
      </c>
      <c r="F398" s="112"/>
      <c r="G398" s="75"/>
      <c r="H398" s="70"/>
      <c r="I398" s="65">
        <f t="shared" si="1"/>
        <v>0</v>
      </c>
      <c r="J398" s="66">
        <f>COUNTIF(Flats!Username, F398)</f>
        <v>0</v>
      </c>
      <c r="K398" s="66" t="b">
        <v>0</v>
      </c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</row>
    <row r="399">
      <c r="A399" s="59">
        <v>18.0</v>
      </c>
      <c r="B399" s="59">
        <v>24.0</v>
      </c>
      <c r="C399" s="60">
        <v>33.1267141158866</v>
      </c>
      <c r="D399" s="60">
        <v>-96.634417658134</v>
      </c>
      <c r="E399" s="61" t="s">
        <v>1256</v>
      </c>
      <c r="F399" s="112"/>
      <c r="G399" s="75"/>
      <c r="H399" s="70"/>
      <c r="I399" s="65">
        <f t="shared" si="1"/>
        <v>0</v>
      </c>
      <c r="J399" s="66">
        <f>COUNTIF(Flats!Username, F399)</f>
        <v>0</v>
      </c>
      <c r="K399" s="66" t="b">
        <v>0</v>
      </c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</row>
    <row r="400">
      <c r="A400" s="59">
        <v>18.0</v>
      </c>
      <c r="B400" s="59">
        <v>25.0</v>
      </c>
      <c r="C400" s="60">
        <v>33.126714115769</v>
      </c>
      <c r="D400" s="60">
        <v>-96.6342460323155</v>
      </c>
      <c r="E400" s="61" t="s">
        <v>1256</v>
      </c>
      <c r="F400" s="112" t="s">
        <v>416</v>
      </c>
      <c r="G400" s="69" t="s">
        <v>1382</v>
      </c>
      <c r="H400" s="70"/>
      <c r="I400" s="65">
        <f t="shared" si="1"/>
        <v>0</v>
      </c>
      <c r="J400" s="66">
        <f>COUNTIF(Flats!Username, F400)</f>
        <v>17</v>
      </c>
      <c r="K400" s="66" t="b">
        <v>0</v>
      </c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</row>
    <row r="401">
      <c r="A401" s="59">
        <v>18.0</v>
      </c>
      <c r="B401" s="59">
        <v>26.0</v>
      </c>
      <c r="C401" s="60">
        <v>33.1267141156514</v>
      </c>
      <c r="D401" s="60">
        <v>-96.6340744064971</v>
      </c>
      <c r="E401" s="61" t="s">
        <v>1256</v>
      </c>
      <c r="F401" s="112"/>
      <c r="G401" s="82"/>
      <c r="H401" s="70"/>
      <c r="I401" s="65">
        <f t="shared" si="1"/>
        <v>0</v>
      </c>
      <c r="J401" s="66">
        <f>COUNTIF(Flats!Username, F401)</f>
        <v>0</v>
      </c>
      <c r="K401" s="66" t="b">
        <v>0</v>
      </c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</row>
    <row r="402">
      <c r="A402" s="59">
        <v>18.0</v>
      </c>
      <c r="B402" s="59">
        <v>27.0</v>
      </c>
      <c r="C402" s="60">
        <v>33.1267141155337</v>
      </c>
      <c r="D402" s="60">
        <v>-96.6339027806786</v>
      </c>
      <c r="E402" s="61" t="s">
        <v>1256</v>
      </c>
      <c r="F402" s="112"/>
      <c r="G402" s="75"/>
      <c r="H402" s="70"/>
      <c r="I402" s="65">
        <f t="shared" si="1"/>
        <v>0</v>
      </c>
      <c r="J402" s="66">
        <f>COUNTIF(Flats!Username, F402)</f>
        <v>0</v>
      </c>
      <c r="K402" s="66" t="b">
        <v>0</v>
      </c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</row>
    <row r="403">
      <c r="A403" s="59">
        <v>18.0</v>
      </c>
      <c r="B403" s="59">
        <v>28.0</v>
      </c>
      <c r="C403" s="60">
        <v>33.1267141154161</v>
      </c>
      <c r="D403" s="60">
        <v>-96.6337311548602</v>
      </c>
      <c r="E403" s="61" t="s">
        <v>1256</v>
      </c>
      <c r="F403" s="112"/>
      <c r="G403" s="75"/>
      <c r="H403" s="70"/>
      <c r="I403" s="65">
        <f t="shared" si="1"/>
        <v>0</v>
      </c>
      <c r="J403" s="66">
        <f>COUNTIF(Flats!Username, F403)</f>
        <v>0</v>
      </c>
      <c r="K403" s="66" t="b">
        <v>0</v>
      </c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</row>
    <row r="404">
      <c r="A404" s="59">
        <v>18.0</v>
      </c>
      <c r="B404" s="59">
        <v>29.0</v>
      </c>
      <c r="C404" s="60">
        <v>33.1267141152984</v>
      </c>
      <c r="D404" s="60">
        <v>-96.6335595290418</v>
      </c>
      <c r="E404" s="61" t="s">
        <v>1256</v>
      </c>
      <c r="F404" s="112"/>
      <c r="G404" s="75"/>
      <c r="H404" s="70"/>
      <c r="I404" s="65">
        <f t="shared" si="1"/>
        <v>0</v>
      </c>
      <c r="J404" s="66">
        <f>COUNTIF(Flats!Username, F404)</f>
        <v>0</v>
      </c>
      <c r="K404" s="66" t="b">
        <v>0</v>
      </c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</row>
    <row r="405">
      <c r="A405" s="59">
        <v>18.0</v>
      </c>
      <c r="B405" s="59">
        <v>30.0</v>
      </c>
      <c r="C405" s="60">
        <v>33.1267141151808</v>
      </c>
      <c r="D405" s="60">
        <v>-96.6333879032233</v>
      </c>
      <c r="E405" s="61" t="s">
        <v>1256</v>
      </c>
      <c r="F405" s="112"/>
      <c r="G405" s="82"/>
      <c r="H405" s="70"/>
      <c r="I405" s="65">
        <f t="shared" si="1"/>
        <v>0</v>
      </c>
      <c r="J405" s="66">
        <f>COUNTIF(Flats!Username, F405)</f>
        <v>0</v>
      </c>
      <c r="K405" s="66" t="b">
        <v>0</v>
      </c>
      <c r="L405" s="71"/>
      <c r="M405" s="71"/>
      <c r="N405" s="71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</row>
    <row r="406">
      <c r="A406" s="59">
        <v>18.0</v>
      </c>
      <c r="B406" s="59">
        <v>31.0</v>
      </c>
      <c r="C406" s="60">
        <v>33.1267141150632</v>
      </c>
      <c r="D406" s="60">
        <v>-96.6332162774048</v>
      </c>
      <c r="E406" s="61" t="s">
        <v>1256</v>
      </c>
      <c r="F406" s="112"/>
      <c r="G406" s="75"/>
      <c r="H406" s="70"/>
      <c r="I406" s="65">
        <f t="shared" si="1"/>
        <v>0</v>
      </c>
      <c r="J406" s="66">
        <f>COUNTIF(Flats!Username, F406)</f>
        <v>0</v>
      </c>
      <c r="K406" s="66" t="b">
        <v>0</v>
      </c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</row>
    <row r="407">
      <c r="A407" s="59">
        <v>18.0</v>
      </c>
      <c r="B407" s="59">
        <v>32.0</v>
      </c>
      <c r="C407" s="60">
        <v>33.1267141149455</v>
      </c>
      <c r="D407" s="60">
        <v>-96.6330446515863</v>
      </c>
      <c r="E407" s="61" t="s">
        <v>1256</v>
      </c>
      <c r="F407" s="112"/>
      <c r="G407" s="82"/>
      <c r="H407" s="70"/>
      <c r="I407" s="65">
        <f t="shared" si="1"/>
        <v>0</v>
      </c>
      <c r="J407" s="66">
        <f>COUNTIF(Flats!Username, F407)</f>
        <v>0</v>
      </c>
      <c r="K407" s="66" t="b">
        <v>0</v>
      </c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</row>
    <row r="408">
      <c r="A408" s="59">
        <v>18.0</v>
      </c>
      <c r="B408" s="59">
        <v>33.0</v>
      </c>
      <c r="C408" s="60">
        <v>33.1267141148279</v>
      </c>
      <c r="D408" s="60">
        <v>-96.6328730257679</v>
      </c>
      <c r="E408" s="61" t="s">
        <v>1256</v>
      </c>
      <c r="F408" s="112"/>
      <c r="G408" s="116"/>
      <c r="H408" s="70"/>
      <c r="I408" s="65">
        <f t="shared" si="1"/>
        <v>0</v>
      </c>
      <c r="J408" s="66">
        <f>COUNTIF(Flats!Username, F408)</f>
        <v>0</v>
      </c>
      <c r="K408" s="66" t="b">
        <v>0</v>
      </c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</row>
    <row r="409">
      <c r="A409" s="59">
        <v>18.0</v>
      </c>
      <c r="B409" s="59">
        <v>34.0</v>
      </c>
      <c r="C409" s="60">
        <v>33.1267141147102</v>
      </c>
      <c r="D409" s="60">
        <v>-96.6327013999494</v>
      </c>
      <c r="E409" s="61" t="s">
        <v>1256</v>
      </c>
      <c r="F409" s="112"/>
      <c r="G409" s="75"/>
      <c r="H409" s="70"/>
      <c r="I409" s="65">
        <f t="shared" si="1"/>
        <v>0</v>
      </c>
      <c r="J409" s="66">
        <f>COUNTIF(Flats!Username, F409)</f>
        <v>0</v>
      </c>
      <c r="K409" s="66" t="b">
        <v>0</v>
      </c>
      <c r="L409" s="71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</row>
    <row r="410">
      <c r="A410" s="59">
        <v>18.0</v>
      </c>
      <c r="B410" s="59">
        <v>35.0</v>
      </c>
      <c r="C410" s="60">
        <v>33.1267141145926</v>
      </c>
      <c r="D410" s="60">
        <v>-96.6325297741309</v>
      </c>
      <c r="E410" s="61" t="s">
        <v>1256</v>
      </c>
      <c r="F410" s="112"/>
      <c r="G410" s="75"/>
      <c r="H410" s="70"/>
      <c r="I410" s="65">
        <f t="shared" si="1"/>
        <v>0</v>
      </c>
      <c r="J410" s="66">
        <f>COUNTIF(Flats!Username, F410)</f>
        <v>0</v>
      </c>
      <c r="K410" s="66" t="b">
        <v>0</v>
      </c>
      <c r="L410" s="71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</row>
    <row r="411">
      <c r="A411" s="59">
        <v>18.0</v>
      </c>
      <c r="B411" s="59">
        <v>36.0</v>
      </c>
      <c r="C411" s="60">
        <v>33.126714114475</v>
      </c>
      <c r="D411" s="60">
        <v>-96.6323581483125</v>
      </c>
      <c r="E411" s="61" t="s">
        <v>1256</v>
      </c>
      <c r="F411" s="112"/>
      <c r="G411" s="116"/>
      <c r="H411" s="70"/>
      <c r="I411" s="65">
        <f t="shared" si="1"/>
        <v>0</v>
      </c>
      <c r="J411" s="66">
        <f>COUNTIF(Flats!Username, F411)</f>
        <v>0</v>
      </c>
      <c r="K411" s="66" t="b">
        <v>0</v>
      </c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</row>
    <row r="412">
      <c r="A412" s="59">
        <v>18.0</v>
      </c>
      <c r="B412" s="59">
        <v>37.0</v>
      </c>
      <c r="C412" s="60">
        <v>33.1267141143573</v>
      </c>
      <c r="D412" s="60">
        <v>-96.632186522494</v>
      </c>
      <c r="E412" s="61" t="s">
        <v>1256</v>
      </c>
      <c r="F412" s="112"/>
      <c r="G412" s="75"/>
      <c r="H412" s="70"/>
      <c r="I412" s="65">
        <f t="shared" si="1"/>
        <v>0</v>
      </c>
      <c r="J412" s="66">
        <f>COUNTIF(Flats!Username, F412)</f>
        <v>0</v>
      </c>
      <c r="K412" s="66" t="b">
        <v>0</v>
      </c>
      <c r="L412" s="75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</row>
    <row r="413">
      <c r="A413" s="59">
        <v>18.0</v>
      </c>
      <c r="B413" s="59">
        <v>38.0</v>
      </c>
      <c r="C413" s="60">
        <v>33.1267141142397</v>
      </c>
      <c r="D413" s="60">
        <v>-96.6320148966755</v>
      </c>
      <c r="E413" s="61" t="s">
        <v>1256</v>
      </c>
      <c r="F413" s="112"/>
      <c r="G413" s="75"/>
      <c r="H413" s="70"/>
      <c r="I413" s="65">
        <f t="shared" si="1"/>
        <v>0</v>
      </c>
      <c r="J413" s="66">
        <f>COUNTIF(Flats!Username, F413)</f>
        <v>0</v>
      </c>
      <c r="K413" s="66" t="b">
        <v>0</v>
      </c>
      <c r="L413" s="8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</row>
    <row r="414">
      <c r="A414" s="59">
        <v>18.0</v>
      </c>
      <c r="B414" s="59">
        <v>39.0</v>
      </c>
      <c r="C414" s="60">
        <v>33.126714114122</v>
      </c>
      <c r="D414" s="60">
        <v>-96.631843270857</v>
      </c>
      <c r="E414" s="61" t="s">
        <v>1256</v>
      </c>
      <c r="F414" s="112"/>
      <c r="G414" s="116"/>
      <c r="H414" s="70"/>
      <c r="I414" s="65">
        <f t="shared" si="1"/>
        <v>0</v>
      </c>
      <c r="J414" s="66">
        <f>COUNTIF(Flats!Username, F414)</f>
        <v>0</v>
      </c>
      <c r="K414" s="66" t="b">
        <v>0</v>
      </c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</row>
    <row r="415">
      <c r="A415" s="59">
        <v>18.0</v>
      </c>
      <c r="B415" s="59">
        <v>40.0</v>
      </c>
      <c r="C415" s="60">
        <v>33.1267141140044</v>
      </c>
      <c r="D415" s="60">
        <v>-96.6316716450386</v>
      </c>
      <c r="E415" s="61" t="s">
        <v>1256</v>
      </c>
      <c r="F415" s="112"/>
      <c r="G415" s="75"/>
      <c r="H415" s="70"/>
      <c r="I415" s="65">
        <f t="shared" si="1"/>
        <v>0</v>
      </c>
      <c r="J415" s="66">
        <f>COUNTIF(Flats!Username, F415)</f>
        <v>0</v>
      </c>
      <c r="K415" s="66" t="b">
        <v>0</v>
      </c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</row>
    <row r="416">
      <c r="A416" s="59">
        <v>19.0</v>
      </c>
      <c r="B416" s="59">
        <v>7.0</v>
      </c>
      <c r="C416" s="60">
        <v>33.1265703874411</v>
      </c>
      <c r="D416" s="60">
        <v>-96.6373352998574</v>
      </c>
      <c r="E416" s="61" t="s">
        <v>1256</v>
      </c>
      <c r="F416" s="112" t="s">
        <v>1139</v>
      </c>
      <c r="G416" s="69" t="s">
        <v>1383</v>
      </c>
      <c r="H416" s="70"/>
      <c r="I416" s="65">
        <f t="shared" si="1"/>
        <v>0</v>
      </c>
      <c r="J416" s="66">
        <f>COUNTIF(Flats!Username, F416)</f>
        <v>4</v>
      </c>
      <c r="K416" s="66" t="b">
        <v>0</v>
      </c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</row>
    <row r="417">
      <c r="A417" s="59">
        <v>19.0</v>
      </c>
      <c r="B417" s="59">
        <v>8.0</v>
      </c>
      <c r="C417" s="60">
        <v>33.1265703873234</v>
      </c>
      <c r="D417" s="60">
        <v>-96.6371636743198</v>
      </c>
      <c r="E417" s="61" t="s">
        <v>1256</v>
      </c>
      <c r="F417" s="112"/>
      <c r="G417" s="117"/>
      <c r="H417" s="70"/>
      <c r="I417" s="65">
        <f t="shared" si="1"/>
        <v>0</v>
      </c>
      <c r="J417" s="66">
        <f>COUNTIF(Flats!Username, F417)</f>
        <v>0</v>
      </c>
      <c r="K417" s="66" t="b">
        <v>0</v>
      </c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</row>
    <row r="418">
      <c r="A418" s="59">
        <v>19.0</v>
      </c>
      <c r="B418" s="59">
        <v>9.0</v>
      </c>
      <c r="C418" s="60">
        <v>33.1265703872058</v>
      </c>
      <c r="D418" s="60">
        <v>-96.6369920487823</v>
      </c>
      <c r="E418" s="61" t="s">
        <v>1256</v>
      </c>
      <c r="F418" s="112"/>
      <c r="G418" s="82"/>
      <c r="H418" s="70"/>
      <c r="I418" s="65">
        <f t="shared" si="1"/>
        <v>0</v>
      </c>
      <c r="J418" s="66">
        <f>COUNTIF(Flats!Username, F418)</f>
        <v>0</v>
      </c>
      <c r="K418" s="66" t="b">
        <v>0</v>
      </c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</row>
    <row r="419">
      <c r="A419" s="59">
        <v>19.0</v>
      </c>
      <c r="B419" s="59">
        <v>10.0</v>
      </c>
      <c r="C419" s="60">
        <v>33.1265703870882</v>
      </c>
      <c r="D419" s="60">
        <v>-96.6368204232448</v>
      </c>
      <c r="E419" s="61" t="s">
        <v>1256</v>
      </c>
      <c r="F419" s="112"/>
      <c r="G419" s="82"/>
      <c r="H419" s="70"/>
      <c r="I419" s="65">
        <f t="shared" si="1"/>
        <v>0</v>
      </c>
      <c r="J419" s="66">
        <f>COUNTIF(Flats!Username, F419)</f>
        <v>0</v>
      </c>
      <c r="K419" s="66" t="b">
        <v>0</v>
      </c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</row>
    <row r="420">
      <c r="A420" s="59">
        <v>19.0</v>
      </c>
      <c r="B420" s="59">
        <v>11.0</v>
      </c>
      <c r="C420" s="60">
        <v>33.1265703869705</v>
      </c>
      <c r="D420" s="60">
        <v>-96.6366487977073</v>
      </c>
      <c r="E420" s="61" t="s">
        <v>1256</v>
      </c>
      <c r="F420" s="112"/>
      <c r="G420" s="75"/>
      <c r="H420" s="70"/>
      <c r="I420" s="65">
        <f t="shared" si="1"/>
        <v>0</v>
      </c>
      <c r="J420" s="66">
        <f>COUNTIF(Flats!Username, F420)</f>
        <v>0</v>
      </c>
      <c r="K420" s="66" t="b">
        <v>0</v>
      </c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</row>
    <row r="421">
      <c r="A421" s="59">
        <v>19.0</v>
      </c>
      <c r="B421" s="59">
        <v>12.0</v>
      </c>
      <c r="C421" s="60">
        <v>33.1265703868529</v>
      </c>
      <c r="D421" s="60">
        <v>-96.6364771721698</v>
      </c>
      <c r="E421" s="61" t="s">
        <v>1256</v>
      </c>
      <c r="F421" s="112"/>
      <c r="G421" s="75"/>
      <c r="H421" s="70"/>
      <c r="I421" s="65">
        <f t="shared" si="1"/>
        <v>0</v>
      </c>
      <c r="J421" s="66">
        <f>COUNTIF(Flats!Username, F421)</f>
        <v>0</v>
      </c>
      <c r="K421" s="66" t="b">
        <v>0</v>
      </c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</row>
    <row r="422">
      <c r="A422" s="59">
        <v>19.0</v>
      </c>
      <c r="B422" s="59">
        <v>13.0</v>
      </c>
      <c r="C422" s="60">
        <v>33.1265703867352</v>
      </c>
      <c r="D422" s="60">
        <v>-96.6363055466322</v>
      </c>
      <c r="E422" s="61" t="s">
        <v>1256</v>
      </c>
      <c r="F422" s="112"/>
      <c r="G422" s="82"/>
      <c r="H422" s="90"/>
      <c r="I422" s="65">
        <f t="shared" si="1"/>
        <v>0</v>
      </c>
      <c r="J422" s="66">
        <f>COUNTIF(Flats!Username, F422)</f>
        <v>0</v>
      </c>
      <c r="K422" s="66" t="b">
        <v>0</v>
      </c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</row>
    <row r="423">
      <c r="A423" s="59">
        <v>19.0</v>
      </c>
      <c r="B423" s="59">
        <v>14.0</v>
      </c>
      <c r="C423" s="60">
        <v>33.1265703866176</v>
      </c>
      <c r="D423" s="60">
        <v>-96.6361339210947</v>
      </c>
      <c r="E423" s="61" t="s">
        <v>1256</v>
      </c>
      <c r="F423" s="112"/>
      <c r="G423" s="75"/>
      <c r="H423" s="70"/>
      <c r="I423" s="65">
        <f t="shared" si="1"/>
        <v>0</v>
      </c>
      <c r="J423" s="66">
        <f>COUNTIF(Flats!Username, F423)</f>
        <v>0</v>
      </c>
      <c r="K423" s="66" t="b">
        <v>0</v>
      </c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</row>
    <row r="424">
      <c r="A424" s="59">
        <v>19.0</v>
      </c>
      <c r="B424" s="59">
        <v>15.0</v>
      </c>
      <c r="C424" s="60">
        <v>33.1265703865</v>
      </c>
      <c r="D424" s="60">
        <v>-96.6359622955572</v>
      </c>
      <c r="E424" s="61" t="s">
        <v>1256</v>
      </c>
      <c r="F424" s="112"/>
      <c r="G424" s="82"/>
      <c r="H424" s="70"/>
      <c r="I424" s="65">
        <f t="shared" si="1"/>
        <v>0</v>
      </c>
      <c r="J424" s="66">
        <f>COUNTIF(Flats!Username, F424)</f>
        <v>0</v>
      </c>
      <c r="K424" s="66" t="b">
        <v>0</v>
      </c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</row>
    <row r="425">
      <c r="A425" s="59">
        <v>19.0</v>
      </c>
      <c r="B425" s="59">
        <v>16.0</v>
      </c>
      <c r="C425" s="60">
        <v>33.1265703863823</v>
      </c>
      <c r="D425" s="60">
        <v>-96.6357906700197</v>
      </c>
      <c r="E425" s="61" t="s">
        <v>1256</v>
      </c>
      <c r="F425" s="112"/>
      <c r="G425" s="75"/>
      <c r="H425" s="70"/>
      <c r="I425" s="65">
        <f t="shared" si="1"/>
        <v>0</v>
      </c>
      <c r="J425" s="66">
        <f>COUNTIF(Flats!Username, F425)</f>
        <v>0</v>
      </c>
      <c r="K425" s="66" t="b">
        <v>0</v>
      </c>
      <c r="L425" s="71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</row>
    <row r="426">
      <c r="A426" s="59">
        <v>19.0</v>
      </c>
      <c r="B426" s="59">
        <v>17.0</v>
      </c>
      <c r="C426" s="60">
        <v>33.1265703862647</v>
      </c>
      <c r="D426" s="60">
        <v>-96.6356190444822</v>
      </c>
      <c r="E426" s="61" t="s">
        <v>1256</v>
      </c>
      <c r="F426" s="112"/>
      <c r="G426" s="82"/>
      <c r="H426" s="70"/>
      <c r="I426" s="65">
        <f t="shared" si="1"/>
        <v>0</v>
      </c>
      <c r="J426" s="66">
        <f>COUNTIF(Flats!Username, F426)</f>
        <v>0</v>
      </c>
      <c r="K426" s="66" t="b">
        <v>0</v>
      </c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</row>
    <row r="427">
      <c r="A427" s="59">
        <v>19.0</v>
      </c>
      <c r="B427" s="59">
        <v>18.0</v>
      </c>
      <c r="C427" s="60">
        <v>33.126570386147</v>
      </c>
      <c r="D427" s="60">
        <v>-96.6354474189447</v>
      </c>
      <c r="E427" s="61" t="s">
        <v>1256</v>
      </c>
      <c r="F427" s="112"/>
      <c r="G427" s="82"/>
      <c r="H427" s="70"/>
      <c r="I427" s="65">
        <f t="shared" si="1"/>
        <v>0</v>
      </c>
      <c r="J427" s="66">
        <f>COUNTIF(Flats!Username, F427)</f>
        <v>0</v>
      </c>
      <c r="K427" s="66" t="b">
        <v>0</v>
      </c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</row>
    <row r="428">
      <c r="A428" s="59">
        <v>19.0</v>
      </c>
      <c r="B428" s="59">
        <v>19.0</v>
      </c>
      <c r="C428" s="60">
        <v>33.1265703860294</v>
      </c>
      <c r="D428" s="60">
        <v>-96.6352757934071</v>
      </c>
      <c r="E428" s="61" t="s">
        <v>1256</v>
      </c>
      <c r="F428" s="112"/>
      <c r="G428" s="75"/>
      <c r="H428" s="70"/>
      <c r="I428" s="65">
        <f t="shared" si="1"/>
        <v>0</v>
      </c>
      <c r="J428" s="66">
        <f>COUNTIF(Flats!Username, F428)</f>
        <v>0</v>
      </c>
      <c r="K428" s="66" t="b">
        <v>0</v>
      </c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</row>
    <row r="429">
      <c r="A429" s="59">
        <v>19.0</v>
      </c>
      <c r="B429" s="59">
        <v>20.0</v>
      </c>
      <c r="C429" s="60">
        <v>33.1265703859118</v>
      </c>
      <c r="D429" s="60">
        <v>-96.6351041678696</v>
      </c>
      <c r="E429" s="61" t="s">
        <v>1256</v>
      </c>
      <c r="F429" s="112"/>
      <c r="G429" s="75"/>
      <c r="H429" s="70"/>
      <c r="I429" s="65">
        <f t="shared" si="1"/>
        <v>0</v>
      </c>
      <c r="J429" s="66">
        <f>COUNTIF(Flats!Username, F429)</f>
        <v>0</v>
      </c>
      <c r="K429" s="66" t="b">
        <v>0</v>
      </c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</row>
    <row r="430">
      <c r="A430" s="59">
        <v>19.0</v>
      </c>
      <c r="B430" s="59">
        <v>21.0</v>
      </c>
      <c r="C430" s="60">
        <v>33.1265703857941</v>
      </c>
      <c r="D430" s="60">
        <v>-96.6349325423321</v>
      </c>
      <c r="E430" s="61" t="s">
        <v>1256</v>
      </c>
      <c r="F430" s="112"/>
      <c r="G430" s="75"/>
      <c r="H430" s="70"/>
      <c r="I430" s="65">
        <f t="shared" si="1"/>
        <v>0</v>
      </c>
      <c r="J430" s="66">
        <f>COUNTIF(Flats!Username, F430)</f>
        <v>0</v>
      </c>
      <c r="K430" s="66" t="b">
        <v>0</v>
      </c>
      <c r="L430" s="71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</row>
    <row r="431">
      <c r="A431" s="59">
        <v>19.0</v>
      </c>
      <c r="B431" s="59">
        <v>22.0</v>
      </c>
      <c r="C431" s="60">
        <v>33.1265703856765</v>
      </c>
      <c r="D431" s="60">
        <v>-96.6347609167946</v>
      </c>
      <c r="E431" s="61" t="s">
        <v>1256</v>
      </c>
      <c r="F431" s="112"/>
      <c r="G431" s="75"/>
      <c r="H431" s="70"/>
      <c r="I431" s="65">
        <f t="shared" si="1"/>
        <v>0</v>
      </c>
      <c r="J431" s="66">
        <f>COUNTIF(Flats!Username, F431)</f>
        <v>0</v>
      </c>
      <c r="K431" s="66" t="b">
        <v>0</v>
      </c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</row>
    <row r="432">
      <c r="A432" s="59">
        <v>19.0</v>
      </c>
      <c r="B432" s="59">
        <v>23.0</v>
      </c>
      <c r="C432" s="60">
        <v>33.1265703855588</v>
      </c>
      <c r="D432" s="60">
        <v>-96.6345892912571</v>
      </c>
      <c r="E432" s="61" t="s">
        <v>1256</v>
      </c>
      <c r="F432" s="112"/>
      <c r="G432" s="75"/>
      <c r="H432" s="70"/>
      <c r="I432" s="65">
        <f t="shared" si="1"/>
        <v>0</v>
      </c>
      <c r="J432" s="66">
        <f>COUNTIF(Flats!Username, F432)</f>
        <v>0</v>
      </c>
      <c r="K432" s="66" t="b">
        <v>0</v>
      </c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</row>
    <row r="433">
      <c r="A433" s="59">
        <v>19.0</v>
      </c>
      <c r="B433" s="59">
        <v>24.0</v>
      </c>
      <c r="C433" s="60">
        <v>33.1265703854412</v>
      </c>
      <c r="D433" s="60">
        <v>-96.6344176657195</v>
      </c>
      <c r="E433" s="61" t="s">
        <v>1256</v>
      </c>
      <c r="F433" s="112"/>
      <c r="G433" s="82"/>
      <c r="H433" s="70"/>
      <c r="I433" s="65">
        <f t="shared" si="1"/>
        <v>0</v>
      </c>
      <c r="J433" s="66">
        <f>COUNTIF(Flats!Username, F433)</f>
        <v>0</v>
      </c>
      <c r="K433" s="66" t="b">
        <v>0</v>
      </c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</row>
    <row r="434">
      <c r="A434" s="59">
        <v>19.0</v>
      </c>
      <c r="B434" s="59">
        <v>25.0</v>
      </c>
      <c r="C434" s="60">
        <v>33.1265703853236</v>
      </c>
      <c r="D434" s="60">
        <v>-96.634246040182</v>
      </c>
      <c r="E434" s="61" t="s">
        <v>1256</v>
      </c>
      <c r="F434" s="112"/>
      <c r="G434" s="82"/>
      <c r="H434" s="70"/>
      <c r="I434" s="65">
        <f t="shared" si="1"/>
        <v>0</v>
      </c>
      <c r="J434" s="66">
        <f>COUNTIF(Flats!Username, F434)</f>
        <v>0</v>
      </c>
      <c r="K434" s="66" t="b">
        <v>0</v>
      </c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</row>
    <row r="435">
      <c r="A435" s="59">
        <v>19.0</v>
      </c>
      <c r="B435" s="59">
        <v>26.0</v>
      </c>
      <c r="C435" s="60">
        <v>33.1265703852059</v>
      </c>
      <c r="D435" s="60">
        <v>-96.6340744146445</v>
      </c>
      <c r="E435" s="61" t="s">
        <v>1256</v>
      </c>
      <c r="F435" s="112"/>
      <c r="G435" s="75"/>
      <c r="H435" s="70"/>
      <c r="I435" s="65">
        <f t="shared" si="1"/>
        <v>0</v>
      </c>
      <c r="J435" s="66">
        <f>COUNTIF(Flats!Username, F435)</f>
        <v>0</v>
      </c>
      <c r="K435" s="66" t="b">
        <v>0</v>
      </c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</row>
    <row r="436">
      <c r="A436" s="59">
        <v>19.0</v>
      </c>
      <c r="B436" s="59">
        <v>27.0</v>
      </c>
      <c r="C436" s="60">
        <v>33.1265703850883</v>
      </c>
      <c r="D436" s="60">
        <v>-96.633902789107</v>
      </c>
      <c r="E436" s="61" t="s">
        <v>1256</v>
      </c>
      <c r="F436" s="112"/>
      <c r="G436" s="75"/>
      <c r="H436" s="70"/>
      <c r="I436" s="65">
        <f t="shared" si="1"/>
        <v>0</v>
      </c>
      <c r="J436" s="66">
        <f>COUNTIF(Flats!Username, F436)</f>
        <v>0</v>
      </c>
      <c r="K436" s="66" t="b">
        <v>0</v>
      </c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</row>
    <row r="437">
      <c r="A437" s="59">
        <v>19.0</v>
      </c>
      <c r="B437" s="59">
        <v>28.0</v>
      </c>
      <c r="C437" s="60">
        <v>33.1265703849706</v>
      </c>
      <c r="D437" s="60">
        <v>-96.6337311635695</v>
      </c>
      <c r="E437" s="61" t="s">
        <v>1256</v>
      </c>
      <c r="F437" s="112"/>
      <c r="G437" s="75"/>
      <c r="H437" s="70"/>
      <c r="I437" s="65">
        <f t="shared" si="1"/>
        <v>0</v>
      </c>
      <c r="J437" s="66">
        <f>COUNTIF(Flats!Username, F437)</f>
        <v>0</v>
      </c>
      <c r="K437" s="66" t="b">
        <v>0</v>
      </c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</row>
    <row r="438">
      <c r="A438" s="59">
        <v>19.0</v>
      </c>
      <c r="B438" s="59">
        <v>29.0</v>
      </c>
      <c r="C438" s="60">
        <v>33.126570384853</v>
      </c>
      <c r="D438" s="60">
        <v>-96.6335595380319</v>
      </c>
      <c r="E438" s="61" t="s">
        <v>1256</v>
      </c>
      <c r="F438" s="112"/>
      <c r="G438" s="75"/>
      <c r="H438" s="70"/>
      <c r="I438" s="65">
        <f t="shared" si="1"/>
        <v>0</v>
      </c>
      <c r="J438" s="66">
        <f>COUNTIF(Flats!Username, F438)</f>
        <v>0</v>
      </c>
      <c r="K438" s="66" t="b">
        <v>0</v>
      </c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</row>
    <row r="439">
      <c r="A439" s="59">
        <v>19.0</v>
      </c>
      <c r="B439" s="59">
        <v>30.0</v>
      </c>
      <c r="C439" s="60">
        <v>33.1265703847353</v>
      </c>
      <c r="D439" s="60">
        <v>-96.6333879124944</v>
      </c>
      <c r="E439" s="61" t="s">
        <v>1256</v>
      </c>
      <c r="F439" s="112"/>
      <c r="G439" s="75"/>
      <c r="H439" s="70"/>
      <c r="I439" s="65">
        <f t="shared" si="1"/>
        <v>0</v>
      </c>
      <c r="J439" s="66">
        <f>COUNTIF(Flats!Username, F439)</f>
        <v>0</v>
      </c>
      <c r="K439" s="66" t="b">
        <v>0</v>
      </c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</row>
    <row r="440">
      <c r="A440" s="59">
        <v>19.0</v>
      </c>
      <c r="B440" s="59">
        <v>31.0</v>
      </c>
      <c r="C440" s="60">
        <v>33.1265703846177</v>
      </c>
      <c r="D440" s="60">
        <v>-96.6332162869569</v>
      </c>
      <c r="E440" s="61" t="s">
        <v>1256</v>
      </c>
      <c r="F440" s="112"/>
      <c r="G440" s="75"/>
      <c r="H440" s="70"/>
      <c r="I440" s="65">
        <f t="shared" si="1"/>
        <v>0</v>
      </c>
      <c r="J440" s="66">
        <f>COUNTIF(Flats!Username, F440)</f>
        <v>0</v>
      </c>
      <c r="K440" s="66" t="b">
        <v>0</v>
      </c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</row>
    <row r="441">
      <c r="A441" s="59">
        <v>19.0</v>
      </c>
      <c r="B441" s="59">
        <v>32.0</v>
      </c>
      <c r="C441" s="60">
        <v>33.1265703845001</v>
      </c>
      <c r="D441" s="60">
        <v>-96.6330446614193</v>
      </c>
      <c r="E441" s="61" t="s">
        <v>1256</v>
      </c>
      <c r="F441" s="112"/>
      <c r="G441" s="75"/>
      <c r="H441" s="70"/>
      <c r="I441" s="65">
        <f t="shared" si="1"/>
        <v>0</v>
      </c>
      <c r="J441" s="66">
        <f>COUNTIF(Flats!Username, F441)</f>
        <v>0</v>
      </c>
      <c r="K441" s="66" t="b">
        <v>0</v>
      </c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</row>
    <row r="442">
      <c r="A442" s="59">
        <v>19.0</v>
      </c>
      <c r="B442" s="59">
        <v>33.0</v>
      </c>
      <c r="C442" s="60">
        <v>33.1265703843824</v>
      </c>
      <c r="D442" s="60">
        <v>-96.6328730358818</v>
      </c>
      <c r="E442" s="61" t="s">
        <v>1256</v>
      </c>
      <c r="F442" s="112"/>
      <c r="G442" s="75"/>
      <c r="H442" s="70"/>
      <c r="I442" s="65">
        <f t="shared" si="1"/>
        <v>0</v>
      </c>
      <c r="J442" s="66">
        <f>COUNTIF(Flats!Username, F442)</f>
        <v>0</v>
      </c>
      <c r="K442" s="66" t="b">
        <v>0</v>
      </c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</row>
    <row r="443">
      <c r="A443" s="59">
        <v>19.0</v>
      </c>
      <c r="B443" s="59">
        <v>34.0</v>
      </c>
      <c r="C443" s="60">
        <v>33.1265703842648</v>
      </c>
      <c r="D443" s="60">
        <v>-96.6327014103443</v>
      </c>
      <c r="E443" s="61" t="s">
        <v>1256</v>
      </c>
      <c r="F443" s="112"/>
      <c r="G443" s="75"/>
      <c r="H443" s="70"/>
      <c r="I443" s="65">
        <f t="shared" si="1"/>
        <v>0</v>
      </c>
      <c r="J443" s="66">
        <f>COUNTIF(Flats!Username, F443)</f>
        <v>0</v>
      </c>
      <c r="K443" s="66" t="b">
        <v>0</v>
      </c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</row>
    <row r="444">
      <c r="A444" s="59">
        <v>19.0</v>
      </c>
      <c r="B444" s="59">
        <v>35.0</v>
      </c>
      <c r="C444" s="60">
        <v>33.1265703841472</v>
      </c>
      <c r="D444" s="60">
        <v>-96.6325297848068</v>
      </c>
      <c r="E444" s="61" t="s">
        <v>1256</v>
      </c>
      <c r="F444" s="112"/>
      <c r="G444" s="75"/>
      <c r="H444" s="70"/>
      <c r="I444" s="65">
        <f t="shared" si="1"/>
        <v>0</v>
      </c>
      <c r="J444" s="66">
        <f>COUNTIF(Flats!Username, F444)</f>
        <v>0</v>
      </c>
      <c r="K444" s="66" t="b">
        <v>0</v>
      </c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</row>
    <row r="445">
      <c r="A445" s="59">
        <v>19.0</v>
      </c>
      <c r="B445" s="59">
        <v>36.0</v>
      </c>
      <c r="C445" s="60">
        <v>33.1265703840295</v>
      </c>
      <c r="D445" s="60">
        <v>-96.6323581592693</v>
      </c>
      <c r="E445" s="61" t="s">
        <v>1256</v>
      </c>
      <c r="F445" s="112"/>
      <c r="G445" s="75"/>
      <c r="H445" s="70"/>
      <c r="I445" s="65">
        <f t="shared" si="1"/>
        <v>0</v>
      </c>
      <c r="J445" s="66">
        <f>COUNTIF(Flats!Username, F445)</f>
        <v>0</v>
      </c>
      <c r="K445" s="66" t="b">
        <v>0</v>
      </c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</row>
    <row r="446">
      <c r="A446" s="59">
        <v>19.0</v>
      </c>
      <c r="B446" s="59">
        <v>37.0</v>
      </c>
      <c r="C446" s="60">
        <v>33.1265703839119</v>
      </c>
      <c r="D446" s="60">
        <v>-96.6321865337317</v>
      </c>
      <c r="E446" s="61" t="s">
        <v>1256</v>
      </c>
      <c r="F446" s="112"/>
      <c r="G446" s="75"/>
      <c r="H446" s="70"/>
      <c r="I446" s="65">
        <f t="shared" si="1"/>
        <v>0</v>
      </c>
      <c r="J446" s="66">
        <f>COUNTIF(Flats!Username, F446)</f>
        <v>0</v>
      </c>
      <c r="K446" s="66" t="b">
        <v>0</v>
      </c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</row>
    <row r="447">
      <c r="A447" s="59">
        <v>19.0</v>
      </c>
      <c r="B447" s="59">
        <v>38.0</v>
      </c>
      <c r="C447" s="60">
        <v>33.1265703837942</v>
      </c>
      <c r="D447" s="60">
        <v>-96.6320149081942</v>
      </c>
      <c r="E447" s="61" t="s">
        <v>1256</v>
      </c>
      <c r="F447" s="112"/>
      <c r="G447" s="75"/>
      <c r="H447" s="70"/>
      <c r="I447" s="65">
        <f t="shared" si="1"/>
        <v>0</v>
      </c>
      <c r="J447" s="66">
        <f>COUNTIF(Flats!Username, F447)</f>
        <v>0</v>
      </c>
      <c r="K447" s="66" t="b">
        <v>0</v>
      </c>
      <c r="L447" s="71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</row>
    <row r="448">
      <c r="A448" s="59">
        <v>19.0</v>
      </c>
      <c r="B448" s="59">
        <v>39.0</v>
      </c>
      <c r="C448" s="60">
        <v>33.1265703836766</v>
      </c>
      <c r="D448" s="60">
        <v>-96.6318432826567</v>
      </c>
      <c r="E448" s="61" t="s">
        <v>1256</v>
      </c>
      <c r="F448" s="112"/>
      <c r="G448" s="75"/>
      <c r="H448" s="70"/>
      <c r="I448" s="65">
        <f t="shared" si="1"/>
        <v>0</v>
      </c>
      <c r="J448" s="66">
        <f>COUNTIF(Flats!Username, F448)</f>
        <v>0</v>
      </c>
      <c r="K448" s="66" t="b">
        <v>0</v>
      </c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</row>
    <row r="449">
      <c r="A449" s="59">
        <v>20.0</v>
      </c>
      <c r="B449" s="59">
        <v>6.0</v>
      </c>
      <c r="C449" s="60">
        <v>33.1264266571132</v>
      </c>
      <c r="D449" s="60">
        <v>-96.6375069279232</v>
      </c>
      <c r="E449" s="61" t="s">
        <v>1256</v>
      </c>
      <c r="F449" s="112"/>
      <c r="G449" s="75"/>
      <c r="H449" s="70"/>
      <c r="I449" s="65">
        <f t="shared" si="1"/>
        <v>0</v>
      </c>
      <c r="J449" s="66">
        <f>COUNTIF(Flats!Username, F449)</f>
        <v>0</v>
      </c>
      <c r="K449" s="66" t="b">
        <v>0</v>
      </c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</row>
    <row r="450">
      <c r="A450" s="59">
        <v>20.0</v>
      </c>
      <c r="B450" s="59">
        <v>7.0</v>
      </c>
      <c r="C450" s="60">
        <v>33.1264266569956</v>
      </c>
      <c r="D450" s="60">
        <v>-96.6373353026666</v>
      </c>
      <c r="E450" s="61" t="s">
        <v>1256</v>
      </c>
      <c r="F450" s="112"/>
      <c r="G450" s="82"/>
      <c r="H450" s="70"/>
      <c r="I450" s="65">
        <f t="shared" si="1"/>
        <v>0</v>
      </c>
      <c r="J450" s="66">
        <f>COUNTIF(Flats!Username, F450)</f>
        <v>0</v>
      </c>
      <c r="K450" s="66" t="b">
        <v>0</v>
      </c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</row>
    <row r="451">
      <c r="A451" s="59">
        <v>20.0</v>
      </c>
      <c r="B451" s="59">
        <v>8.0</v>
      </c>
      <c r="C451" s="60">
        <v>33.126426656878</v>
      </c>
      <c r="D451" s="60">
        <v>-96.63716367741</v>
      </c>
      <c r="E451" s="61" t="s">
        <v>1256</v>
      </c>
      <c r="F451" s="112"/>
      <c r="G451" s="75"/>
      <c r="H451" s="70"/>
      <c r="I451" s="65">
        <f t="shared" si="1"/>
        <v>0</v>
      </c>
      <c r="J451" s="66">
        <f>COUNTIF(Flats!Username, F451)</f>
        <v>0</v>
      </c>
      <c r="K451" s="66" t="b">
        <v>0</v>
      </c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</row>
    <row r="452">
      <c r="A452" s="59">
        <v>20.0</v>
      </c>
      <c r="B452" s="59">
        <v>9.0</v>
      </c>
      <c r="C452" s="60">
        <v>33.1264266567603</v>
      </c>
      <c r="D452" s="60">
        <v>-96.6369920521534</v>
      </c>
      <c r="E452" s="61" t="s">
        <v>1256</v>
      </c>
      <c r="F452" s="112"/>
      <c r="G452" s="75"/>
      <c r="H452" s="70"/>
      <c r="I452" s="65">
        <f t="shared" si="1"/>
        <v>0</v>
      </c>
      <c r="J452" s="66">
        <f>COUNTIF(Flats!Username, F452)</f>
        <v>0</v>
      </c>
      <c r="K452" s="66" t="b">
        <v>0</v>
      </c>
      <c r="L452" s="71"/>
      <c r="M452" s="71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</row>
    <row r="453">
      <c r="A453" s="59">
        <v>20.0</v>
      </c>
      <c r="B453" s="59">
        <v>10.0</v>
      </c>
      <c r="C453" s="60">
        <v>33.1264266566427</v>
      </c>
      <c r="D453" s="60">
        <v>-96.6368204268968</v>
      </c>
      <c r="E453" s="61" t="s">
        <v>1256</v>
      </c>
      <c r="F453" s="112"/>
      <c r="G453" s="75"/>
      <c r="H453" s="70"/>
      <c r="I453" s="65">
        <f t="shared" si="1"/>
        <v>0</v>
      </c>
      <c r="J453" s="66">
        <f>COUNTIF(Flats!Username, F453)</f>
        <v>0</v>
      </c>
      <c r="K453" s="66" t="b">
        <v>0</v>
      </c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</row>
    <row r="454">
      <c r="A454" s="59">
        <v>20.0</v>
      </c>
      <c r="B454" s="59">
        <v>11.0</v>
      </c>
      <c r="C454" s="60">
        <v>33.126426656525</v>
      </c>
      <c r="D454" s="60">
        <v>-96.6366488016402</v>
      </c>
      <c r="E454" s="61" t="s">
        <v>1256</v>
      </c>
      <c r="F454" s="112"/>
      <c r="G454" s="75"/>
      <c r="H454" s="70"/>
      <c r="I454" s="65">
        <f t="shared" si="1"/>
        <v>0</v>
      </c>
      <c r="J454" s="66">
        <f>COUNTIF(Flats!Username, F454)</f>
        <v>0</v>
      </c>
      <c r="K454" s="66" t="b">
        <v>0</v>
      </c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</row>
    <row r="455">
      <c r="A455" s="59">
        <v>20.0</v>
      </c>
      <c r="B455" s="59">
        <v>12.0</v>
      </c>
      <c r="C455" s="60">
        <v>33.1264266564074</v>
      </c>
      <c r="D455" s="60">
        <v>-96.6364771763836</v>
      </c>
      <c r="E455" s="61" t="s">
        <v>1256</v>
      </c>
      <c r="F455" s="112"/>
      <c r="G455" s="75"/>
      <c r="H455" s="70"/>
      <c r="I455" s="65">
        <f t="shared" si="1"/>
        <v>0</v>
      </c>
      <c r="J455" s="66">
        <f>COUNTIF(Flats!Username, F455)</f>
        <v>0</v>
      </c>
      <c r="K455" s="66" t="b">
        <v>0</v>
      </c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</row>
    <row r="456">
      <c r="A456" s="59">
        <v>20.0</v>
      </c>
      <c r="B456" s="59">
        <v>13.0</v>
      </c>
      <c r="C456" s="60">
        <v>33.1264266562898</v>
      </c>
      <c r="D456" s="60">
        <v>-96.636305551127</v>
      </c>
      <c r="E456" s="61" t="s">
        <v>1256</v>
      </c>
      <c r="F456" s="112"/>
      <c r="G456" s="75"/>
      <c r="H456" s="70"/>
      <c r="I456" s="65">
        <f t="shared" si="1"/>
        <v>0</v>
      </c>
      <c r="J456" s="66">
        <f>COUNTIF(Flats!Username, F456)</f>
        <v>0</v>
      </c>
      <c r="K456" s="66" t="b">
        <v>0</v>
      </c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</row>
    <row r="457">
      <c r="A457" s="59">
        <v>20.0</v>
      </c>
      <c r="B457" s="59">
        <v>14.0</v>
      </c>
      <c r="C457" s="60">
        <v>33.1264266561721</v>
      </c>
      <c r="D457" s="60">
        <v>-96.6361339258704</v>
      </c>
      <c r="E457" s="61" t="s">
        <v>1256</v>
      </c>
      <c r="F457" s="112"/>
      <c r="G457" s="75"/>
      <c r="H457" s="70"/>
      <c r="I457" s="65">
        <f t="shared" si="1"/>
        <v>0</v>
      </c>
      <c r="J457" s="66">
        <f>COUNTIF(Flats!Username, F457)</f>
        <v>0</v>
      </c>
      <c r="K457" s="66" t="b">
        <v>0</v>
      </c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</row>
    <row r="458">
      <c r="A458" s="59">
        <v>20.0</v>
      </c>
      <c r="B458" s="59">
        <v>15.0</v>
      </c>
      <c r="C458" s="60">
        <v>33.1264266560545</v>
      </c>
      <c r="D458" s="60">
        <v>-96.6359623006138</v>
      </c>
      <c r="E458" s="61" t="s">
        <v>1256</v>
      </c>
      <c r="F458" s="112"/>
      <c r="G458" s="75"/>
      <c r="H458" s="70"/>
      <c r="I458" s="65">
        <f t="shared" si="1"/>
        <v>0</v>
      </c>
      <c r="J458" s="66">
        <f>COUNTIF(Flats!Username, F458)</f>
        <v>0</v>
      </c>
      <c r="K458" s="66" t="b">
        <v>0</v>
      </c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</row>
    <row r="459">
      <c r="A459" s="59">
        <v>20.0</v>
      </c>
      <c r="B459" s="59">
        <v>16.0</v>
      </c>
      <c r="C459" s="60">
        <v>33.1264266559368</v>
      </c>
      <c r="D459" s="60">
        <v>-96.6357906753572</v>
      </c>
      <c r="E459" s="61" t="s">
        <v>1256</v>
      </c>
      <c r="F459" s="112"/>
      <c r="G459" s="75"/>
      <c r="H459" s="70"/>
      <c r="I459" s="65">
        <f t="shared" si="1"/>
        <v>0</v>
      </c>
      <c r="J459" s="66">
        <f>COUNTIF(Flats!Username, F459)</f>
        <v>0</v>
      </c>
      <c r="K459" s="66" t="b">
        <v>0</v>
      </c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</row>
    <row r="460">
      <c r="A460" s="59">
        <v>20.0</v>
      </c>
      <c r="B460" s="59">
        <v>17.0</v>
      </c>
      <c r="C460" s="60">
        <v>33.1264266558192</v>
      </c>
      <c r="D460" s="60">
        <v>-96.6356190501006</v>
      </c>
      <c r="E460" s="61" t="s">
        <v>1256</v>
      </c>
      <c r="F460" s="112"/>
      <c r="G460" s="75"/>
      <c r="H460" s="70"/>
      <c r="I460" s="65">
        <f t="shared" si="1"/>
        <v>0</v>
      </c>
      <c r="J460" s="66">
        <f>COUNTIF(Flats!Username, F460)</f>
        <v>0</v>
      </c>
      <c r="K460" s="66" t="b">
        <v>0</v>
      </c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</row>
    <row r="461">
      <c r="A461" s="59">
        <v>20.0</v>
      </c>
      <c r="B461" s="59">
        <v>18.0</v>
      </c>
      <c r="C461" s="60">
        <v>33.1264266557015</v>
      </c>
      <c r="D461" s="60">
        <v>-96.635447424844</v>
      </c>
      <c r="E461" s="61" t="s">
        <v>1256</v>
      </c>
      <c r="F461" s="112"/>
      <c r="G461" s="75"/>
      <c r="H461" s="70"/>
      <c r="I461" s="65">
        <f t="shared" si="1"/>
        <v>0</v>
      </c>
      <c r="J461" s="66">
        <f>COUNTIF(Flats!Username, F461)</f>
        <v>0</v>
      </c>
      <c r="K461" s="66" t="b">
        <v>0</v>
      </c>
      <c r="L461" s="71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</row>
    <row r="462">
      <c r="A462" s="59">
        <v>20.0</v>
      </c>
      <c r="B462" s="59">
        <v>19.0</v>
      </c>
      <c r="C462" s="60">
        <v>33.1264266555839</v>
      </c>
      <c r="D462" s="60">
        <v>-96.6352757995874</v>
      </c>
      <c r="E462" s="61" t="s">
        <v>1256</v>
      </c>
      <c r="F462" s="112"/>
      <c r="G462" s="82"/>
      <c r="H462" s="70"/>
      <c r="I462" s="65">
        <f t="shared" si="1"/>
        <v>0</v>
      </c>
      <c r="J462" s="66">
        <f>COUNTIF(Flats!Username, F462)</f>
        <v>0</v>
      </c>
      <c r="K462" s="66" t="b">
        <v>0</v>
      </c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</row>
    <row r="463">
      <c r="A463" s="59">
        <v>20.0</v>
      </c>
      <c r="B463" s="59">
        <v>20.0</v>
      </c>
      <c r="C463" s="60">
        <v>33.1264266554663</v>
      </c>
      <c r="D463" s="60">
        <v>-96.6351041743308</v>
      </c>
      <c r="E463" s="61" t="s">
        <v>1256</v>
      </c>
      <c r="F463" s="112"/>
      <c r="G463" s="75"/>
      <c r="H463" s="70"/>
      <c r="I463" s="65">
        <f t="shared" si="1"/>
        <v>0</v>
      </c>
      <c r="J463" s="66">
        <f>COUNTIF(Flats!Username, F463)</f>
        <v>0</v>
      </c>
      <c r="K463" s="66" t="b">
        <v>0</v>
      </c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</row>
    <row r="464">
      <c r="A464" s="59">
        <v>20.0</v>
      </c>
      <c r="B464" s="59">
        <v>21.0</v>
      </c>
      <c r="C464" s="60">
        <v>33.1264266553486</v>
      </c>
      <c r="D464" s="60">
        <v>-96.6349325490742</v>
      </c>
      <c r="E464" s="61" t="s">
        <v>1256</v>
      </c>
      <c r="F464" s="112"/>
      <c r="G464" s="116"/>
      <c r="H464" s="70"/>
      <c r="I464" s="65">
        <f t="shared" si="1"/>
        <v>0</v>
      </c>
      <c r="J464" s="66">
        <f>COUNTIF(Flats!Username, F464)</f>
        <v>0</v>
      </c>
      <c r="K464" s="66" t="b">
        <v>0</v>
      </c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</row>
    <row r="465">
      <c r="A465" s="59">
        <v>20.0</v>
      </c>
      <c r="B465" s="59">
        <v>22.0</v>
      </c>
      <c r="C465" s="60">
        <v>33.126426655231</v>
      </c>
      <c r="D465" s="60">
        <v>-96.6347609238176</v>
      </c>
      <c r="E465" s="61" t="s">
        <v>1256</v>
      </c>
      <c r="F465" s="112"/>
      <c r="G465" s="82"/>
      <c r="H465" s="93"/>
      <c r="I465" s="65">
        <f t="shared" si="1"/>
        <v>0</v>
      </c>
      <c r="J465" s="66">
        <f>COUNTIF(Flats!Username, F465)</f>
        <v>0</v>
      </c>
      <c r="K465" s="66" t="b">
        <v>0</v>
      </c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</row>
    <row r="466">
      <c r="A466" s="59">
        <v>20.0</v>
      </c>
      <c r="B466" s="59">
        <v>23.0</v>
      </c>
      <c r="C466" s="60">
        <v>33.1264266551133</v>
      </c>
      <c r="D466" s="60">
        <v>-96.634589298561</v>
      </c>
      <c r="E466" s="61" t="s">
        <v>1256</v>
      </c>
      <c r="F466" s="112"/>
      <c r="G466" s="75"/>
      <c r="H466" s="70"/>
      <c r="I466" s="65">
        <f t="shared" si="1"/>
        <v>0</v>
      </c>
      <c r="J466" s="66">
        <f>COUNTIF(Flats!Username, F466)</f>
        <v>0</v>
      </c>
      <c r="K466" s="66" t="b">
        <v>0</v>
      </c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</row>
    <row r="467">
      <c r="A467" s="59">
        <v>20.0</v>
      </c>
      <c r="B467" s="59">
        <v>24.0</v>
      </c>
      <c r="C467" s="60">
        <v>33.1264266549957</v>
      </c>
      <c r="D467" s="60">
        <v>-96.6344176733044</v>
      </c>
      <c r="E467" s="61" t="s">
        <v>1256</v>
      </c>
      <c r="F467" s="112"/>
      <c r="G467" s="82"/>
      <c r="H467" s="70"/>
      <c r="I467" s="65">
        <f t="shared" si="1"/>
        <v>0</v>
      </c>
      <c r="J467" s="66">
        <f>COUNTIF(Flats!Username, F467)</f>
        <v>0</v>
      </c>
      <c r="K467" s="66" t="b">
        <v>0</v>
      </c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</row>
    <row r="468">
      <c r="A468" s="59">
        <v>20.0</v>
      </c>
      <c r="B468" s="59">
        <v>25.0</v>
      </c>
      <c r="C468" s="60">
        <v>33.126426654878</v>
      </c>
      <c r="D468" s="60">
        <v>-96.6342460480478</v>
      </c>
      <c r="E468" s="61" t="s">
        <v>1256</v>
      </c>
      <c r="F468" s="112"/>
      <c r="G468" s="116"/>
      <c r="H468" s="70"/>
      <c r="I468" s="65">
        <f t="shared" si="1"/>
        <v>0</v>
      </c>
      <c r="J468" s="66">
        <f>COUNTIF(Flats!Username, F468)</f>
        <v>0</v>
      </c>
      <c r="K468" s="66" t="b">
        <v>0</v>
      </c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</row>
    <row r="469">
      <c r="A469" s="59">
        <v>20.0</v>
      </c>
      <c r="B469" s="59">
        <v>26.0</v>
      </c>
      <c r="C469" s="60">
        <v>33.1264266547604</v>
      </c>
      <c r="D469" s="60">
        <v>-96.6340744227912</v>
      </c>
      <c r="E469" s="61" t="s">
        <v>1256</v>
      </c>
      <c r="F469" s="112"/>
      <c r="G469" s="75"/>
      <c r="H469" s="70"/>
      <c r="I469" s="65">
        <f t="shared" si="1"/>
        <v>0</v>
      </c>
      <c r="J469" s="66">
        <f>COUNTIF(Flats!Username, F469)</f>
        <v>0</v>
      </c>
      <c r="K469" s="66" t="b">
        <v>0</v>
      </c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</row>
    <row r="470">
      <c r="A470" s="59">
        <v>20.0</v>
      </c>
      <c r="B470" s="59">
        <v>27.0</v>
      </c>
      <c r="C470" s="60">
        <v>33.1264266546428</v>
      </c>
      <c r="D470" s="60">
        <v>-96.6339027975346</v>
      </c>
      <c r="E470" s="61" t="s">
        <v>1256</v>
      </c>
      <c r="F470" s="112"/>
      <c r="G470" s="82"/>
      <c r="H470" s="64"/>
      <c r="I470" s="65">
        <f t="shared" si="1"/>
        <v>0</v>
      </c>
      <c r="J470" s="66">
        <f>COUNTIF(Flats!Username, F470)</f>
        <v>0</v>
      </c>
      <c r="K470" s="66" t="b">
        <v>0</v>
      </c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</row>
    <row r="471">
      <c r="A471" s="59">
        <v>20.0</v>
      </c>
      <c r="B471" s="59">
        <v>28.0</v>
      </c>
      <c r="C471" s="60">
        <v>33.1264266545251</v>
      </c>
      <c r="D471" s="60">
        <v>-96.633731172278</v>
      </c>
      <c r="E471" s="61" t="s">
        <v>1256</v>
      </c>
      <c r="F471" s="112"/>
      <c r="G471" s="75"/>
      <c r="H471" s="70"/>
      <c r="I471" s="65">
        <f t="shared" si="1"/>
        <v>0</v>
      </c>
      <c r="J471" s="66">
        <f>COUNTIF(Flats!Username, F471)</f>
        <v>0</v>
      </c>
      <c r="K471" s="66" t="b">
        <v>0</v>
      </c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</row>
    <row r="472">
      <c r="A472" s="59">
        <v>20.0</v>
      </c>
      <c r="B472" s="59">
        <v>29.0</v>
      </c>
      <c r="C472" s="60">
        <v>33.1264266544075</v>
      </c>
      <c r="D472" s="60">
        <v>-96.6335595470214</v>
      </c>
      <c r="E472" s="61" t="s">
        <v>1256</v>
      </c>
      <c r="F472" s="112"/>
      <c r="G472" s="75"/>
      <c r="H472" s="70"/>
      <c r="I472" s="65">
        <f t="shared" si="1"/>
        <v>0</v>
      </c>
      <c r="J472" s="66">
        <f>COUNTIF(Flats!Username, F472)</f>
        <v>0</v>
      </c>
      <c r="K472" s="66" t="b">
        <v>0</v>
      </c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</row>
    <row r="473">
      <c r="A473" s="59">
        <v>20.0</v>
      </c>
      <c r="B473" s="59">
        <v>30.0</v>
      </c>
      <c r="C473" s="60">
        <v>33.1264266542898</v>
      </c>
      <c r="D473" s="60">
        <v>-96.6333879217648</v>
      </c>
      <c r="E473" s="61" t="s">
        <v>1256</v>
      </c>
      <c r="F473" s="112"/>
      <c r="G473" s="82"/>
      <c r="H473" s="70"/>
      <c r="I473" s="65">
        <f t="shared" si="1"/>
        <v>0</v>
      </c>
      <c r="J473" s="66">
        <f>COUNTIF(Flats!Username, F473)</f>
        <v>0</v>
      </c>
      <c r="K473" s="66" t="b">
        <v>0</v>
      </c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</row>
    <row r="474">
      <c r="A474" s="59">
        <v>20.0</v>
      </c>
      <c r="B474" s="59">
        <v>31.0</v>
      </c>
      <c r="C474" s="60">
        <v>33.1264266541722</v>
      </c>
      <c r="D474" s="60">
        <v>-96.6332162965083</v>
      </c>
      <c r="E474" s="61" t="s">
        <v>1256</v>
      </c>
      <c r="F474" s="112"/>
      <c r="G474" s="75"/>
      <c r="H474" s="70"/>
      <c r="I474" s="65">
        <f t="shared" si="1"/>
        <v>0</v>
      </c>
      <c r="J474" s="66">
        <f>COUNTIF(Flats!Username, F474)</f>
        <v>0</v>
      </c>
      <c r="K474" s="66" t="b">
        <v>0</v>
      </c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</row>
    <row r="475">
      <c r="A475" s="59">
        <v>20.0</v>
      </c>
      <c r="B475" s="59">
        <v>32.0</v>
      </c>
      <c r="C475" s="60">
        <v>33.1264266540545</v>
      </c>
      <c r="D475" s="60">
        <v>-96.6330446712517</v>
      </c>
      <c r="E475" s="61" t="s">
        <v>1256</v>
      </c>
      <c r="F475" s="112"/>
      <c r="G475" s="75"/>
      <c r="H475" s="70"/>
      <c r="I475" s="65">
        <f t="shared" si="1"/>
        <v>0</v>
      </c>
      <c r="J475" s="66">
        <f>COUNTIF(Flats!Username, F475)</f>
        <v>0</v>
      </c>
      <c r="K475" s="66" t="b">
        <v>0</v>
      </c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</row>
    <row r="476">
      <c r="A476" s="59">
        <v>20.0</v>
      </c>
      <c r="B476" s="59">
        <v>33.0</v>
      </c>
      <c r="C476" s="60">
        <v>33.1264266539369</v>
      </c>
      <c r="D476" s="60">
        <v>-96.6328730459951</v>
      </c>
      <c r="E476" s="61" t="s">
        <v>1256</v>
      </c>
      <c r="F476" s="112"/>
      <c r="G476" s="75"/>
      <c r="H476" s="70"/>
      <c r="I476" s="65">
        <f t="shared" si="1"/>
        <v>0</v>
      </c>
      <c r="J476" s="66">
        <f>COUNTIF(Flats!Username, F476)</f>
        <v>0</v>
      </c>
      <c r="K476" s="66" t="b">
        <v>0</v>
      </c>
      <c r="L476" s="71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</row>
    <row r="477">
      <c r="A477" s="59">
        <v>20.0</v>
      </c>
      <c r="B477" s="59">
        <v>34.0</v>
      </c>
      <c r="C477" s="60">
        <v>33.1264266538192</v>
      </c>
      <c r="D477" s="60">
        <v>-96.6327014207385</v>
      </c>
      <c r="E477" s="61" t="s">
        <v>1256</v>
      </c>
      <c r="F477" s="112"/>
      <c r="G477" s="82"/>
      <c r="H477" s="70"/>
      <c r="I477" s="65">
        <f t="shared" si="1"/>
        <v>0</v>
      </c>
      <c r="J477" s="66">
        <f>COUNTIF(Flats!Username, F477)</f>
        <v>0</v>
      </c>
      <c r="K477" s="66" t="b">
        <v>0</v>
      </c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</row>
    <row r="478">
      <c r="A478" s="59">
        <v>20.0</v>
      </c>
      <c r="B478" s="59">
        <v>35.0</v>
      </c>
      <c r="C478" s="60">
        <v>33.1264266537016</v>
      </c>
      <c r="D478" s="60">
        <v>-96.6325297954819</v>
      </c>
      <c r="E478" s="61" t="s">
        <v>1256</v>
      </c>
      <c r="F478" s="112"/>
      <c r="G478" s="75"/>
      <c r="H478" s="64"/>
      <c r="I478" s="65">
        <f t="shared" si="1"/>
        <v>0</v>
      </c>
      <c r="J478" s="66">
        <f>COUNTIF(Flats!Username, F478)</f>
        <v>0</v>
      </c>
      <c r="K478" s="66" t="b">
        <v>0</v>
      </c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</row>
    <row r="479">
      <c r="A479" s="59">
        <v>20.0</v>
      </c>
      <c r="B479" s="59">
        <v>36.0</v>
      </c>
      <c r="C479" s="60">
        <v>33.126426653584</v>
      </c>
      <c r="D479" s="60">
        <v>-96.6323581702253</v>
      </c>
      <c r="E479" s="61" t="s">
        <v>1256</v>
      </c>
      <c r="F479" s="112"/>
      <c r="G479" s="118"/>
      <c r="H479" s="70"/>
      <c r="I479" s="65">
        <f t="shared" si="1"/>
        <v>0</v>
      </c>
      <c r="J479" s="66">
        <f>COUNTIF(Flats!Username, F479)</f>
        <v>0</v>
      </c>
      <c r="K479" s="66" t="b">
        <v>0</v>
      </c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</row>
    <row r="480">
      <c r="A480" s="59">
        <v>20.0</v>
      </c>
      <c r="B480" s="59">
        <v>37.0</v>
      </c>
      <c r="C480" s="60">
        <v>33.1264266534663</v>
      </c>
      <c r="D480" s="60">
        <v>-96.6321865449687</v>
      </c>
      <c r="E480" s="61" t="s">
        <v>1256</v>
      </c>
      <c r="F480" s="112"/>
      <c r="G480" s="75"/>
      <c r="H480" s="70"/>
      <c r="I480" s="65">
        <f t="shared" si="1"/>
        <v>0</v>
      </c>
      <c r="J480" s="66">
        <f>COUNTIF(Flats!Username, F480)</f>
        <v>0</v>
      </c>
      <c r="K480" s="66" t="b">
        <v>0</v>
      </c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</row>
    <row r="481">
      <c r="A481" s="59">
        <v>20.0</v>
      </c>
      <c r="B481" s="59">
        <v>38.0</v>
      </c>
      <c r="C481" s="60">
        <v>33.1264266533487</v>
      </c>
      <c r="D481" s="60">
        <v>-96.6320149197121</v>
      </c>
      <c r="E481" s="61" t="s">
        <v>1256</v>
      </c>
      <c r="F481" s="112"/>
      <c r="G481" s="75"/>
      <c r="H481" s="70"/>
      <c r="I481" s="65">
        <f t="shared" si="1"/>
        <v>0</v>
      </c>
      <c r="J481" s="66">
        <f>COUNTIF(Flats!Username, F481)</f>
        <v>0</v>
      </c>
      <c r="K481" s="66" t="b">
        <v>0</v>
      </c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</row>
    <row r="482">
      <c r="A482" s="59">
        <v>21.0</v>
      </c>
      <c r="B482" s="59">
        <v>5.0</v>
      </c>
      <c r="C482" s="60">
        <v>33.1262829267854</v>
      </c>
      <c r="D482" s="60">
        <v>-96.6376785554276</v>
      </c>
      <c r="E482" s="61" t="s">
        <v>1256</v>
      </c>
      <c r="F482" s="112"/>
      <c r="G482" s="75"/>
      <c r="H482" s="70"/>
      <c r="I482" s="65">
        <f t="shared" si="1"/>
        <v>0</v>
      </c>
      <c r="J482" s="66">
        <f>COUNTIF(Flats!Username, F482)</f>
        <v>0</v>
      </c>
      <c r="K482" s="66" t="b">
        <v>0</v>
      </c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</row>
    <row r="483">
      <c r="A483" s="59">
        <v>21.0</v>
      </c>
      <c r="B483" s="59">
        <v>6.0</v>
      </c>
      <c r="C483" s="60">
        <v>33.1262829266678</v>
      </c>
      <c r="D483" s="60">
        <v>-96.6375069304519</v>
      </c>
      <c r="E483" s="61" t="s">
        <v>1256</v>
      </c>
      <c r="F483" s="112"/>
      <c r="G483" s="82"/>
      <c r="H483" s="70"/>
      <c r="I483" s="65">
        <f t="shared" si="1"/>
        <v>0</v>
      </c>
      <c r="J483" s="66">
        <f>COUNTIF(Flats!Username, F483)</f>
        <v>0</v>
      </c>
      <c r="K483" s="66" t="b">
        <v>0</v>
      </c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</row>
    <row r="484">
      <c r="A484" s="59">
        <v>21.0</v>
      </c>
      <c r="B484" s="59">
        <v>7.0</v>
      </c>
      <c r="C484" s="60">
        <v>33.1262829265501</v>
      </c>
      <c r="D484" s="60">
        <v>-96.6373353054763</v>
      </c>
      <c r="E484" s="61" t="s">
        <v>1256</v>
      </c>
      <c r="F484" s="112"/>
      <c r="G484" s="82"/>
      <c r="H484" s="70"/>
      <c r="I484" s="65">
        <f t="shared" si="1"/>
        <v>0</v>
      </c>
      <c r="J484" s="66">
        <f>COUNTIF(Flats!Username, F484)</f>
        <v>0</v>
      </c>
      <c r="K484" s="66" t="b">
        <v>0</v>
      </c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</row>
    <row r="485">
      <c r="A485" s="59">
        <v>21.0</v>
      </c>
      <c r="B485" s="59">
        <v>8.0</v>
      </c>
      <c r="C485" s="60">
        <v>33.1262829264325</v>
      </c>
      <c r="D485" s="60">
        <v>-96.6371636805007</v>
      </c>
      <c r="E485" s="61" t="s">
        <v>1256</v>
      </c>
      <c r="F485" s="112"/>
      <c r="G485" s="75"/>
      <c r="H485" s="70"/>
      <c r="I485" s="65">
        <f t="shared" si="1"/>
        <v>0</v>
      </c>
      <c r="J485" s="66">
        <f>COUNTIF(Flats!Username, F485)</f>
        <v>0</v>
      </c>
      <c r="K485" s="66" t="b">
        <v>0</v>
      </c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</row>
    <row r="486">
      <c r="A486" s="59">
        <v>21.0</v>
      </c>
      <c r="B486" s="59">
        <v>9.0</v>
      </c>
      <c r="C486" s="60">
        <v>33.1262829263148</v>
      </c>
      <c r="D486" s="60">
        <v>-96.6369920555251</v>
      </c>
      <c r="E486" s="61" t="s">
        <v>1256</v>
      </c>
      <c r="F486" s="112"/>
      <c r="G486" s="75"/>
      <c r="H486" s="70"/>
      <c r="I486" s="65">
        <f t="shared" si="1"/>
        <v>0</v>
      </c>
      <c r="J486" s="66">
        <f>COUNTIF(Flats!Username, F486)</f>
        <v>0</v>
      </c>
      <c r="K486" s="66" t="b">
        <v>0</v>
      </c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</row>
    <row r="487">
      <c r="A487" s="59">
        <v>21.0</v>
      </c>
      <c r="B487" s="59">
        <v>10.0</v>
      </c>
      <c r="C487" s="60">
        <v>33.1262829261972</v>
      </c>
      <c r="D487" s="60">
        <v>-96.6368204305495</v>
      </c>
      <c r="E487" s="61" t="s">
        <v>1256</v>
      </c>
      <c r="F487" s="112"/>
      <c r="G487" s="75"/>
      <c r="H487" s="70"/>
      <c r="I487" s="65">
        <f t="shared" si="1"/>
        <v>0</v>
      </c>
      <c r="J487" s="66">
        <f>COUNTIF(Flats!Username, F487)</f>
        <v>0</v>
      </c>
      <c r="K487" s="66" t="b">
        <v>0</v>
      </c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</row>
    <row r="488">
      <c r="A488" s="59">
        <v>21.0</v>
      </c>
      <c r="B488" s="59">
        <v>11.0</v>
      </c>
      <c r="C488" s="60">
        <v>33.1262829260796</v>
      </c>
      <c r="D488" s="60">
        <v>-96.6366488055738</v>
      </c>
      <c r="E488" s="61" t="s">
        <v>1256</v>
      </c>
      <c r="F488" s="112"/>
      <c r="G488" s="75"/>
      <c r="H488" s="70"/>
      <c r="I488" s="65">
        <f t="shared" si="1"/>
        <v>0</v>
      </c>
      <c r="J488" s="66">
        <f>COUNTIF(Flats!Username, F488)</f>
        <v>0</v>
      </c>
      <c r="K488" s="66" t="b">
        <v>0</v>
      </c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</row>
    <row r="489">
      <c r="A489" s="59">
        <v>21.0</v>
      </c>
      <c r="B489" s="59">
        <v>12.0</v>
      </c>
      <c r="C489" s="60">
        <v>33.1262829259619</v>
      </c>
      <c r="D489" s="60">
        <v>-96.6364771805981</v>
      </c>
      <c r="E489" s="61" t="s">
        <v>1256</v>
      </c>
      <c r="F489" s="112"/>
      <c r="G489" s="75"/>
      <c r="H489" s="70"/>
      <c r="I489" s="65">
        <f t="shared" si="1"/>
        <v>0</v>
      </c>
      <c r="J489" s="66">
        <f>COUNTIF(Flats!Username, F489)</f>
        <v>0</v>
      </c>
      <c r="K489" s="66" t="b">
        <v>0</v>
      </c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</row>
    <row r="490">
      <c r="A490" s="59">
        <v>21.0</v>
      </c>
      <c r="B490" s="59">
        <v>13.0</v>
      </c>
      <c r="C490" s="60">
        <v>33.1262829258443</v>
      </c>
      <c r="D490" s="60">
        <v>-96.6363055556225</v>
      </c>
      <c r="E490" s="61" t="s">
        <v>1256</v>
      </c>
      <c r="F490" s="112"/>
      <c r="G490" s="75"/>
      <c r="H490" s="70"/>
      <c r="I490" s="65">
        <f t="shared" si="1"/>
        <v>0</v>
      </c>
      <c r="J490" s="66">
        <f>COUNTIF(Flats!Username, F490)</f>
        <v>0</v>
      </c>
      <c r="K490" s="66" t="b">
        <v>0</v>
      </c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</row>
    <row r="491">
      <c r="A491" s="59">
        <v>21.0</v>
      </c>
      <c r="B491" s="59">
        <v>14.0</v>
      </c>
      <c r="C491" s="60">
        <v>33.1262829257266</v>
      </c>
      <c r="D491" s="60">
        <v>-96.6361339306469</v>
      </c>
      <c r="E491" s="61" t="s">
        <v>1256</v>
      </c>
      <c r="F491" s="112"/>
      <c r="G491" s="75"/>
      <c r="H491" s="70"/>
      <c r="I491" s="65">
        <f t="shared" si="1"/>
        <v>0</v>
      </c>
      <c r="J491" s="66">
        <f>COUNTIF(Flats!Username, F491)</f>
        <v>0</v>
      </c>
      <c r="K491" s="66" t="b">
        <v>0</v>
      </c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</row>
    <row r="492">
      <c r="A492" s="59">
        <v>21.0</v>
      </c>
      <c r="B492" s="59">
        <v>15.0</v>
      </c>
      <c r="C492" s="60">
        <v>33.126282925609</v>
      </c>
      <c r="D492" s="60">
        <v>-96.6359623056712</v>
      </c>
      <c r="E492" s="61" t="s">
        <v>1256</v>
      </c>
      <c r="F492" s="112"/>
      <c r="G492" s="75"/>
      <c r="H492" s="70"/>
      <c r="I492" s="65">
        <f t="shared" si="1"/>
        <v>0</v>
      </c>
      <c r="J492" s="66">
        <f>COUNTIF(Flats!Username, F492)</f>
        <v>0</v>
      </c>
      <c r="K492" s="66" t="b">
        <v>0</v>
      </c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</row>
    <row r="493">
      <c r="A493" s="59">
        <v>21.0</v>
      </c>
      <c r="B493" s="59">
        <v>16.0</v>
      </c>
      <c r="C493" s="60">
        <v>33.1262829254914</v>
      </c>
      <c r="D493" s="60">
        <v>-96.6357906806956</v>
      </c>
      <c r="E493" s="61" t="s">
        <v>1256</v>
      </c>
      <c r="F493" s="112"/>
      <c r="G493" s="75"/>
      <c r="H493" s="70"/>
      <c r="I493" s="65">
        <f t="shared" si="1"/>
        <v>0</v>
      </c>
      <c r="J493" s="66">
        <f>COUNTIF(Flats!Username, F493)</f>
        <v>0</v>
      </c>
      <c r="K493" s="66" t="b">
        <v>0</v>
      </c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</row>
    <row r="494">
      <c r="A494" s="59">
        <v>21.0</v>
      </c>
      <c r="B494" s="59">
        <v>17.0</v>
      </c>
      <c r="C494" s="60">
        <v>33.1262829253737</v>
      </c>
      <c r="D494" s="60">
        <v>-96.63561905572</v>
      </c>
      <c r="E494" s="61" t="s">
        <v>1256</v>
      </c>
      <c r="F494" s="112"/>
      <c r="G494" s="82"/>
      <c r="H494" s="70"/>
      <c r="I494" s="65">
        <f t="shared" si="1"/>
        <v>0</v>
      </c>
      <c r="J494" s="66">
        <f>COUNTIF(Flats!Username, F494)</f>
        <v>0</v>
      </c>
      <c r="K494" s="66" t="b">
        <v>0</v>
      </c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</row>
    <row r="495">
      <c r="A495" s="59">
        <v>21.0</v>
      </c>
      <c r="B495" s="59">
        <v>18.0</v>
      </c>
      <c r="C495" s="60">
        <v>33.1262829252561</v>
      </c>
      <c r="D495" s="60">
        <v>-96.6354474307444</v>
      </c>
      <c r="E495" s="61" t="s">
        <v>1256</v>
      </c>
      <c r="F495" s="112"/>
      <c r="G495" s="116"/>
      <c r="H495" s="70"/>
      <c r="I495" s="65">
        <f t="shared" si="1"/>
        <v>0</v>
      </c>
      <c r="J495" s="66">
        <f>COUNTIF(Flats!Username, F495)</f>
        <v>0</v>
      </c>
      <c r="K495" s="66" t="b">
        <v>0</v>
      </c>
      <c r="L495" s="75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</row>
    <row r="496">
      <c r="A496" s="59">
        <v>21.0</v>
      </c>
      <c r="B496" s="59">
        <v>19.0</v>
      </c>
      <c r="C496" s="60">
        <v>33.1262829251384</v>
      </c>
      <c r="D496" s="60">
        <v>-96.6352758057688</v>
      </c>
      <c r="E496" s="61" t="s">
        <v>1256</v>
      </c>
      <c r="F496" s="112"/>
      <c r="G496" s="75"/>
      <c r="H496" s="70"/>
      <c r="I496" s="65">
        <f t="shared" si="1"/>
        <v>0</v>
      </c>
      <c r="J496" s="66">
        <f>COUNTIF(Flats!Username, F496)</f>
        <v>0</v>
      </c>
      <c r="K496" s="66" t="b">
        <v>0</v>
      </c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</row>
    <row r="497">
      <c r="A497" s="59">
        <v>21.0</v>
      </c>
      <c r="B497" s="59">
        <v>20.0</v>
      </c>
      <c r="C497" s="60">
        <v>33.1262829250208</v>
      </c>
      <c r="D497" s="60">
        <v>-96.6351041807931</v>
      </c>
      <c r="E497" s="61" t="s">
        <v>1256</v>
      </c>
      <c r="F497" s="112"/>
      <c r="G497" s="75"/>
      <c r="H497" s="70"/>
      <c r="I497" s="65">
        <f t="shared" si="1"/>
        <v>0</v>
      </c>
      <c r="J497" s="66">
        <f>COUNTIF(Flats!Username, F497)</f>
        <v>0</v>
      </c>
      <c r="K497" s="66" t="b">
        <v>0</v>
      </c>
      <c r="L497" s="71"/>
      <c r="M497" s="71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</row>
    <row r="498">
      <c r="A498" s="59">
        <v>21.0</v>
      </c>
      <c r="B498" s="59">
        <v>21.0</v>
      </c>
      <c r="C498" s="60">
        <v>33.1262829249032</v>
      </c>
      <c r="D498" s="60">
        <v>-96.6349325558175</v>
      </c>
      <c r="E498" s="61" t="s">
        <v>1256</v>
      </c>
      <c r="F498" s="112"/>
      <c r="G498" s="82"/>
      <c r="H498" s="70"/>
      <c r="I498" s="65">
        <f t="shared" si="1"/>
        <v>0</v>
      </c>
      <c r="J498" s="66">
        <f>COUNTIF(Flats!Username, F498)</f>
        <v>0</v>
      </c>
      <c r="K498" s="66" t="b">
        <v>0</v>
      </c>
      <c r="L498" s="71"/>
      <c r="M498" s="71"/>
      <c r="N498" s="71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</row>
    <row r="499">
      <c r="A499" s="59">
        <v>21.0</v>
      </c>
      <c r="B499" s="59">
        <v>22.0</v>
      </c>
      <c r="C499" s="60">
        <v>33.1262829247855</v>
      </c>
      <c r="D499" s="60">
        <v>-96.6347609308419</v>
      </c>
      <c r="E499" s="61" t="s">
        <v>1256</v>
      </c>
      <c r="F499" s="112"/>
      <c r="G499" s="75"/>
      <c r="H499" s="70"/>
      <c r="I499" s="65">
        <f t="shared" si="1"/>
        <v>0</v>
      </c>
      <c r="J499" s="66">
        <f>COUNTIF(Flats!Username, F499)</f>
        <v>0</v>
      </c>
      <c r="K499" s="66" t="b">
        <v>0</v>
      </c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</row>
    <row r="500">
      <c r="A500" s="59">
        <v>21.0</v>
      </c>
      <c r="B500" s="59">
        <v>23.0</v>
      </c>
      <c r="C500" s="60">
        <v>33.1262829246679</v>
      </c>
      <c r="D500" s="60">
        <v>-96.6345893058663</v>
      </c>
      <c r="E500" s="61" t="s">
        <v>1256</v>
      </c>
      <c r="F500" s="112"/>
      <c r="G500" s="75"/>
      <c r="H500" s="70"/>
      <c r="I500" s="65">
        <f t="shared" si="1"/>
        <v>0</v>
      </c>
      <c r="J500" s="66">
        <f>COUNTIF(Flats!Username, F500)</f>
        <v>0</v>
      </c>
      <c r="K500" s="66" t="b">
        <v>0</v>
      </c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</row>
    <row r="501">
      <c r="A501" s="59">
        <v>21.0</v>
      </c>
      <c r="B501" s="59">
        <v>24.0</v>
      </c>
      <c r="C501" s="60">
        <v>33.1262829245502</v>
      </c>
      <c r="D501" s="60">
        <v>-96.6344176808906</v>
      </c>
      <c r="E501" s="61" t="s">
        <v>1256</v>
      </c>
      <c r="F501" s="112"/>
      <c r="G501" s="82"/>
      <c r="H501" s="70"/>
      <c r="I501" s="65">
        <f t="shared" si="1"/>
        <v>0</v>
      </c>
      <c r="J501" s="66">
        <f>COUNTIF(Flats!Username, F501)</f>
        <v>0</v>
      </c>
      <c r="K501" s="66" t="b">
        <v>0</v>
      </c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</row>
    <row r="502">
      <c r="A502" s="59">
        <v>21.0</v>
      </c>
      <c r="B502" s="59">
        <v>25.0</v>
      </c>
      <c r="C502" s="60">
        <v>33.1262829244326</v>
      </c>
      <c r="D502" s="60">
        <v>-96.634246055915</v>
      </c>
      <c r="E502" s="61" t="s">
        <v>1256</v>
      </c>
      <c r="F502" s="112"/>
      <c r="G502" s="75"/>
      <c r="H502" s="70"/>
      <c r="I502" s="65">
        <f t="shared" si="1"/>
        <v>0</v>
      </c>
      <c r="J502" s="66">
        <f>COUNTIF(Flats!Username, F502)</f>
        <v>0</v>
      </c>
      <c r="K502" s="66" t="b">
        <v>0</v>
      </c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</row>
    <row r="503">
      <c r="A503" s="59">
        <v>21.0</v>
      </c>
      <c r="B503" s="59">
        <v>26.0</v>
      </c>
      <c r="C503" s="60">
        <v>33.1262829243149</v>
      </c>
      <c r="D503" s="60">
        <v>-96.6340744309394</v>
      </c>
      <c r="E503" s="61" t="s">
        <v>1256</v>
      </c>
      <c r="F503" s="112"/>
      <c r="G503" s="75"/>
      <c r="H503" s="70"/>
      <c r="I503" s="65">
        <f t="shared" si="1"/>
        <v>0</v>
      </c>
      <c r="J503" s="66">
        <f>COUNTIF(Flats!Username, F503)</f>
        <v>0</v>
      </c>
      <c r="K503" s="66" t="b">
        <v>0</v>
      </c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</row>
    <row r="504">
      <c r="A504" s="59">
        <v>21.0</v>
      </c>
      <c r="B504" s="59">
        <v>27.0</v>
      </c>
      <c r="C504" s="60">
        <v>33.1262829241973</v>
      </c>
      <c r="D504" s="60">
        <v>-96.6339028059638</v>
      </c>
      <c r="E504" s="61" t="s">
        <v>1256</v>
      </c>
      <c r="F504" s="112"/>
      <c r="G504" s="75"/>
      <c r="H504" s="70"/>
      <c r="I504" s="65">
        <f t="shared" si="1"/>
        <v>0</v>
      </c>
      <c r="J504" s="66">
        <f>COUNTIF(Flats!Username, F504)</f>
        <v>0</v>
      </c>
      <c r="K504" s="66" t="b">
        <v>0</v>
      </c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</row>
    <row r="505">
      <c r="A505" s="59">
        <v>21.0</v>
      </c>
      <c r="B505" s="59">
        <v>28.0</v>
      </c>
      <c r="C505" s="60">
        <v>33.1262829240797</v>
      </c>
      <c r="D505" s="60">
        <v>-96.6337311809882</v>
      </c>
      <c r="E505" s="61" t="s">
        <v>1256</v>
      </c>
      <c r="F505" s="112"/>
      <c r="G505" s="75"/>
      <c r="H505" s="70"/>
      <c r="I505" s="65">
        <f t="shared" si="1"/>
        <v>0</v>
      </c>
      <c r="J505" s="66">
        <f>COUNTIF(Flats!Username, F505)</f>
        <v>0</v>
      </c>
      <c r="K505" s="66" t="b">
        <v>0</v>
      </c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</row>
    <row r="506">
      <c r="A506" s="59">
        <v>21.0</v>
      </c>
      <c r="B506" s="59">
        <v>29.0</v>
      </c>
      <c r="C506" s="60">
        <v>33.126282923962</v>
      </c>
      <c r="D506" s="60">
        <v>-96.6335595560125</v>
      </c>
      <c r="E506" s="61" t="s">
        <v>1256</v>
      </c>
      <c r="F506" s="112"/>
      <c r="G506" s="75"/>
      <c r="H506" s="70"/>
      <c r="I506" s="65">
        <f t="shared" si="1"/>
        <v>0</v>
      </c>
      <c r="J506" s="66">
        <f>COUNTIF(Flats!Username, F506)</f>
        <v>0</v>
      </c>
      <c r="K506" s="66" t="b">
        <v>0</v>
      </c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</row>
    <row r="507">
      <c r="A507" s="59">
        <v>21.0</v>
      </c>
      <c r="B507" s="59">
        <v>30.0</v>
      </c>
      <c r="C507" s="60">
        <v>33.1262829238444</v>
      </c>
      <c r="D507" s="60">
        <v>-96.6333879310369</v>
      </c>
      <c r="E507" s="61" t="s">
        <v>1256</v>
      </c>
      <c r="F507" s="112"/>
      <c r="G507" s="75"/>
      <c r="H507" s="70"/>
      <c r="I507" s="65">
        <f t="shared" si="1"/>
        <v>0</v>
      </c>
      <c r="J507" s="66">
        <f>COUNTIF(Flats!Username, F507)</f>
        <v>0</v>
      </c>
      <c r="K507" s="66" t="b">
        <v>0</v>
      </c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</row>
    <row r="508">
      <c r="A508" s="59">
        <v>21.0</v>
      </c>
      <c r="B508" s="59">
        <v>31.0</v>
      </c>
      <c r="C508" s="60">
        <v>33.1262829237267</v>
      </c>
      <c r="D508" s="60">
        <v>-96.6332163060613</v>
      </c>
      <c r="E508" s="61" t="s">
        <v>1256</v>
      </c>
      <c r="F508" s="112"/>
      <c r="G508" s="82"/>
      <c r="H508" s="70"/>
      <c r="I508" s="65">
        <f t="shared" si="1"/>
        <v>0</v>
      </c>
      <c r="J508" s="66">
        <f>COUNTIF(Flats!Username, F508)</f>
        <v>0</v>
      </c>
      <c r="K508" s="66" t="b">
        <v>0</v>
      </c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</row>
    <row r="509">
      <c r="A509" s="59">
        <v>21.0</v>
      </c>
      <c r="B509" s="59">
        <v>32.0</v>
      </c>
      <c r="C509" s="60">
        <v>33.1262829236091</v>
      </c>
      <c r="D509" s="60">
        <v>-96.6330446810857</v>
      </c>
      <c r="E509" s="61" t="s">
        <v>1256</v>
      </c>
      <c r="F509" s="112"/>
      <c r="G509" s="75"/>
      <c r="H509" s="70"/>
      <c r="I509" s="65">
        <f t="shared" si="1"/>
        <v>0</v>
      </c>
      <c r="J509" s="66">
        <f>COUNTIF(Flats!Username, F509)</f>
        <v>0</v>
      </c>
      <c r="K509" s="66" t="b">
        <v>0</v>
      </c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</row>
    <row r="510">
      <c r="A510" s="59">
        <v>21.0</v>
      </c>
      <c r="B510" s="59">
        <v>33.0</v>
      </c>
      <c r="C510" s="60">
        <v>33.1262829234915</v>
      </c>
      <c r="D510" s="60">
        <v>-96.6328730561101</v>
      </c>
      <c r="E510" s="61" t="s">
        <v>1256</v>
      </c>
      <c r="F510" s="112"/>
      <c r="G510" s="75"/>
      <c r="H510" s="70"/>
      <c r="I510" s="65">
        <f t="shared" si="1"/>
        <v>0</v>
      </c>
      <c r="J510" s="66">
        <f>COUNTIF(Flats!Username, F510)</f>
        <v>0</v>
      </c>
      <c r="K510" s="66" t="b">
        <v>0</v>
      </c>
      <c r="L510" s="71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</row>
    <row r="511">
      <c r="A511" s="59">
        <v>21.0</v>
      </c>
      <c r="B511" s="59">
        <v>34.0</v>
      </c>
      <c r="C511" s="60">
        <v>33.1262829233738</v>
      </c>
      <c r="D511" s="60">
        <v>-96.6327014311344</v>
      </c>
      <c r="E511" s="61" t="s">
        <v>1256</v>
      </c>
      <c r="F511" s="112"/>
      <c r="G511" s="75"/>
      <c r="H511" s="70"/>
      <c r="I511" s="65">
        <f t="shared" si="1"/>
        <v>0</v>
      </c>
      <c r="J511" s="66">
        <f>COUNTIF(Flats!Username, F511)</f>
        <v>0</v>
      </c>
      <c r="K511" s="66" t="b">
        <v>0</v>
      </c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</row>
    <row r="512">
      <c r="A512" s="59">
        <v>21.0</v>
      </c>
      <c r="B512" s="59">
        <v>35.0</v>
      </c>
      <c r="C512" s="60">
        <v>33.1262829232562</v>
      </c>
      <c r="D512" s="60">
        <v>-96.6325298061588</v>
      </c>
      <c r="E512" s="61" t="s">
        <v>1256</v>
      </c>
      <c r="F512" s="112"/>
      <c r="G512" s="116"/>
      <c r="H512" s="64"/>
      <c r="I512" s="65">
        <f t="shared" si="1"/>
        <v>0</v>
      </c>
      <c r="J512" s="66">
        <f>COUNTIF(Flats!Username, F512)</f>
        <v>0</v>
      </c>
      <c r="K512" s="66" t="b">
        <v>0</v>
      </c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</row>
    <row r="513">
      <c r="A513" s="59">
        <v>21.0</v>
      </c>
      <c r="B513" s="59">
        <v>36.0</v>
      </c>
      <c r="C513" s="60">
        <v>33.1262829231385</v>
      </c>
      <c r="D513" s="60">
        <v>-96.6323581811831</v>
      </c>
      <c r="E513" s="61" t="s">
        <v>1256</v>
      </c>
      <c r="F513" s="112"/>
      <c r="G513" s="82"/>
      <c r="H513" s="64"/>
      <c r="I513" s="65">
        <f t="shared" si="1"/>
        <v>0</v>
      </c>
      <c r="J513" s="66">
        <f>COUNTIF(Flats!Username, F513)</f>
        <v>0</v>
      </c>
      <c r="K513" s="66" t="b">
        <v>0</v>
      </c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</row>
    <row r="514">
      <c r="A514" s="59">
        <v>21.0</v>
      </c>
      <c r="B514" s="59">
        <v>37.0</v>
      </c>
      <c r="C514" s="60">
        <v>33.1262829230209</v>
      </c>
      <c r="D514" s="60">
        <v>-96.6321865562075</v>
      </c>
      <c r="E514" s="61" t="s">
        <v>1256</v>
      </c>
      <c r="F514" s="112"/>
      <c r="G514" s="75"/>
      <c r="H514" s="70"/>
      <c r="I514" s="65">
        <f t="shared" si="1"/>
        <v>0</v>
      </c>
      <c r="J514" s="66">
        <f>COUNTIF(Flats!Username, F514)</f>
        <v>0</v>
      </c>
      <c r="K514" s="66" t="b">
        <v>0</v>
      </c>
      <c r="L514" s="75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</row>
    <row r="515">
      <c r="A515" s="59">
        <v>21.0</v>
      </c>
      <c r="B515" s="59">
        <v>38.0</v>
      </c>
      <c r="C515" s="60">
        <v>33.1262829229033</v>
      </c>
      <c r="D515" s="60">
        <v>-96.6320149312318</v>
      </c>
      <c r="E515" s="61" t="s">
        <v>1256</v>
      </c>
      <c r="F515" s="112"/>
      <c r="G515" s="116"/>
      <c r="H515" s="70"/>
      <c r="I515" s="65">
        <f t="shared" si="1"/>
        <v>0</v>
      </c>
      <c r="J515" s="66">
        <f>COUNTIF(Flats!Username, F515)</f>
        <v>0</v>
      </c>
      <c r="K515" s="66" t="b">
        <v>0</v>
      </c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</row>
    <row r="516">
      <c r="A516" s="59">
        <v>22.0</v>
      </c>
      <c r="B516" s="59">
        <v>5.0</v>
      </c>
      <c r="C516" s="60">
        <v>33.12613919634</v>
      </c>
      <c r="D516" s="60">
        <v>-96.6376785576749</v>
      </c>
      <c r="E516" s="61" t="s">
        <v>1256</v>
      </c>
      <c r="F516" s="112"/>
      <c r="G516" s="75"/>
      <c r="H516" s="70"/>
      <c r="I516" s="65">
        <f t="shared" si="1"/>
        <v>0</v>
      </c>
      <c r="J516" s="66">
        <f>COUNTIF(Flats!Username, F516)</f>
        <v>0</v>
      </c>
      <c r="K516" s="66" t="b">
        <v>0</v>
      </c>
      <c r="L516" s="68"/>
      <c r="M516" s="96"/>
      <c r="N516" s="96"/>
      <c r="O516" s="96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</row>
    <row r="517">
      <c r="A517" s="59">
        <v>22.0</v>
      </c>
      <c r="B517" s="59">
        <v>6.0</v>
      </c>
      <c r="C517" s="60">
        <v>33.1261391962224</v>
      </c>
      <c r="D517" s="60">
        <v>-96.6375069329802</v>
      </c>
      <c r="E517" s="61" t="s">
        <v>1256</v>
      </c>
      <c r="F517" s="112"/>
      <c r="G517" s="75"/>
      <c r="H517" s="70"/>
      <c r="I517" s="65">
        <f t="shared" si="1"/>
        <v>0</v>
      </c>
      <c r="J517" s="66">
        <f>COUNTIF(Flats!Username, F517)</f>
        <v>0</v>
      </c>
      <c r="K517" s="66" t="b">
        <v>0</v>
      </c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</row>
    <row r="518">
      <c r="A518" s="59">
        <v>22.0</v>
      </c>
      <c r="B518" s="59">
        <v>7.0</v>
      </c>
      <c r="C518" s="60">
        <v>33.1261391961047</v>
      </c>
      <c r="D518" s="60">
        <v>-96.6373353082855</v>
      </c>
      <c r="E518" s="61" t="s">
        <v>1256</v>
      </c>
      <c r="F518" s="112"/>
      <c r="G518" s="116"/>
      <c r="H518" s="70"/>
      <c r="I518" s="65">
        <f t="shared" si="1"/>
        <v>0</v>
      </c>
      <c r="J518" s="66">
        <f>COUNTIF(Flats!Username, F518)</f>
        <v>0</v>
      </c>
      <c r="K518" s="66" t="b">
        <v>0</v>
      </c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</row>
    <row r="519">
      <c r="A519" s="59">
        <v>22.0</v>
      </c>
      <c r="B519" s="59">
        <v>8.0</v>
      </c>
      <c r="C519" s="60">
        <v>33.1261391959871</v>
      </c>
      <c r="D519" s="60">
        <v>-96.6371636835908</v>
      </c>
      <c r="E519" s="61" t="s">
        <v>1256</v>
      </c>
      <c r="F519" s="112"/>
      <c r="G519" s="116"/>
      <c r="H519" s="70"/>
      <c r="I519" s="65">
        <f t="shared" si="1"/>
        <v>0</v>
      </c>
      <c r="J519" s="66">
        <f>COUNTIF(Flats!Username, F519)</f>
        <v>0</v>
      </c>
      <c r="K519" s="66" t="b">
        <v>0</v>
      </c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</row>
    <row r="520">
      <c r="A520" s="59">
        <v>22.0</v>
      </c>
      <c r="B520" s="59">
        <v>9.0</v>
      </c>
      <c r="C520" s="60">
        <v>33.1261391958694</v>
      </c>
      <c r="D520" s="60">
        <v>-96.6369920588961</v>
      </c>
      <c r="E520" s="61" t="s">
        <v>1256</v>
      </c>
      <c r="F520" s="112"/>
      <c r="G520" s="82"/>
      <c r="H520" s="70"/>
      <c r="I520" s="65">
        <f t="shared" si="1"/>
        <v>0</v>
      </c>
      <c r="J520" s="66">
        <f>COUNTIF(Flats!Username, F520)</f>
        <v>0</v>
      </c>
      <c r="K520" s="66" t="b">
        <v>0</v>
      </c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</row>
    <row r="521">
      <c r="A521" s="59">
        <v>22.0</v>
      </c>
      <c r="B521" s="59">
        <v>10.0</v>
      </c>
      <c r="C521" s="60">
        <v>33.1261391957518</v>
      </c>
      <c r="D521" s="60">
        <v>-96.6368204342014</v>
      </c>
      <c r="E521" s="61" t="s">
        <v>1256</v>
      </c>
      <c r="F521" s="112"/>
      <c r="G521" s="116"/>
      <c r="H521" s="70"/>
      <c r="I521" s="65">
        <f t="shared" si="1"/>
        <v>0</v>
      </c>
      <c r="J521" s="66">
        <f>COUNTIF(Flats!Username, F521)</f>
        <v>0</v>
      </c>
      <c r="K521" s="66" t="b">
        <v>0</v>
      </c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</row>
    <row r="522">
      <c r="A522" s="59">
        <v>22.0</v>
      </c>
      <c r="B522" s="59">
        <v>11.0</v>
      </c>
      <c r="C522" s="60">
        <v>33.1261391956342</v>
      </c>
      <c r="D522" s="60">
        <v>-96.6366488095067</v>
      </c>
      <c r="E522" s="61" t="s">
        <v>1256</v>
      </c>
      <c r="F522" s="112"/>
      <c r="G522" s="75"/>
      <c r="H522" s="70"/>
      <c r="I522" s="65">
        <f t="shared" si="1"/>
        <v>0</v>
      </c>
      <c r="J522" s="66">
        <f>COUNTIF(Flats!Username, F522)</f>
        <v>0</v>
      </c>
      <c r="K522" s="66" t="b">
        <v>0</v>
      </c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</row>
    <row r="523">
      <c r="A523" s="59">
        <v>22.0</v>
      </c>
      <c r="B523" s="59">
        <v>12.0</v>
      </c>
      <c r="C523" s="60">
        <v>33.1261391955165</v>
      </c>
      <c r="D523" s="60">
        <v>-96.636477184812</v>
      </c>
      <c r="E523" s="61" t="s">
        <v>1256</v>
      </c>
      <c r="F523" s="112"/>
      <c r="G523" s="75"/>
      <c r="H523" s="70"/>
      <c r="I523" s="65">
        <f t="shared" si="1"/>
        <v>0</v>
      </c>
      <c r="J523" s="66">
        <f>COUNTIF(Flats!Username, F523)</f>
        <v>0</v>
      </c>
      <c r="K523" s="66" t="b">
        <v>0</v>
      </c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</row>
    <row r="524">
      <c r="A524" s="59">
        <v>22.0</v>
      </c>
      <c r="B524" s="59">
        <v>13.0</v>
      </c>
      <c r="C524" s="60">
        <v>33.1261391953989</v>
      </c>
      <c r="D524" s="60">
        <v>-96.6363055601173</v>
      </c>
      <c r="E524" s="61" t="s">
        <v>1256</v>
      </c>
      <c r="F524" s="112"/>
      <c r="G524" s="82"/>
      <c r="H524" s="70"/>
      <c r="I524" s="65">
        <f t="shared" si="1"/>
        <v>0</v>
      </c>
      <c r="J524" s="66">
        <f>COUNTIF(Flats!Username, F524)</f>
        <v>0</v>
      </c>
      <c r="K524" s="66" t="b">
        <v>0</v>
      </c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</row>
    <row r="525">
      <c r="A525" s="59">
        <v>22.0</v>
      </c>
      <c r="B525" s="59">
        <v>14.0</v>
      </c>
      <c r="C525" s="60">
        <v>33.1261391952812</v>
      </c>
      <c r="D525" s="60">
        <v>-96.6361339354226</v>
      </c>
      <c r="E525" s="61" t="s">
        <v>1256</v>
      </c>
      <c r="F525" s="112"/>
      <c r="G525" s="82"/>
      <c r="H525" s="70"/>
      <c r="I525" s="65">
        <f t="shared" si="1"/>
        <v>0</v>
      </c>
      <c r="J525" s="66">
        <f>COUNTIF(Flats!Username, F525)</f>
        <v>0</v>
      </c>
      <c r="K525" s="66" t="b">
        <v>0</v>
      </c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</row>
    <row r="526">
      <c r="A526" s="59">
        <v>22.0</v>
      </c>
      <c r="B526" s="59">
        <v>15.0</v>
      </c>
      <c r="C526" s="60">
        <v>33.1261391951636</v>
      </c>
      <c r="D526" s="60">
        <v>-96.6359623107279</v>
      </c>
      <c r="E526" s="61" t="s">
        <v>1256</v>
      </c>
      <c r="F526" s="112"/>
      <c r="G526" s="75"/>
      <c r="H526" s="70"/>
      <c r="I526" s="65">
        <f t="shared" si="1"/>
        <v>0</v>
      </c>
      <c r="J526" s="66">
        <f>COUNTIF(Flats!Username, F526)</f>
        <v>0</v>
      </c>
      <c r="K526" s="66" t="b">
        <v>0</v>
      </c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</row>
    <row r="527">
      <c r="A527" s="59">
        <v>22.0</v>
      </c>
      <c r="B527" s="59">
        <v>16.0</v>
      </c>
      <c r="C527" s="60">
        <v>33.126139195046</v>
      </c>
      <c r="D527" s="60">
        <v>-96.6357906860332</v>
      </c>
      <c r="E527" s="61" t="s">
        <v>1256</v>
      </c>
      <c r="F527" s="112"/>
      <c r="G527" s="75"/>
      <c r="H527" s="70"/>
      <c r="I527" s="65">
        <f t="shared" si="1"/>
        <v>0</v>
      </c>
      <c r="J527" s="66">
        <f>COUNTIF(Flats!Username, F527)</f>
        <v>0</v>
      </c>
      <c r="K527" s="66" t="b">
        <v>0</v>
      </c>
      <c r="L527" s="71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</row>
    <row r="528">
      <c r="A528" s="59">
        <v>22.0</v>
      </c>
      <c r="B528" s="59">
        <v>17.0</v>
      </c>
      <c r="C528" s="60">
        <v>33.1261391949283</v>
      </c>
      <c r="D528" s="60">
        <v>-96.6356190613385</v>
      </c>
      <c r="E528" s="61" t="s">
        <v>1256</v>
      </c>
      <c r="F528" s="112"/>
      <c r="G528" s="75"/>
      <c r="H528" s="70"/>
      <c r="I528" s="65">
        <f t="shared" si="1"/>
        <v>0</v>
      </c>
      <c r="J528" s="66">
        <f>COUNTIF(Flats!Username, F528)</f>
        <v>0</v>
      </c>
      <c r="K528" s="66" t="b">
        <v>0</v>
      </c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</row>
    <row r="529">
      <c r="A529" s="59">
        <v>22.0</v>
      </c>
      <c r="B529" s="59">
        <v>18.0</v>
      </c>
      <c r="C529" s="60">
        <v>33.1261391948107</v>
      </c>
      <c r="D529" s="60">
        <v>-96.6354474366438</v>
      </c>
      <c r="E529" s="61" t="s">
        <v>1256</v>
      </c>
      <c r="F529" s="112"/>
      <c r="G529" s="75"/>
      <c r="H529" s="70"/>
      <c r="I529" s="65">
        <f t="shared" si="1"/>
        <v>0</v>
      </c>
      <c r="J529" s="66">
        <f>COUNTIF(Flats!Username, F529)</f>
        <v>0</v>
      </c>
      <c r="K529" s="66" t="b">
        <v>0</v>
      </c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</row>
    <row r="530">
      <c r="A530" s="59">
        <v>22.0</v>
      </c>
      <c r="B530" s="59">
        <v>19.0</v>
      </c>
      <c r="C530" s="60">
        <v>33.126139194693</v>
      </c>
      <c r="D530" s="60">
        <v>-96.6352758119491</v>
      </c>
      <c r="E530" s="61" t="s">
        <v>1256</v>
      </c>
      <c r="F530" s="112"/>
      <c r="G530" s="82"/>
      <c r="H530" s="70"/>
      <c r="I530" s="65">
        <f t="shared" si="1"/>
        <v>0</v>
      </c>
      <c r="J530" s="66">
        <f>COUNTIF(Flats!Username, F530)</f>
        <v>0</v>
      </c>
      <c r="K530" s="66" t="b">
        <v>0</v>
      </c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</row>
    <row r="531">
      <c r="A531" s="59">
        <v>22.0</v>
      </c>
      <c r="B531" s="59">
        <v>20.0</v>
      </c>
      <c r="C531" s="60">
        <v>33.1261391945754</v>
      </c>
      <c r="D531" s="60">
        <v>-96.6351041872544</v>
      </c>
      <c r="E531" s="61" t="s">
        <v>1256</v>
      </c>
      <c r="F531" s="112"/>
      <c r="G531" s="75"/>
      <c r="H531" s="70"/>
      <c r="I531" s="65">
        <f t="shared" si="1"/>
        <v>0</v>
      </c>
      <c r="J531" s="66">
        <f>COUNTIF(Flats!Username, F531)</f>
        <v>0</v>
      </c>
      <c r="K531" s="66" t="b">
        <v>0</v>
      </c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</row>
    <row r="532">
      <c r="A532" s="59">
        <v>22.0</v>
      </c>
      <c r="B532" s="59">
        <v>21.0</v>
      </c>
      <c r="C532" s="60">
        <v>33.1261391944578</v>
      </c>
      <c r="D532" s="60">
        <v>-96.6349325625597</v>
      </c>
      <c r="E532" s="61" t="s">
        <v>1256</v>
      </c>
      <c r="F532" s="112"/>
      <c r="G532" s="75"/>
      <c r="H532" s="70"/>
      <c r="I532" s="65">
        <f t="shared" si="1"/>
        <v>0</v>
      </c>
      <c r="J532" s="66">
        <f>COUNTIF(Flats!Username, F532)</f>
        <v>0</v>
      </c>
      <c r="K532" s="66" t="b">
        <v>0</v>
      </c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</row>
    <row r="533">
      <c r="A533" s="59">
        <v>22.0</v>
      </c>
      <c r="B533" s="59">
        <v>22.0</v>
      </c>
      <c r="C533" s="60">
        <v>33.1261391943401</v>
      </c>
      <c r="D533" s="60">
        <v>-96.634760937865</v>
      </c>
      <c r="E533" s="61" t="s">
        <v>1256</v>
      </c>
      <c r="F533" s="112"/>
      <c r="G533" s="75"/>
      <c r="H533" s="70"/>
      <c r="I533" s="65">
        <f t="shared" si="1"/>
        <v>0</v>
      </c>
      <c r="J533" s="66">
        <f>COUNTIF(Flats!Username, F533)</f>
        <v>0</v>
      </c>
      <c r="K533" s="66" t="b">
        <v>0</v>
      </c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</row>
    <row r="534">
      <c r="A534" s="59">
        <v>22.0</v>
      </c>
      <c r="B534" s="59">
        <v>23.0</v>
      </c>
      <c r="C534" s="60">
        <v>33.1261391942225</v>
      </c>
      <c r="D534" s="60">
        <v>-96.6345893131703</v>
      </c>
      <c r="E534" s="61" t="s">
        <v>1256</v>
      </c>
      <c r="F534" s="112"/>
      <c r="G534" s="82"/>
      <c r="H534" s="70"/>
      <c r="I534" s="65">
        <f t="shared" si="1"/>
        <v>0</v>
      </c>
      <c r="J534" s="66">
        <f>COUNTIF(Flats!Username, F534)</f>
        <v>0</v>
      </c>
      <c r="K534" s="66" t="b">
        <v>0</v>
      </c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</row>
    <row r="535">
      <c r="A535" s="59">
        <v>22.0</v>
      </c>
      <c r="B535" s="59">
        <v>24.0</v>
      </c>
      <c r="C535" s="60">
        <v>33.1261391941048</v>
      </c>
      <c r="D535" s="60">
        <v>-96.6344176884756</v>
      </c>
      <c r="E535" s="61" t="s">
        <v>1256</v>
      </c>
      <c r="F535" s="112"/>
      <c r="G535" s="75"/>
      <c r="H535" s="70"/>
      <c r="I535" s="65">
        <f t="shared" si="1"/>
        <v>0</v>
      </c>
      <c r="J535" s="66">
        <f>COUNTIF(Flats!Username, F535)</f>
        <v>0</v>
      </c>
      <c r="K535" s="66" t="b">
        <v>0</v>
      </c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</row>
    <row r="536">
      <c r="A536" s="59">
        <v>22.0</v>
      </c>
      <c r="B536" s="59">
        <v>25.0</v>
      </c>
      <c r="C536" s="60">
        <v>33.1261391939872</v>
      </c>
      <c r="D536" s="60">
        <v>-96.6342460637809</v>
      </c>
      <c r="E536" s="61" t="s">
        <v>1256</v>
      </c>
      <c r="F536" s="112"/>
      <c r="G536" s="82"/>
      <c r="H536" s="70"/>
      <c r="I536" s="65">
        <f t="shared" si="1"/>
        <v>0</v>
      </c>
      <c r="J536" s="66">
        <f>COUNTIF(Flats!Username, F536)</f>
        <v>0</v>
      </c>
      <c r="K536" s="66" t="b">
        <v>0</v>
      </c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</row>
    <row r="537">
      <c r="A537" s="59">
        <v>22.0</v>
      </c>
      <c r="B537" s="59">
        <v>26.0</v>
      </c>
      <c r="C537" s="60">
        <v>33.1261391938696</v>
      </c>
      <c r="D537" s="60">
        <v>-96.6340744390862</v>
      </c>
      <c r="E537" s="61" t="s">
        <v>1256</v>
      </c>
      <c r="F537" s="112"/>
      <c r="G537" s="75"/>
      <c r="H537" s="70"/>
      <c r="I537" s="65">
        <f t="shared" si="1"/>
        <v>0</v>
      </c>
      <c r="J537" s="66">
        <f>COUNTIF(Flats!Username, F537)</f>
        <v>0</v>
      </c>
      <c r="K537" s="66" t="b">
        <v>0</v>
      </c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</row>
    <row r="538">
      <c r="A538" s="59">
        <v>22.0</v>
      </c>
      <c r="B538" s="59">
        <v>27.0</v>
      </c>
      <c r="C538" s="60">
        <v>33.1261391937519</v>
      </c>
      <c r="D538" s="60">
        <v>-96.6339028143915</v>
      </c>
      <c r="E538" s="61" t="s">
        <v>1256</v>
      </c>
      <c r="F538" s="112"/>
      <c r="G538" s="82"/>
      <c r="H538" s="70"/>
      <c r="I538" s="65">
        <f t="shared" si="1"/>
        <v>0</v>
      </c>
      <c r="J538" s="66">
        <f>COUNTIF(Flats!Username, F538)</f>
        <v>0</v>
      </c>
      <c r="K538" s="66" t="b">
        <v>0</v>
      </c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</row>
    <row r="539">
      <c r="A539" s="59">
        <v>22.0</v>
      </c>
      <c r="B539" s="59">
        <v>28.0</v>
      </c>
      <c r="C539" s="60">
        <v>33.1261391936343</v>
      </c>
      <c r="D539" s="60">
        <v>-96.6337311896968</v>
      </c>
      <c r="E539" s="61" t="s">
        <v>1256</v>
      </c>
      <c r="F539" s="112"/>
      <c r="G539" s="75"/>
      <c r="H539" s="70"/>
      <c r="I539" s="65">
        <f t="shared" si="1"/>
        <v>0</v>
      </c>
      <c r="J539" s="66">
        <f>COUNTIF(Flats!Username, F539)</f>
        <v>0</v>
      </c>
      <c r="K539" s="66" t="b">
        <v>0</v>
      </c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</row>
    <row r="540">
      <c r="A540" s="59">
        <v>22.0</v>
      </c>
      <c r="B540" s="59">
        <v>29.0</v>
      </c>
      <c r="C540" s="60">
        <v>33.1261391935166</v>
      </c>
      <c r="D540" s="60">
        <v>-96.6335595650021</v>
      </c>
      <c r="E540" s="61" t="s">
        <v>1256</v>
      </c>
      <c r="F540" s="112"/>
      <c r="G540" s="82"/>
      <c r="H540" s="70"/>
      <c r="I540" s="65">
        <f t="shared" si="1"/>
        <v>0</v>
      </c>
      <c r="J540" s="66">
        <f>COUNTIF(Flats!Username, F540)</f>
        <v>0</v>
      </c>
      <c r="K540" s="66" t="b">
        <v>0</v>
      </c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</row>
    <row r="541">
      <c r="A541" s="59">
        <v>22.0</v>
      </c>
      <c r="B541" s="59">
        <v>30.0</v>
      </c>
      <c r="C541" s="60">
        <v>33.126139193399</v>
      </c>
      <c r="D541" s="60">
        <v>-96.6333879403074</v>
      </c>
      <c r="E541" s="61" t="s">
        <v>1256</v>
      </c>
      <c r="F541" s="112"/>
      <c r="G541" s="75"/>
      <c r="H541" s="70"/>
      <c r="I541" s="65">
        <f t="shared" si="1"/>
        <v>0</v>
      </c>
      <c r="J541" s="66">
        <f>COUNTIF(Flats!Username, F541)</f>
        <v>0</v>
      </c>
      <c r="K541" s="66" t="b">
        <v>0</v>
      </c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</row>
    <row r="542">
      <c r="A542" s="59">
        <v>22.0</v>
      </c>
      <c r="B542" s="59">
        <v>31.0</v>
      </c>
      <c r="C542" s="60">
        <v>33.1261391932813</v>
      </c>
      <c r="D542" s="60">
        <v>-96.6332163156127</v>
      </c>
      <c r="E542" s="61" t="s">
        <v>1256</v>
      </c>
      <c r="F542" s="112"/>
      <c r="G542" s="82"/>
      <c r="H542" s="70"/>
      <c r="I542" s="65">
        <f t="shared" si="1"/>
        <v>0</v>
      </c>
      <c r="J542" s="66">
        <f>COUNTIF(Flats!Username, F542)</f>
        <v>0</v>
      </c>
      <c r="K542" s="66" t="b">
        <v>0</v>
      </c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</row>
    <row r="543">
      <c r="A543" s="59">
        <v>22.0</v>
      </c>
      <c r="B543" s="59">
        <v>32.0</v>
      </c>
      <c r="C543" s="60">
        <v>33.1261391931637</v>
      </c>
      <c r="D543" s="60">
        <v>-96.633044690918</v>
      </c>
      <c r="E543" s="61" t="s">
        <v>1256</v>
      </c>
      <c r="F543" s="112"/>
      <c r="G543" s="116"/>
      <c r="H543" s="64"/>
      <c r="I543" s="65">
        <f t="shared" si="1"/>
        <v>0</v>
      </c>
      <c r="J543" s="66">
        <f>COUNTIF(Flats!Username, F543)</f>
        <v>0</v>
      </c>
      <c r="K543" s="66" t="b">
        <v>0</v>
      </c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</row>
    <row r="544">
      <c r="A544" s="59">
        <v>22.0</v>
      </c>
      <c r="B544" s="59">
        <v>33.0</v>
      </c>
      <c r="C544" s="60">
        <v>33.1261391930461</v>
      </c>
      <c r="D544" s="60">
        <v>-96.6328730662233</v>
      </c>
      <c r="E544" s="61" t="s">
        <v>1256</v>
      </c>
      <c r="F544" s="112"/>
      <c r="G544" s="75"/>
      <c r="H544" s="90"/>
      <c r="I544" s="65">
        <f t="shared" si="1"/>
        <v>0</v>
      </c>
      <c r="J544" s="66">
        <f>COUNTIF(Flats!Username, F544)</f>
        <v>0</v>
      </c>
      <c r="K544" s="66" t="b">
        <v>0</v>
      </c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</row>
    <row r="545">
      <c r="A545" s="59">
        <v>22.0</v>
      </c>
      <c r="B545" s="59">
        <v>34.0</v>
      </c>
      <c r="C545" s="60">
        <v>33.1261391929284</v>
      </c>
      <c r="D545" s="60">
        <v>-96.6327014415286</v>
      </c>
      <c r="E545" s="61" t="s">
        <v>1256</v>
      </c>
      <c r="F545" s="112"/>
      <c r="G545" s="75"/>
      <c r="H545" s="70"/>
      <c r="I545" s="65">
        <f t="shared" si="1"/>
        <v>0</v>
      </c>
      <c r="J545" s="66">
        <f>COUNTIF(Flats!Username, F545)</f>
        <v>0</v>
      </c>
      <c r="K545" s="66" t="b">
        <v>0</v>
      </c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</row>
    <row r="546">
      <c r="A546" s="59">
        <v>22.0</v>
      </c>
      <c r="B546" s="59">
        <v>35.0</v>
      </c>
      <c r="C546" s="60">
        <v>33.1261391928108</v>
      </c>
      <c r="D546" s="60">
        <v>-96.6325298168339</v>
      </c>
      <c r="E546" s="61" t="s">
        <v>1256</v>
      </c>
      <c r="F546" s="112"/>
      <c r="G546" s="75"/>
      <c r="H546" s="70"/>
      <c r="I546" s="65">
        <f t="shared" si="1"/>
        <v>0</v>
      </c>
      <c r="J546" s="66">
        <f>COUNTIF(Flats!Username, F546)</f>
        <v>0</v>
      </c>
      <c r="K546" s="66" t="b">
        <v>0</v>
      </c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</row>
    <row r="547">
      <c r="A547" s="59">
        <v>22.0</v>
      </c>
      <c r="B547" s="59">
        <v>36.0</v>
      </c>
      <c r="C547" s="60">
        <v>33.1261391926931</v>
      </c>
      <c r="D547" s="60">
        <v>-96.6323581921392</v>
      </c>
      <c r="E547" s="61" t="s">
        <v>1256</v>
      </c>
      <c r="F547" s="112"/>
      <c r="G547" s="116"/>
      <c r="H547" s="70"/>
      <c r="I547" s="65">
        <f t="shared" si="1"/>
        <v>0</v>
      </c>
      <c r="J547" s="66">
        <f>COUNTIF(Flats!Username, F547)</f>
        <v>0</v>
      </c>
      <c r="K547" s="66" t="b">
        <v>0</v>
      </c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</row>
    <row r="548">
      <c r="A548" s="59">
        <v>22.0</v>
      </c>
      <c r="B548" s="59">
        <v>37.0</v>
      </c>
      <c r="C548" s="60">
        <v>33.1261391925755</v>
      </c>
      <c r="D548" s="60">
        <v>-96.6321865674445</v>
      </c>
      <c r="E548" s="61" t="s">
        <v>1256</v>
      </c>
      <c r="F548" s="112"/>
      <c r="G548" s="82"/>
      <c r="H548" s="70"/>
      <c r="I548" s="65">
        <f t="shared" si="1"/>
        <v>0</v>
      </c>
      <c r="J548" s="66">
        <f>COUNTIF(Flats!Username, F548)</f>
        <v>0</v>
      </c>
      <c r="K548" s="66" t="b">
        <v>0</v>
      </c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</row>
    <row r="549">
      <c r="A549" s="59">
        <v>23.0</v>
      </c>
      <c r="B549" s="59">
        <v>5.0</v>
      </c>
      <c r="C549" s="60">
        <v>33.1259954658945</v>
      </c>
      <c r="D549" s="60">
        <v>-96.6376785599223</v>
      </c>
      <c r="E549" s="61" t="s">
        <v>1256</v>
      </c>
      <c r="F549" s="112"/>
      <c r="G549" s="75"/>
      <c r="H549" s="70"/>
      <c r="I549" s="65">
        <f t="shared" si="1"/>
        <v>0</v>
      </c>
      <c r="J549" s="66">
        <f>COUNTIF(Flats!Username, F549)</f>
        <v>0</v>
      </c>
      <c r="K549" s="66" t="b">
        <v>0</v>
      </c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</row>
    <row r="550">
      <c r="A550" s="59">
        <v>23.0</v>
      </c>
      <c r="B550" s="59">
        <v>6.0</v>
      </c>
      <c r="C550" s="60">
        <v>33.1259954657769</v>
      </c>
      <c r="D550" s="60">
        <v>-96.6375069355085</v>
      </c>
      <c r="E550" s="61" t="s">
        <v>1256</v>
      </c>
      <c r="F550" s="112" t="s">
        <v>392</v>
      </c>
      <c r="G550" s="114" t="s">
        <v>1384</v>
      </c>
      <c r="H550" s="64"/>
      <c r="I550" s="65">
        <f t="shared" si="1"/>
        <v>0</v>
      </c>
      <c r="J550" s="66">
        <f>COUNTIF(Flats!Username, F550)</f>
        <v>2</v>
      </c>
      <c r="K550" s="66" t="b">
        <v>0</v>
      </c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</row>
    <row r="551">
      <c r="A551" s="59">
        <v>23.0</v>
      </c>
      <c r="B551" s="59">
        <v>7.0</v>
      </c>
      <c r="C551" s="60">
        <v>33.1259954656592</v>
      </c>
      <c r="D551" s="60">
        <v>-96.6373353110947</v>
      </c>
      <c r="E551" s="61" t="s">
        <v>1256</v>
      </c>
      <c r="F551" s="112"/>
      <c r="G551" s="75"/>
      <c r="H551" s="70"/>
      <c r="I551" s="65">
        <f t="shared" si="1"/>
        <v>0</v>
      </c>
      <c r="J551" s="66">
        <f>COUNTIF(Flats!Username, F551)</f>
        <v>0</v>
      </c>
      <c r="K551" s="66" t="b">
        <v>0</v>
      </c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</row>
    <row r="552">
      <c r="A552" s="59">
        <v>23.0</v>
      </c>
      <c r="B552" s="59">
        <v>8.0</v>
      </c>
      <c r="C552" s="60">
        <v>33.1259954655416</v>
      </c>
      <c r="D552" s="60">
        <v>-96.6371636866809</v>
      </c>
      <c r="E552" s="61" t="s">
        <v>1256</v>
      </c>
      <c r="F552" s="112"/>
      <c r="G552" s="75"/>
      <c r="H552" s="70"/>
      <c r="I552" s="65">
        <f t="shared" si="1"/>
        <v>0</v>
      </c>
      <c r="J552" s="66">
        <f>COUNTIF(Flats!Username, F552)</f>
        <v>0</v>
      </c>
      <c r="K552" s="66" t="b">
        <v>0</v>
      </c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</row>
    <row r="553">
      <c r="A553" s="59">
        <v>23.0</v>
      </c>
      <c r="B553" s="59">
        <v>9.0</v>
      </c>
      <c r="C553" s="60">
        <v>33.125995465424</v>
      </c>
      <c r="D553" s="60">
        <v>-96.6369920622672</v>
      </c>
      <c r="E553" s="61" t="s">
        <v>1256</v>
      </c>
      <c r="F553" s="112"/>
      <c r="G553" s="75"/>
      <c r="H553" s="70"/>
      <c r="I553" s="65">
        <f t="shared" si="1"/>
        <v>0</v>
      </c>
      <c r="J553" s="66">
        <f>COUNTIF(Flats!Username, F553)</f>
        <v>0</v>
      </c>
      <c r="K553" s="66" t="b">
        <v>0</v>
      </c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</row>
    <row r="554">
      <c r="A554" s="59">
        <v>23.0</v>
      </c>
      <c r="B554" s="59">
        <v>10.0</v>
      </c>
      <c r="C554" s="60">
        <v>33.1259954653063</v>
      </c>
      <c r="D554" s="60">
        <v>-96.6368204378534</v>
      </c>
      <c r="E554" s="61" t="s">
        <v>1256</v>
      </c>
      <c r="F554" s="119"/>
      <c r="H554" s="73"/>
      <c r="I554" s="65">
        <f t="shared" si="1"/>
        <v>0</v>
      </c>
      <c r="J554" s="66">
        <f>COUNTIF(Flats!Username, F554)</f>
        <v>0</v>
      </c>
      <c r="K554" s="66" t="b">
        <v>0</v>
      </c>
    </row>
    <row r="555">
      <c r="A555" s="59">
        <v>23.0</v>
      </c>
      <c r="B555" s="59">
        <v>11.0</v>
      </c>
      <c r="C555" s="60">
        <v>33.1259954651887</v>
      </c>
      <c r="D555" s="60">
        <v>-96.6366488134397</v>
      </c>
      <c r="E555" s="61" t="s">
        <v>1256</v>
      </c>
      <c r="F555" s="79" t="s">
        <v>392</v>
      </c>
      <c r="G555" s="69" t="s">
        <v>1385</v>
      </c>
      <c r="H555" s="73"/>
      <c r="I555" s="65">
        <f t="shared" si="1"/>
        <v>0</v>
      </c>
      <c r="J555" s="66">
        <f>COUNTIF(Flats!Username, F555)</f>
        <v>2</v>
      </c>
      <c r="K555" s="66" t="b">
        <v>0</v>
      </c>
    </row>
    <row r="556">
      <c r="A556" s="59">
        <v>23.0</v>
      </c>
      <c r="B556" s="59">
        <v>12.0</v>
      </c>
      <c r="C556" s="60">
        <v>33.125995465071</v>
      </c>
      <c r="D556" s="60">
        <v>-96.6364771890259</v>
      </c>
      <c r="E556" s="61" t="s">
        <v>1256</v>
      </c>
      <c r="F556" s="119"/>
      <c r="H556" s="73"/>
      <c r="I556" s="65">
        <f t="shared" si="1"/>
        <v>0</v>
      </c>
      <c r="J556" s="66">
        <f>COUNTIF(Flats!Username, F556)</f>
        <v>0</v>
      </c>
      <c r="K556" s="66" t="b">
        <v>0</v>
      </c>
    </row>
    <row r="557">
      <c r="A557" s="59">
        <v>23.0</v>
      </c>
      <c r="B557" s="59">
        <v>13.0</v>
      </c>
      <c r="C557" s="60">
        <v>33.1259954649534</v>
      </c>
      <c r="D557" s="60">
        <v>-96.6363055646122</v>
      </c>
      <c r="E557" s="61" t="s">
        <v>1256</v>
      </c>
      <c r="F557" s="119"/>
      <c r="H557" s="73"/>
      <c r="I557" s="65">
        <f t="shared" si="1"/>
        <v>0</v>
      </c>
      <c r="J557" s="66">
        <f>COUNTIF(Flats!Username, F557)</f>
        <v>0</v>
      </c>
      <c r="K557" s="66" t="b">
        <v>0</v>
      </c>
    </row>
    <row r="558">
      <c r="A558" s="59">
        <v>23.0</v>
      </c>
      <c r="B558" s="59">
        <v>14.0</v>
      </c>
      <c r="C558" s="60">
        <v>33.1259954648358</v>
      </c>
      <c r="D558" s="60">
        <v>-96.6361339401985</v>
      </c>
      <c r="E558" s="61" t="s">
        <v>1256</v>
      </c>
      <c r="F558" s="119"/>
      <c r="H558" s="73"/>
      <c r="I558" s="65">
        <f t="shared" si="1"/>
        <v>0</v>
      </c>
      <c r="J558" s="66">
        <f>COUNTIF(Flats!Username, F558)</f>
        <v>0</v>
      </c>
      <c r="K558" s="66" t="b">
        <v>0</v>
      </c>
    </row>
    <row r="559">
      <c r="A559" s="59">
        <v>23.0</v>
      </c>
      <c r="B559" s="59">
        <v>15.0</v>
      </c>
      <c r="C559" s="60">
        <v>33.1259954647181</v>
      </c>
      <c r="D559" s="60">
        <v>-96.6359623157847</v>
      </c>
      <c r="E559" s="61" t="s">
        <v>1256</v>
      </c>
      <c r="F559" s="119"/>
      <c r="H559" s="73"/>
      <c r="I559" s="65">
        <f t="shared" si="1"/>
        <v>0</v>
      </c>
      <c r="J559" s="66">
        <f>COUNTIF(Flats!Username, F559)</f>
        <v>0</v>
      </c>
      <c r="K559" s="66" t="b">
        <v>0</v>
      </c>
    </row>
    <row r="560">
      <c r="A560" s="59">
        <v>23.0</v>
      </c>
      <c r="B560" s="59">
        <v>16.0</v>
      </c>
      <c r="C560" s="60">
        <v>33.1259954646005</v>
      </c>
      <c r="D560" s="60">
        <v>-96.6357906913709</v>
      </c>
      <c r="E560" s="61" t="s">
        <v>1256</v>
      </c>
      <c r="F560" s="119"/>
      <c r="H560" s="73"/>
      <c r="I560" s="65">
        <f t="shared" si="1"/>
        <v>0</v>
      </c>
      <c r="J560" s="66">
        <f>COUNTIF(Flats!Username, F560)</f>
        <v>0</v>
      </c>
      <c r="K560" s="66" t="b">
        <v>0</v>
      </c>
    </row>
    <row r="561">
      <c r="A561" s="59">
        <v>23.0</v>
      </c>
      <c r="B561" s="59">
        <v>17.0</v>
      </c>
      <c r="C561" s="60">
        <v>33.1259954644828</v>
      </c>
      <c r="D561" s="60">
        <v>-96.6356190669571</v>
      </c>
      <c r="E561" s="61" t="s">
        <v>1256</v>
      </c>
      <c r="F561" s="119"/>
      <c r="H561" s="73"/>
      <c r="I561" s="65">
        <f t="shared" si="1"/>
        <v>0</v>
      </c>
      <c r="J561" s="66">
        <f>COUNTIF(Flats!Username, F561)</f>
        <v>0</v>
      </c>
      <c r="K561" s="66" t="b">
        <v>0</v>
      </c>
    </row>
    <row r="562">
      <c r="A562" s="59">
        <v>23.0</v>
      </c>
      <c r="B562" s="59">
        <v>18.0</v>
      </c>
      <c r="C562" s="60">
        <v>33.1259954643652</v>
      </c>
      <c r="D562" s="60">
        <v>-96.6354474425434</v>
      </c>
      <c r="E562" s="61" t="s">
        <v>1256</v>
      </c>
      <c r="F562" s="119"/>
      <c r="H562" s="73"/>
      <c r="I562" s="65">
        <f t="shared" si="1"/>
        <v>0</v>
      </c>
      <c r="J562" s="66">
        <f>COUNTIF(Flats!Username, F562)</f>
        <v>0</v>
      </c>
      <c r="K562" s="66" t="b">
        <v>0</v>
      </c>
    </row>
    <row r="563">
      <c r="A563" s="59">
        <v>23.0</v>
      </c>
      <c r="B563" s="59">
        <v>19.0</v>
      </c>
      <c r="C563" s="60">
        <v>33.1259954642475</v>
      </c>
      <c r="D563" s="60">
        <v>-96.6352758181296</v>
      </c>
      <c r="E563" s="61" t="s">
        <v>1256</v>
      </c>
      <c r="F563" s="119"/>
      <c r="H563" s="73"/>
      <c r="I563" s="65">
        <f t="shared" si="1"/>
        <v>0</v>
      </c>
      <c r="J563" s="66">
        <f>COUNTIF(Flats!Username, F563)</f>
        <v>0</v>
      </c>
      <c r="K563" s="66" t="b">
        <v>0</v>
      </c>
    </row>
    <row r="564">
      <c r="A564" s="59">
        <v>23.0</v>
      </c>
      <c r="B564" s="59">
        <v>20.0</v>
      </c>
      <c r="C564" s="60">
        <v>33.1259954641299</v>
      </c>
      <c r="D564" s="60">
        <v>-96.6351041937159</v>
      </c>
      <c r="E564" s="61" t="s">
        <v>1256</v>
      </c>
      <c r="F564" s="119"/>
      <c r="H564" s="73"/>
      <c r="I564" s="65">
        <f t="shared" si="1"/>
        <v>0</v>
      </c>
      <c r="J564" s="66">
        <f>COUNTIF(Flats!Username, F564)</f>
        <v>0</v>
      </c>
      <c r="K564" s="66" t="b">
        <v>0</v>
      </c>
    </row>
    <row r="565">
      <c r="A565" s="59">
        <v>23.0</v>
      </c>
      <c r="B565" s="59">
        <v>21.0</v>
      </c>
      <c r="C565" s="60">
        <v>33.1259954640123</v>
      </c>
      <c r="D565" s="60">
        <v>-96.6349325693022</v>
      </c>
      <c r="E565" s="61" t="s">
        <v>1256</v>
      </c>
      <c r="F565" s="119"/>
      <c r="H565" s="73"/>
      <c r="I565" s="65">
        <f t="shared" si="1"/>
        <v>0</v>
      </c>
      <c r="J565" s="66">
        <f>COUNTIF(Flats!Username, F565)</f>
        <v>0</v>
      </c>
      <c r="K565" s="66" t="b">
        <v>0</v>
      </c>
    </row>
    <row r="566">
      <c r="A566" s="59">
        <v>23.0</v>
      </c>
      <c r="B566" s="59">
        <v>22.0</v>
      </c>
      <c r="C566" s="60">
        <v>33.1259954638946</v>
      </c>
      <c r="D566" s="60">
        <v>-96.6347609448885</v>
      </c>
      <c r="E566" s="61" t="s">
        <v>1256</v>
      </c>
      <c r="F566" s="119"/>
      <c r="H566" s="73"/>
      <c r="I566" s="65">
        <f t="shared" si="1"/>
        <v>0</v>
      </c>
      <c r="J566" s="66">
        <f>COUNTIF(Flats!Username, F566)</f>
        <v>0</v>
      </c>
      <c r="K566" s="66" t="b">
        <v>0</v>
      </c>
    </row>
    <row r="567">
      <c r="A567" s="59">
        <v>23.0</v>
      </c>
      <c r="B567" s="59">
        <v>23.0</v>
      </c>
      <c r="C567" s="60">
        <v>33.125995463777</v>
      </c>
      <c r="D567" s="60">
        <v>-96.6345893204747</v>
      </c>
      <c r="E567" s="61" t="s">
        <v>1256</v>
      </c>
      <c r="F567" s="119"/>
      <c r="H567" s="73"/>
      <c r="I567" s="65">
        <f t="shared" si="1"/>
        <v>0</v>
      </c>
      <c r="J567" s="66">
        <f>COUNTIF(Flats!Username, F567)</f>
        <v>0</v>
      </c>
      <c r="K567" s="66" t="b">
        <v>0</v>
      </c>
    </row>
    <row r="568">
      <c r="A568" s="59">
        <v>23.0</v>
      </c>
      <c r="B568" s="59">
        <v>24.0</v>
      </c>
      <c r="C568" s="60">
        <v>33.1259954636593</v>
      </c>
      <c r="D568" s="60">
        <v>-96.6344176960609</v>
      </c>
      <c r="E568" s="61" t="s">
        <v>1256</v>
      </c>
      <c r="F568" s="119"/>
      <c r="H568" s="73"/>
      <c r="I568" s="65">
        <f t="shared" si="1"/>
        <v>0</v>
      </c>
      <c r="J568" s="66">
        <f>COUNTIF(Flats!Username, F568)</f>
        <v>0</v>
      </c>
      <c r="K568" s="66" t="b">
        <v>0</v>
      </c>
    </row>
    <row r="569">
      <c r="A569" s="59">
        <v>23.0</v>
      </c>
      <c r="B569" s="59">
        <v>25.0</v>
      </c>
      <c r="C569" s="60">
        <v>33.1259954635417</v>
      </c>
      <c r="D569" s="60">
        <v>-96.6342460716472</v>
      </c>
      <c r="E569" s="61" t="s">
        <v>1256</v>
      </c>
      <c r="F569" s="119"/>
      <c r="H569" s="73"/>
      <c r="I569" s="65">
        <f t="shared" si="1"/>
        <v>0</v>
      </c>
      <c r="J569" s="66">
        <f>COUNTIF(Flats!Username, F569)</f>
        <v>0</v>
      </c>
      <c r="K569" s="66" t="b">
        <v>0</v>
      </c>
    </row>
    <row r="570">
      <c r="A570" s="59">
        <v>23.0</v>
      </c>
      <c r="B570" s="59">
        <v>26.0</v>
      </c>
      <c r="C570" s="60">
        <v>33.1259954634241</v>
      </c>
      <c r="D570" s="60">
        <v>-96.6340744472335</v>
      </c>
      <c r="E570" s="61" t="s">
        <v>1256</v>
      </c>
      <c r="F570" s="119"/>
      <c r="H570" s="73"/>
      <c r="I570" s="65">
        <f t="shared" si="1"/>
        <v>0</v>
      </c>
      <c r="J570" s="66">
        <f>COUNTIF(Flats!Username, F570)</f>
        <v>0</v>
      </c>
      <c r="K570" s="66" t="b">
        <v>0</v>
      </c>
    </row>
    <row r="571">
      <c r="A571" s="59">
        <v>23.0</v>
      </c>
      <c r="B571" s="59">
        <v>27.0</v>
      </c>
      <c r="C571" s="60">
        <v>33.1259954633064</v>
      </c>
      <c r="D571" s="60">
        <v>-96.6339028228197</v>
      </c>
      <c r="E571" s="61" t="s">
        <v>1256</v>
      </c>
      <c r="F571" s="119"/>
      <c r="H571" s="73"/>
      <c r="I571" s="65">
        <f t="shared" si="1"/>
        <v>0</v>
      </c>
      <c r="J571" s="66">
        <f>COUNTIF(Flats!Username, F571)</f>
        <v>0</v>
      </c>
      <c r="K571" s="66" t="b">
        <v>0</v>
      </c>
    </row>
    <row r="572">
      <c r="A572" s="59">
        <v>23.0</v>
      </c>
      <c r="B572" s="59">
        <v>28.0</v>
      </c>
      <c r="C572" s="60">
        <v>33.1259954631888</v>
      </c>
      <c r="D572" s="60">
        <v>-96.633731198406</v>
      </c>
      <c r="E572" s="61" t="s">
        <v>1256</v>
      </c>
      <c r="F572" s="119"/>
      <c r="H572" s="73"/>
      <c r="I572" s="65">
        <f t="shared" si="1"/>
        <v>0</v>
      </c>
      <c r="J572" s="66">
        <f>COUNTIF(Flats!Username, F572)</f>
        <v>0</v>
      </c>
      <c r="K572" s="66" t="b">
        <v>0</v>
      </c>
    </row>
    <row r="573">
      <c r="A573" s="59">
        <v>23.0</v>
      </c>
      <c r="B573" s="59">
        <v>29.0</v>
      </c>
      <c r="C573" s="60">
        <v>33.1259954630711</v>
      </c>
      <c r="D573" s="60">
        <v>-96.6335595739923</v>
      </c>
      <c r="E573" s="61" t="s">
        <v>1256</v>
      </c>
      <c r="F573" s="119"/>
      <c r="H573" s="73"/>
      <c r="I573" s="65">
        <f t="shared" si="1"/>
        <v>0</v>
      </c>
      <c r="J573" s="66">
        <f>COUNTIF(Flats!Username, F573)</f>
        <v>0</v>
      </c>
      <c r="K573" s="66" t="b">
        <v>0</v>
      </c>
    </row>
    <row r="574">
      <c r="A574" s="59">
        <v>23.0</v>
      </c>
      <c r="B574" s="59">
        <v>30.0</v>
      </c>
      <c r="C574" s="60">
        <v>33.1259954629535</v>
      </c>
      <c r="D574" s="60">
        <v>-96.6333879495786</v>
      </c>
      <c r="E574" s="61" t="s">
        <v>1256</v>
      </c>
      <c r="F574" s="119"/>
      <c r="H574" s="73"/>
      <c r="I574" s="65">
        <f t="shared" si="1"/>
        <v>0</v>
      </c>
      <c r="J574" s="66">
        <f>COUNTIF(Flats!Username, F574)</f>
        <v>0</v>
      </c>
      <c r="K574" s="66" t="b">
        <v>0</v>
      </c>
    </row>
    <row r="575">
      <c r="A575" s="59">
        <v>23.0</v>
      </c>
      <c r="B575" s="59">
        <v>31.0</v>
      </c>
      <c r="C575" s="60">
        <v>33.1259954628358</v>
      </c>
      <c r="D575" s="60">
        <v>-96.6332163251648</v>
      </c>
      <c r="E575" s="61" t="s">
        <v>1256</v>
      </c>
      <c r="F575" s="119"/>
      <c r="H575" s="73"/>
      <c r="I575" s="65">
        <f t="shared" si="1"/>
        <v>0</v>
      </c>
      <c r="J575" s="66">
        <f>COUNTIF(Flats!Username, F575)</f>
        <v>0</v>
      </c>
      <c r="K575" s="66" t="b">
        <v>0</v>
      </c>
    </row>
    <row r="576">
      <c r="A576" s="59">
        <v>23.0</v>
      </c>
      <c r="B576" s="59">
        <v>32.0</v>
      </c>
      <c r="C576" s="60">
        <v>33.1259954627182</v>
      </c>
      <c r="D576" s="60">
        <v>-96.633044700751</v>
      </c>
      <c r="E576" s="61" t="s">
        <v>1256</v>
      </c>
      <c r="F576" s="119"/>
      <c r="H576" s="73"/>
      <c r="I576" s="65">
        <f t="shared" si="1"/>
        <v>0</v>
      </c>
      <c r="J576" s="66">
        <f>COUNTIF(Flats!Username, F576)</f>
        <v>0</v>
      </c>
      <c r="K576" s="66" t="b">
        <v>0</v>
      </c>
    </row>
    <row r="577">
      <c r="A577" s="59">
        <v>23.0</v>
      </c>
      <c r="B577" s="59">
        <v>33.0</v>
      </c>
      <c r="C577" s="60">
        <v>33.1259954626005</v>
      </c>
      <c r="D577" s="60">
        <v>-96.6328730763372</v>
      </c>
      <c r="E577" s="61" t="s">
        <v>1256</v>
      </c>
      <c r="F577" s="119"/>
      <c r="H577" s="73"/>
      <c r="I577" s="65">
        <f t="shared" si="1"/>
        <v>0</v>
      </c>
      <c r="J577" s="66">
        <f>COUNTIF(Flats!Username, F577)</f>
        <v>0</v>
      </c>
      <c r="K577" s="66" t="b">
        <v>0</v>
      </c>
    </row>
    <row r="578">
      <c r="A578" s="59">
        <v>23.0</v>
      </c>
      <c r="B578" s="59">
        <v>34.0</v>
      </c>
      <c r="C578" s="60">
        <v>33.1259954624829</v>
      </c>
      <c r="D578" s="60">
        <v>-96.6327014519234</v>
      </c>
      <c r="E578" s="61" t="s">
        <v>1256</v>
      </c>
      <c r="F578" s="119"/>
      <c r="H578" s="73"/>
      <c r="I578" s="65">
        <f t="shared" si="1"/>
        <v>0</v>
      </c>
      <c r="J578" s="66">
        <f>COUNTIF(Flats!Username, F578)</f>
        <v>0</v>
      </c>
      <c r="K578" s="66" t="b">
        <v>0</v>
      </c>
    </row>
    <row r="579">
      <c r="A579" s="59">
        <v>23.0</v>
      </c>
      <c r="B579" s="59">
        <v>35.0</v>
      </c>
      <c r="C579" s="60">
        <v>33.1259954623653</v>
      </c>
      <c r="D579" s="60">
        <v>-96.6325298275097</v>
      </c>
      <c r="E579" s="61" t="s">
        <v>1256</v>
      </c>
      <c r="F579" s="119"/>
      <c r="H579" s="73"/>
      <c r="I579" s="65">
        <f t="shared" si="1"/>
        <v>0</v>
      </c>
      <c r="J579" s="66">
        <f>COUNTIF(Flats!Username, F579)</f>
        <v>0</v>
      </c>
      <c r="K579" s="66" t="b">
        <v>0</v>
      </c>
    </row>
    <row r="580">
      <c r="A580" s="59">
        <v>23.0</v>
      </c>
      <c r="B580" s="59">
        <v>36.0</v>
      </c>
      <c r="C580" s="60">
        <v>33.1259954622476</v>
      </c>
      <c r="D580" s="60">
        <v>-96.632358203096</v>
      </c>
      <c r="E580" s="61" t="s">
        <v>1256</v>
      </c>
      <c r="F580" s="119"/>
      <c r="H580" s="73"/>
      <c r="I580" s="65">
        <f t="shared" si="1"/>
        <v>0</v>
      </c>
      <c r="J580" s="66">
        <f>COUNTIF(Flats!Username, F580)</f>
        <v>0</v>
      </c>
      <c r="K580" s="66" t="b">
        <v>0</v>
      </c>
    </row>
    <row r="581">
      <c r="A581" s="59">
        <v>23.0</v>
      </c>
      <c r="B581" s="59">
        <v>37.0</v>
      </c>
      <c r="C581" s="60">
        <v>33.12599546213</v>
      </c>
      <c r="D581" s="60">
        <v>-96.6321865786823</v>
      </c>
      <c r="E581" s="61" t="s">
        <v>1256</v>
      </c>
      <c r="F581" s="119"/>
      <c r="H581" s="73"/>
      <c r="I581" s="65">
        <f t="shared" si="1"/>
        <v>0</v>
      </c>
      <c r="J581" s="66">
        <f>COUNTIF(Flats!Username, F581)</f>
        <v>0</v>
      </c>
      <c r="K581" s="66" t="b">
        <v>0</v>
      </c>
    </row>
    <row r="582">
      <c r="A582" s="59">
        <v>23.0</v>
      </c>
      <c r="B582" s="59">
        <v>38.0</v>
      </c>
      <c r="C582" s="60">
        <v>33.1259954620123</v>
      </c>
      <c r="D582" s="60">
        <v>-96.6320149542685</v>
      </c>
      <c r="E582" s="61" t="s">
        <v>1256</v>
      </c>
      <c r="F582" s="119"/>
      <c r="H582" s="73"/>
      <c r="I582" s="65">
        <f t="shared" si="1"/>
        <v>0</v>
      </c>
      <c r="J582" s="66">
        <f>COUNTIF(Flats!Username, F582)</f>
        <v>0</v>
      </c>
      <c r="K582" s="66" t="b">
        <v>0</v>
      </c>
    </row>
    <row r="583">
      <c r="A583" s="59">
        <v>24.0</v>
      </c>
      <c r="B583" s="59">
        <v>5.0</v>
      </c>
      <c r="C583" s="60">
        <v>33.125851735449</v>
      </c>
      <c r="D583" s="60">
        <v>-96.6376785621701</v>
      </c>
      <c r="E583" s="61" t="s">
        <v>1256</v>
      </c>
      <c r="F583" s="119"/>
      <c r="H583" s="73"/>
      <c r="I583" s="65">
        <f t="shared" si="1"/>
        <v>0</v>
      </c>
      <c r="J583" s="66">
        <f>COUNTIF(Flats!Username, F583)</f>
        <v>0</v>
      </c>
      <c r="K583" s="66" t="b">
        <v>0</v>
      </c>
    </row>
    <row r="584">
      <c r="A584" s="59">
        <v>24.0</v>
      </c>
      <c r="B584" s="59">
        <v>6.0</v>
      </c>
      <c r="C584" s="60">
        <v>33.1258517353314</v>
      </c>
      <c r="D584" s="60">
        <v>-96.6375069380372</v>
      </c>
      <c r="E584" s="61" t="s">
        <v>1256</v>
      </c>
      <c r="F584" s="119"/>
      <c r="H584" s="73"/>
      <c r="I584" s="65">
        <f t="shared" si="1"/>
        <v>0</v>
      </c>
      <c r="J584" s="66">
        <f>COUNTIF(Flats!Username, F584)</f>
        <v>0</v>
      </c>
      <c r="K584" s="66" t="b">
        <v>0</v>
      </c>
    </row>
    <row r="585">
      <c r="A585" s="59">
        <v>24.0</v>
      </c>
      <c r="B585" s="59">
        <v>7.0</v>
      </c>
      <c r="C585" s="60">
        <v>33.1258517352137</v>
      </c>
      <c r="D585" s="60">
        <v>-96.6373353139044</v>
      </c>
      <c r="E585" s="61" t="s">
        <v>1256</v>
      </c>
      <c r="F585" s="119"/>
      <c r="H585" s="73"/>
      <c r="I585" s="65">
        <f t="shared" si="1"/>
        <v>0</v>
      </c>
      <c r="J585" s="66">
        <f>COUNTIF(Flats!Username, F585)</f>
        <v>0</v>
      </c>
      <c r="K585" s="66" t="b">
        <v>0</v>
      </c>
    </row>
    <row r="586">
      <c r="A586" s="59">
        <v>24.0</v>
      </c>
      <c r="B586" s="59">
        <v>8.0</v>
      </c>
      <c r="C586" s="60">
        <v>33.1258517350961</v>
      </c>
      <c r="D586" s="60">
        <v>-96.6371636897716</v>
      </c>
      <c r="E586" s="61" t="s">
        <v>1256</v>
      </c>
      <c r="F586" s="119"/>
      <c r="H586" s="73"/>
      <c r="I586" s="65">
        <f t="shared" si="1"/>
        <v>0</v>
      </c>
      <c r="J586" s="66">
        <f>COUNTIF(Flats!Username, F586)</f>
        <v>0</v>
      </c>
      <c r="K586" s="66" t="b">
        <v>0</v>
      </c>
    </row>
    <row r="587">
      <c r="A587" s="59">
        <v>24.0</v>
      </c>
      <c r="B587" s="59">
        <v>9.0</v>
      </c>
      <c r="C587" s="60">
        <v>33.1258517349785</v>
      </c>
      <c r="D587" s="60">
        <v>-96.6369920656388</v>
      </c>
      <c r="E587" s="61" t="s">
        <v>1256</v>
      </c>
      <c r="F587" s="119"/>
      <c r="H587" s="73"/>
      <c r="I587" s="65">
        <f t="shared" si="1"/>
        <v>0</v>
      </c>
      <c r="J587" s="66">
        <f>COUNTIF(Flats!Username, F587)</f>
        <v>0</v>
      </c>
      <c r="K587" s="66" t="b">
        <v>0</v>
      </c>
    </row>
    <row r="588">
      <c r="A588" s="59">
        <v>24.0</v>
      </c>
      <c r="B588" s="59">
        <v>10.0</v>
      </c>
      <c r="C588" s="60">
        <v>33.1258517348608</v>
      </c>
      <c r="D588" s="60">
        <v>-96.636820441506</v>
      </c>
      <c r="E588" s="61" t="s">
        <v>1256</v>
      </c>
      <c r="F588" s="119"/>
      <c r="H588" s="73"/>
      <c r="I588" s="65">
        <f t="shared" si="1"/>
        <v>0</v>
      </c>
      <c r="J588" s="66">
        <f>COUNTIF(Flats!Username, F588)</f>
        <v>0</v>
      </c>
      <c r="K588" s="66" t="b">
        <v>0</v>
      </c>
    </row>
    <row r="589">
      <c r="A589" s="59">
        <v>24.0</v>
      </c>
      <c r="B589" s="59">
        <v>11.0</v>
      </c>
      <c r="C589" s="60">
        <v>33.1258517347432</v>
      </c>
      <c r="D589" s="60">
        <v>-96.6366488173732</v>
      </c>
      <c r="E589" s="61" t="s">
        <v>1256</v>
      </c>
      <c r="F589" s="119"/>
      <c r="H589" s="73"/>
      <c r="I589" s="65">
        <f t="shared" si="1"/>
        <v>0</v>
      </c>
      <c r="J589" s="66">
        <f>COUNTIF(Flats!Username, F589)</f>
        <v>0</v>
      </c>
      <c r="K589" s="66" t="b">
        <v>0</v>
      </c>
    </row>
    <row r="590">
      <c r="A590" s="59">
        <v>24.0</v>
      </c>
      <c r="B590" s="59">
        <v>12.0</v>
      </c>
      <c r="C590" s="60">
        <v>33.1258517346255</v>
      </c>
      <c r="D590" s="60">
        <v>-96.6364771932404</v>
      </c>
      <c r="E590" s="61" t="s">
        <v>1256</v>
      </c>
      <c r="F590" s="119"/>
      <c r="H590" s="73"/>
      <c r="I590" s="65">
        <f t="shared" si="1"/>
        <v>0</v>
      </c>
      <c r="J590" s="66">
        <f>COUNTIF(Flats!Username, F590)</f>
        <v>0</v>
      </c>
      <c r="K590" s="66" t="b">
        <v>0</v>
      </c>
    </row>
    <row r="591">
      <c r="A591" s="59">
        <v>24.0</v>
      </c>
      <c r="B591" s="59">
        <v>13.0</v>
      </c>
      <c r="C591" s="60">
        <v>33.1258517345079</v>
      </c>
      <c r="D591" s="60">
        <v>-96.6363055691076</v>
      </c>
      <c r="E591" s="61" t="s">
        <v>1256</v>
      </c>
      <c r="F591" s="119"/>
      <c r="H591" s="73"/>
      <c r="I591" s="65">
        <f t="shared" si="1"/>
        <v>0</v>
      </c>
      <c r="J591" s="66">
        <f>COUNTIF(Flats!Username, F591)</f>
        <v>0</v>
      </c>
      <c r="K591" s="66" t="b">
        <v>0</v>
      </c>
    </row>
    <row r="592">
      <c r="A592" s="59">
        <v>24.0</v>
      </c>
      <c r="B592" s="59">
        <v>14.0</v>
      </c>
      <c r="C592" s="60">
        <v>33.1258517343902</v>
      </c>
      <c r="D592" s="60">
        <v>-96.6361339449748</v>
      </c>
      <c r="E592" s="61" t="s">
        <v>1256</v>
      </c>
      <c r="F592" s="119"/>
      <c r="H592" s="73"/>
      <c r="I592" s="65">
        <f t="shared" si="1"/>
        <v>0</v>
      </c>
      <c r="J592" s="66">
        <f>COUNTIF(Flats!Username, F592)</f>
        <v>0</v>
      </c>
      <c r="K592" s="66" t="b">
        <v>0</v>
      </c>
    </row>
    <row r="593">
      <c r="A593" s="59">
        <v>24.0</v>
      </c>
      <c r="B593" s="59">
        <v>15.0</v>
      </c>
      <c r="C593" s="60">
        <v>33.1258517342726</v>
      </c>
      <c r="D593" s="60">
        <v>-96.635962320842</v>
      </c>
      <c r="E593" s="61" t="s">
        <v>1256</v>
      </c>
      <c r="F593" s="119"/>
      <c r="H593" s="73"/>
      <c r="I593" s="65">
        <f t="shared" si="1"/>
        <v>0</v>
      </c>
      <c r="J593" s="66">
        <f>COUNTIF(Flats!Username, F593)</f>
        <v>0</v>
      </c>
      <c r="K593" s="66" t="b">
        <v>0</v>
      </c>
    </row>
    <row r="594">
      <c r="A594" s="59">
        <v>24.0</v>
      </c>
      <c r="B594" s="59">
        <v>16.0</v>
      </c>
      <c r="C594" s="60">
        <v>33.125851734155</v>
      </c>
      <c r="D594" s="60">
        <v>-96.6357906967092</v>
      </c>
      <c r="E594" s="61" t="s">
        <v>1256</v>
      </c>
      <c r="F594" s="119"/>
      <c r="H594" s="73"/>
      <c r="I594" s="65">
        <f t="shared" si="1"/>
        <v>0</v>
      </c>
      <c r="J594" s="66">
        <f>COUNTIF(Flats!Username, F594)</f>
        <v>0</v>
      </c>
      <c r="K594" s="66" t="b">
        <v>0</v>
      </c>
    </row>
    <row r="595">
      <c r="A595" s="59">
        <v>24.0</v>
      </c>
      <c r="B595" s="59">
        <v>17.0</v>
      </c>
      <c r="C595" s="60">
        <v>33.1258517340373</v>
      </c>
      <c r="D595" s="60">
        <v>-96.6356190725764</v>
      </c>
      <c r="E595" s="61" t="s">
        <v>1256</v>
      </c>
      <c r="F595" s="119"/>
      <c r="H595" s="73"/>
      <c r="I595" s="65">
        <f t="shared" si="1"/>
        <v>0</v>
      </c>
      <c r="J595" s="66">
        <f>COUNTIF(Flats!Username, F595)</f>
        <v>0</v>
      </c>
      <c r="K595" s="66" t="b">
        <v>0</v>
      </c>
    </row>
    <row r="596">
      <c r="A596" s="59">
        <v>24.0</v>
      </c>
      <c r="B596" s="59">
        <v>18.0</v>
      </c>
      <c r="C596" s="60">
        <v>33.1258517339197</v>
      </c>
      <c r="D596" s="60">
        <v>-96.6354474484436</v>
      </c>
      <c r="E596" s="61" t="s">
        <v>1256</v>
      </c>
      <c r="F596" s="119"/>
      <c r="H596" s="73"/>
      <c r="I596" s="65">
        <f t="shared" si="1"/>
        <v>0</v>
      </c>
      <c r="J596" s="66">
        <f>COUNTIF(Flats!Username, F596)</f>
        <v>0</v>
      </c>
      <c r="K596" s="66" t="b">
        <v>0</v>
      </c>
    </row>
    <row r="597">
      <c r="A597" s="59">
        <v>24.0</v>
      </c>
      <c r="B597" s="59">
        <v>19.0</v>
      </c>
      <c r="C597" s="60">
        <v>33.125851733802</v>
      </c>
      <c r="D597" s="60">
        <v>-96.6352758243108</v>
      </c>
      <c r="E597" s="61" t="s">
        <v>1256</v>
      </c>
      <c r="F597" s="119"/>
      <c r="H597" s="73"/>
      <c r="I597" s="65">
        <f t="shared" si="1"/>
        <v>0</v>
      </c>
      <c r="J597" s="66">
        <f>COUNTIF(Flats!Username, F597)</f>
        <v>0</v>
      </c>
      <c r="K597" s="66" t="b">
        <v>0</v>
      </c>
    </row>
    <row r="598">
      <c r="A598" s="59">
        <v>24.0</v>
      </c>
      <c r="B598" s="59">
        <v>20.0</v>
      </c>
      <c r="C598" s="60">
        <v>33.1258517336844</v>
      </c>
      <c r="D598" s="60">
        <v>-96.635104200178</v>
      </c>
      <c r="E598" s="61" t="s">
        <v>1256</v>
      </c>
      <c r="F598" s="119"/>
      <c r="H598" s="73"/>
      <c r="I598" s="65">
        <f t="shared" si="1"/>
        <v>0</v>
      </c>
      <c r="J598" s="66">
        <f>COUNTIF(Flats!Username, F598)</f>
        <v>0</v>
      </c>
      <c r="K598" s="66" t="b">
        <v>0</v>
      </c>
    </row>
    <row r="599">
      <c r="A599" s="59">
        <v>24.0</v>
      </c>
      <c r="B599" s="59">
        <v>21.0</v>
      </c>
      <c r="C599" s="60">
        <v>33.1258517335667</v>
      </c>
      <c r="D599" s="60">
        <v>-96.6349325760452</v>
      </c>
      <c r="E599" s="61" t="s">
        <v>1256</v>
      </c>
      <c r="F599" s="119"/>
      <c r="H599" s="73"/>
      <c r="I599" s="65">
        <f t="shared" si="1"/>
        <v>0</v>
      </c>
      <c r="J599" s="66">
        <f>COUNTIF(Flats!Username, F599)</f>
        <v>0</v>
      </c>
      <c r="K599" s="66" t="b">
        <v>0</v>
      </c>
    </row>
    <row r="600">
      <c r="A600" s="59">
        <v>24.0</v>
      </c>
      <c r="B600" s="59">
        <v>22.0</v>
      </c>
      <c r="C600" s="60">
        <v>33.1258517334491</v>
      </c>
      <c r="D600" s="60">
        <v>-96.6347609519124</v>
      </c>
      <c r="E600" s="61" t="s">
        <v>1256</v>
      </c>
      <c r="F600" s="119"/>
      <c r="H600" s="73"/>
      <c r="I600" s="65">
        <f t="shared" si="1"/>
        <v>0</v>
      </c>
      <c r="J600" s="66">
        <f>COUNTIF(Flats!Username, F600)</f>
        <v>0</v>
      </c>
      <c r="K600" s="66" t="b">
        <v>0</v>
      </c>
    </row>
    <row r="601">
      <c r="A601" s="59">
        <v>24.0</v>
      </c>
      <c r="B601" s="59">
        <v>23.0</v>
      </c>
      <c r="C601" s="60">
        <v>33.1258517333315</v>
      </c>
      <c r="D601" s="60">
        <v>-96.6345893277796</v>
      </c>
      <c r="E601" s="61" t="s">
        <v>1256</v>
      </c>
      <c r="F601" s="119"/>
      <c r="H601" s="73"/>
      <c r="I601" s="65">
        <f t="shared" si="1"/>
        <v>0</v>
      </c>
      <c r="J601" s="66">
        <f>COUNTIF(Flats!Username, F601)</f>
        <v>0</v>
      </c>
      <c r="K601" s="66" t="b">
        <v>0</v>
      </c>
    </row>
    <row r="602">
      <c r="A602" s="59">
        <v>24.0</v>
      </c>
      <c r="B602" s="59">
        <v>24.0</v>
      </c>
      <c r="C602" s="60">
        <v>33.1258517332138</v>
      </c>
      <c r="D602" s="60">
        <v>-96.6344177036468</v>
      </c>
      <c r="E602" s="61" t="s">
        <v>1256</v>
      </c>
      <c r="F602" s="119"/>
      <c r="H602" s="73"/>
      <c r="I602" s="65">
        <f t="shared" si="1"/>
        <v>0</v>
      </c>
      <c r="J602" s="66">
        <f>COUNTIF(Flats!Username, F602)</f>
        <v>0</v>
      </c>
      <c r="K602" s="66" t="b">
        <v>0</v>
      </c>
    </row>
    <row r="603">
      <c r="A603" s="59">
        <v>24.0</v>
      </c>
      <c r="B603" s="59">
        <v>25.0</v>
      </c>
      <c r="C603" s="60">
        <v>33.1258517330962</v>
      </c>
      <c r="D603" s="60">
        <v>-96.634246079514</v>
      </c>
      <c r="E603" s="61" t="s">
        <v>1256</v>
      </c>
      <c r="F603" s="119"/>
      <c r="H603" s="73"/>
      <c r="I603" s="65">
        <f t="shared" si="1"/>
        <v>0</v>
      </c>
      <c r="J603" s="66">
        <f>COUNTIF(Flats!Username, F603)</f>
        <v>0</v>
      </c>
      <c r="K603" s="66" t="b">
        <v>0</v>
      </c>
    </row>
    <row r="604">
      <c r="A604" s="59">
        <v>24.0</v>
      </c>
      <c r="B604" s="59">
        <v>26.0</v>
      </c>
      <c r="C604" s="60">
        <v>33.1258517329785</v>
      </c>
      <c r="D604" s="60">
        <v>-96.6340744553812</v>
      </c>
      <c r="E604" s="61" t="s">
        <v>1256</v>
      </c>
      <c r="F604" s="119"/>
      <c r="H604" s="73"/>
      <c r="I604" s="65">
        <f t="shared" si="1"/>
        <v>0</v>
      </c>
      <c r="J604" s="66">
        <f>COUNTIF(Flats!Username, F604)</f>
        <v>0</v>
      </c>
      <c r="K604" s="66" t="b">
        <v>0</v>
      </c>
    </row>
    <row r="605">
      <c r="A605" s="59">
        <v>24.0</v>
      </c>
      <c r="B605" s="59">
        <v>27.0</v>
      </c>
      <c r="C605" s="60">
        <v>33.1258517328609</v>
      </c>
      <c r="D605" s="60">
        <v>-96.6339028312484</v>
      </c>
      <c r="E605" s="61" t="s">
        <v>1256</v>
      </c>
      <c r="F605" s="119"/>
      <c r="H605" s="73"/>
      <c r="I605" s="65">
        <f t="shared" si="1"/>
        <v>0</v>
      </c>
      <c r="J605" s="66">
        <f>COUNTIF(Flats!Username, F605)</f>
        <v>0</v>
      </c>
      <c r="K605" s="66" t="b">
        <v>0</v>
      </c>
    </row>
    <row r="606">
      <c r="A606" s="59">
        <v>24.0</v>
      </c>
      <c r="B606" s="59">
        <v>28.0</v>
      </c>
      <c r="C606" s="60">
        <v>33.1258517327432</v>
      </c>
      <c r="D606" s="60">
        <v>-96.6337312071156</v>
      </c>
      <c r="E606" s="61" t="s">
        <v>1256</v>
      </c>
      <c r="F606" s="119"/>
      <c r="H606" s="73"/>
      <c r="I606" s="65">
        <f t="shared" si="1"/>
        <v>0</v>
      </c>
      <c r="J606" s="66">
        <f>COUNTIF(Flats!Username, F606)</f>
        <v>0</v>
      </c>
      <c r="K606" s="66" t="b">
        <v>0</v>
      </c>
    </row>
    <row r="607">
      <c r="A607" s="59">
        <v>24.0</v>
      </c>
      <c r="B607" s="59">
        <v>29.0</v>
      </c>
      <c r="C607" s="60">
        <v>33.1258517326256</v>
      </c>
      <c r="D607" s="60">
        <v>-96.6335595829828</v>
      </c>
      <c r="E607" s="61" t="s">
        <v>1256</v>
      </c>
      <c r="F607" s="119"/>
      <c r="H607" s="73"/>
      <c r="I607" s="65">
        <f t="shared" si="1"/>
        <v>0</v>
      </c>
      <c r="J607" s="66">
        <f>COUNTIF(Flats!Username, F607)</f>
        <v>0</v>
      </c>
      <c r="K607" s="66" t="b">
        <v>0</v>
      </c>
    </row>
    <row r="608">
      <c r="A608" s="59">
        <v>24.0</v>
      </c>
      <c r="B608" s="59">
        <v>30.0</v>
      </c>
      <c r="C608" s="60">
        <v>33.1258517325079</v>
      </c>
      <c r="D608" s="60">
        <v>-96.63338795885</v>
      </c>
      <c r="E608" s="61" t="s">
        <v>1256</v>
      </c>
      <c r="F608" s="119"/>
      <c r="H608" s="73"/>
      <c r="I608" s="65">
        <f t="shared" si="1"/>
        <v>0</v>
      </c>
      <c r="J608" s="66">
        <f>COUNTIF(Flats!Username, F608)</f>
        <v>0</v>
      </c>
      <c r="K608" s="66" t="b">
        <v>0</v>
      </c>
    </row>
    <row r="609">
      <c r="A609" s="59">
        <v>24.0</v>
      </c>
      <c r="B609" s="59">
        <v>31.0</v>
      </c>
      <c r="C609" s="60">
        <v>33.1258517323903</v>
      </c>
      <c r="D609" s="60">
        <v>-96.6332163347171</v>
      </c>
      <c r="E609" s="61" t="s">
        <v>1256</v>
      </c>
      <c r="F609" s="119"/>
      <c r="H609" s="73"/>
      <c r="I609" s="65">
        <f t="shared" si="1"/>
        <v>0</v>
      </c>
      <c r="J609" s="66">
        <f>COUNTIF(Flats!Username, F609)</f>
        <v>0</v>
      </c>
      <c r="K609" s="66" t="b">
        <v>0</v>
      </c>
    </row>
    <row r="610">
      <c r="A610" s="59">
        <v>24.0</v>
      </c>
      <c r="B610" s="59">
        <v>32.0</v>
      </c>
      <c r="C610" s="60">
        <v>33.1258517322727</v>
      </c>
      <c r="D610" s="60">
        <v>-96.6330447105843</v>
      </c>
      <c r="E610" s="61" t="s">
        <v>1256</v>
      </c>
      <c r="F610" s="119"/>
      <c r="H610" s="73"/>
      <c r="I610" s="65">
        <f t="shared" si="1"/>
        <v>0</v>
      </c>
      <c r="J610" s="66">
        <f>COUNTIF(Flats!Username, F610)</f>
        <v>0</v>
      </c>
      <c r="K610" s="66" t="b">
        <v>0</v>
      </c>
    </row>
    <row r="611">
      <c r="A611" s="59">
        <v>24.0</v>
      </c>
      <c r="B611" s="59">
        <v>33.0</v>
      </c>
      <c r="C611" s="60">
        <v>33.125851732155</v>
      </c>
      <c r="D611" s="60">
        <v>-96.6328730864515</v>
      </c>
      <c r="E611" s="61" t="s">
        <v>1256</v>
      </c>
      <c r="F611" s="119"/>
      <c r="H611" s="73"/>
      <c r="I611" s="65">
        <f t="shared" si="1"/>
        <v>0</v>
      </c>
      <c r="J611" s="66">
        <f>COUNTIF(Flats!Username, F611)</f>
        <v>0</v>
      </c>
      <c r="K611" s="66" t="b">
        <v>0</v>
      </c>
    </row>
    <row r="612">
      <c r="A612" s="59">
        <v>24.0</v>
      </c>
      <c r="B612" s="59">
        <v>34.0</v>
      </c>
      <c r="C612" s="60">
        <v>33.1258517320374</v>
      </c>
      <c r="D612" s="60">
        <v>-96.6327014623187</v>
      </c>
      <c r="E612" s="61" t="s">
        <v>1256</v>
      </c>
      <c r="F612" s="119"/>
      <c r="H612" s="73"/>
      <c r="I612" s="65">
        <f t="shared" si="1"/>
        <v>0</v>
      </c>
      <c r="J612" s="66">
        <f>COUNTIF(Flats!Username, F612)</f>
        <v>0</v>
      </c>
      <c r="K612" s="66" t="b">
        <v>0</v>
      </c>
    </row>
    <row r="613">
      <c r="A613" s="59">
        <v>24.0</v>
      </c>
      <c r="B613" s="59">
        <v>35.0</v>
      </c>
      <c r="C613" s="60">
        <v>33.1258517319197</v>
      </c>
      <c r="D613" s="60">
        <v>-96.6325298381859</v>
      </c>
      <c r="E613" s="61" t="s">
        <v>1256</v>
      </c>
      <c r="F613" s="119"/>
      <c r="H613" s="73"/>
      <c r="I613" s="65">
        <f t="shared" si="1"/>
        <v>0</v>
      </c>
      <c r="J613" s="66">
        <f>COUNTIF(Flats!Username, F613)</f>
        <v>0</v>
      </c>
      <c r="K613" s="66" t="b">
        <v>0</v>
      </c>
    </row>
    <row r="614">
      <c r="A614" s="59">
        <v>24.0</v>
      </c>
      <c r="B614" s="59">
        <v>36.0</v>
      </c>
      <c r="C614" s="60">
        <v>33.1258517318021</v>
      </c>
      <c r="D614" s="60">
        <v>-96.6323582140531</v>
      </c>
      <c r="E614" s="61" t="s">
        <v>1256</v>
      </c>
      <c r="F614" s="119"/>
      <c r="H614" s="73"/>
      <c r="I614" s="65">
        <f t="shared" si="1"/>
        <v>0</v>
      </c>
      <c r="J614" s="66">
        <f>COUNTIF(Flats!Username, F614)</f>
        <v>0</v>
      </c>
      <c r="K614" s="66" t="b">
        <v>0</v>
      </c>
    </row>
    <row r="615">
      <c r="A615" s="59">
        <v>24.0</v>
      </c>
      <c r="B615" s="59">
        <v>37.0</v>
      </c>
      <c r="C615" s="60">
        <v>33.1258517316844</v>
      </c>
      <c r="D615" s="60">
        <v>-96.6321865899203</v>
      </c>
      <c r="E615" s="61" t="s">
        <v>1256</v>
      </c>
      <c r="F615" s="119"/>
      <c r="H615" s="73"/>
      <c r="I615" s="65">
        <f t="shared" si="1"/>
        <v>0</v>
      </c>
      <c r="J615" s="66">
        <f>COUNTIF(Flats!Username, F615)</f>
        <v>0</v>
      </c>
      <c r="K615" s="66" t="b">
        <v>0</v>
      </c>
    </row>
    <row r="616">
      <c r="A616" s="59">
        <v>24.0</v>
      </c>
      <c r="B616" s="59">
        <v>38.0</v>
      </c>
      <c r="C616" s="60">
        <v>33.1258517315668</v>
      </c>
      <c r="D616" s="60">
        <v>-96.6320149657875</v>
      </c>
      <c r="E616" s="61" t="s">
        <v>1256</v>
      </c>
      <c r="F616" s="79" t="s">
        <v>721</v>
      </c>
      <c r="G616" s="69" t="s">
        <v>1386</v>
      </c>
      <c r="H616" s="73"/>
      <c r="I616" s="65">
        <f t="shared" si="1"/>
        <v>0</v>
      </c>
      <c r="J616" s="66">
        <f>COUNTIF(Flats!Username, F616)</f>
        <v>4</v>
      </c>
      <c r="K616" s="66" t="b">
        <v>0</v>
      </c>
    </row>
    <row r="617">
      <c r="A617" s="59">
        <v>24.0</v>
      </c>
      <c r="B617" s="59">
        <v>39.0</v>
      </c>
      <c r="C617" s="60">
        <v>33.1258517314492</v>
      </c>
      <c r="D617" s="60">
        <v>-96.6318433416547</v>
      </c>
      <c r="E617" s="61" t="s">
        <v>1256</v>
      </c>
      <c r="F617" s="119"/>
      <c r="H617" s="73"/>
      <c r="I617" s="65">
        <f t="shared" si="1"/>
        <v>0</v>
      </c>
      <c r="J617" s="66">
        <f>COUNTIF(Flats!Username, F617)</f>
        <v>0</v>
      </c>
      <c r="K617" s="66" t="b">
        <v>0</v>
      </c>
    </row>
    <row r="618">
      <c r="A618" s="59">
        <v>25.0</v>
      </c>
      <c r="B618" s="59">
        <v>3.0</v>
      </c>
      <c r="C618" s="60">
        <v>33.1257080052389</v>
      </c>
      <c r="D618" s="60">
        <v>-96.6380218121212</v>
      </c>
      <c r="E618" s="61" t="s">
        <v>1256</v>
      </c>
      <c r="F618" s="119"/>
      <c r="H618" s="73"/>
      <c r="I618" s="65">
        <f t="shared" si="1"/>
        <v>0</v>
      </c>
      <c r="J618" s="66">
        <f>COUNTIF(Flats!Username, F618)</f>
        <v>0</v>
      </c>
      <c r="K618" s="66" t="b">
        <v>0</v>
      </c>
    </row>
    <row r="619">
      <c r="A619" s="59">
        <v>25.0</v>
      </c>
      <c r="B619" s="59">
        <v>4.0</v>
      </c>
      <c r="C619" s="60">
        <v>33.1257080051212</v>
      </c>
      <c r="D619" s="60">
        <v>-96.6378501882694</v>
      </c>
      <c r="E619" s="61" t="s">
        <v>1256</v>
      </c>
      <c r="F619" s="119"/>
      <c r="H619" s="73"/>
      <c r="I619" s="65">
        <f t="shared" si="1"/>
        <v>0</v>
      </c>
      <c r="J619" s="66">
        <f>COUNTIF(Flats!Username, F619)</f>
        <v>0</v>
      </c>
      <c r="K619" s="66" t="b">
        <v>0</v>
      </c>
    </row>
    <row r="620">
      <c r="A620" s="59">
        <v>25.0</v>
      </c>
      <c r="B620" s="59">
        <v>5.0</v>
      </c>
      <c r="C620" s="60">
        <v>33.1257080050036</v>
      </c>
      <c r="D620" s="60">
        <v>-96.6376785644175</v>
      </c>
      <c r="E620" s="61" t="s">
        <v>1256</v>
      </c>
      <c r="F620" s="119"/>
      <c r="H620" s="73"/>
      <c r="I620" s="65">
        <f t="shared" si="1"/>
        <v>0</v>
      </c>
      <c r="J620" s="66">
        <f>COUNTIF(Flats!Username, F620)</f>
        <v>0</v>
      </c>
      <c r="K620" s="66" t="b">
        <v>0</v>
      </c>
    </row>
    <row r="621">
      <c r="A621" s="59">
        <v>25.0</v>
      </c>
      <c r="B621" s="59">
        <v>6.0</v>
      </c>
      <c r="C621" s="60">
        <v>33.125708004886</v>
      </c>
      <c r="D621" s="60">
        <v>-96.6375069405656</v>
      </c>
      <c r="E621" s="61" t="s">
        <v>1256</v>
      </c>
      <c r="F621" s="119"/>
      <c r="H621" s="73"/>
      <c r="I621" s="65">
        <f t="shared" si="1"/>
        <v>0</v>
      </c>
      <c r="J621" s="66">
        <f>COUNTIF(Flats!Username, F621)</f>
        <v>0</v>
      </c>
      <c r="K621" s="66" t="b">
        <v>0</v>
      </c>
    </row>
    <row r="622">
      <c r="A622" s="59">
        <v>25.0</v>
      </c>
      <c r="B622" s="59">
        <v>7.0</v>
      </c>
      <c r="C622" s="60">
        <v>33.1257080047683</v>
      </c>
      <c r="D622" s="60">
        <v>-96.6373353167137</v>
      </c>
      <c r="E622" s="61" t="s">
        <v>1256</v>
      </c>
      <c r="F622" s="119"/>
      <c r="H622" s="73"/>
      <c r="I622" s="65">
        <f t="shared" si="1"/>
        <v>0</v>
      </c>
      <c r="J622" s="66">
        <f>COUNTIF(Flats!Username, F622)</f>
        <v>0</v>
      </c>
      <c r="K622" s="66" t="b">
        <v>0</v>
      </c>
    </row>
    <row r="623">
      <c r="A623" s="59">
        <v>25.0</v>
      </c>
      <c r="B623" s="59">
        <v>8.0</v>
      </c>
      <c r="C623" s="60">
        <v>33.1257080046507</v>
      </c>
      <c r="D623" s="60">
        <v>-96.6371636928618</v>
      </c>
      <c r="E623" s="61" t="s">
        <v>1256</v>
      </c>
      <c r="F623" s="119"/>
      <c r="H623" s="73"/>
      <c r="I623" s="65">
        <f t="shared" si="1"/>
        <v>0</v>
      </c>
      <c r="J623" s="66">
        <f>COUNTIF(Flats!Username, F623)</f>
        <v>0</v>
      </c>
      <c r="K623" s="66" t="b">
        <v>0</v>
      </c>
    </row>
    <row r="624">
      <c r="A624" s="59">
        <v>25.0</v>
      </c>
      <c r="B624" s="59">
        <v>9.0</v>
      </c>
      <c r="C624" s="60">
        <v>33.125708004533</v>
      </c>
      <c r="D624" s="60">
        <v>-96.6369920690099</v>
      </c>
      <c r="E624" s="61" t="s">
        <v>1256</v>
      </c>
      <c r="F624" s="119"/>
      <c r="H624" s="73"/>
      <c r="I624" s="65">
        <f t="shared" si="1"/>
        <v>0</v>
      </c>
      <c r="J624" s="66">
        <f>COUNTIF(Flats!Username, F624)</f>
        <v>0</v>
      </c>
      <c r="K624" s="66" t="b">
        <v>0</v>
      </c>
    </row>
    <row r="625">
      <c r="A625" s="59">
        <v>25.0</v>
      </c>
      <c r="B625" s="59">
        <v>10.0</v>
      </c>
      <c r="C625" s="60">
        <v>33.1257080044154</v>
      </c>
      <c r="D625" s="60">
        <v>-96.6368204451581</v>
      </c>
      <c r="E625" s="61" t="s">
        <v>1256</v>
      </c>
      <c r="F625" s="119"/>
      <c r="H625" s="73"/>
      <c r="I625" s="65">
        <f t="shared" si="1"/>
        <v>0</v>
      </c>
      <c r="J625" s="66">
        <f>COUNTIF(Flats!Username, F625)</f>
        <v>0</v>
      </c>
      <c r="K625" s="66" t="b">
        <v>0</v>
      </c>
    </row>
    <row r="626">
      <c r="A626" s="59">
        <v>25.0</v>
      </c>
      <c r="B626" s="59">
        <v>11.0</v>
      </c>
      <c r="C626" s="60">
        <v>33.1257080042978</v>
      </c>
      <c r="D626" s="60">
        <v>-96.6366488213062</v>
      </c>
      <c r="E626" s="61" t="s">
        <v>1256</v>
      </c>
      <c r="F626" s="119"/>
      <c r="H626" s="73"/>
      <c r="I626" s="65">
        <f t="shared" si="1"/>
        <v>0</v>
      </c>
      <c r="J626" s="66">
        <f>COUNTIF(Flats!Username, F626)</f>
        <v>0</v>
      </c>
      <c r="K626" s="66" t="b">
        <v>0</v>
      </c>
    </row>
    <row r="627">
      <c r="A627" s="59">
        <v>25.0</v>
      </c>
      <c r="B627" s="59">
        <v>12.0</v>
      </c>
      <c r="C627" s="60">
        <v>33.1257080041801</v>
      </c>
      <c r="D627" s="60">
        <v>-96.6364771974543</v>
      </c>
      <c r="E627" s="61" t="s">
        <v>1256</v>
      </c>
      <c r="F627" s="119"/>
      <c r="H627" s="73"/>
      <c r="I627" s="65">
        <f t="shared" si="1"/>
        <v>0</v>
      </c>
      <c r="J627" s="66">
        <f>COUNTIF(Flats!Username, F627)</f>
        <v>0</v>
      </c>
      <c r="K627" s="66" t="b">
        <v>0</v>
      </c>
    </row>
    <row r="628">
      <c r="A628" s="59">
        <v>25.0</v>
      </c>
      <c r="B628" s="59">
        <v>13.0</v>
      </c>
      <c r="C628" s="60">
        <v>33.1257080040625</v>
      </c>
      <c r="D628" s="60">
        <v>-96.6363055736024</v>
      </c>
      <c r="E628" s="61" t="s">
        <v>1256</v>
      </c>
      <c r="F628" s="119"/>
      <c r="H628" s="73"/>
      <c r="I628" s="65">
        <f t="shared" si="1"/>
        <v>0</v>
      </c>
      <c r="J628" s="66">
        <f>COUNTIF(Flats!Username, F628)</f>
        <v>0</v>
      </c>
      <c r="K628" s="66" t="b">
        <v>0</v>
      </c>
    </row>
    <row r="629">
      <c r="A629" s="59">
        <v>25.0</v>
      </c>
      <c r="B629" s="59">
        <v>14.0</v>
      </c>
      <c r="C629" s="60">
        <v>33.1257080039449</v>
      </c>
      <c r="D629" s="60">
        <v>-96.6361339497505</v>
      </c>
      <c r="E629" s="61" t="s">
        <v>1256</v>
      </c>
      <c r="F629" s="119"/>
      <c r="H629" s="73"/>
      <c r="I629" s="65">
        <f t="shared" si="1"/>
        <v>0</v>
      </c>
      <c r="J629" s="66">
        <f>COUNTIF(Flats!Username, F629)</f>
        <v>0</v>
      </c>
      <c r="K629" s="66" t="b">
        <v>0</v>
      </c>
    </row>
    <row r="630">
      <c r="A630" s="59">
        <v>25.0</v>
      </c>
      <c r="B630" s="59">
        <v>15.0</v>
      </c>
      <c r="C630" s="60">
        <v>33.1257080038272</v>
      </c>
      <c r="D630" s="60">
        <v>-96.6359623258986</v>
      </c>
      <c r="E630" s="61" t="s">
        <v>1256</v>
      </c>
      <c r="F630" s="119"/>
      <c r="H630" s="73"/>
      <c r="I630" s="65">
        <f t="shared" si="1"/>
        <v>0</v>
      </c>
      <c r="J630" s="66">
        <f>COUNTIF(Flats!Username, F630)</f>
        <v>0</v>
      </c>
      <c r="K630" s="66" t="b">
        <v>0</v>
      </c>
    </row>
    <row r="631">
      <c r="A631" s="59">
        <v>25.0</v>
      </c>
      <c r="B631" s="59">
        <v>16.0</v>
      </c>
      <c r="C631" s="60">
        <v>33.1257080037096</v>
      </c>
      <c r="D631" s="60">
        <v>-96.6357907020467</v>
      </c>
      <c r="E631" s="61" t="s">
        <v>1256</v>
      </c>
      <c r="F631" s="119"/>
      <c r="H631" s="73"/>
      <c r="I631" s="65">
        <f t="shared" si="1"/>
        <v>0</v>
      </c>
      <c r="J631" s="66">
        <f>COUNTIF(Flats!Username, F631)</f>
        <v>0</v>
      </c>
      <c r="K631" s="66" t="b">
        <v>0</v>
      </c>
    </row>
    <row r="632">
      <c r="A632" s="59">
        <v>25.0</v>
      </c>
      <c r="B632" s="59">
        <v>17.0</v>
      </c>
      <c r="C632" s="60">
        <v>33.1257080035919</v>
      </c>
      <c r="D632" s="60">
        <v>-96.6356190781949</v>
      </c>
      <c r="E632" s="61" t="s">
        <v>1256</v>
      </c>
      <c r="F632" s="119"/>
      <c r="H632" s="73"/>
      <c r="I632" s="65">
        <f t="shared" si="1"/>
        <v>0</v>
      </c>
      <c r="J632" s="66">
        <f>COUNTIF(Flats!Username, F632)</f>
        <v>0</v>
      </c>
      <c r="K632" s="66" t="b">
        <v>0</v>
      </c>
    </row>
    <row r="633">
      <c r="A633" s="59">
        <v>25.0</v>
      </c>
      <c r="B633" s="59">
        <v>18.0</v>
      </c>
      <c r="C633" s="60">
        <v>33.1257080034743</v>
      </c>
      <c r="D633" s="60">
        <v>-96.635447454343</v>
      </c>
      <c r="E633" s="61" t="s">
        <v>1256</v>
      </c>
      <c r="F633" s="119"/>
      <c r="H633" s="73"/>
      <c r="I633" s="65">
        <f t="shared" si="1"/>
        <v>0</v>
      </c>
      <c r="J633" s="66">
        <f>COUNTIF(Flats!Username, F633)</f>
        <v>0</v>
      </c>
      <c r="K633" s="66" t="b">
        <v>0</v>
      </c>
    </row>
    <row r="634">
      <c r="A634" s="59">
        <v>25.0</v>
      </c>
      <c r="B634" s="59">
        <v>19.0</v>
      </c>
      <c r="C634" s="60">
        <v>33.1257080033567</v>
      </c>
      <c r="D634" s="60">
        <v>-96.6352758304911</v>
      </c>
      <c r="E634" s="61" t="s">
        <v>1256</v>
      </c>
      <c r="F634" s="119"/>
      <c r="H634" s="73"/>
      <c r="I634" s="65">
        <f t="shared" si="1"/>
        <v>0</v>
      </c>
      <c r="J634" s="66">
        <f>COUNTIF(Flats!Username, F634)</f>
        <v>0</v>
      </c>
      <c r="K634" s="66" t="b">
        <v>0</v>
      </c>
    </row>
    <row r="635">
      <c r="A635" s="59">
        <v>25.0</v>
      </c>
      <c r="B635" s="59">
        <v>20.0</v>
      </c>
      <c r="C635" s="60">
        <v>33.125708003239</v>
      </c>
      <c r="D635" s="60">
        <v>-96.6351042066392</v>
      </c>
      <c r="E635" s="61" t="s">
        <v>1256</v>
      </c>
      <c r="F635" s="119"/>
      <c r="H635" s="73"/>
      <c r="I635" s="65">
        <f t="shared" si="1"/>
        <v>0</v>
      </c>
      <c r="J635" s="66">
        <f>COUNTIF(Flats!Username, F635)</f>
        <v>0</v>
      </c>
      <c r="K635" s="66" t="b">
        <v>0</v>
      </c>
    </row>
    <row r="636">
      <c r="A636" s="59">
        <v>25.0</v>
      </c>
      <c r="B636" s="59">
        <v>21.0</v>
      </c>
      <c r="C636" s="60">
        <v>33.1257080031214</v>
      </c>
      <c r="D636" s="60">
        <v>-96.6349325827873</v>
      </c>
      <c r="E636" s="61" t="s">
        <v>1256</v>
      </c>
      <c r="F636" s="119"/>
      <c r="H636" s="73"/>
      <c r="I636" s="65">
        <f t="shared" si="1"/>
        <v>0</v>
      </c>
      <c r="J636" s="66">
        <f>COUNTIF(Flats!Username, F636)</f>
        <v>0</v>
      </c>
      <c r="K636" s="66" t="b">
        <v>0</v>
      </c>
    </row>
    <row r="637">
      <c r="A637" s="59">
        <v>25.0</v>
      </c>
      <c r="B637" s="59">
        <v>22.0</v>
      </c>
      <c r="C637" s="60">
        <v>33.1257080030037</v>
      </c>
      <c r="D637" s="60">
        <v>-96.6347609589354</v>
      </c>
      <c r="E637" s="61" t="s">
        <v>1256</v>
      </c>
      <c r="F637" s="119"/>
      <c r="H637" s="73"/>
      <c r="I637" s="65">
        <f t="shared" si="1"/>
        <v>0</v>
      </c>
      <c r="J637" s="66">
        <f>COUNTIF(Flats!Username, F637)</f>
        <v>0</v>
      </c>
      <c r="K637" s="66" t="b">
        <v>0</v>
      </c>
    </row>
    <row r="638">
      <c r="A638" s="59">
        <v>25.0</v>
      </c>
      <c r="B638" s="59">
        <v>23.0</v>
      </c>
      <c r="C638" s="60">
        <v>33.1257080028861</v>
      </c>
      <c r="D638" s="60">
        <v>-96.6345893350836</v>
      </c>
      <c r="E638" s="61" t="s">
        <v>1256</v>
      </c>
      <c r="F638" s="119"/>
      <c r="H638" s="73"/>
      <c r="I638" s="65">
        <f t="shared" si="1"/>
        <v>0</v>
      </c>
      <c r="J638" s="66">
        <f>COUNTIF(Flats!Username, F638)</f>
        <v>0</v>
      </c>
      <c r="K638" s="66" t="b">
        <v>0</v>
      </c>
    </row>
    <row r="639">
      <c r="A639" s="59">
        <v>25.0</v>
      </c>
      <c r="B639" s="59">
        <v>24.0</v>
      </c>
      <c r="C639" s="60">
        <v>33.1257080027685</v>
      </c>
      <c r="D639" s="60">
        <v>-96.6344177112317</v>
      </c>
      <c r="E639" s="61" t="s">
        <v>1256</v>
      </c>
      <c r="F639" s="119"/>
      <c r="H639" s="73"/>
      <c r="I639" s="65">
        <f t="shared" si="1"/>
        <v>0</v>
      </c>
      <c r="J639" s="66">
        <f>COUNTIF(Flats!Username, F639)</f>
        <v>0</v>
      </c>
      <c r="K639" s="66" t="b">
        <v>0</v>
      </c>
    </row>
    <row r="640">
      <c r="A640" s="59">
        <v>25.0</v>
      </c>
      <c r="B640" s="59">
        <v>25.0</v>
      </c>
      <c r="C640" s="60">
        <v>33.1257080026508</v>
      </c>
      <c r="D640" s="60">
        <v>-96.6342460873798</v>
      </c>
      <c r="E640" s="61" t="s">
        <v>1256</v>
      </c>
      <c r="F640" s="119"/>
      <c r="H640" s="73"/>
      <c r="I640" s="65">
        <f t="shared" si="1"/>
        <v>0</v>
      </c>
      <c r="J640" s="66">
        <f>COUNTIF(Flats!Username, F640)</f>
        <v>0</v>
      </c>
      <c r="K640" s="66" t="b">
        <v>0</v>
      </c>
    </row>
    <row r="641">
      <c r="A641" s="59">
        <v>25.0</v>
      </c>
      <c r="B641" s="59">
        <v>26.0</v>
      </c>
      <c r="C641" s="60">
        <v>33.1257080025332</v>
      </c>
      <c r="D641" s="60">
        <v>-96.6340744635279</v>
      </c>
      <c r="E641" s="61" t="s">
        <v>1256</v>
      </c>
      <c r="F641" s="119"/>
      <c r="H641" s="73"/>
      <c r="I641" s="65">
        <f t="shared" si="1"/>
        <v>0</v>
      </c>
      <c r="J641" s="66">
        <f>COUNTIF(Flats!Username, F641)</f>
        <v>0</v>
      </c>
      <c r="K641" s="66" t="b">
        <v>0</v>
      </c>
    </row>
    <row r="642">
      <c r="A642" s="59">
        <v>25.0</v>
      </c>
      <c r="B642" s="59">
        <v>27.0</v>
      </c>
      <c r="C642" s="60">
        <v>33.1257080024155</v>
      </c>
      <c r="D642" s="60">
        <v>-96.633902839676</v>
      </c>
      <c r="E642" s="61" t="s">
        <v>1256</v>
      </c>
      <c r="F642" s="119"/>
      <c r="H642" s="73"/>
      <c r="I642" s="65">
        <f t="shared" si="1"/>
        <v>0</v>
      </c>
      <c r="J642" s="66">
        <f>COUNTIF(Flats!Username, F642)</f>
        <v>0</v>
      </c>
      <c r="K642" s="66" t="b">
        <v>0</v>
      </c>
    </row>
    <row r="643">
      <c r="A643" s="59">
        <v>25.0</v>
      </c>
      <c r="B643" s="59">
        <v>28.0</v>
      </c>
      <c r="C643" s="60">
        <v>33.1257080022979</v>
      </c>
      <c r="D643" s="60">
        <v>-96.6337312158241</v>
      </c>
      <c r="E643" s="61" t="s">
        <v>1256</v>
      </c>
      <c r="F643" s="119"/>
      <c r="H643" s="73"/>
      <c r="I643" s="65">
        <f t="shared" si="1"/>
        <v>0</v>
      </c>
      <c r="J643" s="66">
        <f>COUNTIF(Flats!Username, F643)</f>
        <v>0</v>
      </c>
      <c r="K643" s="66" t="b">
        <v>0</v>
      </c>
    </row>
    <row r="644">
      <c r="A644" s="59">
        <v>25.0</v>
      </c>
      <c r="B644" s="59">
        <v>29.0</v>
      </c>
      <c r="C644" s="60">
        <v>33.1257080021803</v>
      </c>
      <c r="D644" s="60">
        <v>-96.6335595919723</v>
      </c>
      <c r="E644" s="61" t="s">
        <v>1256</v>
      </c>
      <c r="F644" s="119"/>
      <c r="H644" s="73"/>
      <c r="I644" s="65">
        <f t="shared" si="1"/>
        <v>0</v>
      </c>
      <c r="J644" s="66">
        <f>COUNTIF(Flats!Username, F644)</f>
        <v>0</v>
      </c>
      <c r="K644" s="66" t="b">
        <v>0</v>
      </c>
    </row>
    <row r="645">
      <c r="A645" s="59">
        <v>25.0</v>
      </c>
      <c r="B645" s="59">
        <v>30.0</v>
      </c>
      <c r="C645" s="60">
        <v>33.1257080020626</v>
      </c>
      <c r="D645" s="60">
        <v>-96.6333879681204</v>
      </c>
      <c r="E645" s="61" t="s">
        <v>1256</v>
      </c>
      <c r="F645" s="119"/>
      <c r="H645" s="73"/>
      <c r="I645" s="65">
        <f t="shared" si="1"/>
        <v>0</v>
      </c>
      <c r="J645" s="66">
        <f>COUNTIF(Flats!Username, F645)</f>
        <v>0</v>
      </c>
      <c r="K645" s="66" t="b">
        <v>0</v>
      </c>
    </row>
    <row r="646">
      <c r="A646" s="59">
        <v>25.0</v>
      </c>
      <c r="B646" s="59">
        <v>31.0</v>
      </c>
      <c r="C646" s="60">
        <v>33.125708001945</v>
      </c>
      <c r="D646" s="60">
        <v>-96.6332163442685</v>
      </c>
      <c r="E646" s="61" t="s">
        <v>1256</v>
      </c>
      <c r="F646" s="119"/>
      <c r="H646" s="73"/>
      <c r="I646" s="65">
        <f t="shared" si="1"/>
        <v>0</v>
      </c>
      <c r="J646" s="66">
        <f>COUNTIF(Flats!Username, F646)</f>
        <v>0</v>
      </c>
      <c r="K646" s="66" t="b">
        <v>0</v>
      </c>
    </row>
    <row r="647">
      <c r="A647" s="59">
        <v>25.0</v>
      </c>
      <c r="B647" s="59">
        <v>32.0</v>
      </c>
      <c r="C647" s="60">
        <v>33.1257080018273</v>
      </c>
      <c r="D647" s="60">
        <v>-96.6330447204166</v>
      </c>
      <c r="E647" s="61" t="s">
        <v>1256</v>
      </c>
      <c r="F647" s="119"/>
      <c r="H647" s="73"/>
      <c r="I647" s="65">
        <f t="shared" si="1"/>
        <v>0</v>
      </c>
      <c r="J647" s="66">
        <f>COUNTIF(Flats!Username, F647)</f>
        <v>0</v>
      </c>
      <c r="K647" s="66" t="b">
        <v>0</v>
      </c>
    </row>
    <row r="648">
      <c r="A648" s="59">
        <v>25.0</v>
      </c>
      <c r="B648" s="59">
        <v>33.0</v>
      </c>
      <c r="C648" s="60">
        <v>33.1257080017097</v>
      </c>
      <c r="D648" s="60">
        <v>-96.6328730965647</v>
      </c>
      <c r="E648" s="61" t="s">
        <v>1256</v>
      </c>
      <c r="F648" s="119"/>
      <c r="H648" s="73"/>
      <c r="I648" s="65">
        <f t="shared" si="1"/>
        <v>0</v>
      </c>
      <c r="J648" s="66">
        <f>COUNTIF(Flats!Username, F648)</f>
        <v>0</v>
      </c>
      <c r="K648" s="66" t="b">
        <v>0</v>
      </c>
    </row>
    <row r="649">
      <c r="A649" s="59">
        <v>25.0</v>
      </c>
      <c r="B649" s="59">
        <v>34.0</v>
      </c>
      <c r="C649" s="60">
        <v>33.125708001592</v>
      </c>
      <c r="D649" s="60">
        <v>-96.6327014727128</v>
      </c>
      <c r="E649" s="61" t="s">
        <v>1256</v>
      </c>
      <c r="F649" s="119"/>
      <c r="H649" s="73"/>
      <c r="I649" s="65">
        <f t="shared" si="1"/>
        <v>0</v>
      </c>
      <c r="J649" s="66">
        <f>COUNTIF(Flats!Username, F649)</f>
        <v>0</v>
      </c>
      <c r="K649" s="66" t="b">
        <v>0</v>
      </c>
    </row>
    <row r="650">
      <c r="A650" s="59">
        <v>25.0</v>
      </c>
      <c r="B650" s="59">
        <v>35.0</v>
      </c>
      <c r="C650" s="60">
        <v>33.1257080014744</v>
      </c>
      <c r="D650" s="60">
        <v>-96.632529848861</v>
      </c>
      <c r="E650" s="61" t="s">
        <v>1256</v>
      </c>
      <c r="F650" s="119"/>
      <c r="H650" s="73"/>
      <c r="I650" s="65">
        <f t="shared" si="1"/>
        <v>0</v>
      </c>
      <c r="J650" s="66">
        <f>COUNTIF(Flats!Username, F650)</f>
        <v>0</v>
      </c>
      <c r="K650" s="66" t="b">
        <v>0</v>
      </c>
    </row>
    <row r="651">
      <c r="A651" s="59">
        <v>25.0</v>
      </c>
      <c r="B651" s="59">
        <v>36.0</v>
      </c>
      <c r="C651" s="60">
        <v>33.1257080013568</v>
      </c>
      <c r="D651" s="60">
        <v>-96.6323582250091</v>
      </c>
      <c r="E651" s="61" t="s">
        <v>1256</v>
      </c>
      <c r="F651" s="119"/>
      <c r="H651" s="73"/>
      <c r="I651" s="65">
        <f t="shared" si="1"/>
        <v>0</v>
      </c>
      <c r="J651" s="66">
        <f>COUNTIF(Flats!Username, F651)</f>
        <v>0</v>
      </c>
      <c r="K651" s="66" t="b">
        <v>0</v>
      </c>
    </row>
    <row r="652">
      <c r="A652" s="59">
        <v>25.0</v>
      </c>
      <c r="B652" s="59">
        <v>37.0</v>
      </c>
      <c r="C652" s="60">
        <v>33.1257080012391</v>
      </c>
      <c r="D652" s="60">
        <v>-96.6321866011572</v>
      </c>
      <c r="E652" s="61" t="s">
        <v>1256</v>
      </c>
      <c r="F652" s="119"/>
      <c r="H652" s="73"/>
      <c r="I652" s="65">
        <f t="shared" si="1"/>
        <v>0</v>
      </c>
      <c r="J652" s="66">
        <f>COUNTIF(Flats!Username, F652)</f>
        <v>0</v>
      </c>
      <c r="K652" s="66" t="b">
        <v>0</v>
      </c>
    </row>
    <row r="653">
      <c r="A653" s="59">
        <v>25.0</v>
      </c>
      <c r="B653" s="59">
        <v>38.0</v>
      </c>
      <c r="C653" s="60">
        <v>33.1257080011215</v>
      </c>
      <c r="D653" s="60">
        <v>-96.6320149773053</v>
      </c>
      <c r="E653" s="61" t="s">
        <v>1256</v>
      </c>
      <c r="F653" s="119"/>
      <c r="H653" s="73"/>
      <c r="I653" s="65">
        <f t="shared" si="1"/>
        <v>0</v>
      </c>
      <c r="J653" s="66">
        <f>COUNTIF(Flats!Username, F653)</f>
        <v>0</v>
      </c>
      <c r="K653" s="66" t="b">
        <v>0</v>
      </c>
    </row>
    <row r="654">
      <c r="A654" s="59">
        <v>25.0</v>
      </c>
      <c r="B654" s="59">
        <v>39.0</v>
      </c>
      <c r="C654" s="60">
        <v>33.1257080010039</v>
      </c>
      <c r="D654" s="60">
        <v>-96.6318433534534</v>
      </c>
      <c r="E654" s="61" t="s">
        <v>1256</v>
      </c>
      <c r="F654" s="119"/>
      <c r="H654" s="73"/>
      <c r="I654" s="65">
        <f t="shared" si="1"/>
        <v>0</v>
      </c>
      <c r="J654" s="66">
        <f>COUNTIF(Flats!Username, F654)</f>
        <v>0</v>
      </c>
      <c r="K654" s="66" t="b">
        <v>0</v>
      </c>
    </row>
    <row r="655">
      <c r="A655" s="59">
        <v>25.0</v>
      </c>
      <c r="B655" s="59">
        <v>40.0</v>
      </c>
      <c r="C655" s="60">
        <v>33.1257080008862</v>
      </c>
      <c r="D655" s="60">
        <v>-96.6316717296015</v>
      </c>
      <c r="E655" s="61" t="s">
        <v>1256</v>
      </c>
      <c r="F655" s="119"/>
      <c r="H655" s="73"/>
      <c r="I655" s="65">
        <f t="shared" si="1"/>
        <v>0</v>
      </c>
      <c r="J655" s="66">
        <f>COUNTIF(Flats!Username, F655)</f>
        <v>0</v>
      </c>
      <c r="K655" s="66" t="b">
        <v>0</v>
      </c>
    </row>
    <row r="656">
      <c r="A656" s="59">
        <v>25.0</v>
      </c>
      <c r="B656" s="59">
        <v>41.0</v>
      </c>
      <c r="C656" s="60">
        <v>33.1257080007686</v>
      </c>
      <c r="D656" s="60">
        <v>-96.6315001057497</v>
      </c>
      <c r="E656" s="61" t="s">
        <v>1256</v>
      </c>
      <c r="F656" s="119"/>
      <c r="H656" s="73"/>
      <c r="I656" s="65">
        <f t="shared" si="1"/>
        <v>0</v>
      </c>
      <c r="J656" s="66">
        <f>COUNTIF(Flats!Username, F656)</f>
        <v>0</v>
      </c>
      <c r="K656" s="66" t="b">
        <v>0</v>
      </c>
    </row>
    <row r="657">
      <c r="A657" s="59">
        <v>25.0</v>
      </c>
      <c r="B657" s="59">
        <v>42.0</v>
      </c>
      <c r="C657" s="60">
        <v>33.1257080006509</v>
      </c>
      <c r="D657" s="60">
        <v>-96.6313284818978</v>
      </c>
      <c r="E657" s="61" t="s">
        <v>1256</v>
      </c>
      <c r="F657" s="119"/>
      <c r="H657" s="73"/>
      <c r="I657" s="65">
        <f t="shared" si="1"/>
        <v>0</v>
      </c>
      <c r="J657" s="66">
        <f>COUNTIF(Flats!Username, F657)</f>
        <v>0</v>
      </c>
      <c r="K657" s="66" t="b">
        <v>0</v>
      </c>
    </row>
    <row r="658">
      <c r="A658" s="59">
        <v>25.0</v>
      </c>
      <c r="B658" s="59">
        <v>43.0</v>
      </c>
      <c r="C658" s="60">
        <v>33.1257080005333</v>
      </c>
      <c r="D658" s="60">
        <v>-96.6311568580459</v>
      </c>
      <c r="E658" s="61" t="s">
        <v>1256</v>
      </c>
      <c r="F658" s="119"/>
      <c r="H658" s="73"/>
      <c r="I658" s="65">
        <f t="shared" si="1"/>
        <v>0</v>
      </c>
      <c r="J658" s="66">
        <f>COUNTIF(Flats!Username, F658)</f>
        <v>0</v>
      </c>
      <c r="K658" s="66" t="b">
        <v>0</v>
      </c>
    </row>
    <row r="659">
      <c r="A659" s="59">
        <v>25.0</v>
      </c>
      <c r="B659" s="59">
        <v>44.0</v>
      </c>
      <c r="C659" s="60">
        <v>33.1257080004156</v>
      </c>
      <c r="D659" s="60">
        <v>-96.630985234194</v>
      </c>
      <c r="E659" s="61" t="s">
        <v>1256</v>
      </c>
      <c r="F659" s="119"/>
      <c r="H659" s="73"/>
      <c r="I659" s="65">
        <f t="shared" si="1"/>
        <v>0</v>
      </c>
      <c r="J659" s="66">
        <f>COUNTIF(Flats!Username, F659)</f>
        <v>0</v>
      </c>
      <c r="K659" s="66" t="b">
        <v>0</v>
      </c>
    </row>
    <row r="660">
      <c r="A660" s="59">
        <v>25.0</v>
      </c>
      <c r="B660" s="59">
        <v>45.0</v>
      </c>
      <c r="C660" s="60">
        <v>33.125708000298</v>
      </c>
      <c r="D660" s="60">
        <v>-96.6308136103421</v>
      </c>
      <c r="E660" s="61" t="s">
        <v>1256</v>
      </c>
      <c r="F660" s="119"/>
      <c r="H660" s="73"/>
      <c r="I660" s="65">
        <f t="shared" si="1"/>
        <v>0</v>
      </c>
      <c r="J660" s="66">
        <f>COUNTIF(Flats!Username, F660)</f>
        <v>0</v>
      </c>
      <c r="K660" s="66" t="b">
        <v>0</v>
      </c>
    </row>
    <row r="661">
      <c r="A661" s="59">
        <v>25.0</v>
      </c>
      <c r="B661" s="59">
        <v>46.0</v>
      </c>
      <c r="C661" s="60">
        <v>33.1257080001804</v>
      </c>
      <c r="D661" s="60">
        <v>-96.6306419864902</v>
      </c>
      <c r="E661" s="61" t="s">
        <v>1256</v>
      </c>
      <c r="F661" s="119"/>
      <c r="H661" s="73"/>
      <c r="I661" s="65">
        <f t="shared" si="1"/>
        <v>0</v>
      </c>
      <c r="J661" s="66">
        <f>COUNTIF(Flats!Username, F661)</f>
        <v>0</v>
      </c>
      <c r="K661" s="66" t="b">
        <v>0</v>
      </c>
    </row>
    <row r="662">
      <c r="A662" s="59">
        <v>25.0</v>
      </c>
      <c r="B662" s="59">
        <v>47.0</v>
      </c>
      <c r="C662" s="60">
        <v>33.1257080000627</v>
      </c>
      <c r="D662" s="60">
        <v>-96.6304703626384</v>
      </c>
      <c r="E662" s="61" t="s">
        <v>1256</v>
      </c>
      <c r="F662" s="119"/>
      <c r="H662" s="73"/>
      <c r="I662" s="65">
        <f t="shared" si="1"/>
        <v>0</v>
      </c>
      <c r="J662" s="66">
        <f>COUNTIF(Flats!Username, F662)</f>
        <v>0</v>
      </c>
      <c r="K662" s="66" t="b">
        <v>0</v>
      </c>
    </row>
    <row r="663">
      <c r="A663" s="59">
        <v>25.0</v>
      </c>
      <c r="B663" s="59">
        <v>48.0</v>
      </c>
      <c r="C663" s="60">
        <v>33.1257079999451</v>
      </c>
      <c r="D663" s="60">
        <v>-96.6302987387865</v>
      </c>
      <c r="E663" s="61" t="s">
        <v>1256</v>
      </c>
      <c r="F663" s="119"/>
      <c r="H663" s="73"/>
      <c r="I663" s="65">
        <f t="shared" si="1"/>
        <v>0</v>
      </c>
      <c r="J663" s="66">
        <f>COUNTIF(Flats!Username, F663)</f>
        <v>0</v>
      </c>
      <c r="K663" s="66" t="b">
        <v>0</v>
      </c>
    </row>
    <row r="664">
      <c r="A664" s="59">
        <v>25.0</v>
      </c>
      <c r="B664" s="59">
        <v>49.0</v>
      </c>
      <c r="C664" s="60">
        <v>33.1257079998274</v>
      </c>
      <c r="D664" s="60">
        <v>-96.6301271149346</v>
      </c>
      <c r="E664" s="61" t="s">
        <v>1256</v>
      </c>
      <c r="F664" s="119"/>
      <c r="H664" s="73"/>
      <c r="I664" s="65">
        <f t="shared" si="1"/>
        <v>0</v>
      </c>
      <c r="J664" s="66">
        <f>COUNTIF(Flats!Username, F664)</f>
        <v>0</v>
      </c>
      <c r="K664" s="66" t="b">
        <v>0</v>
      </c>
    </row>
    <row r="665">
      <c r="A665" s="59">
        <v>25.0</v>
      </c>
      <c r="B665" s="59">
        <v>50.0</v>
      </c>
      <c r="C665" s="60">
        <v>33.1257079997098</v>
      </c>
      <c r="D665" s="60">
        <v>-96.6299554910828</v>
      </c>
      <c r="E665" s="61" t="s">
        <v>1256</v>
      </c>
      <c r="F665" s="119"/>
      <c r="H665" s="73"/>
      <c r="I665" s="65">
        <f t="shared" si="1"/>
        <v>0</v>
      </c>
      <c r="J665" s="66">
        <f>COUNTIF(Flats!Username, F665)</f>
        <v>0</v>
      </c>
      <c r="K665" s="66" t="b">
        <v>0</v>
      </c>
    </row>
    <row r="666">
      <c r="A666" s="59">
        <v>25.0</v>
      </c>
      <c r="B666" s="59">
        <v>51.0</v>
      </c>
      <c r="C666" s="60">
        <v>33.1257079995922</v>
      </c>
      <c r="D666" s="60">
        <v>-96.6297838672309</v>
      </c>
      <c r="E666" s="61" t="s">
        <v>1256</v>
      </c>
      <c r="F666" s="119"/>
      <c r="H666" s="73"/>
      <c r="I666" s="65">
        <f t="shared" si="1"/>
        <v>0</v>
      </c>
      <c r="J666" s="66">
        <f>COUNTIF(Flats!Username, F666)</f>
        <v>0</v>
      </c>
      <c r="K666" s="66" t="b">
        <v>0</v>
      </c>
    </row>
    <row r="667">
      <c r="A667" s="59">
        <v>26.0</v>
      </c>
      <c r="B667" s="59">
        <v>2.0</v>
      </c>
      <c r="C667" s="60">
        <v>33.1255642749111</v>
      </c>
      <c r="D667" s="60">
        <v>-96.6381934373778</v>
      </c>
      <c r="E667" s="61" t="s">
        <v>1256</v>
      </c>
      <c r="F667" s="119"/>
      <c r="H667" s="73"/>
      <c r="I667" s="65">
        <f t="shared" si="1"/>
        <v>0</v>
      </c>
      <c r="J667" s="66">
        <f>COUNTIF(Flats!Username, F667)</f>
        <v>0</v>
      </c>
      <c r="K667" s="66" t="b">
        <v>0</v>
      </c>
    </row>
    <row r="668">
      <c r="A668" s="59">
        <v>26.0</v>
      </c>
      <c r="B668" s="59">
        <v>3.0</v>
      </c>
      <c r="C668" s="60">
        <v>33.1255642747934</v>
      </c>
      <c r="D668" s="60">
        <v>-96.6380218138068</v>
      </c>
      <c r="E668" s="61" t="s">
        <v>1256</v>
      </c>
      <c r="F668" s="119"/>
      <c r="H668" s="73"/>
      <c r="I668" s="65">
        <f t="shared" si="1"/>
        <v>0</v>
      </c>
      <c r="J668" s="66">
        <f>COUNTIF(Flats!Username, F668)</f>
        <v>0</v>
      </c>
      <c r="K668" s="66" t="b">
        <v>0</v>
      </c>
    </row>
    <row r="669">
      <c r="A669" s="59">
        <v>26.0</v>
      </c>
      <c r="B669" s="59">
        <v>4.0</v>
      </c>
      <c r="C669" s="60">
        <v>33.1255642746758</v>
      </c>
      <c r="D669" s="60">
        <v>-96.6378501902359</v>
      </c>
      <c r="E669" s="61" t="s">
        <v>1256</v>
      </c>
      <c r="F669" s="119"/>
      <c r="H669" s="73"/>
      <c r="I669" s="65">
        <f t="shared" si="1"/>
        <v>0</v>
      </c>
      <c r="J669" s="66">
        <f>COUNTIF(Flats!Username, F669)</f>
        <v>0</v>
      </c>
      <c r="K669" s="66" t="b">
        <v>0</v>
      </c>
    </row>
    <row r="670">
      <c r="A670" s="59">
        <v>26.0</v>
      </c>
      <c r="B670" s="59">
        <v>5.0</v>
      </c>
      <c r="C670" s="60">
        <v>33.1255642745581</v>
      </c>
      <c r="D670" s="60">
        <v>-96.6376785666649</v>
      </c>
      <c r="E670" s="61" t="s">
        <v>1256</v>
      </c>
      <c r="F670" s="119"/>
      <c r="H670" s="73"/>
      <c r="I670" s="65">
        <f t="shared" si="1"/>
        <v>0</v>
      </c>
      <c r="J670" s="66">
        <f>COUNTIF(Flats!Username, F670)</f>
        <v>0</v>
      </c>
      <c r="K670" s="66" t="b">
        <v>0</v>
      </c>
    </row>
    <row r="671">
      <c r="A671" s="59">
        <v>26.0</v>
      </c>
      <c r="B671" s="59">
        <v>6.0</v>
      </c>
      <c r="C671" s="60">
        <v>33.1255642744405</v>
      </c>
      <c r="D671" s="60">
        <v>-96.6375069430939</v>
      </c>
      <c r="E671" s="61" t="s">
        <v>1256</v>
      </c>
      <c r="F671" s="119"/>
      <c r="H671" s="73"/>
      <c r="I671" s="65">
        <f t="shared" si="1"/>
        <v>0</v>
      </c>
      <c r="J671" s="66">
        <f>COUNTIF(Flats!Username, F671)</f>
        <v>0</v>
      </c>
      <c r="K671" s="66" t="b">
        <v>0</v>
      </c>
    </row>
    <row r="672">
      <c r="A672" s="59">
        <v>26.0</v>
      </c>
      <c r="B672" s="59">
        <v>7.0</v>
      </c>
      <c r="C672" s="60">
        <v>33.1255642743229</v>
      </c>
      <c r="D672" s="60">
        <v>-96.637335319523</v>
      </c>
      <c r="E672" s="61" t="s">
        <v>1256</v>
      </c>
      <c r="F672" s="119"/>
      <c r="H672" s="73"/>
      <c r="I672" s="65">
        <f t="shared" si="1"/>
        <v>0</v>
      </c>
      <c r="J672" s="66">
        <f>COUNTIF(Flats!Username, F672)</f>
        <v>0</v>
      </c>
      <c r="K672" s="66" t="b">
        <v>0</v>
      </c>
    </row>
    <row r="673">
      <c r="A673" s="59">
        <v>26.0</v>
      </c>
      <c r="B673" s="59">
        <v>8.0</v>
      </c>
      <c r="C673" s="60">
        <v>33.1255642742052</v>
      </c>
      <c r="D673" s="60">
        <v>-96.637163695952</v>
      </c>
      <c r="E673" s="61" t="s">
        <v>1256</v>
      </c>
      <c r="F673" s="119"/>
      <c r="H673" s="73"/>
      <c r="I673" s="65">
        <f t="shared" si="1"/>
        <v>0</v>
      </c>
      <c r="J673" s="66">
        <f>COUNTIF(Flats!Username, F673)</f>
        <v>0</v>
      </c>
      <c r="K673" s="66" t="b">
        <v>0</v>
      </c>
    </row>
    <row r="674">
      <c r="A674" s="59">
        <v>26.0</v>
      </c>
      <c r="B674" s="59">
        <v>9.0</v>
      </c>
      <c r="C674" s="60">
        <v>33.1255642740876</v>
      </c>
      <c r="D674" s="60">
        <v>-96.636992072381</v>
      </c>
      <c r="E674" s="61" t="s">
        <v>1256</v>
      </c>
      <c r="F674" s="119"/>
      <c r="H674" s="73"/>
      <c r="I674" s="65">
        <f t="shared" si="1"/>
        <v>0</v>
      </c>
      <c r="J674" s="66">
        <f>COUNTIF(Flats!Username, F674)</f>
        <v>0</v>
      </c>
      <c r="K674" s="66" t="b">
        <v>0</v>
      </c>
    </row>
    <row r="675">
      <c r="A675" s="59">
        <v>26.0</v>
      </c>
      <c r="B675" s="59">
        <v>10.0</v>
      </c>
      <c r="C675" s="60">
        <v>33.1255642739699</v>
      </c>
      <c r="D675" s="60">
        <v>-96.6368204488101</v>
      </c>
      <c r="E675" s="61" t="s">
        <v>1256</v>
      </c>
      <c r="F675" s="119"/>
      <c r="H675" s="73"/>
      <c r="I675" s="65">
        <f t="shared" si="1"/>
        <v>0</v>
      </c>
      <c r="J675" s="66">
        <f>COUNTIF(Flats!Username, F675)</f>
        <v>0</v>
      </c>
      <c r="K675" s="66" t="b">
        <v>0</v>
      </c>
    </row>
    <row r="676">
      <c r="A676" s="59">
        <v>26.0</v>
      </c>
      <c r="B676" s="59">
        <v>11.0</v>
      </c>
      <c r="C676" s="60">
        <v>33.1255642738523</v>
      </c>
      <c r="D676" s="60">
        <v>-96.6366488252391</v>
      </c>
      <c r="E676" s="61" t="s">
        <v>1256</v>
      </c>
      <c r="F676" s="119"/>
      <c r="H676" s="73"/>
      <c r="I676" s="65">
        <f t="shared" si="1"/>
        <v>0</v>
      </c>
      <c r="J676" s="66">
        <f>COUNTIF(Flats!Username, F676)</f>
        <v>0</v>
      </c>
      <c r="K676" s="66" t="b">
        <v>0</v>
      </c>
    </row>
    <row r="677">
      <c r="A677" s="59">
        <v>26.0</v>
      </c>
      <c r="B677" s="59">
        <v>12.0</v>
      </c>
      <c r="C677" s="60">
        <v>33.1255642737347</v>
      </c>
      <c r="D677" s="60">
        <v>-96.6364772016681</v>
      </c>
      <c r="E677" s="61" t="s">
        <v>1256</v>
      </c>
      <c r="F677" s="119"/>
      <c r="H677" s="73"/>
      <c r="I677" s="65">
        <f t="shared" si="1"/>
        <v>0</v>
      </c>
      <c r="J677" s="66">
        <f>COUNTIF(Flats!Username, F677)</f>
        <v>0</v>
      </c>
      <c r="K677" s="66" t="b">
        <v>0</v>
      </c>
    </row>
    <row r="678">
      <c r="A678" s="59">
        <v>26.0</v>
      </c>
      <c r="B678" s="59">
        <v>13.0</v>
      </c>
      <c r="C678" s="60">
        <v>33.125564273617</v>
      </c>
      <c r="D678" s="60">
        <v>-96.6363055780972</v>
      </c>
      <c r="E678" s="61" t="s">
        <v>1256</v>
      </c>
      <c r="F678" s="119"/>
      <c r="H678" s="73"/>
      <c r="I678" s="65">
        <f t="shared" si="1"/>
        <v>0</v>
      </c>
      <c r="J678" s="66">
        <f>COUNTIF(Flats!Username, F678)</f>
        <v>0</v>
      </c>
      <c r="K678" s="66" t="b">
        <v>0</v>
      </c>
    </row>
    <row r="679">
      <c r="A679" s="59">
        <v>26.0</v>
      </c>
      <c r="B679" s="59">
        <v>14.0</v>
      </c>
      <c r="C679" s="60">
        <v>33.1255642734994</v>
      </c>
      <c r="D679" s="60">
        <v>-96.6361339545262</v>
      </c>
      <c r="E679" s="61" t="s">
        <v>1256</v>
      </c>
      <c r="F679" s="119"/>
      <c r="H679" s="73"/>
      <c r="I679" s="65">
        <f t="shared" si="1"/>
        <v>0</v>
      </c>
      <c r="J679" s="66">
        <f>COUNTIF(Flats!Username, F679)</f>
        <v>0</v>
      </c>
      <c r="K679" s="66" t="b">
        <v>0</v>
      </c>
    </row>
    <row r="680">
      <c r="A680" s="59">
        <v>26.0</v>
      </c>
      <c r="B680" s="59">
        <v>15.0</v>
      </c>
      <c r="C680" s="60">
        <v>33.1255642733817</v>
      </c>
      <c r="D680" s="60">
        <v>-96.6359623309553</v>
      </c>
      <c r="E680" s="61" t="s">
        <v>1256</v>
      </c>
      <c r="F680" s="119"/>
      <c r="H680" s="73"/>
      <c r="I680" s="65">
        <f t="shared" si="1"/>
        <v>0</v>
      </c>
      <c r="J680" s="66">
        <f>COUNTIF(Flats!Username, F680)</f>
        <v>0</v>
      </c>
      <c r="K680" s="66" t="b">
        <v>0</v>
      </c>
    </row>
    <row r="681">
      <c r="A681" s="59">
        <v>26.0</v>
      </c>
      <c r="B681" s="59">
        <v>16.0</v>
      </c>
      <c r="C681" s="60">
        <v>33.1255642732641</v>
      </c>
      <c r="D681" s="60">
        <v>-96.6357907073843</v>
      </c>
      <c r="E681" s="61" t="s">
        <v>1256</v>
      </c>
      <c r="F681" s="119"/>
      <c r="H681" s="73"/>
      <c r="I681" s="65">
        <f t="shared" si="1"/>
        <v>0</v>
      </c>
      <c r="J681" s="66">
        <f>COUNTIF(Flats!Username, F681)</f>
        <v>0</v>
      </c>
      <c r="K681" s="66" t="b">
        <v>0</v>
      </c>
    </row>
    <row r="682">
      <c r="A682" s="59">
        <v>26.0</v>
      </c>
      <c r="B682" s="59">
        <v>17.0</v>
      </c>
      <c r="C682" s="60">
        <v>33.1255642731465</v>
      </c>
      <c r="D682" s="60">
        <v>-96.6356190838133</v>
      </c>
      <c r="E682" s="61" t="s">
        <v>1256</v>
      </c>
      <c r="F682" s="119"/>
      <c r="H682" s="73"/>
      <c r="I682" s="65">
        <f t="shared" si="1"/>
        <v>0</v>
      </c>
      <c r="J682" s="66">
        <f>COUNTIF(Flats!Username, F682)</f>
        <v>0</v>
      </c>
      <c r="K682" s="66" t="b">
        <v>0</v>
      </c>
    </row>
    <row r="683">
      <c r="A683" s="59">
        <v>26.0</v>
      </c>
      <c r="B683" s="59">
        <v>18.0</v>
      </c>
      <c r="C683" s="60">
        <v>33.1255642730288</v>
      </c>
      <c r="D683" s="60">
        <v>-96.6354474602424</v>
      </c>
      <c r="E683" s="61" t="s">
        <v>1256</v>
      </c>
      <c r="F683" s="119"/>
      <c r="H683" s="73"/>
      <c r="I683" s="65">
        <f t="shared" si="1"/>
        <v>0</v>
      </c>
      <c r="J683" s="66">
        <f>COUNTIF(Flats!Username, F683)</f>
        <v>0</v>
      </c>
      <c r="K683" s="66" t="b">
        <v>0</v>
      </c>
    </row>
    <row r="684">
      <c r="A684" s="59">
        <v>26.0</v>
      </c>
      <c r="B684" s="59">
        <v>19.0</v>
      </c>
      <c r="C684" s="60">
        <v>33.1255642729112</v>
      </c>
      <c r="D684" s="60">
        <v>-96.6352758366714</v>
      </c>
      <c r="E684" s="61" t="s">
        <v>1256</v>
      </c>
      <c r="F684" s="79" t="s">
        <v>721</v>
      </c>
      <c r="G684" s="69" t="s">
        <v>1387</v>
      </c>
      <c r="H684" s="73"/>
      <c r="I684" s="65">
        <f t="shared" si="1"/>
        <v>0</v>
      </c>
      <c r="J684" s="66">
        <f>COUNTIF(Flats!Username, F684)</f>
        <v>4</v>
      </c>
      <c r="K684" s="66" t="b">
        <v>0</v>
      </c>
    </row>
    <row r="685">
      <c r="A685" s="59">
        <v>26.0</v>
      </c>
      <c r="B685" s="59">
        <v>20.0</v>
      </c>
      <c r="C685" s="60">
        <v>33.1255642727935</v>
      </c>
      <c r="D685" s="60">
        <v>-96.6351042131004</v>
      </c>
      <c r="E685" s="61" t="s">
        <v>1256</v>
      </c>
      <c r="F685" s="119"/>
      <c r="H685" s="73"/>
      <c r="I685" s="65">
        <f t="shared" si="1"/>
        <v>0</v>
      </c>
      <c r="J685" s="66">
        <f>COUNTIF(Flats!Username, F685)</f>
        <v>0</v>
      </c>
      <c r="K685" s="66" t="b">
        <v>0</v>
      </c>
    </row>
    <row r="686">
      <c r="A686" s="59">
        <v>26.0</v>
      </c>
      <c r="B686" s="59">
        <v>21.0</v>
      </c>
      <c r="C686" s="60">
        <v>33.1255642726759</v>
      </c>
      <c r="D686" s="60">
        <v>-96.6349325895295</v>
      </c>
      <c r="E686" s="61" t="s">
        <v>1256</v>
      </c>
      <c r="F686" s="119"/>
      <c r="H686" s="73"/>
      <c r="I686" s="65">
        <f t="shared" si="1"/>
        <v>0</v>
      </c>
      <c r="J686" s="66">
        <f>COUNTIF(Flats!Username, F686)</f>
        <v>0</v>
      </c>
      <c r="K686" s="66" t="b">
        <v>0</v>
      </c>
    </row>
    <row r="687">
      <c r="A687" s="59">
        <v>26.0</v>
      </c>
      <c r="B687" s="59">
        <v>22.0</v>
      </c>
      <c r="C687" s="60">
        <v>33.1255642725583</v>
      </c>
      <c r="D687" s="60">
        <v>-96.6347609659585</v>
      </c>
      <c r="E687" s="61" t="s">
        <v>1256</v>
      </c>
      <c r="F687" s="119"/>
      <c r="H687" s="73"/>
      <c r="I687" s="65">
        <f t="shared" si="1"/>
        <v>0</v>
      </c>
      <c r="J687" s="66">
        <f>COUNTIF(Flats!Username, F687)</f>
        <v>0</v>
      </c>
      <c r="K687" s="66" t="b">
        <v>0</v>
      </c>
    </row>
    <row r="688">
      <c r="A688" s="59">
        <v>26.0</v>
      </c>
      <c r="B688" s="59">
        <v>23.0</v>
      </c>
      <c r="C688" s="60">
        <v>33.1255642724406</v>
      </c>
      <c r="D688" s="60">
        <v>-96.6345893423875</v>
      </c>
      <c r="E688" s="61" t="s">
        <v>1256</v>
      </c>
      <c r="F688" s="119"/>
      <c r="H688" s="73"/>
      <c r="I688" s="65">
        <f t="shared" si="1"/>
        <v>0</v>
      </c>
      <c r="J688" s="66">
        <f>COUNTIF(Flats!Username, F688)</f>
        <v>0</v>
      </c>
      <c r="K688" s="66" t="b">
        <v>0</v>
      </c>
    </row>
    <row r="689">
      <c r="A689" s="59">
        <v>26.0</v>
      </c>
      <c r="B689" s="59">
        <v>24.0</v>
      </c>
      <c r="C689" s="60">
        <v>33.125564272323</v>
      </c>
      <c r="D689" s="60">
        <v>-96.6344177188166</v>
      </c>
      <c r="E689" s="61" t="s">
        <v>1256</v>
      </c>
      <c r="F689" s="119"/>
      <c r="H689" s="73"/>
      <c r="I689" s="65">
        <f t="shared" si="1"/>
        <v>0</v>
      </c>
      <c r="J689" s="66">
        <f>COUNTIF(Flats!Username, F689)</f>
        <v>0</v>
      </c>
      <c r="K689" s="66" t="b">
        <v>0</v>
      </c>
    </row>
    <row r="690">
      <c r="A690" s="59">
        <v>26.0</v>
      </c>
      <c r="B690" s="59">
        <v>25.0</v>
      </c>
      <c r="C690" s="60">
        <v>33.1255642722054</v>
      </c>
      <c r="D690" s="60">
        <v>-96.6342460952456</v>
      </c>
      <c r="E690" s="61" t="s">
        <v>1256</v>
      </c>
      <c r="F690" s="119"/>
      <c r="H690" s="73"/>
      <c r="I690" s="65">
        <f t="shared" si="1"/>
        <v>0</v>
      </c>
      <c r="J690" s="66">
        <f>COUNTIF(Flats!Username, F690)</f>
        <v>0</v>
      </c>
      <c r="K690" s="66" t="b">
        <v>0</v>
      </c>
    </row>
    <row r="691">
      <c r="A691" s="59">
        <v>26.0</v>
      </c>
      <c r="B691" s="59">
        <v>26.0</v>
      </c>
      <c r="C691" s="60">
        <v>33.1255642720877</v>
      </c>
      <c r="D691" s="60">
        <v>-96.6340744716747</v>
      </c>
      <c r="E691" s="61" t="s">
        <v>1256</v>
      </c>
      <c r="F691" s="119"/>
      <c r="H691" s="73"/>
      <c r="I691" s="65">
        <f t="shared" si="1"/>
        <v>0</v>
      </c>
      <c r="J691" s="66">
        <f>COUNTIF(Flats!Username, F691)</f>
        <v>0</v>
      </c>
      <c r="K691" s="66" t="b">
        <v>0</v>
      </c>
    </row>
    <row r="692">
      <c r="A692" s="59">
        <v>26.0</v>
      </c>
      <c r="B692" s="59">
        <v>27.0</v>
      </c>
      <c r="C692" s="60">
        <v>33.1255642719701</v>
      </c>
      <c r="D692" s="60">
        <v>-96.6339028481037</v>
      </c>
      <c r="E692" s="61" t="s">
        <v>1256</v>
      </c>
      <c r="F692" s="119"/>
      <c r="H692" s="73"/>
      <c r="I692" s="65">
        <f t="shared" si="1"/>
        <v>0</v>
      </c>
      <c r="J692" s="66">
        <f>COUNTIF(Flats!Username, F692)</f>
        <v>0</v>
      </c>
      <c r="K692" s="66" t="b">
        <v>0</v>
      </c>
    </row>
    <row r="693">
      <c r="A693" s="59">
        <v>26.0</v>
      </c>
      <c r="B693" s="59">
        <v>28.0</v>
      </c>
      <c r="C693" s="60">
        <v>33.1255642718524</v>
      </c>
      <c r="D693" s="60">
        <v>-96.6337312245327</v>
      </c>
      <c r="E693" s="61" t="s">
        <v>1256</v>
      </c>
      <c r="F693" s="119"/>
      <c r="H693" s="73"/>
      <c r="I693" s="65">
        <f t="shared" si="1"/>
        <v>0</v>
      </c>
      <c r="J693" s="66">
        <f>COUNTIF(Flats!Username, F693)</f>
        <v>0</v>
      </c>
      <c r="K693" s="66" t="b">
        <v>0</v>
      </c>
    </row>
    <row r="694">
      <c r="A694" s="59">
        <v>26.0</v>
      </c>
      <c r="B694" s="59">
        <v>29.0</v>
      </c>
      <c r="C694" s="60">
        <v>33.1255642717348</v>
      </c>
      <c r="D694" s="60">
        <v>-96.6335596009618</v>
      </c>
      <c r="E694" s="61" t="s">
        <v>1256</v>
      </c>
      <c r="F694" s="119"/>
      <c r="H694" s="73"/>
      <c r="I694" s="65">
        <f t="shared" si="1"/>
        <v>0</v>
      </c>
      <c r="J694" s="66">
        <f>COUNTIF(Flats!Username, F694)</f>
        <v>0</v>
      </c>
      <c r="K694" s="66" t="b">
        <v>0</v>
      </c>
    </row>
    <row r="695">
      <c r="A695" s="59">
        <v>26.0</v>
      </c>
      <c r="B695" s="59">
        <v>30.0</v>
      </c>
      <c r="C695" s="60">
        <v>33.1255642716171</v>
      </c>
      <c r="D695" s="60">
        <v>-96.6333879773908</v>
      </c>
      <c r="E695" s="61" t="s">
        <v>1256</v>
      </c>
      <c r="F695" s="119"/>
      <c r="H695" s="73"/>
      <c r="I695" s="65">
        <f t="shared" si="1"/>
        <v>0</v>
      </c>
      <c r="J695" s="66">
        <f>COUNTIF(Flats!Username, F695)</f>
        <v>0</v>
      </c>
      <c r="K695" s="66" t="b">
        <v>0</v>
      </c>
    </row>
    <row r="696">
      <c r="A696" s="59">
        <v>26.0</v>
      </c>
      <c r="B696" s="59">
        <v>31.0</v>
      </c>
      <c r="C696" s="60">
        <v>33.1255642714995</v>
      </c>
      <c r="D696" s="60">
        <v>-96.6332163538198</v>
      </c>
      <c r="E696" s="61" t="s">
        <v>1256</v>
      </c>
      <c r="F696" s="119"/>
      <c r="H696" s="73"/>
      <c r="I696" s="65">
        <f t="shared" si="1"/>
        <v>0</v>
      </c>
      <c r="J696" s="66">
        <f>COUNTIF(Flats!Username, F696)</f>
        <v>0</v>
      </c>
      <c r="K696" s="66" t="b">
        <v>0</v>
      </c>
    </row>
    <row r="697">
      <c r="A697" s="59">
        <v>26.0</v>
      </c>
      <c r="B697" s="59">
        <v>32.0</v>
      </c>
      <c r="C697" s="60">
        <v>33.1255642713819</v>
      </c>
      <c r="D697" s="60">
        <v>-96.6330447302489</v>
      </c>
      <c r="E697" s="61" t="s">
        <v>1256</v>
      </c>
      <c r="F697" s="119"/>
      <c r="H697" s="73"/>
      <c r="I697" s="65">
        <f t="shared" si="1"/>
        <v>0</v>
      </c>
      <c r="J697" s="66">
        <f>COUNTIF(Flats!Username, F697)</f>
        <v>0</v>
      </c>
      <c r="K697" s="66" t="b">
        <v>0</v>
      </c>
    </row>
    <row r="698">
      <c r="A698" s="59">
        <v>26.0</v>
      </c>
      <c r="B698" s="59">
        <v>33.0</v>
      </c>
      <c r="C698" s="60">
        <v>33.1255642712642</v>
      </c>
      <c r="D698" s="60">
        <v>-96.6328731066779</v>
      </c>
      <c r="E698" s="61" t="s">
        <v>1256</v>
      </c>
      <c r="F698" s="119"/>
      <c r="H698" s="73"/>
      <c r="I698" s="65">
        <f t="shared" si="1"/>
        <v>0</v>
      </c>
      <c r="J698" s="66">
        <f>COUNTIF(Flats!Username, F698)</f>
        <v>0</v>
      </c>
      <c r="K698" s="66" t="b">
        <v>0</v>
      </c>
    </row>
    <row r="699">
      <c r="A699" s="59">
        <v>26.0</v>
      </c>
      <c r="B699" s="59">
        <v>34.0</v>
      </c>
      <c r="C699" s="60">
        <v>33.1255642711466</v>
      </c>
      <c r="D699" s="60">
        <v>-96.6327014831069</v>
      </c>
      <c r="E699" s="61" t="s">
        <v>1256</v>
      </c>
      <c r="F699" s="119"/>
      <c r="H699" s="73"/>
      <c r="I699" s="65">
        <f t="shared" si="1"/>
        <v>0</v>
      </c>
      <c r="J699" s="66">
        <f>COUNTIF(Flats!Username, F699)</f>
        <v>0</v>
      </c>
      <c r="K699" s="66" t="b">
        <v>0</v>
      </c>
    </row>
    <row r="700">
      <c r="A700" s="59">
        <v>26.0</v>
      </c>
      <c r="B700" s="59">
        <v>35.0</v>
      </c>
      <c r="C700" s="60">
        <v>33.1255642710289</v>
      </c>
      <c r="D700" s="60">
        <v>-96.632529859536</v>
      </c>
      <c r="E700" s="61" t="s">
        <v>1256</v>
      </c>
      <c r="F700" s="119"/>
      <c r="H700" s="73"/>
      <c r="I700" s="65">
        <f t="shared" si="1"/>
        <v>0</v>
      </c>
      <c r="J700" s="66">
        <f>COUNTIF(Flats!Username, F700)</f>
        <v>0</v>
      </c>
      <c r="K700" s="66" t="b">
        <v>0</v>
      </c>
    </row>
    <row r="701">
      <c r="A701" s="59">
        <v>26.0</v>
      </c>
      <c r="B701" s="59">
        <v>36.0</v>
      </c>
      <c r="C701" s="60">
        <v>33.1255642709113</v>
      </c>
      <c r="D701" s="60">
        <v>-96.632358235965</v>
      </c>
      <c r="E701" s="61" t="s">
        <v>1256</v>
      </c>
      <c r="F701" s="119"/>
      <c r="H701" s="73"/>
      <c r="I701" s="65">
        <f t="shared" si="1"/>
        <v>0</v>
      </c>
      <c r="J701" s="66">
        <f>COUNTIF(Flats!Username, F701)</f>
        <v>0</v>
      </c>
      <c r="K701" s="66" t="b">
        <v>0</v>
      </c>
    </row>
    <row r="702">
      <c r="A702" s="59">
        <v>26.0</v>
      </c>
      <c r="B702" s="59">
        <v>37.0</v>
      </c>
      <c r="C702" s="60">
        <v>33.1255642707936</v>
      </c>
      <c r="D702" s="60">
        <v>-96.6321866123941</v>
      </c>
      <c r="E702" s="61" t="s">
        <v>1256</v>
      </c>
      <c r="F702" s="119"/>
      <c r="H702" s="73"/>
      <c r="I702" s="65">
        <f t="shared" si="1"/>
        <v>0</v>
      </c>
      <c r="J702" s="66">
        <f>COUNTIF(Flats!Username, F702)</f>
        <v>0</v>
      </c>
      <c r="K702" s="66" t="b">
        <v>0</v>
      </c>
    </row>
    <row r="703">
      <c r="A703" s="59">
        <v>26.0</v>
      </c>
      <c r="B703" s="59">
        <v>38.0</v>
      </c>
      <c r="C703" s="60">
        <v>33.125564270676</v>
      </c>
      <c r="D703" s="60">
        <v>-96.6320149888231</v>
      </c>
      <c r="E703" s="61" t="s">
        <v>1256</v>
      </c>
      <c r="F703" s="119"/>
      <c r="H703" s="73"/>
      <c r="I703" s="65">
        <f t="shared" si="1"/>
        <v>0</v>
      </c>
      <c r="J703" s="66">
        <f>COUNTIF(Flats!Username, F703)</f>
        <v>0</v>
      </c>
      <c r="K703" s="66" t="b">
        <v>0</v>
      </c>
    </row>
    <row r="704">
      <c r="A704" s="59">
        <v>26.0</v>
      </c>
      <c r="B704" s="59">
        <v>39.0</v>
      </c>
      <c r="C704" s="60">
        <v>33.1255642705584</v>
      </c>
      <c r="D704" s="60">
        <v>-96.6318433652521</v>
      </c>
      <c r="E704" s="61" t="s">
        <v>1256</v>
      </c>
      <c r="F704" s="119"/>
      <c r="H704" s="73"/>
      <c r="I704" s="65">
        <f t="shared" si="1"/>
        <v>0</v>
      </c>
      <c r="J704" s="66">
        <f>COUNTIF(Flats!Username, F704)</f>
        <v>0</v>
      </c>
      <c r="K704" s="66" t="b">
        <v>0</v>
      </c>
    </row>
    <row r="705">
      <c r="A705" s="59">
        <v>26.0</v>
      </c>
      <c r="B705" s="59">
        <v>40.0</v>
      </c>
      <c r="C705" s="60">
        <v>33.1255642704407</v>
      </c>
      <c r="D705" s="60">
        <v>-96.6316717416812</v>
      </c>
      <c r="E705" s="61" t="s">
        <v>1256</v>
      </c>
      <c r="F705" s="119"/>
      <c r="H705" s="73"/>
      <c r="I705" s="65">
        <f t="shared" si="1"/>
        <v>0</v>
      </c>
      <c r="J705" s="66">
        <f>COUNTIF(Flats!Username, F705)</f>
        <v>0</v>
      </c>
      <c r="K705" s="66" t="b">
        <v>0</v>
      </c>
    </row>
    <row r="706">
      <c r="A706" s="59">
        <v>26.0</v>
      </c>
      <c r="B706" s="59">
        <v>41.0</v>
      </c>
      <c r="C706" s="60">
        <v>33.1255642703231</v>
      </c>
      <c r="D706" s="60">
        <v>-96.6315001181102</v>
      </c>
      <c r="E706" s="61" t="s">
        <v>1256</v>
      </c>
      <c r="F706" s="119"/>
      <c r="H706" s="73"/>
      <c r="I706" s="65">
        <f t="shared" si="1"/>
        <v>0</v>
      </c>
      <c r="J706" s="66">
        <f>COUNTIF(Flats!Username, F706)</f>
        <v>0</v>
      </c>
      <c r="K706" s="66" t="b">
        <v>0</v>
      </c>
    </row>
    <row r="707">
      <c r="A707" s="59">
        <v>26.0</v>
      </c>
      <c r="B707" s="59">
        <v>42.0</v>
      </c>
      <c r="C707" s="60">
        <v>33.1255642702054</v>
      </c>
      <c r="D707" s="60">
        <v>-96.6313284945392</v>
      </c>
      <c r="E707" s="61" t="s">
        <v>1256</v>
      </c>
      <c r="F707" s="119"/>
      <c r="H707" s="73"/>
      <c r="I707" s="65">
        <f t="shared" si="1"/>
        <v>0</v>
      </c>
      <c r="J707" s="66">
        <f>COUNTIF(Flats!Username, F707)</f>
        <v>0</v>
      </c>
      <c r="K707" s="66" t="b">
        <v>0</v>
      </c>
    </row>
    <row r="708">
      <c r="A708" s="59">
        <v>26.0</v>
      </c>
      <c r="B708" s="59">
        <v>43.0</v>
      </c>
      <c r="C708" s="60">
        <v>33.1255642700878</v>
      </c>
      <c r="D708" s="60">
        <v>-96.6311568709683</v>
      </c>
      <c r="E708" s="61" t="s">
        <v>1256</v>
      </c>
      <c r="F708" s="119"/>
      <c r="H708" s="73"/>
      <c r="I708" s="65">
        <f t="shared" si="1"/>
        <v>0</v>
      </c>
      <c r="J708" s="66">
        <f>COUNTIF(Flats!Username, F708)</f>
        <v>0</v>
      </c>
      <c r="K708" s="66" t="b">
        <v>0</v>
      </c>
    </row>
    <row r="709">
      <c r="A709" s="59">
        <v>26.0</v>
      </c>
      <c r="B709" s="59">
        <v>44.0</v>
      </c>
      <c r="C709" s="60">
        <v>33.1255642699702</v>
      </c>
      <c r="D709" s="60">
        <v>-96.6309852473973</v>
      </c>
      <c r="E709" s="61" t="s">
        <v>1256</v>
      </c>
      <c r="F709" s="119"/>
      <c r="H709" s="73"/>
      <c r="I709" s="65">
        <f t="shared" si="1"/>
        <v>0</v>
      </c>
      <c r="J709" s="66">
        <f>COUNTIF(Flats!Username, F709)</f>
        <v>0</v>
      </c>
      <c r="K709" s="66" t="b">
        <v>0</v>
      </c>
    </row>
    <row r="710">
      <c r="A710" s="59">
        <v>26.0</v>
      </c>
      <c r="B710" s="59">
        <v>45.0</v>
      </c>
      <c r="C710" s="60">
        <v>33.1255642698525</v>
      </c>
      <c r="D710" s="60">
        <v>-96.6308136238263</v>
      </c>
      <c r="E710" s="61" t="s">
        <v>1256</v>
      </c>
      <c r="F710" s="119"/>
      <c r="H710" s="73"/>
      <c r="I710" s="65">
        <f t="shared" si="1"/>
        <v>0</v>
      </c>
      <c r="J710" s="66">
        <f>COUNTIF(Flats!Username, F710)</f>
        <v>0</v>
      </c>
      <c r="K710" s="66" t="b">
        <v>0</v>
      </c>
    </row>
    <row r="711">
      <c r="A711" s="59">
        <v>26.0</v>
      </c>
      <c r="B711" s="59">
        <v>46.0</v>
      </c>
      <c r="C711" s="60">
        <v>33.1255642697349</v>
      </c>
      <c r="D711" s="60">
        <v>-96.6306420002554</v>
      </c>
      <c r="E711" s="61" t="s">
        <v>1256</v>
      </c>
      <c r="F711" s="119"/>
      <c r="H711" s="73"/>
      <c r="I711" s="65">
        <f t="shared" si="1"/>
        <v>0</v>
      </c>
      <c r="J711" s="66">
        <f>COUNTIF(Flats!Username, F711)</f>
        <v>0</v>
      </c>
      <c r="K711" s="66" t="b">
        <v>0</v>
      </c>
    </row>
    <row r="712">
      <c r="A712" s="59">
        <v>26.0</v>
      </c>
      <c r="B712" s="59">
        <v>47.0</v>
      </c>
      <c r="C712" s="60">
        <v>33.1255642696172</v>
      </c>
      <c r="D712" s="60">
        <v>-96.6304703766844</v>
      </c>
      <c r="E712" s="61" t="s">
        <v>1256</v>
      </c>
      <c r="F712" s="119"/>
      <c r="H712" s="73"/>
      <c r="I712" s="65">
        <f t="shared" si="1"/>
        <v>0</v>
      </c>
      <c r="J712" s="66">
        <f>COUNTIF(Flats!Username, F712)</f>
        <v>0</v>
      </c>
      <c r="K712" s="66" t="b">
        <v>0</v>
      </c>
    </row>
    <row r="713">
      <c r="A713" s="59">
        <v>26.0</v>
      </c>
      <c r="B713" s="59">
        <v>48.0</v>
      </c>
      <c r="C713" s="60">
        <v>33.1255642694996</v>
      </c>
      <c r="D713" s="60">
        <v>-96.6302987531135</v>
      </c>
      <c r="E713" s="61" t="s">
        <v>1256</v>
      </c>
      <c r="F713" s="119"/>
      <c r="H713" s="73"/>
      <c r="I713" s="65">
        <f t="shared" si="1"/>
        <v>0</v>
      </c>
      <c r="J713" s="66">
        <f>COUNTIF(Flats!Username, F713)</f>
        <v>0</v>
      </c>
      <c r="K713" s="66" t="b">
        <v>0</v>
      </c>
    </row>
    <row r="714">
      <c r="A714" s="59">
        <v>26.0</v>
      </c>
      <c r="B714" s="59">
        <v>49.0</v>
      </c>
      <c r="C714" s="60">
        <v>33.125564269382</v>
      </c>
      <c r="D714" s="60">
        <v>-96.6301271295425</v>
      </c>
      <c r="E714" s="61" t="s">
        <v>1256</v>
      </c>
      <c r="F714" s="119"/>
      <c r="H714" s="73"/>
      <c r="I714" s="65">
        <f t="shared" si="1"/>
        <v>0</v>
      </c>
      <c r="J714" s="66">
        <f>COUNTIF(Flats!Username, F714)</f>
        <v>0</v>
      </c>
      <c r="K714" s="66" t="b">
        <v>0</v>
      </c>
    </row>
    <row r="715">
      <c r="A715" s="59">
        <v>26.0</v>
      </c>
      <c r="B715" s="59">
        <v>50.0</v>
      </c>
      <c r="C715" s="60">
        <v>33.1255642692643</v>
      </c>
      <c r="D715" s="60">
        <v>-96.6299555059715</v>
      </c>
      <c r="E715" s="61" t="s">
        <v>1256</v>
      </c>
      <c r="F715" s="119"/>
      <c r="H715" s="73"/>
      <c r="I715" s="65">
        <f t="shared" si="1"/>
        <v>0</v>
      </c>
      <c r="J715" s="66">
        <f>COUNTIF(Flats!Username, F715)</f>
        <v>0</v>
      </c>
      <c r="K715" s="66" t="b">
        <v>0</v>
      </c>
    </row>
    <row r="716">
      <c r="A716" s="59">
        <v>26.0</v>
      </c>
      <c r="B716" s="59">
        <v>51.0</v>
      </c>
      <c r="C716" s="60">
        <v>33.1255642691467</v>
      </c>
      <c r="D716" s="60">
        <v>-96.6297838824006</v>
      </c>
      <c r="E716" s="61" t="s">
        <v>1256</v>
      </c>
      <c r="F716" s="119"/>
      <c r="H716" s="73"/>
      <c r="I716" s="65">
        <f t="shared" si="1"/>
        <v>0</v>
      </c>
      <c r="J716" s="66">
        <f>COUNTIF(Flats!Username, F716)</f>
        <v>0</v>
      </c>
      <c r="K716" s="66" t="b">
        <v>0</v>
      </c>
    </row>
    <row r="717">
      <c r="A717" s="59">
        <v>26.0</v>
      </c>
      <c r="B717" s="59">
        <v>52.0</v>
      </c>
      <c r="C717" s="60">
        <v>33.125564269029</v>
      </c>
      <c r="D717" s="60">
        <v>-96.6296122588297</v>
      </c>
      <c r="E717" s="61" t="s">
        <v>1256</v>
      </c>
      <c r="F717" s="119"/>
      <c r="H717" s="73"/>
      <c r="I717" s="65">
        <f t="shared" si="1"/>
        <v>0</v>
      </c>
      <c r="J717" s="66">
        <f>COUNTIF(Flats!Username, F717)</f>
        <v>0</v>
      </c>
      <c r="K717" s="66" t="b">
        <v>0</v>
      </c>
    </row>
    <row r="718">
      <c r="A718" s="59">
        <v>27.0</v>
      </c>
      <c r="B718" s="59">
        <v>1.0</v>
      </c>
      <c r="C718" s="60">
        <v>33.1254205445832</v>
      </c>
      <c r="D718" s="60">
        <v>-96.6383650620724</v>
      </c>
      <c r="E718" s="61" t="s">
        <v>1256</v>
      </c>
      <c r="F718" s="119"/>
      <c r="H718" s="73"/>
      <c r="I718" s="65">
        <f t="shared" si="1"/>
        <v>0</v>
      </c>
      <c r="J718" s="66">
        <f>COUNTIF(Flats!Username, F718)</f>
        <v>0</v>
      </c>
      <c r="K718" s="66" t="b">
        <v>0</v>
      </c>
    </row>
    <row r="719">
      <c r="A719" s="59">
        <v>27.0</v>
      </c>
      <c r="B719" s="59">
        <v>2.0</v>
      </c>
      <c r="C719" s="60">
        <v>33.1254205444656</v>
      </c>
      <c r="D719" s="60">
        <v>-96.6381934387824</v>
      </c>
      <c r="E719" s="61" t="s">
        <v>1256</v>
      </c>
      <c r="F719" s="119"/>
      <c r="H719" s="73"/>
      <c r="I719" s="65">
        <f t="shared" si="1"/>
        <v>0</v>
      </c>
      <c r="J719" s="66">
        <f>COUNTIF(Flats!Username, F719)</f>
        <v>0</v>
      </c>
      <c r="K719" s="66" t="b">
        <v>0</v>
      </c>
    </row>
    <row r="720">
      <c r="A720" s="59">
        <v>27.0</v>
      </c>
      <c r="B720" s="59">
        <v>3.0</v>
      </c>
      <c r="C720" s="60">
        <v>33.1254205443479</v>
      </c>
      <c r="D720" s="60">
        <v>-96.6380218154923</v>
      </c>
      <c r="E720" s="61" t="s">
        <v>1256</v>
      </c>
      <c r="F720" s="119"/>
      <c r="H720" s="73"/>
      <c r="I720" s="65">
        <f t="shared" si="1"/>
        <v>0</v>
      </c>
      <c r="J720" s="66">
        <f>COUNTIF(Flats!Username, F720)</f>
        <v>0</v>
      </c>
      <c r="K720" s="66" t="b">
        <v>0</v>
      </c>
    </row>
    <row r="721">
      <c r="A721" s="59">
        <v>27.0</v>
      </c>
      <c r="B721" s="59">
        <v>4.0</v>
      </c>
      <c r="C721" s="60">
        <v>33.1254205442303</v>
      </c>
      <c r="D721" s="60">
        <v>-96.6378501922023</v>
      </c>
      <c r="E721" s="61" t="s">
        <v>1256</v>
      </c>
      <c r="F721" s="119"/>
      <c r="H721" s="73"/>
      <c r="I721" s="65">
        <f t="shared" si="1"/>
        <v>0</v>
      </c>
      <c r="J721" s="66">
        <f>COUNTIF(Flats!Username, F721)</f>
        <v>0</v>
      </c>
      <c r="K721" s="66" t="b">
        <v>0</v>
      </c>
    </row>
    <row r="722">
      <c r="A722" s="59">
        <v>27.0</v>
      </c>
      <c r="B722" s="59">
        <v>5.0</v>
      </c>
      <c r="C722" s="60">
        <v>33.1254205441127</v>
      </c>
      <c r="D722" s="60">
        <v>-96.6376785689122</v>
      </c>
      <c r="E722" s="61" t="s">
        <v>1256</v>
      </c>
      <c r="F722" s="119"/>
      <c r="H722" s="73"/>
      <c r="I722" s="65">
        <f t="shared" si="1"/>
        <v>0</v>
      </c>
      <c r="J722" s="66">
        <f>COUNTIF(Flats!Username, F722)</f>
        <v>0</v>
      </c>
      <c r="K722" s="66" t="b">
        <v>0</v>
      </c>
    </row>
    <row r="723">
      <c r="A723" s="59">
        <v>27.0</v>
      </c>
      <c r="B723" s="59">
        <v>6.0</v>
      </c>
      <c r="C723" s="60">
        <v>33.125420543995</v>
      </c>
      <c r="D723" s="60">
        <v>-96.6375069456222</v>
      </c>
      <c r="E723" s="61" t="s">
        <v>1256</v>
      </c>
      <c r="F723" s="119"/>
      <c r="H723" s="73"/>
      <c r="I723" s="65">
        <f t="shared" si="1"/>
        <v>0</v>
      </c>
      <c r="J723" s="66">
        <f>COUNTIF(Flats!Username, F723)</f>
        <v>0</v>
      </c>
      <c r="K723" s="66" t="b">
        <v>0</v>
      </c>
    </row>
    <row r="724">
      <c r="A724" s="59">
        <v>27.0</v>
      </c>
      <c r="B724" s="59">
        <v>7.0</v>
      </c>
      <c r="C724" s="60">
        <v>33.1254205438774</v>
      </c>
      <c r="D724" s="60">
        <v>-96.6373353223322</v>
      </c>
      <c r="E724" s="61" t="s">
        <v>1256</v>
      </c>
      <c r="F724" s="119"/>
      <c r="H724" s="73"/>
      <c r="I724" s="65">
        <f t="shared" si="1"/>
        <v>0</v>
      </c>
      <c r="J724" s="66">
        <f>COUNTIF(Flats!Username, F724)</f>
        <v>0</v>
      </c>
      <c r="K724" s="66" t="b">
        <v>0</v>
      </c>
    </row>
    <row r="725">
      <c r="A725" s="59">
        <v>27.0</v>
      </c>
      <c r="B725" s="59">
        <v>8.0</v>
      </c>
      <c r="C725" s="60">
        <v>33.1254205437597</v>
      </c>
      <c r="D725" s="60">
        <v>-96.6371636990421</v>
      </c>
      <c r="E725" s="61" t="s">
        <v>1256</v>
      </c>
      <c r="F725" s="119"/>
      <c r="H725" s="73"/>
      <c r="I725" s="65">
        <f t="shared" si="1"/>
        <v>0</v>
      </c>
      <c r="J725" s="66">
        <f>COUNTIF(Flats!Username, F725)</f>
        <v>0</v>
      </c>
      <c r="K725" s="66" t="b">
        <v>0</v>
      </c>
    </row>
    <row r="726">
      <c r="A726" s="59">
        <v>27.0</v>
      </c>
      <c r="B726" s="59">
        <v>9.0</v>
      </c>
      <c r="C726" s="60">
        <v>33.1254205436421</v>
      </c>
      <c r="D726" s="60">
        <v>-96.6369920757521</v>
      </c>
      <c r="E726" s="61" t="s">
        <v>1256</v>
      </c>
      <c r="F726" s="119"/>
      <c r="H726" s="73"/>
      <c r="I726" s="65">
        <f t="shared" si="1"/>
        <v>0</v>
      </c>
      <c r="J726" s="66">
        <f>COUNTIF(Flats!Username, F726)</f>
        <v>0</v>
      </c>
      <c r="K726" s="66" t="b">
        <v>0</v>
      </c>
    </row>
    <row r="727">
      <c r="A727" s="59">
        <v>27.0</v>
      </c>
      <c r="B727" s="59">
        <v>10.0</v>
      </c>
      <c r="C727" s="60">
        <v>33.1254205435245</v>
      </c>
      <c r="D727" s="60">
        <v>-96.636820452462</v>
      </c>
      <c r="E727" s="61" t="s">
        <v>1256</v>
      </c>
      <c r="F727" s="119"/>
      <c r="H727" s="73"/>
      <c r="I727" s="65">
        <f t="shared" si="1"/>
        <v>0</v>
      </c>
      <c r="J727" s="66">
        <f>COUNTIF(Flats!Username, F727)</f>
        <v>0</v>
      </c>
      <c r="K727" s="66" t="b">
        <v>0</v>
      </c>
    </row>
    <row r="728">
      <c r="A728" s="59">
        <v>27.0</v>
      </c>
      <c r="B728" s="59">
        <v>11.0</v>
      </c>
      <c r="C728" s="60">
        <v>33.1254205434068</v>
      </c>
      <c r="D728" s="60">
        <v>-96.636648829172</v>
      </c>
      <c r="E728" s="61" t="s">
        <v>1256</v>
      </c>
      <c r="F728" s="119"/>
      <c r="H728" s="73"/>
      <c r="I728" s="65">
        <f t="shared" si="1"/>
        <v>0</v>
      </c>
      <c r="J728" s="66">
        <f>COUNTIF(Flats!Username, F728)</f>
        <v>0</v>
      </c>
      <c r="K728" s="66" t="b">
        <v>0</v>
      </c>
    </row>
    <row r="729">
      <c r="A729" s="59">
        <v>27.0</v>
      </c>
      <c r="B729" s="59">
        <v>12.0</v>
      </c>
      <c r="C729" s="60">
        <v>33.1254205432892</v>
      </c>
      <c r="D729" s="60">
        <v>-96.6364772058819</v>
      </c>
      <c r="E729" s="61" t="s">
        <v>1256</v>
      </c>
      <c r="F729" s="119"/>
      <c r="H729" s="73"/>
      <c r="I729" s="65">
        <f t="shared" si="1"/>
        <v>0</v>
      </c>
      <c r="J729" s="66">
        <f>COUNTIF(Flats!Username, F729)</f>
        <v>0</v>
      </c>
      <c r="K729" s="66" t="b">
        <v>0</v>
      </c>
    </row>
    <row r="730">
      <c r="A730" s="59">
        <v>27.0</v>
      </c>
      <c r="B730" s="59">
        <v>13.0</v>
      </c>
      <c r="C730" s="60">
        <v>33.1254205431715</v>
      </c>
      <c r="D730" s="60">
        <v>-96.6363055825919</v>
      </c>
      <c r="E730" s="61" t="s">
        <v>1256</v>
      </c>
      <c r="F730" s="119"/>
      <c r="H730" s="73"/>
      <c r="I730" s="65">
        <f t="shared" si="1"/>
        <v>0</v>
      </c>
      <c r="J730" s="66">
        <f>COUNTIF(Flats!Username, F730)</f>
        <v>0</v>
      </c>
      <c r="K730" s="66" t="b">
        <v>0</v>
      </c>
    </row>
    <row r="731">
      <c r="A731" s="59">
        <v>27.0</v>
      </c>
      <c r="B731" s="59">
        <v>14.0</v>
      </c>
      <c r="C731" s="60">
        <v>33.1254205430539</v>
      </c>
      <c r="D731" s="60">
        <v>-96.6361339593019</v>
      </c>
      <c r="E731" s="61" t="s">
        <v>1256</v>
      </c>
      <c r="F731" s="119"/>
      <c r="H731" s="73"/>
      <c r="I731" s="65">
        <f t="shared" si="1"/>
        <v>0</v>
      </c>
      <c r="J731" s="66">
        <f>COUNTIF(Flats!Username, F731)</f>
        <v>0</v>
      </c>
      <c r="K731" s="66" t="b">
        <v>0</v>
      </c>
    </row>
    <row r="732">
      <c r="A732" s="59">
        <v>27.0</v>
      </c>
      <c r="B732" s="59">
        <v>15.0</v>
      </c>
      <c r="C732" s="60">
        <v>33.1254205429362</v>
      </c>
      <c r="D732" s="60">
        <v>-96.6359623360118</v>
      </c>
      <c r="E732" s="61" t="s">
        <v>1256</v>
      </c>
      <c r="F732" s="119"/>
      <c r="H732" s="73"/>
      <c r="I732" s="65">
        <f t="shared" si="1"/>
        <v>0</v>
      </c>
      <c r="J732" s="66">
        <f>COUNTIF(Flats!Username, F732)</f>
        <v>0</v>
      </c>
      <c r="K732" s="66" t="b">
        <v>0</v>
      </c>
    </row>
    <row r="733">
      <c r="A733" s="59">
        <v>27.0</v>
      </c>
      <c r="B733" s="59">
        <v>16.0</v>
      </c>
      <c r="C733" s="60">
        <v>33.1254205428186</v>
      </c>
      <c r="D733" s="60">
        <v>-96.6357907127218</v>
      </c>
      <c r="E733" s="61" t="s">
        <v>1256</v>
      </c>
      <c r="F733" s="119"/>
      <c r="H733" s="73"/>
      <c r="I733" s="65">
        <f t="shared" si="1"/>
        <v>0</v>
      </c>
      <c r="J733" s="66">
        <f>COUNTIF(Flats!Username, F733)</f>
        <v>0</v>
      </c>
      <c r="K733" s="66" t="b">
        <v>0</v>
      </c>
    </row>
    <row r="734">
      <c r="A734" s="59">
        <v>27.0</v>
      </c>
      <c r="B734" s="59">
        <v>17.0</v>
      </c>
      <c r="C734" s="60">
        <v>33.125420542701</v>
      </c>
      <c r="D734" s="60">
        <v>-96.6356190894317</v>
      </c>
      <c r="E734" s="61" t="s">
        <v>1256</v>
      </c>
      <c r="F734" s="119"/>
      <c r="H734" s="73"/>
      <c r="I734" s="65">
        <f t="shared" si="1"/>
        <v>0</v>
      </c>
      <c r="J734" s="66">
        <f>COUNTIF(Flats!Username, F734)</f>
        <v>0</v>
      </c>
      <c r="K734" s="66" t="b">
        <v>0</v>
      </c>
    </row>
    <row r="735">
      <c r="A735" s="59">
        <v>27.0</v>
      </c>
      <c r="B735" s="59">
        <v>18.0</v>
      </c>
      <c r="C735" s="60">
        <v>33.1254205425833</v>
      </c>
      <c r="D735" s="60">
        <v>-96.6354474661417</v>
      </c>
      <c r="E735" s="61" t="s">
        <v>1256</v>
      </c>
      <c r="F735" s="119"/>
      <c r="H735" s="73"/>
      <c r="I735" s="65">
        <f t="shared" si="1"/>
        <v>0</v>
      </c>
      <c r="J735" s="66">
        <f>COUNTIF(Flats!Username, F735)</f>
        <v>0</v>
      </c>
      <c r="K735" s="66" t="b">
        <v>0</v>
      </c>
    </row>
    <row r="736">
      <c r="A736" s="59">
        <v>27.0</v>
      </c>
      <c r="B736" s="59">
        <v>19.0</v>
      </c>
      <c r="C736" s="60">
        <v>33.1254205424657</v>
      </c>
      <c r="D736" s="60">
        <v>-96.6352758428516</v>
      </c>
      <c r="E736" s="61" t="s">
        <v>1256</v>
      </c>
      <c r="F736" s="119"/>
      <c r="H736" s="73"/>
      <c r="I736" s="65">
        <f t="shared" si="1"/>
        <v>0</v>
      </c>
      <c r="J736" s="66">
        <f>COUNTIF(Flats!Username, F736)</f>
        <v>0</v>
      </c>
      <c r="K736" s="66" t="b">
        <v>0</v>
      </c>
    </row>
    <row r="737">
      <c r="A737" s="59">
        <v>27.0</v>
      </c>
      <c r="B737" s="59">
        <v>20.0</v>
      </c>
      <c r="C737" s="60">
        <v>33.125420542348</v>
      </c>
      <c r="D737" s="60">
        <v>-96.6351042195616</v>
      </c>
      <c r="E737" s="61" t="s">
        <v>1256</v>
      </c>
      <c r="F737" s="119"/>
      <c r="H737" s="73"/>
      <c r="I737" s="65">
        <f t="shared" si="1"/>
        <v>0</v>
      </c>
      <c r="J737" s="66">
        <f>COUNTIF(Flats!Username, F737)</f>
        <v>0</v>
      </c>
      <c r="K737" s="66" t="b">
        <v>0</v>
      </c>
    </row>
    <row r="738">
      <c r="A738" s="59">
        <v>27.0</v>
      </c>
      <c r="B738" s="59">
        <v>21.0</v>
      </c>
      <c r="C738" s="60">
        <v>33.1254205422304</v>
      </c>
      <c r="D738" s="60">
        <v>-96.6349325962716</v>
      </c>
      <c r="E738" s="61" t="s">
        <v>1256</v>
      </c>
      <c r="F738" s="119"/>
      <c r="H738" s="73"/>
      <c r="I738" s="65">
        <f t="shared" si="1"/>
        <v>0</v>
      </c>
      <c r="J738" s="66">
        <f>COUNTIF(Flats!Username, F738)</f>
        <v>0</v>
      </c>
      <c r="K738" s="66" t="b">
        <v>0</v>
      </c>
    </row>
    <row r="739">
      <c r="A739" s="59">
        <v>27.0</v>
      </c>
      <c r="B739" s="59">
        <v>22.0</v>
      </c>
      <c r="C739" s="60">
        <v>33.1254205421128</v>
      </c>
      <c r="D739" s="60">
        <v>-96.6347609729815</v>
      </c>
      <c r="E739" s="61" t="s">
        <v>1256</v>
      </c>
      <c r="F739" s="119"/>
      <c r="H739" s="73"/>
      <c r="I739" s="65">
        <f t="shared" si="1"/>
        <v>0</v>
      </c>
      <c r="J739" s="66">
        <f>COUNTIF(Flats!Username, F739)</f>
        <v>0</v>
      </c>
      <c r="K739" s="66" t="b">
        <v>0</v>
      </c>
    </row>
    <row r="740">
      <c r="A740" s="59">
        <v>27.0</v>
      </c>
      <c r="B740" s="59">
        <v>23.0</v>
      </c>
      <c r="C740" s="60">
        <v>33.1254205419951</v>
      </c>
      <c r="D740" s="60">
        <v>-96.6345893496915</v>
      </c>
      <c r="E740" s="61" t="s">
        <v>1256</v>
      </c>
      <c r="F740" s="119"/>
      <c r="H740" s="73"/>
      <c r="I740" s="65">
        <f t="shared" si="1"/>
        <v>0</v>
      </c>
      <c r="J740" s="66">
        <f>COUNTIF(Flats!Username, F740)</f>
        <v>0</v>
      </c>
      <c r="K740" s="66" t="b">
        <v>0</v>
      </c>
    </row>
    <row r="741">
      <c r="A741" s="59">
        <v>27.0</v>
      </c>
      <c r="B741" s="59">
        <v>24.0</v>
      </c>
      <c r="C741" s="60">
        <v>33.1254205418775</v>
      </c>
      <c r="D741" s="60">
        <v>-96.6344177264014</v>
      </c>
      <c r="E741" s="61" t="s">
        <v>1256</v>
      </c>
      <c r="F741" s="119"/>
      <c r="H741" s="73"/>
      <c r="I741" s="65">
        <f t="shared" si="1"/>
        <v>0</v>
      </c>
      <c r="J741" s="66">
        <f>COUNTIF(Flats!Username, F741)</f>
        <v>0</v>
      </c>
      <c r="K741" s="66" t="b">
        <v>0</v>
      </c>
    </row>
    <row r="742">
      <c r="A742" s="59">
        <v>27.0</v>
      </c>
      <c r="B742" s="59">
        <v>25.0</v>
      </c>
      <c r="C742" s="60">
        <v>33.1254205417598</v>
      </c>
      <c r="D742" s="60">
        <v>-96.6342461031114</v>
      </c>
      <c r="E742" s="61" t="s">
        <v>1256</v>
      </c>
      <c r="F742" s="119"/>
      <c r="H742" s="73"/>
      <c r="I742" s="65">
        <f t="shared" si="1"/>
        <v>0</v>
      </c>
      <c r="J742" s="66">
        <f>COUNTIF(Flats!Username, F742)</f>
        <v>0</v>
      </c>
      <c r="K742" s="66" t="b">
        <v>0</v>
      </c>
    </row>
    <row r="743">
      <c r="A743" s="59">
        <v>27.0</v>
      </c>
      <c r="B743" s="59">
        <v>26.0</v>
      </c>
      <c r="C743" s="60">
        <v>33.1254205416422</v>
      </c>
      <c r="D743" s="60">
        <v>-96.6340744798213</v>
      </c>
      <c r="E743" s="61" t="s">
        <v>1256</v>
      </c>
      <c r="F743" s="119"/>
      <c r="H743" s="73"/>
      <c r="I743" s="65">
        <f t="shared" si="1"/>
        <v>0</v>
      </c>
      <c r="J743" s="66">
        <f>COUNTIF(Flats!Username, F743)</f>
        <v>0</v>
      </c>
      <c r="K743" s="66" t="b">
        <v>0</v>
      </c>
    </row>
    <row r="744">
      <c r="A744" s="59">
        <v>27.0</v>
      </c>
      <c r="B744" s="59">
        <v>27.0</v>
      </c>
      <c r="C744" s="60">
        <v>33.1254205415246</v>
      </c>
      <c r="D744" s="60">
        <v>-96.6339028565313</v>
      </c>
      <c r="E744" s="61" t="s">
        <v>1256</v>
      </c>
      <c r="F744" s="119"/>
      <c r="H744" s="73"/>
      <c r="I744" s="65">
        <f t="shared" si="1"/>
        <v>0</v>
      </c>
      <c r="J744" s="66">
        <f>COUNTIF(Flats!Username, F744)</f>
        <v>0</v>
      </c>
      <c r="K744" s="66" t="b">
        <v>0</v>
      </c>
    </row>
    <row r="745">
      <c r="A745" s="59">
        <v>27.0</v>
      </c>
      <c r="B745" s="59">
        <v>28.0</v>
      </c>
      <c r="C745" s="60">
        <v>33.1254205414069</v>
      </c>
      <c r="D745" s="60">
        <v>-96.6337312332412</v>
      </c>
      <c r="E745" s="61" t="s">
        <v>1256</v>
      </c>
      <c r="F745" s="119"/>
      <c r="H745" s="73"/>
      <c r="I745" s="65">
        <f t="shared" si="1"/>
        <v>0</v>
      </c>
      <c r="J745" s="66">
        <f>COUNTIF(Flats!Username, F745)</f>
        <v>0</v>
      </c>
      <c r="K745" s="66" t="b">
        <v>0</v>
      </c>
    </row>
    <row r="746">
      <c r="A746" s="59">
        <v>27.0</v>
      </c>
      <c r="B746" s="59">
        <v>29.0</v>
      </c>
      <c r="C746" s="60">
        <v>33.1254205412893</v>
      </c>
      <c r="D746" s="60">
        <v>-96.6335596099512</v>
      </c>
      <c r="E746" s="61" t="s">
        <v>1256</v>
      </c>
      <c r="F746" s="119"/>
      <c r="H746" s="73"/>
      <c r="I746" s="65">
        <f t="shared" si="1"/>
        <v>0</v>
      </c>
      <c r="J746" s="66">
        <f>COUNTIF(Flats!Username, F746)</f>
        <v>0</v>
      </c>
      <c r="K746" s="66" t="b">
        <v>0</v>
      </c>
    </row>
    <row r="747">
      <c r="A747" s="59">
        <v>27.0</v>
      </c>
      <c r="B747" s="59">
        <v>30.0</v>
      </c>
      <c r="C747" s="60">
        <v>33.1254205411716</v>
      </c>
      <c r="D747" s="60">
        <v>-96.6333879866612</v>
      </c>
      <c r="E747" s="61" t="s">
        <v>1256</v>
      </c>
      <c r="F747" s="119"/>
      <c r="H747" s="73"/>
      <c r="I747" s="65">
        <f t="shared" si="1"/>
        <v>0</v>
      </c>
      <c r="J747" s="66">
        <f>COUNTIF(Flats!Username, F747)</f>
        <v>0</v>
      </c>
      <c r="K747" s="66" t="b">
        <v>0</v>
      </c>
    </row>
    <row r="748">
      <c r="A748" s="59">
        <v>27.0</v>
      </c>
      <c r="B748" s="59">
        <v>31.0</v>
      </c>
      <c r="C748" s="60">
        <v>33.125420541054</v>
      </c>
      <c r="D748" s="60">
        <v>-96.6332163633711</v>
      </c>
      <c r="E748" s="61" t="s">
        <v>1256</v>
      </c>
      <c r="F748" s="119"/>
      <c r="H748" s="73"/>
      <c r="I748" s="65">
        <f t="shared" si="1"/>
        <v>0</v>
      </c>
      <c r="J748" s="66">
        <f>COUNTIF(Flats!Username, F748)</f>
        <v>0</v>
      </c>
      <c r="K748" s="66" t="b">
        <v>0</v>
      </c>
    </row>
    <row r="749">
      <c r="A749" s="59">
        <v>27.0</v>
      </c>
      <c r="B749" s="59">
        <v>32.0</v>
      </c>
      <c r="C749" s="60">
        <v>33.1254205409364</v>
      </c>
      <c r="D749" s="60">
        <v>-96.6330447400811</v>
      </c>
      <c r="E749" s="61" t="s">
        <v>1256</v>
      </c>
      <c r="F749" s="119"/>
      <c r="H749" s="73"/>
      <c r="I749" s="65">
        <f t="shared" si="1"/>
        <v>0</v>
      </c>
      <c r="J749" s="66">
        <f>COUNTIF(Flats!Username, F749)</f>
        <v>0</v>
      </c>
      <c r="K749" s="66" t="b">
        <v>0</v>
      </c>
    </row>
    <row r="750">
      <c r="A750" s="59">
        <v>27.0</v>
      </c>
      <c r="B750" s="59">
        <v>33.0</v>
      </c>
      <c r="C750" s="60">
        <v>33.1254205408187</v>
      </c>
      <c r="D750" s="60">
        <v>-96.632873116791</v>
      </c>
      <c r="E750" s="61" t="s">
        <v>1256</v>
      </c>
      <c r="F750" s="119"/>
      <c r="H750" s="73"/>
      <c r="I750" s="65">
        <f t="shared" si="1"/>
        <v>0</v>
      </c>
      <c r="J750" s="66">
        <f>COUNTIF(Flats!Username, F750)</f>
        <v>0</v>
      </c>
      <c r="K750" s="66" t="b">
        <v>0</v>
      </c>
    </row>
    <row r="751">
      <c r="A751" s="59">
        <v>27.0</v>
      </c>
      <c r="B751" s="59">
        <v>34.0</v>
      </c>
      <c r="C751" s="60">
        <v>33.1254205407011</v>
      </c>
      <c r="D751" s="60">
        <v>-96.632701493501</v>
      </c>
      <c r="E751" s="61" t="s">
        <v>1256</v>
      </c>
      <c r="F751" s="119"/>
      <c r="H751" s="73"/>
      <c r="I751" s="65">
        <f t="shared" si="1"/>
        <v>0</v>
      </c>
      <c r="J751" s="66">
        <f>COUNTIF(Flats!Username, F751)</f>
        <v>0</v>
      </c>
      <c r="K751" s="66" t="b">
        <v>0</v>
      </c>
    </row>
    <row r="752">
      <c r="A752" s="59">
        <v>27.0</v>
      </c>
      <c r="B752" s="59">
        <v>35.0</v>
      </c>
      <c r="C752" s="60">
        <v>33.1254205405834</v>
      </c>
      <c r="D752" s="60">
        <v>-96.6325298702109</v>
      </c>
      <c r="E752" s="61" t="s">
        <v>1256</v>
      </c>
      <c r="F752" s="119"/>
      <c r="H752" s="73"/>
      <c r="I752" s="65">
        <f t="shared" si="1"/>
        <v>0</v>
      </c>
      <c r="J752" s="66">
        <f>COUNTIF(Flats!Username, F752)</f>
        <v>0</v>
      </c>
      <c r="K752" s="66" t="b">
        <v>0</v>
      </c>
    </row>
    <row r="753">
      <c r="A753" s="59">
        <v>27.0</v>
      </c>
      <c r="B753" s="59">
        <v>36.0</v>
      </c>
      <c r="C753" s="60">
        <v>33.1254205404658</v>
      </c>
      <c r="D753" s="60">
        <v>-96.6323582469209</v>
      </c>
      <c r="E753" s="61" t="s">
        <v>1256</v>
      </c>
      <c r="F753" s="119"/>
      <c r="H753" s="73"/>
      <c r="I753" s="65">
        <f t="shared" si="1"/>
        <v>0</v>
      </c>
      <c r="J753" s="66">
        <f>COUNTIF(Flats!Username, F753)</f>
        <v>0</v>
      </c>
      <c r="K753" s="66" t="b">
        <v>0</v>
      </c>
    </row>
    <row r="754">
      <c r="A754" s="59">
        <v>27.0</v>
      </c>
      <c r="B754" s="59">
        <v>37.0</v>
      </c>
      <c r="C754" s="60">
        <v>33.1254205403482</v>
      </c>
      <c r="D754" s="60">
        <v>-96.6321866236309</v>
      </c>
      <c r="E754" s="61" t="s">
        <v>1256</v>
      </c>
      <c r="F754" s="119"/>
      <c r="H754" s="73"/>
      <c r="I754" s="65">
        <f t="shared" si="1"/>
        <v>0</v>
      </c>
      <c r="J754" s="66">
        <f>COUNTIF(Flats!Username, F754)</f>
        <v>0</v>
      </c>
      <c r="K754" s="66" t="b">
        <v>0</v>
      </c>
    </row>
    <row r="755">
      <c r="A755" s="59">
        <v>27.0</v>
      </c>
      <c r="B755" s="59">
        <v>38.0</v>
      </c>
      <c r="C755" s="60">
        <v>33.1254205402305</v>
      </c>
      <c r="D755" s="60">
        <v>-96.6320150003409</v>
      </c>
      <c r="E755" s="61" t="s">
        <v>1256</v>
      </c>
      <c r="F755" s="119"/>
      <c r="H755" s="73"/>
      <c r="I755" s="65">
        <f t="shared" si="1"/>
        <v>0</v>
      </c>
      <c r="J755" s="66">
        <f>COUNTIF(Flats!Username, F755)</f>
        <v>0</v>
      </c>
      <c r="K755" s="66" t="b">
        <v>0</v>
      </c>
    </row>
    <row r="756">
      <c r="A756" s="59">
        <v>27.0</v>
      </c>
      <c r="B756" s="59">
        <v>39.0</v>
      </c>
      <c r="C756" s="60">
        <v>33.1254205401129</v>
      </c>
      <c r="D756" s="60">
        <v>-96.6318433770509</v>
      </c>
      <c r="E756" s="61" t="s">
        <v>1256</v>
      </c>
      <c r="F756" s="119"/>
      <c r="H756" s="73"/>
      <c r="I756" s="65">
        <f t="shared" si="1"/>
        <v>0</v>
      </c>
      <c r="J756" s="66">
        <f>COUNTIF(Flats!Username, F756)</f>
        <v>0</v>
      </c>
      <c r="K756" s="66" t="b">
        <v>0</v>
      </c>
    </row>
    <row r="757">
      <c r="A757" s="59">
        <v>27.0</v>
      </c>
      <c r="B757" s="59">
        <v>40.0</v>
      </c>
      <c r="C757" s="60">
        <v>33.1254205399953</v>
      </c>
      <c r="D757" s="60">
        <v>-96.631671753761</v>
      </c>
      <c r="E757" s="61" t="s">
        <v>1256</v>
      </c>
      <c r="F757" s="119"/>
      <c r="H757" s="73"/>
      <c r="I757" s="65">
        <f t="shared" si="1"/>
        <v>0</v>
      </c>
      <c r="J757" s="66">
        <f>COUNTIF(Flats!Username, F757)</f>
        <v>0</v>
      </c>
      <c r="K757" s="66" t="b">
        <v>0</v>
      </c>
    </row>
    <row r="758">
      <c r="A758" s="59">
        <v>27.0</v>
      </c>
      <c r="B758" s="59">
        <v>41.0</v>
      </c>
      <c r="C758" s="60">
        <v>33.1254205398776</v>
      </c>
      <c r="D758" s="60">
        <v>-96.631500130471</v>
      </c>
      <c r="E758" s="61" t="s">
        <v>1256</v>
      </c>
      <c r="F758" s="119"/>
      <c r="H758" s="73"/>
      <c r="I758" s="65">
        <f t="shared" si="1"/>
        <v>0</v>
      </c>
      <c r="J758" s="66">
        <f>COUNTIF(Flats!Username, F758)</f>
        <v>0</v>
      </c>
      <c r="K758" s="66" t="b">
        <v>0</v>
      </c>
    </row>
    <row r="759">
      <c r="A759" s="59">
        <v>27.0</v>
      </c>
      <c r="B759" s="59">
        <v>42.0</v>
      </c>
      <c r="C759" s="60">
        <v>33.12542053976</v>
      </c>
      <c r="D759" s="60">
        <v>-96.631328507181</v>
      </c>
      <c r="E759" s="61" t="s">
        <v>1256</v>
      </c>
      <c r="F759" s="119"/>
      <c r="H759" s="73"/>
      <c r="I759" s="65">
        <f t="shared" si="1"/>
        <v>0</v>
      </c>
      <c r="J759" s="66">
        <f>COUNTIF(Flats!Username, F759)</f>
        <v>0</v>
      </c>
      <c r="K759" s="66" t="b">
        <v>0</v>
      </c>
    </row>
    <row r="760">
      <c r="A760" s="59">
        <v>27.0</v>
      </c>
      <c r="B760" s="59">
        <v>43.0</v>
      </c>
      <c r="C760" s="60">
        <v>33.1254205396423</v>
      </c>
      <c r="D760" s="60">
        <v>-96.631156883891</v>
      </c>
      <c r="E760" s="61" t="s">
        <v>1256</v>
      </c>
      <c r="F760" s="119"/>
      <c r="H760" s="73"/>
      <c r="I760" s="65">
        <f t="shared" si="1"/>
        <v>0</v>
      </c>
      <c r="J760" s="66">
        <f>COUNTIF(Flats!Username, F760)</f>
        <v>0</v>
      </c>
      <c r="K760" s="66" t="b">
        <v>0</v>
      </c>
    </row>
    <row r="761">
      <c r="A761" s="59">
        <v>27.0</v>
      </c>
      <c r="B761" s="59">
        <v>44.0</v>
      </c>
      <c r="C761" s="60">
        <v>33.1254205395247</v>
      </c>
      <c r="D761" s="60">
        <v>-96.630985260601</v>
      </c>
      <c r="E761" s="61" t="s">
        <v>1256</v>
      </c>
      <c r="F761" s="119"/>
      <c r="H761" s="73"/>
      <c r="I761" s="65">
        <f t="shared" si="1"/>
        <v>0</v>
      </c>
      <c r="J761" s="66">
        <f>COUNTIF(Flats!Username, F761)</f>
        <v>0</v>
      </c>
      <c r="K761" s="66" t="b">
        <v>0</v>
      </c>
    </row>
    <row r="762">
      <c r="A762" s="59">
        <v>27.0</v>
      </c>
      <c r="B762" s="59">
        <v>45.0</v>
      </c>
      <c r="C762" s="60">
        <v>33.1254205394071</v>
      </c>
      <c r="D762" s="60">
        <v>-96.630813637311</v>
      </c>
      <c r="E762" s="61" t="s">
        <v>1256</v>
      </c>
      <c r="F762" s="119"/>
      <c r="H762" s="73"/>
      <c r="I762" s="65">
        <f t="shared" si="1"/>
        <v>0</v>
      </c>
      <c r="J762" s="66">
        <f>COUNTIF(Flats!Username, F762)</f>
        <v>0</v>
      </c>
      <c r="K762" s="66" t="b">
        <v>0</v>
      </c>
    </row>
    <row r="763">
      <c r="A763" s="59">
        <v>27.0</v>
      </c>
      <c r="B763" s="59">
        <v>46.0</v>
      </c>
      <c r="C763" s="60">
        <v>33.1254205392894</v>
      </c>
      <c r="D763" s="60">
        <v>-96.630642014021</v>
      </c>
      <c r="E763" s="61" t="s">
        <v>1256</v>
      </c>
      <c r="F763" s="119"/>
      <c r="H763" s="73"/>
      <c r="I763" s="65">
        <f t="shared" si="1"/>
        <v>0</v>
      </c>
      <c r="J763" s="66">
        <f>COUNTIF(Flats!Username, F763)</f>
        <v>0</v>
      </c>
      <c r="K763" s="66" t="b">
        <v>0</v>
      </c>
    </row>
    <row r="764">
      <c r="A764" s="59">
        <v>27.0</v>
      </c>
      <c r="B764" s="59">
        <v>47.0</v>
      </c>
      <c r="C764" s="60">
        <v>33.1254205391718</v>
      </c>
      <c r="D764" s="60">
        <v>-96.630470390731</v>
      </c>
      <c r="E764" s="61" t="s">
        <v>1256</v>
      </c>
      <c r="F764" s="119"/>
      <c r="H764" s="73"/>
      <c r="I764" s="65">
        <f t="shared" si="1"/>
        <v>0</v>
      </c>
      <c r="J764" s="66">
        <f>COUNTIF(Flats!Username, F764)</f>
        <v>0</v>
      </c>
      <c r="K764" s="66" t="b">
        <v>0</v>
      </c>
    </row>
    <row r="765">
      <c r="A765" s="59">
        <v>27.0</v>
      </c>
      <c r="B765" s="59">
        <v>48.0</v>
      </c>
      <c r="C765" s="60">
        <v>33.1254205390541</v>
      </c>
      <c r="D765" s="60">
        <v>-96.6302987674411</v>
      </c>
      <c r="E765" s="61" t="s">
        <v>1256</v>
      </c>
      <c r="F765" s="119"/>
      <c r="H765" s="73"/>
      <c r="I765" s="65">
        <f t="shared" si="1"/>
        <v>0</v>
      </c>
      <c r="J765" s="66">
        <f>COUNTIF(Flats!Username, F765)</f>
        <v>0</v>
      </c>
      <c r="K765" s="66" t="b">
        <v>0</v>
      </c>
    </row>
    <row r="766">
      <c r="A766" s="59">
        <v>27.0</v>
      </c>
      <c r="B766" s="59">
        <v>49.0</v>
      </c>
      <c r="C766" s="60">
        <v>33.1254205389365</v>
      </c>
      <c r="D766" s="60">
        <v>-96.6301271441511</v>
      </c>
      <c r="E766" s="61" t="s">
        <v>1256</v>
      </c>
      <c r="F766" s="119"/>
      <c r="H766" s="73"/>
      <c r="I766" s="65">
        <f t="shared" si="1"/>
        <v>0</v>
      </c>
      <c r="J766" s="66">
        <f>COUNTIF(Flats!Username, F766)</f>
        <v>0</v>
      </c>
      <c r="K766" s="66" t="b">
        <v>0</v>
      </c>
    </row>
    <row r="767">
      <c r="A767" s="59">
        <v>27.0</v>
      </c>
      <c r="B767" s="59">
        <v>50.0</v>
      </c>
      <c r="C767" s="60">
        <v>33.1254205388189</v>
      </c>
      <c r="D767" s="60">
        <v>-96.6299555208611</v>
      </c>
      <c r="E767" s="61" t="s">
        <v>1256</v>
      </c>
      <c r="F767" s="119"/>
      <c r="H767" s="73"/>
      <c r="I767" s="65">
        <f t="shared" si="1"/>
        <v>0</v>
      </c>
      <c r="J767" s="66">
        <f>COUNTIF(Flats!Username, F767)</f>
        <v>0</v>
      </c>
      <c r="K767" s="66" t="b">
        <v>0</v>
      </c>
    </row>
    <row r="768">
      <c r="A768" s="59">
        <v>27.0</v>
      </c>
      <c r="B768" s="59">
        <v>51.0</v>
      </c>
      <c r="C768" s="60">
        <v>33.1254205387012</v>
      </c>
      <c r="D768" s="60">
        <v>-96.6297838975711</v>
      </c>
      <c r="E768" s="61" t="s">
        <v>1256</v>
      </c>
      <c r="F768" s="119"/>
      <c r="H768" s="73"/>
      <c r="I768" s="65">
        <f t="shared" si="1"/>
        <v>0</v>
      </c>
      <c r="J768" s="66">
        <f>COUNTIF(Flats!Username, F768)</f>
        <v>0</v>
      </c>
      <c r="K768" s="66" t="b">
        <v>0</v>
      </c>
    </row>
    <row r="769">
      <c r="A769" s="59">
        <v>27.0</v>
      </c>
      <c r="B769" s="59">
        <v>52.0</v>
      </c>
      <c r="C769" s="60">
        <v>33.1254205385836</v>
      </c>
      <c r="D769" s="60">
        <v>-96.6296122742811</v>
      </c>
      <c r="E769" s="61" t="s">
        <v>1256</v>
      </c>
      <c r="F769" s="119"/>
      <c r="H769" s="73"/>
      <c r="I769" s="65">
        <f t="shared" si="1"/>
        <v>0</v>
      </c>
      <c r="J769" s="66">
        <f>COUNTIF(Flats!Username, F769)</f>
        <v>0</v>
      </c>
      <c r="K769" s="66" t="b">
        <v>0</v>
      </c>
    </row>
    <row r="770">
      <c r="A770" s="59">
        <v>27.0</v>
      </c>
      <c r="B770" s="59">
        <v>53.0</v>
      </c>
      <c r="C770" s="60">
        <v>33.1254205384659</v>
      </c>
      <c r="D770" s="60">
        <v>-96.6294406509911</v>
      </c>
      <c r="E770" s="61" t="s">
        <v>1256</v>
      </c>
      <c r="F770" s="79" t="s">
        <v>678</v>
      </c>
      <c r="G770" s="69" t="s">
        <v>1388</v>
      </c>
      <c r="H770" s="73"/>
      <c r="I770" s="65">
        <f t="shared" si="1"/>
        <v>0</v>
      </c>
      <c r="J770" s="66">
        <f>COUNTIF(Flats!Username, F770)</f>
        <v>3</v>
      </c>
      <c r="K770" s="66" t="b">
        <v>0</v>
      </c>
    </row>
    <row r="771">
      <c r="A771" s="59">
        <v>28.0</v>
      </c>
      <c r="B771" s="59">
        <v>1.0</v>
      </c>
      <c r="C771" s="60">
        <v>33.1252768141378</v>
      </c>
      <c r="D771" s="60">
        <v>-96.6383650631962</v>
      </c>
      <c r="E771" s="61" t="s">
        <v>1256</v>
      </c>
      <c r="F771" s="119"/>
      <c r="H771" s="73"/>
      <c r="I771" s="65">
        <f t="shared" si="1"/>
        <v>0</v>
      </c>
      <c r="J771" s="66">
        <f>COUNTIF(Flats!Username, F771)</f>
        <v>0</v>
      </c>
      <c r="K771" s="66" t="b">
        <v>0</v>
      </c>
    </row>
    <row r="772">
      <c r="A772" s="59">
        <v>28.0</v>
      </c>
      <c r="B772" s="59">
        <v>2.0</v>
      </c>
      <c r="C772" s="60">
        <v>33.1252768140201</v>
      </c>
      <c r="D772" s="60">
        <v>-96.6381934401871</v>
      </c>
      <c r="E772" s="61" t="s">
        <v>1256</v>
      </c>
      <c r="F772" s="119"/>
      <c r="H772" s="73"/>
      <c r="I772" s="65">
        <f t="shared" si="1"/>
        <v>0</v>
      </c>
      <c r="J772" s="66">
        <f>COUNTIF(Flats!Username, F772)</f>
        <v>0</v>
      </c>
      <c r="K772" s="66" t="b">
        <v>0</v>
      </c>
    </row>
    <row r="773">
      <c r="A773" s="59">
        <v>28.0</v>
      </c>
      <c r="B773" s="59">
        <v>3.0</v>
      </c>
      <c r="C773" s="60">
        <v>33.1252768139025</v>
      </c>
      <c r="D773" s="60">
        <v>-96.638021817178</v>
      </c>
      <c r="E773" s="61" t="s">
        <v>1256</v>
      </c>
      <c r="F773" s="119"/>
      <c r="H773" s="73"/>
      <c r="I773" s="65">
        <f t="shared" si="1"/>
        <v>0</v>
      </c>
      <c r="J773" s="66">
        <f>COUNTIF(Flats!Username, F773)</f>
        <v>0</v>
      </c>
      <c r="K773" s="66" t="b">
        <v>0</v>
      </c>
    </row>
    <row r="774">
      <c r="A774" s="59">
        <v>28.0</v>
      </c>
      <c r="B774" s="59">
        <v>4.0</v>
      </c>
      <c r="C774" s="60">
        <v>33.1252768137848</v>
      </c>
      <c r="D774" s="60">
        <v>-96.6378501941689</v>
      </c>
      <c r="E774" s="61" t="s">
        <v>1256</v>
      </c>
      <c r="F774" s="119"/>
      <c r="H774" s="73"/>
      <c r="I774" s="65">
        <f t="shared" si="1"/>
        <v>0</v>
      </c>
      <c r="J774" s="66">
        <f>COUNTIF(Flats!Username, F774)</f>
        <v>0</v>
      </c>
      <c r="K774" s="66" t="b">
        <v>0</v>
      </c>
    </row>
    <row r="775">
      <c r="A775" s="59">
        <v>28.0</v>
      </c>
      <c r="B775" s="59">
        <v>5.0</v>
      </c>
      <c r="C775" s="60">
        <v>33.1252768136672</v>
      </c>
      <c r="D775" s="60">
        <v>-96.6376785711598</v>
      </c>
      <c r="E775" s="61" t="s">
        <v>1256</v>
      </c>
      <c r="F775" s="119"/>
      <c r="H775" s="73"/>
      <c r="I775" s="65">
        <f t="shared" si="1"/>
        <v>0</v>
      </c>
      <c r="J775" s="66">
        <f>COUNTIF(Flats!Username, F775)</f>
        <v>0</v>
      </c>
      <c r="K775" s="66" t="b">
        <v>0</v>
      </c>
    </row>
    <row r="776">
      <c r="A776" s="59">
        <v>28.0</v>
      </c>
      <c r="B776" s="59">
        <v>6.0</v>
      </c>
      <c r="C776" s="60">
        <v>33.1252768135496</v>
      </c>
      <c r="D776" s="60">
        <v>-96.6375069481508</v>
      </c>
      <c r="E776" s="61" t="s">
        <v>1256</v>
      </c>
      <c r="F776" s="119"/>
      <c r="H776" s="73"/>
      <c r="I776" s="65">
        <f t="shared" si="1"/>
        <v>0</v>
      </c>
      <c r="J776" s="66">
        <f>COUNTIF(Flats!Username, F776)</f>
        <v>0</v>
      </c>
      <c r="K776" s="66" t="b">
        <v>0</v>
      </c>
    </row>
    <row r="777">
      <c r="A777" s="59">
        <v>28.0</v>
      </c>
      <c r="B777" s="59">
        <v>7.0</v>
      </c>
      <c r="C777" s="60">
        <v>33.1252768134319</v>
      </c>
      <c r="D777" s="60">
        <v>-96.6373353251417</v>
      </c>
      <c r="E777" s="61" t="s">
        <v>1256</v>
      </c>
      <c r="F777" s="119"/>
      <c r="H777" s="73"/>
      <c r="I777" s="65">
        <f t="shared" si="1"/>
        <v>0</v>
      </c>
      <c r="J777" s="66">
        <f>COUNTIF(Flats!Username, F777)</f>
        <v>0</v>
      </c>
      <c r="K777" s="66" t="b">
        <v>0</v>
      </c>
    </row>
    <row r="778">
      <c r="A778" s="59">
        <v>28.0</v>
      </c>
      <c r="B778" s="59">
        <v>8.0</v>
      </c>
      <c r="C778" s="60">
        <v>33.1252768133143</v>
      </c>
      <c r="D778" s="60">
        <v>-96.6371637021326</v>
      </c>
      <c r="E778" s="61" t="s">
        <v>1256</v>
      </c>
      <c r="F778" s="119"/>
      <c r="H778" s="73"/>
      <c r="I778" s="65">
        <f t="shared" si="1"/>
        <v>0</v>
      </c>
      <c r="J778" s="66">
        <f>COUNTIF(Flats!Username, F778)</f>
        <v>0</v>
      </c>
      <c r="K778" s="66" t="b">
        <v>0</v>
      </c>
    </row>
    <row r="779">
      <c r="A779" s="59">
        <v>28.0</v>
      </c>
      <c r="B779" s="59">
        <v>9.0</v>
      </c>
      <c r="C779" s="60">
        <v>33.1252768131966</v>
      </c>
      <c r="D779" s="60">
        <v>-96.6369920791236</v>
      </c>
      <c r="E779" s="61" t="s">
        <v>1256</v>
      </c>
      <c r="F779" s="119"/>
      <c r="H779" s="73"/>
      <c r="I779" s="65">
        <f t="shared" si="1"/>
        <v>0</v>
      </c>
      <c r="J779" s="66">
        <f>COUNTIF(Flats!Username, F779)</f>
        <v>0</v>
      </c>
      <c r="K779" s="66" t="b">
        <v>0</v>
      </c>
    </row>
    <row r="780">
      <c r="A780" s="59">
        <v>28.0</v>
      </c>
      <c r="B780" s="59">
        <v>10.0</v>
      </c>
      <c r="C780" s="60">
        <v>33.125276813079</v>
      </c>
      <c r="D780" s="60">
        <v>-96.6368204561145</v>
      </c>
      <c r="E780" s="61" t="s">
        <v>1256</v>
      </c>
      <c r="F780" s="119"/>
      <c r="H780" s="73"/>
      <c r="I780" s="65">
        <f t="shared" si="1"/>
        <v>0</v>
      </c>
      <c r="J780" s="66">
        <f>COUNTIF(Flats!Username, F780)</f>
        <v>0</v>
      </c>
      <c r="K780" s="66" t="b">
        <v>0</v>
      </c>
    </row>
    <row r="781">
      <c r="A781" s="59">
        <v>28.0</v>
      </c>
      <c r="B781" s="59">
        <v>11.0</v>
      </c>
      <c r="C781" s="60">
        <v>33.1252768129614</v>
      </c>
      <c r="D781" s="60">
        <v>-96.6366488331054</v>
      </c>
      <c r="E781" s="61" t="s">
        <v>1256</v>
      </c>
      <c r="F781" s="119"/>
      <c r="H781" s="73"/>
      <c r="I781" s="65">
        <f t="shared" si="1"/>
        <v>0</v>
      </c>
      <c r="J781" s="66">
        <f>COUNTIF(Flats!Username, F781)</f>
        <v>0</v>
      </c>
      <c r="K781" s="66" t="b">
        <v>0</v>
      </c>
    </row>
    <row r="782">
      <c r="A782" s="59">
        <v>28.0</v>
      </c>
      <c r="B782" s="59">
        <v>12.0</v>
      </c>
      <c r="C782" s="60">
        <v>33.1252768128437</v>
      </c>
      <c r="D782" s="60">
        <v>-96.6364772100964</v>
      </c>
      <c r="E782" s="61" t="s">
        <v>1256</v>
      </c>
      <c r="F782" s="119"/>
      <c r="H782" s="73"/>
      <c r="I782" s="65">
        <f t="shared" si="1"/>
        <v>0</v>
      </c>
      <c r="J782" s="66">
        <f>COUNTIF(Flats!Username, F782)</f>
        <v>0</v>
      </c>
      <c r="K782" s="66" t="b">
        <v>0</v>
      </c>
    </row>
    <row r="783">
      <c r="A783" s="59">
        <v>28.0</v>
      </c>
      <c r="B783" s="59">
        <v>13.0</v>
      </c>
      <c r="C783" s="60">
        <v>33.1252768127261</v>
      </c>
      <c r="D783" s="60">
        <v>-96.6363055870873</v>
      </c>
      <c r="E783" s="61" t="s">
        <v>1256</v>
      </c>
      <c r="F783" s="119"/>
      <c r="H783" s="73"/>
      <c r="I783" s="65">
        <f t="shared" si="1"/>
        <v>0</v>
      </c>
      <c r="J783" s="66">
        <f>COUNTIF(Flats!Username, F783)</f>
        <v>0</v>
      </c>
      <c r="K783" s="66" t="b">
        <v>0</v>
      </c>
    </row>
    <row r="784">
      <c r="A784" s="59">
        <v>28.0</v>
      </c>
      <c r="B784" s="59">
        <v>14.0</v>
      </c>
      <c r="C784" s="60">
        <v>33.1252768126085</v>
      </c>
      <c r="D784" s="60">
        <v>-96.6361339640782</v>
      </c>
      <c r="E784" s="61" t="s">
        <v>1256</v>
      </c>
      <c r="F784" s="119"/>
      <c r="H784" s="73"/>
      <c r="I784" s="65">
        <f t="shared" si="1"/>
        <v>0</v>
      </c>
      <c r="J784" s="66">
        <f>COUNTIF(Flats!Username, F784)</f>
        <v>0</v>
      </c>
      <c r="K784" s="66" t="b">
        <v>0</v>
      </c>
    </row>
    <row r="785">
      <c r="A785" s="59">
        <v>28.0</v>
      </c>
      <c r="B785" s="59">
        <v>15.0</v>
      </c>
      <c r="C785" s="60">
        <v>33.1252768124908</v>
      </c>
      <c r="D785" s="60">
        <v>-96.6359623410692</v>
      </c>
      <c r="E785" s="61" t="s">
        <v>1256</v>
      </c>
      <c r="F785" s="119"/>
      <c r="H785" s="73"/>
      <c r="I785" s="65">
        <f t="shared" si="1"/>
        <v>0</v>
      </c>
      <c r="J785" s="66">
        <f>COUNTIF(Flats!Username, F785)</f>
        <v>0</v>
      </c>
      <c r="K785" s="66" t="b">
        <v>0</v>
      </c>
    </row>
    <row r="786">
      <c r="A786" s="59">
        <v>28.0</v>
      </c>
      <c r="B786" s="59">
        <v>16.0</v>
      </c>
      <c r="C786" s="60">
        <v>33.1252768123732</v>
      </c>
      <c r="D786" s="60">
        <v>-96.6357907180601</v>
      </c>
      <c r="E786" s="61" t="s">
        <v>1256</v>
      </c>
      <c r="F786" s="119"/>
      <c r="H786" s="73"/>
      <c r="I786" s="65">
        <f t="shared" si="1"/>
        <v>0</v>
      </c>
      <c r="J786" s="66">
        <f>COUNTIF(Flats!Username, F786)</f>
        <v>0</v>
      </c>
      <c r="K786" s="66" t="b">
        <v>0</v>
      </c>
    </row>
    <row r="787">
      <c r="A787" s="59">
        <v>28.0</v>
      </c>
      <c r="B787" s="59">
        <v>17.0</v>
      </c>
      <c r="C787" s="60">
        <v>33.1252768122555</v>
      </c>
      <c r="D787" s="60">
        <v>-96.635619095051</v>
      </c>
      <c r="E787" s="61" t="s">
        <v>1256</v>
      </c>
      <c r="F787" s="119"/>
      <c r="H787" s="73"/>
      <c r="I787" s="65">
        <f t="shared" si="1"/>
        <v>0</v>
      </c>
      <c r="J787" s="66">
        <f>COUNTIF(Flats!Username, F787)</f>
        <v>0</v>
      </c>
      <c r="K787" s="66" t="b">
        <v>0</v>
      </c>
    </row>
    <row r="788">
      <c r="A788" s="59">
        <v>28.0</v>
      </c>
      <c r="B788" s="59">
        <v>18.0</v>
      </c>
      <c r="C788" s="60">
        <v>33.1252768121379</v>
      </c>
      <c r="D788" s="60">
        <v>-96.635447472042</v>
      </c>
      <c r="E788" s="61" t="s">
        <v>1256</v>
      </c>
      <c r="F788" s="119"/>
      <c r="H788" s="73"/>
      <c r="I788" s="65">
        <f t="shared" si="1"/>
        <v>0</v>
      </c>
      <c r="J788" s="66">
        <f>COUNTIF(Flats!Username, F788)</f>
        <v>0</v>
      </c>
      <c r="K788" s="66" t="b">
        <v>0</v>
      </c>
    </row>
    <row r="789">
      <c r="A789" s="59">
        <v>28.0</v>
      </c>
      <c r="B789" s="59">
        <v>19.0</v>
      </c>
      <c r="C789" s="60">
        <v>33.1252768120203</v>
      </c>
      <c r="D789" s="60">
        <v>-96.6352758490329</v>
      </c>
      <c r="E789" s="61" t="s">
        <v>1256</v>
      </c>
      <c r="F789" s="119"/>
      <c r="H789" s="73"/>
      <c r="I789" s="65">
        <f t="shared" si="1"/>
        <v>0</v>
      </c>
      <c r="J789" s="66">
        <f>COUNTIF(Flats!Username, F789)</f>
        <v>0</v>
      </c>
      <c r="K789" s="66" t="b">
        <v>0</v>
      </c>
    </row>
    <row r="790">
      <c r="A790" s="59">
        <v>28.0</v>
      </c>
      <c r="B790" s="59">
        <v>20.0</v>
      </c>
      <c r="C790" s="60">
        <v>33.1252768119026</v>
      </c>
      <c r="D790" s="60">
        <v>-96.6351042260238</v>
      </c>
      <c r="E790" s="61" t="s">
        <v>1256</v>
      </c>
      <c r="F790" s="119"/>
      <c r="H790" s="73"/>
      <c r="I790" s="65">
        <f t="shared" si="1"/>
        <v>0</v>
      </c>
      <c r="J790" s="66">
        <f>COUNTIF(Flats!Username, F790)</f>
        <v>0</v>
      </c>
      <c r="K790" s="66" t="b">
        <v>0</v>
      </c>
    </row>
    <row r="791">
      <c r="A791" s="59">
        <v>28.0</v>
      </c>
      <c r="B791" s="59">
        <v>21.0</v>
      </c>
      <c r="C791" s="60">
        <v>33.125276811785</v>
      </c>
      <c r="D791" s="60">
        <v>-96.6349326030148</v>
      </c>
      <c r="E791" s="61" t="s">
        <v>1256</v>
      </c>
      <c r="F791" s="119"/>
      <c r="H791" s="73"/>
      <c r="I791" s="65">
        <f t="shared" si="1"/>
        <v>0</v>
      </c>
      <c r="J791" s="66">
        <f>COUNTIF(Flats!Username, F791)</f>
        <v>0</v>
      </c>
      <c r="K791" s="66" t="b">
        <v>0</v>
      </c>
    </row>
    <row r="792">
      <c r="A792" s="59">
        <v>28.0</v>
      </c>
      <c r="B792" s="59">
        <v>22.0</v>
      </c>
      <c r="C792" s="60">
        <v>33.1252768116674</v>
      </c>
      <c r="D792" s="60">
        <v>-96.6347609800057</v>
      </c>
      <c r="E792" s="61" t="s">
        <v>1256</v>
      </c>
      <c r="F792" s="119"/>
      <c r="H792" s="73"/>
      <c r="I792" s="65">
        <f t="shared" si="1"/>
        <v>0</v>
      </c>
      <c r="J792" s="66">
        <f>COUNTIF(Flats!Username, F792)</f>
        <v>0</v>
      </c>
      <c r="K792" s="66" t="b">
        <v>0</v>
      </c>
    </row>
    <row r="793">
      <c r="A793" s="59">
        <v>28.0</v>
      </c>
      <c r="B793" s="59">
        <v>23.0</v>
      </c>
      <c r="C793" s="60">
        <v>33.1252768115497</v>
      </c>
      <c r="D793" s="60">
        <v>-96.6345893569966</v>
      </c>
      <c r="E793" s="61" t="s">
        <v>1256</v>
      </c>
      <c r="F793" s="119"/>
      <c r="H793" s="73"/>
      <c r="I793" s="65">
        <f t="shared" si="1"/>
        <v>0</v>
      </c>
      <c r="J793" s="66">
        <f>COUNTIF(Flats!Username, F793)</f>
        <v>0</v>
      </c>
      <c r="K793" s="66" t="b">
        <v>0</v>
      </c>
    </row>
    <row r="794">
      <c r="A794" s="59">
        <v>28.0</v>
      </c>
      <c r="B794" s="59">
        <v>24.0</v>
      </c>
      <c r="C794" s="60">
        <v>33.1252768114321</v>
      </c>
      <c r="D794" s="60">
        <v>-96.6344177339875</v>
      </c>
      <c r="E794" s="61" t="s">
        <v>1256</v>
      </c>
      <c r="F794" s="119"/>
      <c r="H794" s="73"/>
      <c r="I794" s="65">
        <f t="shared" si="1"/>
        <v>0</v>
      </c>
      <c r="J794" s="66">
        <f>COUNTIF(Flats!Username, F794)</f>
        <v>0</v>
      </c>
      <c r="K794" s="66" t="b">
        <v>0</v>
      </c>
    </row>
    <row r="795">
      <c r="A795" s="59">
        <v>28.0</v>
      </c>
      <c r="B795" s="59">
        <v>25.0</v>
      </c>
      <c r="C795" s="60">
        <v>33.1252768113144</v>
      </c>
      <c r="D795" s="60">
        <v>-96.6342461109784</v>
      </c>
      <c r="E795" s="61" t="s">
        <v>1256</v>
      </c>
      <c r="F795" s="119"/>
      <c r="H795" s="73"/>
      <c r="I795" s="65">
        <f t="shared" si="1"/>
        <v>0</v>
      </c>
      <c r="J795" s="66">
        <f>COUNTIF(Flats!Username, F795)</f>
        <v>0</v>
      </c>
      <c r="K795" s="66" t="b">
        <v>0</v>
      </c>
    </row>
    <row r="796">
      <c r="A796" s="59">
        <v>28.0</v>
      </c>
      <c r="B796" s="59">
        <v>26.0</v>
      </c>
      <c r="C796" s="60">
        <v>33.1252768111968</v>
      </c>
      <c r="D796" s="60">
        <v>-96.6340744879693</v>
      </c>
      <c r="E796" s="61" t="s">
        <v>1256</v>
      </c>
      <c r="F796" s="119"/>
      <c r="H796" s="73"/>
      <c r="I796" s="65">
        <f t="shared" si="1"/>
        <v>0</v>
      </c>
      <c r="J796" s="66">
        <f>COUNTIF(Flats!Username, F796)</f>
        <v>0</v>
      </c>
      <c r="K796" s="66" t="b">
        <v>0</v>
      </c>
    </row>
    <row r="797">
      <c r="A797" s="59">
        <v>28.0</v>
      </c>
      <c r="B797" s="59">
        <v>27.0</v>
      </c>
      <c r="C797" s="60">
        <v>33.1252768110792</v>
      </c>
      <c r="D797" s="60">
        <v>-96.6339028649603</v>
      </c>
      <c r="E797" s="61" t="s">
        <v>1256</v>
      </c>
      <c r="F797" s="119"/>
      <c r="H797" s="73"/>
      <c r="I797" s="65">
        <f t="shared" si="1"/>
        <v>0</v>
      </c>
      <c r="J797" s="66">
        <f>COUNTIF(Flats!Username, F797)</f>
        <v>0</v>
      </c>
      <c r="K797" s="66" t="b">
        <v>0</v>
      </c>
    </row>
    <row r="798">
      <c r="A798" s="59">
        <v>28.0</v>
      </c>
      <c r="B798" s="59">
        <v>28.0</v>
      </c>
      <c r="C798" s="60">
        <v>33.1252768109615</v>
      </c>
      <c r="D798" s="60">
        <v>-96.6337312419511</v>
      </c>
      <c r="E798" s="61" t="s">
        <v>1256</v>
      </c>
      <c r="F798" s="119"/>
      <c r="H798" s="73"/>
      <c r="I798" s="65">
        <f t="shared" si="1"/>
        <v>0</v>
      </c>
      <c r="J798" s="66">
        <f>COUNTIF(Flats!Username, F798)</f>
        <v>0</v>
      </c>
      <c r="K798" s="66" t="b">
        <v>0</v>
      </c>
    </row>
    <row r="799">
      <c r="A799" s="59">
        <v>28.0</v>
      </c>
      <c r="B799" s="59">
        <v>29.0</v>
      </c>
      <c r="C799" s="60">
        <v>33.1252768108439</v>
      </c>
      <c r="D799" s="60">
        <v>-96.633559618942</v>
      </c>
      <c r="E799" s="61" t="s">
        <v>1256</v>
      </c>
      <c r="F799" s="119"/>
      <c r="H799" s="73"/>
      <c r="I799" s="65">
        <f t="shared" si="1"/>
        <v>0</v>
      </c>
      <c r="J799" s="66">
        <f>COUNTIF(Flats!Username, F799)</f>
        <v>0</v>
      </c>
      <c r="K799" s="66" t="b">
        <v>0</v>
      </c>
    </row>
    <row r="800">
      <c r="A800" s="59">
        <v>28.0</v>
      </c>
      <c r="B800" s="59">
        <v>30.0</v>
      </c>
      <c r="C800" s="60">
        <v>33.1252768107262</v>
      </c>
      <c r="D800" s="60">
        <v>-96.6333879959329</v>
      </c>
      <c r="E800" s="61" t="s">
        <v>1256</v>
      </c>
      <c r="F800" s="119"/>
      <c r="H800" s="73"/>
      <c r="I800" s="65">
        <f t="shared" si="1"/>
        <v>0</v>
      </c>
      <c r="J800" s="66">
        <f>COUNTIF(Flats!Username, F800)</f>
        <v>0</v>
      </c>
      <c r="K800" s="66" t="b">
        <v>0</v>
      </c>
    </row>
    <row r="801">
      <c r="A801" s="59">
        <v>28.0</v>
      </c>
      <c r="B801" s="59">
        <v>31.0</v>
      </c>
      <c r="C801" s="60">
        <v>33.1252768106086</v>
      </c>
      <c r="D801" s="60">
        <v>-96.6332163729238</v>
      </c>
      <c r="E801" s="61" t="s">
        <v>1256</v>
      </c>
      <c r="F801" s="119"/>
      <c r="H801" s="73"/>
      <c r="I801" s="65">
        <f t="shared" si="1"/>
        <v>0</v>
      </c>
      <c r="J801" s="66">
        <f>COUNTIF(Flats!Username, F801)</f>
        <v>0</v>
      </c>
      <c r="K801" s="66" t="b">
        <v>0</v>
      </c>
    </row>
    <row r="802">
      <c r="A802" s="59">
        <v>28.0</v>
      </c>
      <c r="B802" s="59">
        <v>32.0</v>
      </c>
      <c r="C802" s="60">
        <v>33.125276810491</v>
      </c>
      <c r="D802" s="60">
        <v>-96.6330447499148</v>
      </c>
      <c r="E802" s="61" t="s">
        <v>1256</v>
      </c>
      <c r="F802" s="119"/>
      <c r="H802" s="73"/>
      <c r="I802" s="65">
        <f t="shared" si="1"/>
        <v>0</v>
      </c>
      <c r="J802" s="66">
        <f>COUNTIF(Flats!Username, F802)</f>
        <v>0</v>
      </c>
      <c r="K802" s="66" t="b">
        <v>0</v>
      </c>
    </row>
    <row r="803">
      <c r="A803" s="59">
        <v>28.0</v>
      </c>
      <c r="B803" s="59">
        <v>33.0</v>
      </c>
      <c r="C803" s="60">
        <v>33.1252768103733</v>
      </c>
      <c r="D803" s="60">
        <v>-96.6328731269057</v>
      </c>
      <c r="E803" s="61" t="s">
        <v>1256</v>
      </c>
      <c r="F803" s="119"/>
      <c r="H803" s="73"/>
      <c r="I803" s="65">
        <f t="shared" si="1"/>
        <v>0</v>
      </c>
      <c r="J803" s="66">
        <f>COUNTIF(Flats!Username, F803)</f>
        <v>0</v>
      </c>
      <c r="K803" s="66" t="b">
        <v>0</v>
      </c>
    </row>
    <row r="804">
      <c r="A804" s="59">
        <v>28.0</v>
      </c>
      <c r="B804" s="59">
        <v>34.0</v>
      </c>
      <c r="C804" s="60">
        <v>33.1252768102557</v>
      </c>
      <c r="D804" s="60">
        <v>-96.6327015038966</v>
      </c>
      <c r="E804" s="61" t="s">
        <v>1256</v>
      </c>
      <c r="F804" s="119"/>
      <c r="H804" s="73"/>
      <c r="I804" s="65">
        <f t="shared" si="1"/>
        <v>0</v>
      </c>
      <c r="J804" s="66">
        <f>COUNTIF(Flats!Username, F804)</f>
        <v>0</v>
      </c>
      <c r="K804" s="66" t="b">
        <v>0</v>
      </c>
    </row>
    <row r="805">
      <c r="A805" s="59">
        <v>28.0</v>
      </c>
      <c r="B805" s="59">
        <v>35.0</v>
      </c>
      <c r="C805" s="60">
        <v>33.125276810138</v>
      </c>
      <c r="D805" s="60">
        <v>-96.6325298808876</v>
      </c>
      <c r="E805" s="61" t="s">
        <v>1256</v>
      </c>
      <c r="F805" s="119"/>
      <c r="H805" s="73"/>
      <c r="I805" s="65">
        <f t="shared" si="1"/>
        <v>0</v>
      </c>
      <c r="J805" s="66">
        <f>COUNTIF(Flats!Username, F805)</f>
        <v>0</v>
      </c>
      <c r="K805" s="66" t="b">
        <v>0</v>
      </c>
    </row>
    <row r="806">
      <c r="A806" s="59">
        <v>28.0</v>
      </c>
      <c r="B806" s="59">
        <v>36.0</v>
      </c>
      <c r="C806" s="60">
        <v>33.1252768100204</v>
      </c>
      <c r="D806" s="60">
        <v>-96.6323582578785</v>
      </c>
      <c r="E806" s="61" t="s">
        <v>1256</v>
      </c>
      <c r="F806" s="119"/>
      <c r="H806" s="73"/>
      <c r="I806" s="65">
        <f t="shared" si="1"/>
        <v>0</v>
      </c>
      <c r="J806" s="66">
        <f>COUNTIF(Flats!Username, F806)</f>
        <v>0</v>
      </c>
      <c r="K806" s="66" t="b">
        <v>0</v>
      </c>
    </row>
    <row r="807">
      <c r="A807" s="59">
        <v>28.0</v>
      </c>
      <c r="B807" s="59">
        <v>37.0</v>
      </c>
      <c r="C807" s="60">
        <v>33.1252768099028</v>
      </c>
      <c r="D807" s="60">
        <v>-96.6321866348694</v>
      </c>
      <c r="E807" s="61" t="s">
        <v>1256</v>
      </c>
      <c r="F807" s="119"/>
      <c r="H807" s="73"/>
      <c r="I807" s="65">
        <f t="shared" si="1"/>
        <v>0</v>
      </c>
      <c r="J807" s="66">
        <f>COUNTIF(Flats!Username, F807)</f>
        <v>0</v>
      </c>
      <c r="K807" s="66" t="b">
        <v>0</v>
      </c>
    </row>
    <row r="808">
      <c r="A808" s="59">
        <v>28.0</v>
      </c>
      <c r="B808" s="59">
        <v>38.0</v>
      </c>
      <c r="C808" s="60">
        <v>33.1252768097851</v>
      </c>
      <c r="D808" s="60">
        <v>-96.6320150118604</v>
      </c>
      <c r="E808" s="61" t="s">
        <v>1256</v>
      </c>
      <c r="F808" s="119"/>
      <c r="H808" s="73"/>
      <c r="I808" s="65">
        <f t="shared" si="1"/>
        <v>0</v>
      </c>
      <c r="J808" s="66">
        <f>COUNTIF(Flats!Username, F808)</f>
        <v>0</v>
      </c>
      <c r="K808" s="66" t="b">
        <v>0</v>
      </c>
    </row>
    <row r="809">
      <c r="A809" s="59">
        <v>28.0</v>
      </c>
      <c r="B809" s="59">
        <v>39.0</v>
      </c>
      <c r="C809" s="60">
        <v>33.1252768096675</v>
      </c>
      <c r="D809" s="60">
        <v>-96.6318433888513</v>
      </c>
      <c r="E809" s="61" t="s">
        <v>1256</v>
      </c>
      <c r="F809" s="119"/>
      <c r="H809" s="73"/>
      <c r="I809" s="65">
        <f t="shared" si="1"/>
        <v>0</v>
      </c>
      <c r="J809" s="66">
        <f>COUNTIF(Flats!Username, F809)</f>
        <v>0</v>
      </c>
      <c r="K809" s="66" t="b">
        <v>0</v>
      </c>
    </row>
    <row r="810">
      <c r="A810" s="59">
        <v>28.0</v>
      </c>
      <c r="B810" s="59">
        <v>40.0</v>
      </c>
      <c r="C810" s="60">
        <v>33.1252768095498</v>
      </c>
      <c r="D810" s="60">
        <v>-96.6316717658422</v>
      </c>
      <c r="E810" s="61" t="s">
        <v>1256</v>
      </c>
      <c r="F810" s="119"/>
      <c r="H810" s="73"/>
      <c r="I810" s="65">
        <f t="shared" si="1"/>
        <v>0</v>
      </c>
      <c r="J810" s="66">
        <f>COUNTIF(Flats!Username, F810)</f>
        <v>0</v>
      </c>
      <c r="K810" s="66" t="b">
        <v>0</v>
      </c>
    </row>
    <row r="811">
      <c r="A811" s="59">
        <v>28.0</v>
      </c>
      <c r="B811" s="59">
        <v>41.0</v>
      </c>
      <c r="C811" s="60">
        <v>33.1252768094322</v>
      </c>
      <c r="D811" s="60">
        <v>-96.6315001428332</v>
      </c>
      <c r="E811" s="61" t="s">
        <v>1256</v>
      </c>
      <c r="F811" s="119"/>
      <c r="H811" s="73"/>
      <c r="I811" s="65">
        <f t="shared" si="1"/>
        <v>0</v>
      </c>
      <c r="J811" s="66">
        <f>COUNTIF(Flats!Username, F811)</f>
        <v>0</v>
      </c>
      <c r="K811" s="66" t="b">
        <v>0</v>
      </c>
    </row>
    <row r="812">
      <c r="A812" s="59">
        <v>28.0</v>
      </c>
      <c r="B812" s="59">
        <v>42.0</v>
      </c>
      <c r="C812" s="60">
        <v>33.1252768093146</v>
      </c>
      <c r="D812" s="60">
        <v>-96.6313285198241</v>
      </c>
      <c r="E812" s="61" t="s">
        <v>1256</v>
      </c>
      <c r="F812" s="119"/>
      <c r="H812" s="73"/>
      <c r="I812" s="65">
        <f t="shared" si="1"/>
        <v>0</v>
      </c>
      <c r="J812" s="66">
        <f>COUNTIF(Flats!Username, F812)</f>
        <v>0</v>
      </c>
      <c r="K812" s="66" t="b">
        <v>0</v>
      </c>
    </row>
    <row r="813">
      <c r="A813" s="59">
        <v>28.0</v>
      </c>
      <c r="B813" s="59">
        <v>43.0</v>
      </c>
      <c r="C813" s="60">
        <v>33.1252768091969</v>
      </c>
      <c r="D813" s="60">
        <v>-96.631156896815</v>
      </c>
      <c r="E813" s="61" t="s">
        <v>1256</v>
      </c>
      <c r="F813" s="119"/>
      <c r="H813" s="73"/>
      <c r="I813" s="65">
        <f t="shared" si="1"/>
        <v>0</v>
      </c>
      <c r="J813" s="66">
        <f>COUNTIF(Flats!Username, F813)</f>
        <v>0</v>
      </c>
      <c r="K813" s="66" t="b">
        <v>0</v>
      </c>
    </row>
    <row r="814">
      <c r="A814" s="59">
        <v>28.0</v>
      </c>
      <c r="B814" s="59">
        <v>44.0</v>
      </c>
      <c r="C814" s="60">
        <v>33.1252768090793</v>
      </c>
      <c r="D814" s="60">
        <v>-96.630985273806</v>
      </c>
      <c r="E814" s="61" t="s">
        <v>1256</v>
      </c>
      <c r="F814" s="119"/>
      <c r="H814" s="73"/>
      <c r="I814" s="65">
        <f t="shared" si="1"/>
        <v>0</v>
      </c>
      <c r="J814" s="66">
        <f>COUNTIF(Flats!Username, F814)</f>
        <v>0</v>
      </c>
      <c r="K814" s="66" t="b">
        <v>0</v>
      </c>
    </row>
    <row r="815">
      <c r="A815" s="59">
        <v>28.0</v>
      </c>
      <c r="B815" s="59">
        <v>45.0</v>
      </c>
      <c r="C815" s="60">
        <v>33.1252768089616</v>
      </c>
      <c r="D815" s="60">
        <v>-96.6308136507968</v>
      </c>
      <c r="E815" s="61" t="s">
        <v>1256</v>
      </c>
      <c r="F815" s="119"/>
      <c r="H815" s="73"/>
      <c r="I815" s="65">
        <f t="shared" si="1"/>
        <v>0</v>
      </c>
      <c r="J815" s="66">
        <f>COUNTIF(Flats!Username, F815)</f>
        <v>0</v>
      </c>
      <c r="K815" s="66" t="b">
        <v>0</v>
      </c>
    </row>
    <row r="816">
      <c r="A816" s="59">
        <v>28.0</v>
      </c>
      <c r="B816" s="59">
        <v>46.0</v>
      </c>
      <c r="C816" s="60">
        <v>33.125276808844</v>
      </c>
      <c r="D816" s="60">
        <v>-96.6306420277877</v>
      </c>
      <c r="E816" s="61" t="s">
        <v>1256</v>
      </c>
      <c r="F816" s="119"/>
      <c r="H816" s="73"/>
      <c r="I816" s="65">
        <f t="shared" si="1"/>
        <v>0</v>
      </c>
      <c r="J816" s="66">
        <f>COUNTIF(Flats!Username, F816)</f>
        <v>0</v>
      </c>
      <c r="K816" s="66" t="b">
        <v>0</v>
      </c>
    </row>
    <row r="817">
      <c r="A817" s="59">
        <v>28.0</v>
      </c>
      <c r="B817" s="59">
        <v>47.0</v>
      </c>
      <c r="C817" s="60">
        <v>33.1252768087264</v>
      </c>
      <c r="D817" s="60">
        <v>-96.6304704047786</v>
      </c>
      <c r="E817" s="61" t="s">
        <v>1256</v>
      </c>
      <c r="F817" s="119"/>
      <c r="H817" s="73"/>
      <c r="I817" s="65">
        <f t="shared" si="1"/>
        <v>0</v>
      </c>
      <c r="J817" s="66">
        <f>COUNTIF(Flats!Username, F817)</f>
        <v>0</v>
      </c>
      <c r="K817" s="66" t="b">
        <v>0</v>
      </c>
    </row>
    <row r="818">
      <c r="A818" s="59">
        <v>28.0</v>
      </c>
      <c r="B818" s="59">
        <v>48.0</v>
      </c>
      <c r="C818" s="60">
        <v>33.1252768086087</v>
      </c>
      <c r="D818" s="60">
        <v>-96.6302987817695</v>
      </c>
      <c r="E818" s="61" t="s">
        <v>1256</v>
      </c>
      <c r="F818" s="119"/>
      <c r="H818" s="73"/>
      <c r="I818" s="65">
        <f t="shared" si="1"/>
        <v>0</v>
      </c>
      <c r="J818" s="66">
        <f>COUNTIF(Flats!Username, F818)</f>
        <v>0</v>
      </c>
      <c r="K818" s="66" t="b">
        <v>0</v>
      </c>
    </row>
    <row r="819">
      <c r="A819" s="59">
        <v>28.0</v>
      </c>
      <c r="B819" s="59">
        <v>49.0</v>
      </c>
      <c r="C819" s="60">
        <v>33.1252768084911</v>
      </c>
      <c r="D819" s="60">
        <v>-96.6301271587605</v>
      </c>
      <c r="E819" s="61" t="s">
        <v>1256</v>
      </c>
      <c r="F819" s="119"/>
      <c r="H819" s="73"/>
      <c r="I819" s="65">
        <f t="shared" si="1"/>
        <v>0</v>
      </c>
      <c r="J819" s="66">
        <f>COUNTIF(Flats!Username, F819)</f>
        <v>0</v>
      </c>
      <c r="K819" s="66" t="b">
        <v>0</v>
      </c>
    </row>
    <row r="820">
      <c r="A820" s="59">
        <v>28.0</v>
      </c>
      <c r="B820" s="59">
        <v>50.0</v>
      </c>
      <c r="C820" s="60">
        <v>33.1252768083735</v>
      </c>
      <c r="D820" s="60">
        <v>-96.6299555357514</v>
      </c>
      <c r="E820" s="61" t="s">
        <v>1256</v>
      </c>
      <c r="F820" s="119"/>
      <c r="H820" s="73"/>
      <c r="I820" s="65">
        <f t="shared" si="1"/>
        <v>0</v>
      </c>
      <c r="J820" s="66">
        <f>COUNTIF(Flats!Username, F820)</f>
        <v>0</v>
      </c>
      <c r="K820" s="66" t="b">
        <v>0</v>
      </c>
    </row>
    <row r="821">
      <c r="A821" s="59">
        <v>28.0</v>
      </c>
      <c r="B821" s="59">
        <v>51.0</v>
      </c>
      <c r="C821" s="60">
        <v>33.1252768082558</v>
      </c>
      <c r="D821" s="60">
        <v>-96.6297839127423</v>
      </c>
      <c r="E821" s="61" t="s">
        <v>1256</v>
      </c>
      <c r="F821" s="119"/>
      <c r="H821" s="73"/>
      <c r="I821" s="65">
        <f t="shared" si="1"/>
        <v>0</v>
      </c>
      <c r="J821" s="66">
        <f>COUNTIF(Flats!Username, F821)</f>
        <v>0</v>
      </c>
      <c r="K821" s="66" t="b">
        <v>0</v>
      </c>
    </row>
    <row r="822">
      <c r="A822" s="59">
        <v>28.0</v>
      </c>
      <c r="B822" s="59">
        <v>52.0</v>
      </c>
      <c r="C822" s="60">
        <v>33.1252768081382</v>
      </c>
      <c r="D822" s="60">
        <v>-96.6296122897333</v>
      </c>
      <c r="E822" s="61" t="s">
        <v>1256</v>
      </c>
      <c r="F822" s="119"/>
      <c r="H822" s="73"/>
      <c r="I822" s="65">
        <f t="shared" si="1"/>
        <v>0</v>
      </c>
      <c r="J822" s="66">
        <f>COUNTIF(Flats!Username, F822)</f>
        <v>0</v>
      </c>
      <c r="K822" s="66" t="b">
        <v>0</v>
      </c>
    </row>
    <row r="823">
      <c r="A823" s="59">
        <v>28.0</v>
      </c>
      <c r="B823" s="59">
        <v>53.0</v>
      </c>
      <c r="C823" s="60">
        <v>33.1252768080205</v>
      </c>
      <c r="D823" s="60">
        <v>-96.6294406667242</v>
      </c>
      <c r="E823" s="61" t="s">
        <v>1256</v>
      </c>
      <c r="F823" s="119"/>
      <c r="H823" s="73"/>
      <c r="I823" s="65">
        <f t="shared" si="1"/>
        <v>0</v>
      </c>
      <c r="J823" s="66">
        <f>COUNTIF(Flats!Username, F823)</f>
        <v>0</v>
      </c>
      <c r="K823" s="66" t="b">
        <v>0</v>
      </c>
    </row>
    <row r="824">
      <c r="A824" s="59">
        <v>28.0</v>
      </c>
      <c r="B824" s="59">
        <v>54.0</v>
      </c>
      <c r="C824" s="60">
        <v>33.1252768079029</v>
      </c>
      <c r="D824" s="60">
        <v>-96.6292690437151</v>
      </c>
      <c r="E824" s="61" t="s">
        <v>1256</v>
      </c>
      <c r="F824" s="119"/>
      <c r="H824" s="73"/>
      <c r="I824" s="65">
        <f t="shared" si="1"/>
        <v>0</v>
      </c>
      <c r="J824" s="66">
        <f>COUNTIF(Flats!Username, F824)</f>
        <v>0</v>
      </c>
      <c r="K824" s="66" t="b">
        <v>0</v>
      </c>
    </row>
    <row r="825">
      <c r="A825" s="59">
        <v>29.0</v>
      </c>
      <c r="B825" s="59">
        <v>1.0</v>
      </c>
      <c r="C825" s="60">
        <v>33.1251330836923</v>
      </c>
      <c r="D825" s="60">
        <v>-96.6383650643198</v>
      </c>
      <c r="E825" s="61" t="s">
        <v>1256</v>
      </c>
      <c r="F825" s="119"/>
      <c r="H825" s="73"/>
      <c r="I825" s="65">
        <f t="shared" si="1"/>
        <v>0</v>
      </c>
      <c r="J825" s="66">
        <f>COUNTIF(Flats!Username, F825)</f>
        <v>0</v>
      </c>
      <c r="K825" s="66" t="b">
        <v>0</v>
      </c>
    </row>
    <row r="826">
      <c r="A826" s="59">
        <v>29.0</v>
      </c>
      <c r="B826" s="59">
        <v>2.0</v>
      </c>
      <c r="C826" s="60">
        <v>33.1251330835747</v>
      </c>
      <c r="D826" s="60">
        <v>-96.6381934415916</v>
      </c>
      <c r="E826" s="61" t="s">
        <v>1256</v>
      </c>
      <c r="F826" s="119"/>
      <c r="H826" s="73"/>
      <c r="I826" s="65">
        <f t="shared" si="1"/>
        <v>0</v>
      </c>
      <c r="J826" s="66">
        <f>COUNTIF(Flats!Username, F826)</f>
        <v>0</v>
      </c>
      <c r="K826" s="66" t="b">
        <v>0</v>
      </c>
    </row>
    <row r="827">
      <c r="A827" s="59">
        <v>29.0</v>
      </c>
      <c r="B827" s="59">
        <v>3.0</v>
      </c>
      <c r="C827" s="60">
        <v>33.1251330834571</v>
      </c>
      <c r="D827" s="60">
        <v>-96.6380218188634</v>
      </c>
      <c r="E827" s="61" t="s">
        <v>1256</v>
      </c>
      <c r="F827" s="119"/>
      <c r="H827" s="73"/>
      <c r="I827" s="65">
        <f t="shared" si="1"/>
        <v>0</v>
      </c>
      <c r="J827" s="66">
        <f>COUNTIF(Flats!Username, F827)</f>
        <v>0</v>
      </c>
      <c r="K827" s="66" t="b">
        <v>0</v>
      </c>
    </row>
    <row r="828">
      <c r="A828" s="59">
        <v>29.0</v>
      </c>
      <c r="B828" s="59">
        <v>4.0</v>
      </c>
      <c r="C828" s="60">
        <v>33.1251330833394</v>
      </c>
      <c r="D828" s="60">
        <v>-96.6378501961353</v>
      </c>
      <c r="E828" s="61" t="s">
        <v>1256</v>
      </c>
      <c r="F828" s="119"/>
      <c r="H828" s="73"/>
      <c r="I828" s="65">
        <f t="shared" si="1"/>
        <v>0</v>
      </c>
      <c r="J828" s="66">
        <f>COUNTIF(Flats!Username, F828)</f>
        <v>0</v>
      </c>
      <c r="K828" s="66" t="b">
        <v>0</v>
      </c>
    </row>
    <row r="829">
      <c r="A829" s="59">
        <v>29.0</v>
      </c>
      <c r="B829" s="59">
        <v>5.0</v>
      </c>
      <c r="C829" s="60">
        <v>33.1251330832218</v>
      </c>
      <c r="D829" s="60">
        <v>-96.6376785734071</v>
      </c>
      <c r="E829" s="61" t="s">
        <v>1256</v>
      </c>
      <c r="F829" s="119"/>
      <c r="H829" s="73"/>
      <c r="I829" s="65">
        <f t="shared" si="1"/>
        <v>0</v>
      </c>
      <c r="J829" s="66">
        <f>COUNTIF(Flats!Username, F829)</f>
        <v>0</v>
      </c>
      <c r="K829" s="66" t="b">
        <v>0</v>
      </c>
    </row>
    <row r="830">
      <c r="A830" s="59">
        <v>29.0</v>
      </c>
      <c r="B830" s="59">
        <v>6.0</v>
      </c>
      <c r="C830" s="60">
        <v>33.1251330831042</v>
      </c>
      <c r="D830" s="60">
        <v>-96.6375069506789</v>
      </c>
      <c r="E830" s="61" t="s">
        <v>1256</v>
      </c>
      <c r="F830" s="119"/>
      <c r="H830" s="73"/>
      <c r="I830" s="65">
        <f t="shared" si="1"/>
        <v>0</v>
      </c>
      <c r="J830" s="66">
        <f>COUNTIF(Flats!Username, F830)</f>
        <v>0</v>
      </c>
      <c r="K830" s="66" t="b">
        <v>0</v>
      </c>
    </row>
    <row r="831">
      <c r="A831" s="59">
        <v>29.0</v>
      </c>
      <c r="B831" s="59">
        <v>7.0</v>
      </c>
      <c r="C831" s="60">
        <v>33.1251330829866</v>
      </c>
      <c r="D831" s="60">
        <v>-96.6373353279507</v>
      </c>
      <c r="E831" s="61" t="s">
        <v>1256</v>
      </c>
      <c r="F831" s="119"/>
      <c r="H831" s="73"/>
      <c r="I831" s="65">
        <f t="shared" si="1"/>
        <v>0</v>
      </c>
      <c r="J831" s="66">
        <f>COUNTIF(Flats!Username, F831)</f>
        <v>0</v>
      </c>
      <c r="K831" s="66" t="b">
        <v>0</v>
      </c>
    </row>
    <row r="832">
      <c r="A832" s="59">
        <v>29.0</v>
      </c>
      <c r="B832" s="59">
        <v>8.0</v>
      </c>
      <c r="C832" s="60">
        <v>33.1251330828689</v>
      </c>
      <c r="D832" s="60">
        <v>-96.6371637052225</v>
      </c>
      <c r="E832" s="61" t="s">
        <v>1256</v>
      </c>
      <c r="F832" s="119"/>
      <c r="H832" s="73"/>
      <c r="I832" s="65">
        <f t="shared" si="1"/>
        <v>0</v>
      </c>
      <c r="J832" s="66">
        <f>COUNTIF(Flats!Username, F832)</f>
        <v>0</v>
      </c>
      <c r="K832" s="66" t="b">
        <v>0</v>
      </c>
    </row>
    <row r="833">
      <c r="A833" s="59">
        <v>29.0</v>
      </c>
      <c r="B833" s="59">
        <v>9.0</v>
      </c>
      <c r="C833" s="60">
        <v>33.1251330827513</v>
      </c>
      <c r="D833" s="60">
        <v>-96.6369920824943</v>
      </c>
      <c r="E833" s="61" t="s">
        <v>1256</v>
      </c>
      <c r="F833" s="119"/>
      <c r="H833" s="73"/>
      <c r="I833" s="65">
        <f t="shared" si="1"/>
        <v>0</v>
      </c>
      <c r="J833" s="66">
        <f>COUNTIF(Flats!Username, F833)</f>
        <v>0</v>
      </c>
      <c r="K833" s="66" t="b">
        <v>0</v>
      </c>
    </row>
    <row r="834">
      <c r="A834" s="59">
        <v>29.0</v>
      </c>
      <c r="B834" s="59">
        <v>10.0</v>
      </c>
      <c r="C834" s="60">
        <v>33.1251330826337</v>
      </c>
      <c r="D834" s="60">
        <v>-96.6368204597662</v>
      </c>
      <c r="E834" s="61" t="s">
        <v>1256</v>
      </c>
      <c r="F834" s="119"/>
      <c r="H834" s="73"/>
      <c r="I834" s="65">
        <f t="shared" si="1"/>
        <v>0</v>
      </c>
      <c r="J834" s="66">
        <f>COUNTIF(Flats!Username, F834)</f>
        <v>0</v>
      </c>
      <c r="K834" s="66" t="b">
        <v>0</v>
      </c>
    </row>
    <row r="835">
      <c r="A835" s="59">
        <v>29.0</v>
      </c>
      <c r="B835" s="59">
        <v>11.0</v>
      </c>
      <c r="C835" s="60">
        <v>33.125133082516</v>
      </c>
      <c r="D835" s="60">
        <v>-96.636648837038</v>
      </c>
      <c r="E835" s="61" t="s">
        <v>1256</v>
      </c>
      <c r="F835" s="119"/>
      <c r="H835" s="73"/>
      <c r="I835" s="65">
        <f t="shared" si="1"/>
        <v>0</v>
      </c>
      <c r="J835" s="66">
        <f>COUNTIF(Flats!Username, F835)</f>
        <v>0</v>
      </c>
      <c r="K835" s="66" t="b">
        <v>0</v>
      </c>
    </row>
    <row r="836">
      <c r="A836" s="59">
        <v>29.0</v>
      </c>
      <c r="B836" s="59">
        <v>12.0</v>
      </c>
      <c r="C836" s="60">
        <v>33.1251330823984</v>
      </c>
      <c r="D836" s="60">
        <v>-96.6364772143098</v>
      </c>
      <c r="E836" s="61" t="s">
        <v>1256</v>
      </c>
      <c r="F836" s="119"/>
      <c r="H836" s="73"/>
      <c r="I836" s="65">
        <f t="shared" si="1"/>
        <v>0</v>
      </c>
      <c r="J836" s="66">
        <f>COUNTIF(Flats!Username, F836)</f>
        <v>0</v>
      </c>
      <c r="K836" s="66" t="b">
        <v>0</v>
      </c>
    </row>
    <row r="837">
      <c r="A837" s="59">
        <v>29.0</v>
      </c>
      <c r="B837" s="59">
        <v>13.0</v>
      </c>
      <c r="C837" s="60">
        <v>33.1251330822808</v>
      </c>
      <c r="D837" s="60">
        <v>-96.6363055915817</v>
      </c>
      <c r="E837" s="61" t="s">
        <v>1256</v>
      </c>
      <c r="F837" s="119"/>
      <c r="H837" s="73"/>
      <c r="I837" s="65">
        <f t="shared" si="1"/>
        <v>0</v>
      </c>
      <c r="J837" s="66">
        <f>COUNTIF(Flats!Username, F837)</f>
        <v>0</v>
      </c>
      <c r="K837" s="66" t="b">
        <v>0</v>
      </c>
    </row>
    <row r="838">
      <c r="A838" s="59">
        <v>29.0</v>
      </c>
      <c r="B838" s="59">
        <v>14.0</v>
      </c>
      <c r="C838" s="60">
        <v>33.1251330821631</v>
      </c>
      <c r="D838" s="60">
        <v>-96.6361339688535</v>
      </c>
      <c r="E838" s="61" t="s">
        <v>1256</v>
      </c>
      <c r="F838" s="119"/>
      <c r="H838" s="73"/>
      <c r="I838" s="65">
        <f t="shared" si="1"/>
        <v>0</v>
      </c>
      <c r="J838" s="66">
        <f>COUNTIF(Flats!Username, F838)</f>
        <v>0</v>
      </c>
      <c r="K838" s="66" t="b">
        <v>0</v>
      </c>
    </row>
    <row r="839">
      <c r="A839" s="59">
        <v>29.0</v>
      </c>
      <c r="B839" s="59">
        <v>15.0</v>
      </c>
      <c r="C839" s="60">
        <v>33.1251330820455</v>
      </c>
      <c r="D839" s="60">
        <v>-96.6359623461254</v>
      </c>
      <c r="E839" s="61" t="s">
        <v>1256</v>
      </c>
      <c r="F839" s="119"/>
      <c r="H839" s="73"/>
      <c r="I839" s="65">
        <f t="shared" si="1"/>
        <v>0</v>
      </c>
      <c r="J839" s="66">
        <f>COUNTIF(Flats!Username, F839)</f>
        <v>0</v>
      </c>
      <c r="K839" s="66" t="b">
        <v>0</v>
      </c>
    </row>
    <row r="840">
      <c r="A840" s="59">
        <v>29.0</v>
      </c>
      <c r="B840" s="59">
        <v>16.0</v>
      </c>
      <c r="C840" s="60">
        <v>33.1251330819279</v>
      </c>
      <c r="D840" s="60">
        <v>-96.6357907233972</v>
      </c>
      <c r="E840" s="61" t="s">
        <v>1256</v>
      </c>
      <c r="F840" s="119"/>
      <c r="H840" s="73"/>
      <c r="I840" s="65">
        <f t="shared" si="1"/>
        <v>0</v>
      </c>
      <c r="J840" s="66">
        <f>COUNTIF(Flats!Username, F840)</f>
        <v>0</v>
      </c>
      <c r="K840" s="66" t="b">
        <v>0</v>
      </c>
    </row>
    <row r="841">
      <c r="A841" s="59">
        <v>29.0</v>
      </c>
      <c r="B841" s="59">
        <v>17.0</v>
      </c>
      <c r="C841" s="60">
        <v>33.1251330818102</v>
      </c>
      <c r="D841" s="60">
        <v>-96.6356191006691</v>
      </c>
      <c r="E841" s="61" t="s">
        <v>1256</v>
      </c>
      <c r="F841" s="119"/>
      <c r="H841" s="73"/>
      <c r="I841" s="65">
        <f t="shared" si="1"/>
        <v>0</v>
      </c>
      <c r="J841" s="66">
        <f>COUNTIF(Flats!Username, F841)</f>
        <v>0</v>
      </c>
      <c r="K841" s="66" t="b">
        <v>0</v>
      </c>
    </row>
    <row r="842">
      <c r="A842" s="59">
        <v>29.0</v>
      </c>
      <c r="B842" s="59">
        <v>18.0</v>
      </c>
      <c r="C842" s="60">
        <v>33.1251330816926</v>
      </c>
      <c r="D842" s="60">
        <v>-96.635447477941</v>
      </c>
      <c r="E842" s="61" t="s">
        <v>1256</v>
      </c>
      <c r="F842" s="119"/>
      <c r="H842" s="73"/>
      <c r="I842" s="65">
        <f t="shared" si="1"/>
        <v>0</v>
      </c>
      <c r="J842" s="66">
        <f>COUNTIF(Flats!Username, F842)</f>
        <v>0</v>
      </c>
      <c r="K842" s="66" t="b">
        <v>0</v>
      </c>
    </row>
    <row r="843">
      <c r="A843" s="59">
        <v>29.0</v>
      </c>
      <c r="B843" s="59">
        <v>19.0</v>
      </c>
      <c r="C843" s="60">
        <v>33.125133081575</v>
      </c>
      <c r="D843" s="60">
        <v>-96.6352758552128</v>
      </c>
      <c r="E843" s="61" t="s">
        <v>1256</v>
      </c>
      <c r="F843" s="79" t="s">
        <v>416</v>
      </c>
      <c r="G843" s="69" t="s">
        <v>1389</v>
      </c>
      <c r="H843" s="73"/>
      <c r="I843" s="65">
        <f t="shared" si="1"/>
        <v>0</v>
      </c>
      <c r="J843" s="66">
        <f>COUNTIF(Flats!Username, F843)</f>
        <v>17</v>
      </c>
      <c r="K843" s="66" t="b">
        <v>0</v>
      </c>
    </row>
    <row r="844">
      <c r="A844" s="59">
        <v>29.0</v>
      </c>
      <c r="B844" s="59">
        <v>20.0</v>
      </c>
      <c r="C844" s="60">
        <v>33.1251330814573</v>
      </c>
      <c r="D844" s="60">
        <v>-96.6351042324847</v>
      </c>
      <c r="E844" s="61" t="s">
        <v>1256</v>
      </c>
      <c r="F844" s="119"/>
      <c r="H844" s="73"/>
      <c r="I844" s="65">
        <f t="shared" si="1"/>
        <v>0</v>
      </c>
      <c r="J844" s="66">
        <f>COUNTIF(Flats!Username, F844)</f>
        <v>0</v>
      </c>
      <c r="K844" s="66" t="b">
        <v>0</v>
      </c>
    </row>
    <row r="845">
      <c r="A845" s="59">
        <v>29.0</v>
      </c>
      <c r="B845" s="59">
        <v>21.0</v>
      </c>
      <c r="C845" s="60">
        <v>33.1251330813397</v>
      </c>
      <c r="D845" s="60">
        <v>-96.6349326097565</v>
      </c>
      <c r="E845" s="61" t="s">
        <v>1256</v>
      </c>
      <c r="F845" s="119"/>
      <c r="H845" s="73"/>
      <c r="I845" s="65">
        <f t="shared" si="1"/>
        <v>0</v>
      </c>
      <c r="J845" s="66">
        <f>COUNTIF(Flats!Username, F845)</f>
        <v>0</v>
      </c>
      <c r="K845" s="66" t="b">
        <v>0</v>
      </c>
    </row>
    <row r="846">
      <c r="A846" s="59">
        <v>29.0</v>
      </c>
      <c r="B846" s="59">
        <v>22.0</v>
      </c>
      <c r="C846" s="60">
        <v>33.1251330812221</v>
      </c>
      <c r="D846" s="60">
        <v>-96.6347609870284</v>
      </c>
      <c r="E846" s="61" t="s">
        <v>1256</v>
      </c>
      <c r="F846" s="79" t="s">
        <v>416</v>
      </c>
      <c r="G846" s="69" t="s">
        <v>1390</v>
      </c>
      <c r="H846" s="73"/>
      <c r="I846" s="65">
        <f t="shared" si="1"/>
        <v>0</v>
      </c>
      <c r="J846" s="66">
        <f>COUNTIF(Flats!Username, F846)</f>
        <v>17</v>
      </c>
      <c r="K846" s="66" t="b">
        <v>0</v>
      </c>
    </row>
    <row r="847">
      <c r="A847" s="59">
        <v>29.0</v>
      </c>
      <c r="B847" s="59">
        <v>23.0</v>
      </c>
      <c r="C847" s="60">
        <v>33.1251330811045</v>
      </c>
      <c r="D847" s="60">
        <v>-96.6345893643002</v>
      </c>
      <c r="E847" s="61" t="s">
        <v>1256</v>
      </c>
      <c r="F847" s="119"/>
      <c r="H847" s="73"/>
      <c r="I847" s="65">
        <f t="shared" si="1"/>
        <v>0</v>
      </c>
      <c r="J847" s="66">
        <f>COUNTIF(Flats!Username, F847)</f>
        <v>0</v>
      </c>
      <c r="K847" s="66" t="b">
        <v>0</v>
      </c>
    </row>
    <row r="848">
      <c r="A848" s="59">
        <v>29.0</v>
      </c>
      <c r="B848" s="59">
        <v>24.0</v>
      </c>
      <c r="C848" s="60">
        <v>33.1251330809868</v>
      </c>
      <c r="D848" s="60">
        <v>-96.6344177415721</v>
      </c>
      <c r="E848" s="61" t="s">
        <v>1256</v>
      </c>
      <c r="F848" s="119"/>
      <c r="H848" s="73"/>
      <c r="I848" s="65">
        <f t="shared" si="1"/>
        <v>0</v>
      </c>
      <c r="J848" s="66">
        <f>COUNTIF(Flats!Username, F848)</f>
        <v>0</v>
      </c>
      <c r="K848" s="66" t="b">
        <v>0</v>
      </c>
    </row>
    <row r="849">
      <c r="A849" s="59">
        <v>29.0</v>
      </c>
      <c r="B849" s="59">
        <v>25.0</v>
      </c>
      <c r="C849" s="60">
        <v>33.1251330808692</v>
      </c>
      <c r="D849" s="60">
        <v>-96.6342461188439</v>
      </c>
      <c r="E849" s="61" t="s">
        <v>1256</v>
      </c>
      <c r="F849" s="79" t="s">
        <v>416</v>
      </c>
      <c r="G849" s="69" t="s">
        <v>1391</v>
      </c>
      <c r="H849" s="73"/>
      <c r="I849" s="65">
        <f t="shared" si="1"/>
        <v>0</v>
      </c>
      <c r="J849" s="66">
        <f>COUNTIF(Flats!Username, F849)</f>
        <v>17</v>
      </c>
      <c r="K849" s="66" t="b">
        <v>0</v>
      </c>
    </row>
    <row r="850">
      <c r="A850" s="59">
        <v>29.0</v>
      </c>
      <c r="B850" s="59">
        <v>26.0</v>
      </c>
      <c r="C850" s="60">
        <v>33.1251330807516</v>
      </c>
      <c r="D850" s="60">
        <v>-96.6340744961158</v>
      </c>
      <c r="E850" s="61" t="s">
        <v>1256</v>
      </c>
      <c r="F850" s="119"/>
      <c r="H850" s="73"/>
      <c r="I850" s="65">
        <f t="shared" si="1"/>
        <v>0</v>
      </c>
      <c r="J850" s="66">
        <f>COUNTIF(Flats!Username, F850)</f>
        <v>0</v>
      </c>
      <c r="K850" s="66" t="b">
        <v>0</v>
      </c>
    </row>
    <row r="851">
      <c r="A851" s="59">
        <v>29.0</v>
      </c>
      <c r="B851" s="59">
        <v>27.0</v>
      </c>
      <c r="C851" s="60">
        <v>33.125133080634</v>
      </c>
      <c r="D851" s="60">
        <v>-96.6339028733876</v>
      </c>
      <c r="E851" s="61" t="s">
        <v>1256</v>
      </c>
      <c r="F851" s="119"/>
      <c r="H851" s="73"/>
      <c r="I851" s="65">
        <f t="shared" si="1"/>
        <v>0</v>
      </c>
      <c r="J851" s="66">
        <f>COUNTIF(Flats!Username, F851)</f>
        <v>0</v>
      </c>
      <c r="K851" s="66" t="b">
        <v>0</v>
      </c>
    </row>
    <row r="852">
      <c r="A852" s="59">
        <v>29.0</v>
      </c>
      <c r="B852" s="59">
        <v>28.0</v>
      </c>
      <c r="C852" s="60">
        <v>33.1251330805163</v>
      </c>
      <c r="D852" s="60">
        <v>-96.6337312506595</v>
      </c>
      <c r="E852" s="61" t="s">
        <v>1256</v>
      </c>
      <c r="F852" s="112" t="s">
        <v>1370</v>
      </c>
      <c r="G852" s="101" t="s">
        <v>1371</v>
      </c>
      <c r="H852" s="73"/>
      <c r="I852" s="65">
        <f t="shared" si="1"/>
        <v>0</v>
      </c>
      <c r="J852" s="66">
        <f>COUNTIF(Flats!Username, F852)</f>
        <v>4</v>
      </c>
      <c r="K852" s="66" t="b">
        <v>0</v>
      </c>
    </row>
    <row r="853">
      <c r="A853" s="59">
        <v>29.0</v>
      </c>
      <c r="B853" s="59">
        <v>29.0</v>
      </c>
      <c r="C853" s="60">
        <v>33.1251330803987</v>
      </c>
      <c r="D853" s="60">
        <v>-96.6335596279313</v>
      </c>
      <c r="E853" s="61" t="s">
        <v>1256</v>
      </c>
      <c r="F853" s="119"/>
      <c r="H853" s="73"/>
      <c r="I853" s="65">
        <f t="shared" si="1"/>
        <v>0</v>
      </c>
      <c r="J853" s="66">
        <f>COUNTIF(Flats!Username, F853)</f>
        <v>0</v>
      </c>
      <c r="K853" s="66" t="b">
        <v>0</v>
      </c>
    </row>
    <row r="854">
      <c r="A854" s="59">
        <v>29.0</v>
      </c>
      <c r="B854" s="59">
        <v>30.0</v>
      </c>
      <c r="C854" s="60">
        <v>33.1251330802811</v>
      </c>
      <c r="D854" s="60">
        <v>-96.6333880052031</v>
      </c>
      <c r="E854" s="61" t="s">
        <v>1256</v>
      </c>
      <c r="F854" s="119"/>
      <c r="H854" s="73"/>
      <c r="I854" s="65">
        <f t="shared" si="1"/>
        <v>0</v>
      </c>
      <c r="J854" s="66">
        <f>COUNTIF(Flats!Username, F854)</f>
        <v>0</v>
      </c>
      <c r="K854" s="66" t="b">
        <v>0</v>
      </c>
    </row>
    <row r="855">
      <c r="A855" s="59">
        <v>29.0</v>
      </c>
      <c r="B855" s="59">
        <v>31.0</v>
      </c>
      <c r="C855" s="60">
        <v>33.1251330801634</v>
      </c>
      <c r="D855" s="60">
        <v>-96.633216382475</v>
      </c>
      <c r="E855" s="61" t="s">
        <v>1256</v>
      </c>
      <c r="F855" s="112" t="s">
        <v>1370</v>
      </c>
      <c r="G855" s="101" t="s">
        <v>1371</v>
      </c>
      <c r="H855" s="73"/>
      <c r="I855" s="65">
        <f t="shared" si="1"/>
        <v>0</v>
      </c>
      <c r="J855" s="66">
        <f>COUNTIF(Flats!Username, F855)</f>
        <v>4</v>
      </c>
      <c r="K855" s="66" t="b">
        <v>0</v>
      </c>
    </row>
    <row r="856">
      <c r="A856" s="59">
        <v>29.0</v>
      </c>
      <c r="B856" s="59">
        <v>32.0</v>
      </c>
      <c r="C856" s="60">
        <v>33.1251330800458</v>
      </c>
      <c r="D856" s="60">
        <v>-96.6330447597469</v>
      </c>
      <c r="E856" s="61" t="s">
        <v>1256</v>
      </c>
      <c r="F856" s="119"/>
      <c r="H856" s="73"/>
      <c r="I856" s="65">
        <f t="shared" si="1"/>
        <v>0</v>
      </c>
      <c r="J856" s="66">
        <f>COUNTIF(Flats!Username, F856)</f>
        <v>0</v>
      </c>
      <c r="K856" s="66" t="b">
        <v>0</v>
      </c>
    </row>
    <row r="857">
      <c r="A857" s="59">
        <v>29.0</v>
      </c>
      <c r="B857" s="59">
        <v>33.0</v>
      </c>
      <c r="C857" s="60">
        <v>33.1251330799281</v>
      </c>
      <c r="D857" s="60">
        <v>-96.6328731370187</v>
      </c>
      <c r="E857" s="61" t="s">
        <v>1256</v>
      </c>
      <c r="F857" s="119"/>
      <c r="H857" s="73"/>
      <c r="I857" s="65">
        <f t="shared" si="1"/>
        <v>0</v>
      </c>
      <c r="J857" s="66">
        <f>COUNTIF(Flats!Username, F857)</f>
        <v>0</v>
      </c>
      <c r="K857" s="66" t="b">
        <v>0</v>
      </c>
    </row>
    <row r="858">
      <c r="A858" s="59">
        <v>29.0</v>
      </c>
      <c r="B858" s="59">
        <v>34.0</v>
      </c>
      <c r="C858" s="60">
        <v>33.1251330798105</v>
      </c>
      <c r="D858" s="60">
        <v>-96.6327015142906</v>
      </c>
      <c r="E858" s="61" t="s">
        <v>1256</v>
      </c>
      <c r="F858" s="79" t="s">
        <v>416</v>
      </c>
      <c r="G858" s="69" t="s">
        <v>1392</v>
      </c>
      <c r="H858" s="73"/>
      <c r="I858" s="65">
        <f t="shared" si="1"/>
        <v>0</v>
      </c>
      <c r="J858" s="66">
        <f>COUNTIF(Flats!Username, F858)</f>
        <v>17</v>
      </c>
      <c r="K858" s="66" t="b">
        <v>0</v>
      </c>
    </row>
    <row r="859">
      <c r="A859" s="59">
        <v>29.0</v>
      </c>
      <c r="B859" s="59">
        <v>35.0</v>
      </c>
      <c r="C859" s="60">
        <v>33.1251330796929</v>
      </c>
      <c r="D859" s="60">
        <v>-96.6325298915624</v>
      </c>
      <c r="E859" s="61" t="s">
        <v>1256</v>
      </c>
      <c r="F859" s="119"/>
      <c r="H859" s="73"/>
      <c r="I859" s="65">
        <f t="shared" si="1"/>
        <v>0</v>
      </c>
      <c r="J859" s="66">
        <f>COUNTIF(Flats!Username, F859)</f>
        <v>0</v>
      </c>
      <c r="K859" s="66" t="b">
        <v>0</v>
      </c>
    </row>
    <row r="860">
      <c r="A860" s="59">
        <v>29.0</v>
      </c>
      <c r="B860" s="59">
        <v>36.0</v>
      </c>
      <c r="C860" s="60">
        <v>33.1251330795752</v>
      </c>
      <c r="D860" s="60">
        <v>-96.6323582688343</v>
      </c>
      <c r="E860" s="61" t="s">
        <v>1256</v>
      </c>
      <c r="F860" s="119"/>
      <c r="H860" s="73"/>
      <c r="I860" s="65">
        <f t="shared" si="1"/>
        <v>0</v>
      </c>
      <c r="J860" s="66">
        <f>COUNTIF(Flats!Username, F860)</f>
        <v>0</v>
      </c>
      <c r="K860" s="66" t="b">
        <v>0</v>
      </c>
    </row>
    <row r="861">
      <c r="A861" s="59">
        <v>29.0</v>
      </c>
      <c r="B861" s="59">
        <v>37.0</v>
      </c>
      <c r="C861" s="60">
        <v>33.1251330794576</v>
      </c>
      <c r="D861" s="60">
        <v>-96.6321866461061</v>
      </c>
      <c r="E861" s="61" t="s">
        <v>1256</v>
      </c>
      <c r="F861" s="79" t="s">
        <v>416</v>
      </c>
      <c r="G861" s="69" t="s">
        <v>1393</v>
      </c>
      <c r="H861" s="73"/>
      <c r="I861" s="65">
        <f t="shared" si="1"/>
        <v>0</v>
      </c>
      <c r="J861" s="66">
        <f>COUNTIF(Flats!Username, F861)</f>
        <v>17</v>
      </c>
      <c r="K861" s="66" t="b">
        <v>0</v>
      </c>
    </row>
    <row r="862">
      <c r="A862" s="59">
        <v>29.0</v>
      </c>
      <c r="B862" s="59">
        <v>38.0</v>
      </c>
      <c r="C862" s="60">
        <v>33.12513307934</v>
      </c>
      <c r="D862" s="60">
        <v>-96.632015023378</v>
      </c>
      <c r="E862" s="61" t="s">
        <v>1256</v>
      </c>
      <c r="F862" s="119"/>
      <c r="H862" s="73"/>
      <c r="I862" s="65">
        <f t="shared" si="1"/>
        <v>0</v>
      </c>
      <c r="J862" s="66">
        <f>COUNTIF(Flats!Username, F862)</f>
        <v>0</v>
      </c>
      <c r="K862" s="66" t="b">
        <v>0</v>
      </c>
    </row>
    <row r="863">
      <c r="A863" s="59">
        <v>29.0</v>
      </c>
      <c r="B863" s="59">
        <v>39.0</v>
      </c>
      <c r="C863" s="60">
        <v>33.1251330792223</v>
      </c>
      <c r="D863" s="60">
        <v>-96.6318434006498</v>
      </c>
      <c r="E863" s="61" t="s">
        <v>1256</v>
      </c>
      <c r="F863" s="79" t="s">
        <v>1062</v>
      </c>
      <c r="G863" s="69" t="s">
        <v>1394</v>
      </c>
      <c r="H863" s="73"/>
      <c r="I863" s="65">
        <f t="shared" si="1"/>
        <v>0</v>
      </c>
      <c r="J863" s="66">
        <f>COUNTIF(Flats!Username, F863)</f>
        <v>1</v>
      </c>
      <c r="K863" s="66" t="b">
        <v>0</v>
      </c>
    </row>
    <row r="864">
      <c r="A864" s="59">
        <v>29.0</v>
      </c>
      <c r="B864" s="59">
        <v>40.0</v>
      </c>
      <c r="C864" s="60">
        <v>33.1251330791047</v>
      </c>
      <c r="D864" s="60">
        <v>-96.6316717779217</v>
      </c>
      <c r="E864" s="61" t="s">
        <v>1256</v>
      </c>
      <c r="F864" s="119"/>
      <c r="H864" s="73"/>
      <c r="I864" s="65">
        <f t="shared" si="1"/>
        <v>0</v>
      </c>
      <c r="J864" s="66">
        <f>COUNTIF(Flats!Username, F864)</f>
        <v>0</v>
      </c>
      <c r="K864" s="66" t="b">
        <v>0</v>
      </c>
    </row>
    <row r="865">
      <c r="A865" s="59">
        <v>29.0</v>
      </c>
      <c r="B865" s="59">
        <v>41.0</v>
      </c>
      <c r="C865" s="60">
        <v>33.1251330789871</v>
      </c>
      <c r="D865" s="60">
        <v>-96.6315001551935</v>
      </c>
      <c r="E865" s="61" t="s">
        <v>1256</v>
      </c>
      <c r="F865" s="79" t="s">
        <v>416</v>
      </c>
      <c r="G865" s="69" t="s">
        <v>1395</v>
      </c>
      <c r="H865" s="73"/>
      <c r="I865" s="65">
        <f t="shared" si="1"/>
        <v>0</v>
      </c>
      <c r="J865" s="66">
        <f>COUNTIF(Flats!Username, F865)</f>
        <v>17</v>
      </c>
      <c r="K865" s="66" t="b">
        <v>0</v>
      </c>
    </row>
    <row r="866">
      <c r="A866" s="59">
        <v>29.0</v>
      </c>
      <c r="B866" s="59">
        <v>42.0</v>
      </c>
      <c r="C866" s="60">
        <v>33.1251330788694</v>
      </c>
      <c r="D866" s="60">
        <v>-96.6313285324654</v>
      </c>
      <c r="E866" s="61" t="s">
        <v>1256</v>
      </c>
      <c r="F866" s="119"/>
      <c r="H866" s="73"/>
      <c r="I866" s="65">
        <f t="shared" si="1"/>
        <v>0</v>
      </c>
      <c r="J866" s="66">
        <f>COUNTIF(Flats!Username, F866)</f>
        <v>0</v>
      </c>
      <c r="K866" s="66" t="b">
        <v>0</v>
      </c>
    </row>
    <row r="867">
      <c r="A867" s="59">
        <v>29.0</v>
      </c>
      <c r="B867" s="59">
        <v>43.0</v>
      </c>
      <c r="C867" s="60">
        <v>33.1251330787518</v>
      </c>
      <c r="D867" s="60">
        <v>-96.6311569097372</v>
      </c>
      <c r="E867" s="61" t="s">
        <v>1256</v>
      </c>
      <c r="F867" s="119"/>
      <c r="H867" s="73"/>
      <c r="I867" s="65">
        <f t="shared" si="1"/>
        <v>0</v>
      </c>
      <c r="J867" s="66">
        <f>COUNTIF(Flats!Username, F867)</f>
        <v>0</v>
      </c>
      <c r="K867" s="66" t="b">
        <v>0</v>
      </c>
    </row>
    <row r="868">
      <c r="A868" s="59">
        <v>29.0</v>
      </c>
      <c r="B868" s="59">
        <v>44.0</v>
      </c>
      <c r="C868" s="60">
        <v>33.1251330786342</v>
      </c>
      <c r="D868" s="60">
        <v>-96.6309852870091</v>
      </c>
      <c r="E868" s="61" t="s">
        <v>1256</v>
      </c>
      <c r="F868" s="79" t="s">
        <v>416</v>
      </c>
      <c r="G868" s="69" t="s">
        <v>1396</v>
      </c>
      <c r="H868" s="73"/>
      <c r="I868" s="65">
        <f t="shared" si="1"/>
        <v>0</v>
      </c>
      <c r="J868" s="66">
        <f>COUNTIF(Flats!Username, F868)</f>
        <v>17</v>
      </c>
      <c r="K868" s="66" t="b">
        <v>0</v>
      </c>
    </row>
    <row r="869">
      <c r="A869" s="59">
        <v>29.0</v>
      </c>
      <c r="B869" s="59">
        <v>45.0</v>
      </c>
      <c r="C869" s="60">
        <v>33.1251330785165</v>
      </c>
      <c r="D869" s="60">
        <v>-96.6308136642809</v>
      </c>
      <c r="E869" s="61" t="s">
        <v>1256</v>
      </c>
      <c r="F869" s="119"/>
      <c r="H869" s="73"/>
      <c r="I869" s="65">
        <f t="shared" si="1"/>
        <v>0</v>
      </c>
      <c r="J869" s="66">
        <f>COUNTIF(Flats!Username, F869)</f>
        <v>0</v>
      </c>
      <c r="K869" s="66" t="b">
        <v>0</v>
      </c>
    </row>
    <row r="870">
      <c r="A870" s="59">
        <v>29.0</v>
      </c>
      <c r="B870" s="59">
        <v>46.0</v>
      </c>
      <c r="C870" s="60">
        <v>33.1251330783989</v>
      </c>
      <c r="D870" s="60">
        <v>-96.6306420415528</v>
      </c>
      <c r="E870" s="61" t="s">
        <v>1256</v>
      </c>
      <c r="F870" s="119"/>
      <c r="H870" s="73"/>
      <c r="I870" s="65">
        <f t="shared" si="1"/>
        <v>0</v>
      </c>
      <c r="J870" s="66">
        <f>COUNTIF(Flats!Username, F870)</f>
        <v>0</v>
      </c>
      <c r="K870" s="66" t="b">
        <v>0</v>
      </c>
    </row>
    <row r="871">
      <c r="A871" s="59">
        <v>29.0</v>
      </c>
      <c r="B871" s="59">
        <v>47.0</v>
      </c>
      <c r="C871" s="60">
        <v>33.1251330782813</v>
      </c>
      <c r="D871" s="60">
        <v>-96.6304704188247</v>
      </c>
      <c r="E871" s="61" t="s">
        <v>1256</v>
      </c>
      <c r="F871" s="79" t="s">
        <v>416</v>
      </c>
      <c r="G871" s="69" t="s">
        <v>1397</v>
      </c>
      <c r="H871" s="73"/>
      <c r="I871" s="65">
        <f t="shared" si="1"/>
        <v>0</v>
      </c>
      <c r="J871" s="66">
        <f>COUNTIF(Flats!Username, F871)</f>
        <v>17</v>
      </c>
      <c r="K871" s="66" t="b">
        <v>0</v>
      </c>
    </row>
    <row r="872">
      <c r="A872" s="59">
        <v>29.0</v>
      </c>
      <c r="B872" s="59">
        <v>48.0</v>
      </c>
      <c r="C872" s="60">
        <v>33.1251330781636</v>
      </c>
      <c r="D872" s="60">
        <v>-96.6302987960965</v>
      </c>
      <c r="E872" s="61" t="s">
        <v>1256</v>
      </c>
      <c r="F872" s="119"/>
      <c r="H872" s="73"/>
      <c r="I872" s="65">
        <f t="shared" si="1"/>
        <v>0</v>
      </c>
      <c r="J872" s="66">
        <f>COUNTIF(Flats!Username, F872)</f>
        <v>0</v>
      </c>
      <c r="K872" s="66" t="b">
        <v>0</v>
      </c>
    </row>
    <row r="873">
      <c r="A873" s="59">
        <v>29.0</v>
      </c>
      <c r="B873" s="59">
        <v>49.0</v>
      </c>
      <c r="C873" s="60">
        <v>33.125133078046</v>
      </c>
      <c r="D873" s="60">
        <v>-96.6301271733684</v>
      </c>
      <c r="E873" s="61" t="s">
        <v>1256</v>
      </c>
      <c r="F873" s="119"/>
      <c r="H873" s="73"/>
      <c r="I873" s="65">
        <f t="shared" si="1"/>
        <v>0</v>
      </c>
      <c r="J873" s="66">
        <f>COUNTIF(Flats!Username, F873)</f>
        <v>0</v>
      </c>
      <c r="K873" s="66" t="b">
        <v>0</v>
      </c>
    </row>
    <row r="874">
      <c r="A874" s="59">
        <v>29.0</v>
      </c>
      <c r="B874" s="59">
        <v>50.0</v>
      </c>
      <c r="C874" s="60">
        <v>33.1251330779284</v>
      </c>
      <c r="D874" s="60">
        <v>-96.6299555506402</v>
      </c>
      <c r="E874" s="61" t="s">
        <v>1256</v>
      </c>
      <c r="F874" s="79" t="s">
        <v>416</v>
      </c>
      <c r="G874" s="69" t="s">
        <v>1398</v>
      </c>
      <c r="H874" s="73"/>
      <c r="I874" s="65">
        <f t="shared" si="1"/>
        <v>0</v>
      </c>
      <c r="J874" s="66">
        <f>COUNTIF(Flats!Username, F874)</f>
        <v>17</v>
      </c>
      <c r="K874" s="66" t="b">
        <v>0</v>
      </c>
    </row>
    <row r="875">
      <c r="A875" s="59">
        <v>29.0</v>
      </c>
      <c r="B875" s="59">
        <v>51.0</v>
      </c>
      <c r="C875" s="60">
        <v>33.1251330778108</v>
      </c>
      <c r="D875" s="60">
        <v>-96.6297839279121</v>
      </c>
      <c r="E875" s="61" t="s">
        <v>1256</v>
      </c>
      <c r="F875" s="119"/>
      <c r="H875" s="73"/>
      <c r="I875" s="65">
        <f t="shared" si="1"/>
        <v>0</v>
      </c>
      <c r="J875" s="66">
        <f>COUNTIF(Flats!Username, F875)</f>
        <v>0</v>
      </c>
      <c r="K875" s="66" t="b">
        <v>0</v>
      </c>
    </row>
    <row r="876">
      <c r="A876" s="59">
        <v>29.0</v>
      </c>
      <c r="B876" s="59">
        <v>52.0</v>
      </c>
      <c r="C876" s="60">
        <v>33.1251330776931</v>
      </c>
      <c r="D876" s="60">
        <v>-96.6296123051839</v>
      </c>
      <c r="E876" s="61" t="s">
        <v>1256</v>
      </c>
      <c r="F876" s="79"/>
      <c r="H876" s="73"/>
      <c r="I876" s="65">
        <f t="shared" si="1"/>
        <v>0</v>
      </c>
      <c r="J876" s="66">
        <f>COUNTIF(Flats!Username, F876)</f>
        <v>0</v>
      </c>
      <c r="K876" s="66" t="b">
        <v>0</v>
      </c>
    </row>
    <row r="877">
      <c r="A877" s="59">
        <v>29.0</v>
      </c>
      <c r="B877" s="59">
        <v>53.0</v>
      </c>
      <c r="C877" s="60">
        <v>33.1251330775755</v>
      </c>
      <c r="D877" s="60">
        <v>-96.6294406824558</v>
      </c>
      <c r="E877" s="61" t="s">
        <v>1256</v>
      </c>
      <c r="F877" s="79" t="s">
        <v>416</v>
      </c>
      <c r="G877" s="69" t="s">
        <v>1399</v>
      </c>
      <c r="H877" s="73"/>
      <c r="I877" s="65">
        <f t="shared" si="1"/>
        <v>0</v>
      </c>
      <c r="J877" s="66">
        <f>COUNTIF(Flats!Username, F877)</f>
        <v>17</v>
      </c>
      <c r="K877" s="66" t="b">
        <v>0</v>
      </c>
    </row>
    <row r="878">
      <c r="A878" s="59">
        <v>29.0</v>
      </c>
      <c r="B878" s="59">
        <v>54.0</v>
      </c>
      <c r="C878" s="60">
        <v>33.1251330774579</v>
      </c>
      <c r="D878" s="60">
        <v>-96.6292690597276</v>
      </c>
      <c r="E878" s="61" t="s">
        <v>1256</v>
      </c>
      <c r="F878" s="119"/>
      <c r="H878" s="73"/>
      <c r="I878" s="65">
        <f t="shared" si="1"/>
        <v>0</v>
      </c>
      <c r="J878" s="66">
        <f>COUNTIF(Flats!Username, F878)</f>
        <v>0</v>
      </c>
      <c r="K878" s="66" t="b">
        <v>0</v>
      </c>
    </row>
    <row r="879">
      <c r="A879" s="59">
        <v>29.0</v>
      </c>
      <c r="B879" s="59">
        <v>55.0</v>
      </c>
      <c r="C879" s="60">
        <v>33.1251330773402</v>
      </c>
      <c r="D879" s="60">
        <v>-96.6290974369994</v>
      </c>
      <c r="E879" s="61" t="s">
        <v>1256</v>
      </c>
      <c r="F879" s="119"/>
      <c r="H879" s="73"/>
      <c r="I879" s="65">
        <f t="shared" si="1"/>
        <v>0</v>
      </c>
      <c r="J879" s="66">
        <f>COUNTIF(Flats!Username, F879)</f>
        <v>0</v>
      </c>
      <c r="K879" s="66" t="b">
        <v>0</v>
      </c>
    </row>
    <row r="880">
      <c r="A880" s="59">
        <v>30.0</v>
      </c>
      <c r="B880" s="59">
        <v>1.0</v>
      </c>
      <c r="C880" s="60">
        <v>33.1249893532469</v>
      </c>
      <c r="D880" s="60">
        <v>-96.6383650654436</v>
      </c>
      <c r="E880" s="61" t="s">
        <v>1256</v>
      </c>
      <c r="F880" s="79" t="s">
        <v>369</v>
      </c>
      <c r="G880" s="69" t="s">
        <v>1400</v>
      </c>
      <c r="H880" s="73"/>
      <c r="I880" s="65">
        <f t="shared" si="1"/>
        <v>0</v>
      </c>
      <c r="J880" s="66">
        <f>COUNTIF(Flats!Username, F880)</f>
        <v>3</v>
      </c>
      <c r="K880" s="66" t="b">
        <v>0</v>
      </c>
    </row>
    <row r="881">
      <c r="A881" s="59">
        <v>30.0</v>
      </c>
      <c r="B881" s="59">
        <v>2.0</v>
      </c>
      <c r="C881" s="60">
        <v>33.1249893531292</v>
      </c>
      <c r="D881" s="60">
        <v>-96.6381934429964</v>
      </c>
      <c r="E881" s="61" t="s">
        <v>1256</v>
      </c>
      <c r="F881" s="119"/>
      <c r="H881" s="73"/>
      <c r="I881" s="65">
        <f t="shared" si="1"/>
        <v>0</v>
      </c>
      <c r="J881" s="66">
        <f>COUNTIF(Flats!Username, F881)</f>
        <v>0</v>
      </c>
      <c r="K881" s="66" t="b">
        <v>0</v>
      </c>
    </row>
    <row r="882">
      <c r="A882" s="59">
        <v>30.0</v>
      </c>
      <c r="B882" s="59">
        <v>3.0</v>
      </c>
      <c r="C882" s="60">
        <v>33.1249893530116</v>
      </c>
      <c r="D882" s="60">
        <v>-96.6380218205492</v>
      </c>
      <c r="E882" s="61" t="s">
        <v>1256</v>
      </c>
      <c r="F882" s="119"/>
      <c r="H882" s="73"/>
      <c r="I882" s="65">
        <f t="shared" si="1"/>
        <v>0</v>
      </c>
      <c r="J882" s="66">
        <f>COUNTIF(Flats!Username, F882)</f>
        <v>0</v>
      </c>
      <c r="K882" s="66" t="b">
        <v>0</v>
      </c>
    </row>
    <row r="883">
      <c r="A883" s="59">
        <v>30.0</v>
      </c>
      <c r="B883" s="59">
        <v>4.0</v>
      </c>
      <c r="C883" s="60">
        <v>33.124989352894</v>
      </c>
      <c r="D883" s="60">
        <v>-96.637850198102</v>
      </c>
      <c r="E883" s="61" t="s">
        <v>1256</v>
      </c>
      <c r="F883" s="119"/>
      <c r="H883" s="73"/>
      <c r="I883" s="65">
        <f t="shared" si="1"/>
        <v>0</v>
      </c>
      <c r="J883" s="66">
        <f>COUNTIF(Flats!Username, F883)</f>
        <v>0</v>
      </c>
      <c r="K883" s="66" t="b">
        <v>0</v>
      </c>
    </row>
    <row r="884">
      <c r="A884" s="59">
        <v>30.0</v>
      </c>
      <c r="B884" s="59">
        <v>5.0</v>
      </c>
      <c r="C884" s="60">
        <v>33.1249893527763</v>
      </c>
      <c r="D884" s="60">
        <v>-96.6376785756547</v>
      </c>
      <c r="E884" s="61" t="s">
        <v>1256</v>
      </c>
      <c r="F884" s="119"/>
      <c r="H884" s="73"/>
      <c r="I884" s="65">
        <f t="shared" si="1"/>
        <v>0</v>
      </c>
      <c r="J884" s="66">
        <f>COUNTIF(Flats!Username, F884)</f>
        <v>0</v>
      </c>
      <c r="K884" s="66" t="b">
        <v>0</v>
      </c>
    </row>
    <row r="885">
      <c r="A885" s="59">
        <v>30.0</v>
      </c>
      <c r="B885" s="59">
        <v>6.0</v>
      </c>
      <c r="C885" s="60">
        <v>33.1249893526587</v>
      </c>
      <c r="D885" s="60">
        <v>-96.6375069532075</v>
      </c>
      <c r="E885" s="61" t="s">
        <v>1256</v>
      </c>
      <c r="F885" s="119"/>
      <c r="H885" s="73"/>
      <c r="I885" s="65">
        <f t="shared" si="1"/>
        <v>0</v>
      </c>
      <c r="J885" s="66">
        <f>COUNTIF(Flats!Username, F885)</f>
        <v>0</v>
      </c>
      <c r="K885" s="66" t="b">
        <v>0</v>
      </c>
    </row>
    <row r="886">
      <c r="A886" s="59">
        <v>30.0</v>
      </c>
      <c r="B886" s="59">
        <v>7.0</v>
      </c>
      <c r="C886" s="60">
        <v>33.1249893525411</v>
      </c>
      <c r="D886" s="60">
        <v>-96.6373353307603</v>
      </c>
      <c r="E886" s="61" t="s">
        <v>1256</v>
      </c>
      <c r="F886" s="119"/>
      <c r="H886" s="73"/>
      <c r="I886" s="65">
        <f t="shared" si="1"/>
        <v>0</v>
      </c>
      <c r="J886" s="66">
        <f>COUNTIF(Flats!Username, F886)</f>
        <v>0</v>
      </c>
      <c r="K886" s="66" t="b">
        <v>0</v>
      </c>
    </row>
    <row r="887">
      <c r="A887" s="59">
        <v>30.0</v>
      </c>
      <c r="B887" s="59">
        <v>8.0</v>
      </c>
      <c r="C887" s="60">
        <v>33.1249893524234</v>
      </c>
      <c r="D887" s="60">
        <v>-96.6371637083131</v>
      </c>
      <c r="E887" s="61" t="s">
        <v>1256</v>
      </c>
      <c r="F887" s="119"/>
      <c r="H887" s="73"/>
      <c r="I887" s="65">
        <f t="shared" si="1"/>
        <v>0</v>
      </c>
      <c r="J887" s="66">
        <f>COUNTIF(Flats!Username, F887)</f>
        <v>0</v>
      </c>
      <c r="K887" s="66" t="b">
        <v>0</v>
      </c>
    </row>
    <row r="888">
      <c r="A888" s="59">
        <v>30.0</v>
      </c>
      <c r="B888" s="59">
        <v>9.0</v>
      </c>
      <c r="C888" s="60">
        <v>33.1249893523058</v>
      </c>
      <c r="D888" s="60">
        <v>-96.6369920858658</v>
      </c>
      <c r="E888" s="61" t="s">
        <v>1256</v>
      </c>
      <c r="F888" s="119"/>
      <c r="H888" s="73"/>
      <c r="I888" s="65">
        <f t="shared" si="1"/>
        <v>0</v>
      </c>
      <c r="J888" s="66">
        <f>COUNTIF(Flats!Username, F888)</f>
        <v>0</v>
      </c>
      <c r="K888" s="66" t="b">
        <v>0</v>
      </c>
    </row>
    <row r="889">
      <c r="A889" s="59">
        <v>30.0</v>
      </c>
      <c r="B889" s="59">
        <v>10.0</v>
      </c>
      <c r="C889" s="60">
        <v>33.1249893521881</v>
      </c>
      <c r="D889" s="60">
        <v>-96.6368204634186</v>
      </c>
      <c r="E889" s="61" t="s">
        <v>1256</v>
      </c>
      <c r="F889" s="119"/>
      <c r="H889" s="73"/>
      <c r="I889" s="65">
        <f t="shared" si="1"/>
        <v>0</v>
      </c>
      <c r="J889" s="66">
        <f>COUNTIF(Flats!Username, F889)</f>
        <v>0</v>
      </c>
      <c r="K889" s="66" t="b">
        <v>0</v>
      </c>
    </row>
    <row r="890">
      <c r="A890" s="59">
        <v>30.0</v>
      </c>
      <c r="B890" s="59">
        <v>11.0</v>
      </c>
      <c r="C890" s="60">
        <v>33.1249893520705</v>
      </c>
      <c r="D890" s="60">
        <v>-96.6366488409714</v>
      </c>
      <c r="E890" s="61" t="s">
        <v>1256</v>
      </c>
      <c r="F890" s="119"/>
      <c r="H890" s="73"/>
      <c r="I890" s="65">
        <f t="shared" si="1"/>
        <v>0</v>
      </c>
      <c r="J890" s="66">
        <f>COUNTIF(Flats!Username, F890)</f>
        <v>0</v>
      </c>
      <c r="K890" s="66" t="b">
        <v>0</v>
      </c>
    </row>
    <row r="891">
      <c r="A891" s="59">
        <v>30.0</v>
      </c>
      <c r="B891" s="59">
        <v>12.0</v>
      </c>
      <c r="C891" s="60">
        <v>33.1249893519529</v>
      </c>
      <c r="D891" s="60">
        <v>-96.6364772185241</v>
      </c>
      <c r="E891" s="61" t="s">
        <v>1256</v>
      </c>
      <c r="F891" s="119"/>
      <c r="H891" s="73"/>
      <c r="I891" s="65">
        <f t="shared" si="1"/>
        <v>0</v>
      </c>
      <c r="J891" s="66">
        <f>COUNTIF(Flats!Username, F891)</f>
        <v>0</v>
      </c>
      <c r="K891" s="66" t="b">
        <v>0</v>
      </c>
    </row>
    <row r="892">
      <c r="A892" s="59">
        <v>30.0</v>
      </c>
      <c r="B892" s="59">
        <v>13.0</v>
      </c>
      <c r="C892" s="60">
        <v>33.1249893518352</v>
      </c>
      <c r="D892" s="60">
        <v>-96.6363055960769</v>
      </c>
      <c r="E892" s="61" t="s">
        <v>1256</v>
      </c>
      <c r="F892" s="119"/>
      <c r="H892" s="73"/>
      <c r="I892" s="65">
        <f t="shared" si="1"/>
        <v>0</v>
      </c>
      <c r="J892" s="66">
        <f>COUNTIF(Flats!Username, F892)</f>
        <v>0</v>
      </c>
      <c r="K892" s="66" t="b">
        <v>0</v>
      </c>
    </row>
    <row r="893">
      <c r="A893" s="59">
        <v>30.0</v>
      </c>
      <c r="B893" s="59">
        <v>14.0</v>
      </c>
      <c r="C893" s="60">
        <v>33.1249893517176</v>
      </c>
      <c r="D893" s="60">
        <v>-96.6361339736297</v>
      </c>
      <c r="E893" s="61" t="s">
        <v>1256</v>
      </c>
      <c r="F893" s="119"/>
      <c r="H893" s="73"/>
      <c r="I893" s="65">
        <f t="shared" si="1"/>
        <v>0</v>
      </c>
      <c r="J893" s="66">
        <f>COUNTIF(Flats!Username, F893)</f>
        <v>0</v>
      </c>
      <c r="K893" s="66" t="b">
        <v>0</v>
      </c>
    </row>
    <row r="894">
      <c r="A894" s="59">
        <v>30.0</v>
      </c>
      <c r="B894" s="59">
        <v>15.0</v>
      </c>
      <c r="C894" s="60">
        <v>33.1249893516</v>
      </c>
      <c r="D894" s="60">
        <v>-96.6359623511825</v>
      </c>
      <c r="E894" s="61" t="s">
        <v>1256</v>
      </c>
      <c r="F894" s="119"/>
      <c r="H894" s="73"/>
      <c r="I894" s="65">
        <f t="shared" si="1"/>
        <v>0</v>
      </c>
      <c r="J894" s="66">
        <f>COUNTIF(Flats!Username, F894)</f>
        <v>0</v>
      </c>
      <c r="K894" s="66" t="b">
        <v>0</v>
      </c>
    </row>
    <row r="895">
      <c r="A895" s="59">
        <v>30.0</v>
      </c>
      <c r="B895" s="59">
        <v>16.0</v>
      </c>
      <c r="C895" s="60">
        <v>33.1249893514824</v>
      </c>
      <c r="D895" s="60">
        <v>-96.6357907287352</v>
      </c>
      <c r="E895" s="61" t="s">
        <v>1256</v>
      </c>
      <c r="F895" s="119"/>
      <c r="H895" s="73"/>
      <c r="I895" s="65">
        <f t="shared" si="1"/>
        <v>0</v>
      </c>
      <c r="J895" s="66">
        <f>COUNTIF(Flats!Username, F895)</f>
        <v>0</v>
      </c>
      <c r="K895" s="66" t="b">
        <v>0</v>
      </c>
    </row>
    <row r="896">
      <c r="A896" s="59">
        <v>30.0</v>
      </c>
      <c r="B896" s="59">
        <v>17.0</v>
      </c>
      <c r="C896" s="60">
        <v>33.1249893513647</v>
      </c>
      <c r="D896" s="60">
        <v>-96.635619106288</v>
      </c>
      <c r="E896" s="61" t="s">
        <v>1256</v>
      </c>
      <c r="F896" s="119"/>
      <c r="H896" s="73"/>
      <c r="I896" s="65">
        <f t="shared" si="1"/>
        <v>0</v>
      </c>
      <c r="J896" s="66">
        <f>COUNTIF(Flats!Username, F896)</f>
        <v>0</v>
      </c>
      <c r="K896" s="66" t="b">
        <v>0</v>
      </c>
    </row>
    <row r="897">
      <c r="A897" s="59">
        <v>30.0</v>
      </c>
      <c r="B897" s="59">
        <v>18.0</v>
      </c>
      <c r="C897" s="60">
        <v>33.1249893512471</v>
      </c>
      <c r="D897" s="60">
        <v>-96.6354474838408</v>
      </c>
      <c r="E897" s="61" t="s">
        <v>1256</v>
      </c>
      <c r="F897" s="119"/>
      <c r="H897" s="73"/>
      <c r="I897" s="65">
        <f t="shared" si="1"/>
        <v>0</v>
      </c>
      <c r="J897" s="66">
        <f>COUNTIF(Flats!Username, F897)</f>
        <v>0</v>
      </c>
      <c r="K897" s="66" t="b">
        <v>0</v>
      </c>
    </row>
    <row r="898">
      <c r="A898" s="59">
        <v>30.0</v>
      </c>
      <c r="B898" s="59">
        <v>19.0</v>
      </c>
      <c r="C898" s="60">
        <v>33.1249893511295</v>
      </c>
      <c r="D898" s="60">
        <v>-96.6352758613936</v>
      </c>
      <c r="E898" s="61" t="s">
        <v>1256</v>
      </c>
      <c r="F898" s="119"/>
      <c r="H898" s="73"/>
      <c r="I898" s="65">
        <f t="shared" si="1"/>
        <v>0</v>
      </c>
      <c r="J898" s="66">
        <f>COUNTIF(Flats!Username, F898)</f>
        <v>0</v>
      </c>
      <c r="K898" s="66" t="b">
        <v>0</v>
      </c>
    </row>
    <row r="899">
      <c r="A899" s="59">
        <v>30.0</v>
      </c>
      <c r="B899" s="59">
        <v>20.0</v>
      </c>
      <c r="C899" s="60">
        <v>33.1249893510118</v>
      </c>
      <c r="D899" s="60">
        <v>-96.6351042389463</v>
      </c>
      <c r="E899" s="61" t="s">
        <v>1256</v>
      </c>
      <c r="F899" s="119"/>
      <c r="H899" s="73"/>
      <c r="I899" s="65">
        <f t="shared" si="1"/>
        <v>0</v>
      </c>
      <c r="J899" s="66">
        <f>COUNTIF(Flats!Username, F899)</f>
        <v>0</v>
      </c>
      <c r="K899" s="66" t="b">
        <v>0</v>
      </c>
    </row>
    <row r="900">
      <c r="A900" s="59">
        <v>30.0</v>
      </c>
      <c r="B900" s="59">
        <v>21.0</v>
      </c>
      <c r="C900" s="60">
        <v>33.1249893508942</v>
      </c>
      <c r="D900" s="60">
        <v>-96.6349326164991</v>
      </c>
      <c r="E900" s="61" t="s">
        <v>1256</v>
      </c>
      <c r="F900" s="119"/>
      <c r="H900" s="73"/>
      <c r="I900" s="65">
        <f t="shared" si="1"/>
        <v>0</v>
      </c>
      <c r="J900" s="66">
        <f>COUNTIF(Flats!Username, F900)</f>
        <v>0</v>
      </c>
      <c r="K900" s="66" t="b">
        <v>0</v>
      </c>
    </row>
    <row r="901">
      <c r="A901" s="59">
        <v>30.0</v>
      </c>
      <c r="B901" s="59">
        <v>22.0</v>
      </c>
      <c r="C901" s="60">
        <v>33.1249893507766</v>
      </c>
      <c r="D901" s="60">
        <v>-96.6347609940519</v>
      </c>
      <c r="E901" s="61" t="s">
        <v>1256</v>
      </c>
      <c r="F901" s="119"/>
      <c r="H901" s="73"/>
      <c r="I901" s="65">
        <f t="shared" si="1"/>
        <v>0</v>
      </c>
      <c r="J901" s="66">
        <f>COUNTIF(Flats!Username, F901)</f>
        <v>0</v>
      </c>
      <c r="K901" s="66" t="b">
        <v>0</v>
      </c>
    </row>
    <row r="902">
      <c r="A902" s="59">
        <v>30.0</v>
      </c>
      <c r="B902" s="59">
        <v>23.0</v>
      </c>
      <c r="C902" s="60">
        <v>33.124989350659</v>
      </c>
      <c r="D902" s="60">
        <v>-96.6345893716047</v>
      </c>
      <c r="E902" s="61" t="s">
        <v>1256</v>
      </c>
      <c r="F902" s="119"/>
      <c r="H902" s="73"/>
      <c r="I902" s="65">
        <f t="shared" si="1"/>
        <v>0</v>
      </c>
      <c r="J902" s="66">
        <f>COUNTIF(Flats!Username, F902)</f>
        <v>0</v>
      </c>
      <c r="K902" s="66" t="b">
        <v>0</v>
      </c>
    </row>
    <row r="903">
      <c r="A903" s="59">
        <v>30.0</v>
      </c>
      <c r="B903" s="59">
        <v>24.0</v>
      </c>
      <c r="C903" s="60">
        <v>33.1249893505413</v>
      </c>
      <c r="D903" s="60">
        <v>-96.6344177491574</v>
      </c>
      <c r="E903" s="61" t="s">
        <v>1256</v>
      </c>
      <c r="F903" s="119"/>
      <c r="H903" s="73"/>
      <c r="I903" s="65">
        <f t="shared" si="1"/>
        <v>0</v>
      </c>
      <c r="J903" s="66">
        <f>COUNTIF(Flats!Username, F903)</f>
        <v>0</v>
      </c>
      <c r="K903" s="66" t="b">
        <v>0</v>
      </c>
    </row>
    <row r="904">
      <c r="A904" s="59">
        <v>30.0</v>
      </c>
      <c r="B904" s="59">
        <v>25.0</v>
      </c>
      <c r="C904" s="60">
        <v>33.1249893504237</v>
      </c>
      <c r="D904" s="60">
        <v>-96.6342461267102</v>
      </c>
      <c r="E904" s="61" t="s">
        <v>1256</v>
      </c>
      <c r="F904" s="119"/>
      <c r="H904" s="73"/>
      <c r="I904" s="65">
        <f t="shared" si="1"/>
        <v>0</v>
      </c>
      <c r="J904" s="66">
        <f>COUNTIF(Flats!Username, F904)</f>
        <v>0</v>
      </c>
      <c r="K904" s="66" t="b">
        <v>0</v>
      </c>
    </row>
    <row r="905">
      <c r="A905" s="59">
        <v>30.0</v>
      </c>
      <c r="B905" s="59">
        <v>26.0</v>
      </c>
      <c r="C905" s="60">
        <v>33.1249893503061</v>
      </c>
      <c r="D905" s="60">
        <v>-96.6340745042629</v>
      </c>
      <c r="E905" s="61" t="s">
        <v>1256</v>
      </c>
      <c r="F905" s="119"/>
      <c r="H905" s="73"/>
      <c r="I905" s="65">
        <f t="shared" si="1"/>
        <v>0</v>
      </c>
      <c r="J905" s="66">
        <f>COUNTIF(Flats!Username, F905)</f>
        <v>0</v>
      </c>
      <c r="K905" s="66" t="b">
        <v>0</v>
      </c>
    </row>
    <row r="906">
      <c r="A906" s="59">
        <v>30.0</v>
      </c>
      <c r="B906" s="59">
        <v>27.0</v>
      </c>
      <c r="C906" s="60">
        <v>33.1249893501885</v>
      </c>
      <c r="D906" s="60">
        <v>-96.6339028818157</v>
      </c>
      <c r="E906" s="61" t="s">
        <v>1256</v>
      </c>
      <c r="F906" s="119"/>
      <c r="H906" s="73"/>
      <c r="I906" s="65">
        <f t="shared" si="1"/>
        <v>0</v>
      </c>
      <c r="J906" s="66">
        <f>COUNTIF(Flats!Username, F906)</f>
        <v>0</v>
      </c>
      <c r="K906" s="66" t="b">
        <v>0</v>
      </c>
    </row>
    <row r="907">
      <c r="A907" s="59">
        <v>30.0</v>
      </c>
      <c r="B907" s="59">
        <v>28.0</v>
      </c>
      <c r="C907" s="60">
        <v>33.1249893500708</v>
      </c>
      <c r="D907" s="60">
        <v>-96.6337312593685</v>
      </c>
      <c r="E907" s="61" t="s">
        <v>1256</v>
      </c>
      <c r="F907" s="119"/>
      <c r="H907" s="73"/>
      <c r="I907" s="65">
        <f t="shared" si="1"/>
        <v>0</v>
      </c>
      <c r="J907" s="66">
        <f>COUNTIF(Flats!Username, F907)</f>
        <v>0</v>
      </c>
      <c r="K907" s="66" t="b">
        <v>0</v>
      </c>
    </row>
    <row r="908">
      <c r="A908" s="59">
        <v>30.0</v>
      </c>
      <c r="B908" s="59">
        <v>29.0</v>
      </c>
      <c r="C908" s="60">
        <v>33.1249893499532</v>
      </c>
      <c r="D908" s="60">
        <v>-96.6335596369212</v>
      </c>
      <c r="E908" s="61" t="s">
        <v>1256</v>
      </c>
      <c r="F908" s="119"/>
      <c r="H908" s="73"/>
      <c r="I908" s="65">
        <f t="shared" si="1"/>
        <v>0</v>
      </c>
      <c r="J908" s="66">
        <f>COUNTIF(Flats!Username, F908)</f>
        <v>0</v>
      </c>
      <c r="K908" s="66" t="b">
        <v>0</v>
      </c>
    </row>
    <row r="909">
      <c r="A909" s="59">
        <v>30.0</v>
      </c>
      <c r="B909" s="59">
        <v>30.0</v>
      </c>
      <c r="C909" s="60">
        <v>33.1249893498356</v>
      </c>
      <c r="D909" s="60">
        <v>-96.633388014474</v>
      </c>
      <c r="E909" s="61" t="s">
        <v>1256</v>
      </c>
      <c r="F909" s="119"/>
      <c r="H909" s="73"/>
      <c r="I909" s="65">
        <f t="shared" si="1"/>
        <v>0</v>
      </c>
      <c r="J909" s="66">
        <f>COUNTIF(Flats!Username, F909)</f>
        <v>0</v>
      </c>
      <c r="K909" s="66" t="b">
        <v>0</v>
      </c>
    </row>
    <row r="910">
      <c r="A910" s="59">
        <v>30.0</v>
      </c>
      <c r="B910" s="59">
        <v>31.0</v>
      </c>
      <c r="C910" s="60">
        <v>33.1249893497179</v>
      </c>
      <c r="D910" s="60">
        <v>-96.6332163920268</v>
      </c>
      <c r="E910" s="61" t="s">
        <v>1256</v>
      </c>
      <c r="F910" s="119"/>
      <c r="H910" s="73"/>
      <c r="I910" s="65">
        <f t="shared" si="1"/>
        <v>0</v>
      </c>
      <c r="J910" s="66">
        <f>COUNTIF(Flats!Username, F910)</f>
        <v>0</v>
      </c>
      <c r="K910" s="66" t="b">
        <v>0</v>
      </c>
    </row>
    <row r="911">
      <c r="A911" s="59">
        <v>30.0</v>
      </c>
      <c r="B911" s="59">
        <v>32.0</v>
      </c>
      <c r="C911" s="60">
        <v>33.1249893496003</v>
      </c>
      <c r="D911" s="60">
        <v>-96.6330447695796</v>
      </c>
      <c r="E911" s="61" t="s">
        <v>1256</v>
      </c>
      <c r="F911" s="119"/>
      <c r="H911" s="73"/>
      <c r="I911" s="65">
        <f t="shared" si="1"/>
        <v>0</v>
      </c>
      <c r="J911" s="66">
        <f>COUNTIF(Flats!Username, F911)</f>
        <v>0</v>
      </c>
      <c r="K911" s="66" t="b">
        <v>0</v>
      </c>
    </row>
    <row r="912">
      <c r="A912" s="59">
        <v>30.0</v>
      </c>
      <c r="B912" s="59">
        <v>33.0</v>
      </c>
      <c r="C912" s="60">
        <v>33.1249893494826</v>
      </c>
      <c r="D912" s="60">
        <v>-96.6328731471323</v>
      </c>
      <c r="E912" s="61" t="s">
        <v>1256</v>
      </c>
      <c r="F912" s="119"/>
      <c r="H912" s="73"/>
      <c r="I912" s="65">
        <f t="shared" si="1"/>
        <v>0</v>
      </c>
      <c r="J912" s="66">
        <f>COUNTIF(Flats!Username, F912)</f>
        <v>0</v>
      </c>
      <c r="K912" s="66" t="b">
        <v>0</v>
      </c>
    </row>
    <row r="913">
      <c r="A913" s="59">
        <v>30.0</v>
      </c>
      <c r="B913" s="59">
        <v>34.0</v>
      </c>
      <c r="C913" s="60">
        <v>33.124989349365</v>
      </c>
      <c r="D913" s="60">
        <v>-96.6327015246851</v>
      </c>
      <c r="E913" s="61" t="s">
        <v>1256</v>
      </c>
      <c r="F913" s="119"/>
      <c r="H913" s="73"/>
      <c r="I913" s="65">
        <f t="shared" si="1"/>
        <v>0</v>
      </c>
      <c r="J913" s="66">
        <f>COUNTIF(Flats!Username, F913)</f>
        <v>0</v>
      </c>
      <c r="K913" s="66" t="b">
        <v>0</v>
      </c>
    </row>
    <row r="914">
      <c r="A914" s="59">
        <v>30.0</v>
      </c>
      <c r="B914" s="59">
        <v>35.0</v>
      </c>
      <c r="C914" s="60">
        <v>33.1249893492474</v>
      </c>
      <c r="D914" s="60">
        <v>-96.6325299022379</v>
      </c>
      <c r="E914" s="61" t="s">
        <v>1256</v>
      </c>
      <c r="F914" s="119"/>
      <c r="H914" s="73"/>
      <c r="I914" s="65">
        <f t="shared" si="1"/>
        <v>0</v>
      </c>
      <c r="J914" s="66">
        <f>COUNTIF(Flats!Username, F914)</f>
        <v>0</v>
      </c>
      <c r="K914" s="66" t="b">
        <v>0</v>
      </c>
    </row>
    <row r="915">
      <c r="A915" s="59">
        <v>30.0</v>
      </c>
      <c r="B915" s="59">
        <v>36.0</v>
      </c>
      <c r="C915" s="60">
        <v>33.1249893491298</v>
      </c>
      <c r="D915" s="60">
        <v>-96.6323582797907</v>
      </c>
      <c r="E915" s="61" t="s">
        <v>1256</v>
      </c>
      <c r="F915" s="119"/>
      <c r="H915" s="73"/>
      <c r="I915" s="65">
        <f t="shared" si="1"/>
        <v>0</v>
      </c>
      <c r="J915" s="66">
        <f>COUNTIF(Flats!Username, F915)</f>
        <v>0</v>
      </c>
      <c r="K915" s="66" t="b">
        <v>0</v>
      </c>
    </row>
    <row r="916">
      <c r="A916" s="59">
        <v>30.0</v>
      </c>
      <c r="B916" s="59">
        <v>37.0</v>
      </c>
      <c r="C916" s="60">
        <v>33.1249893490121</v>
      </c>
      <c r="D916" s="60">
        <v>-96.6321866573434</v>
      </c>
      <c r="E916" s="61" t="s">
        <v>1256</v>
      </c>
      <c r="F916" s="119"/>
      <c r="H916" s="73"/>
      <c r="I916" s="65">
        <f t="shared" si="1"/>
        <v>0</v>
      </c>
      <c r="J916" s="66">
        <f>COUNTIF(Flats!Username, F916)</f>
        <v>0</v>
      </c>
      <c r="K916" s="66" t="b">
        <v>0</v>
      </c>
    </row>
    <row r="917">
      <c r="A917" s="59">
        <v>30.0</v>
      </c>
      <c r="B917" s="59">
        <v>38.0</v>
      </c>
      <c r="C917" s="60">
        <v>33.1249893488945</v>
      </c>
      <c r="D917" s="60">
        <v>-96.6320150348962</v>
      </c>
      <c r="E917" s="61" t="s">
        <v>1256</v>
      </c>
      <c r="F917" s="119"/>
      <c r="H917" s="73"/>
      <c r="I917" s="65">
        <f t="shared" si="1"/>
        <v>0</v>
      </c>
      <c r="J917" s="66">
        <f>COUNTIF(Flats!Username, F917)</f>
        <v>0</v>
      </c>
      <c r="K917" s="66" t="b">
        <v>0</v>
      </c>
    </row>
    <row r="918">
      <c r="A918" s="59">
        <v>30.0</v>
      </c>
      <c r="B918" s="59">
        <v>39.0</v>
      </c>
      <c r="C918" s="60">
        <v>33.1249893487768</v>
      </c>
      <c r="D918" s="60">
        <v>-96.6318434124489</v>
      </c>
      <c r="E918" s="61" t="s">
        <v>1256</v>
      </c>
      <c r="F918" s="119"/>
      <c r="H918" s="73"/>
      <c r="I918" s="65">
        <f t="shared" si="1"/>
        <v>0</v>
      </c>
      <c r="J918" s="66">
        <f>COUNTIF(Flats!Username, F918)</f>
        <v>0</v>
      </c>
      <c r="K918" s="66" t="b">
        <v>0</v>
      </c>
    </row>
    <row r="919">
      <c r="A919" s="59">
        <v>30.0</v>
      </c>
      <c r="B919" s="59">
        <v>40.0</v>
      </c>
      <c r="C919" s="60">
        <v>33.1249893486592</v>
      </c>
      <c r="D919" s="60">
        <v>-96.6316717900017</v>
      </c>
      <c r="E919" s="61" t="s">
        <v>1256</v>
      </c>
      <c r="F919" s="119"/>
      <c r="H919" s="73"/>
      <c r="I919" s="65">
        <f t="shared" si="1"/>
        <v>0</v>
      </c>
      <c r="J919" s="66">
        <f>COUNTIF(Flats!Username, F919)</f>
        <v>0</v>
      </c>
      <c r="K919" s="66" t="b">
        <v>0</v>
      </c>
    </row>
    <row r="920">
      <c r="A920" s="59">
        <v>30.0</v>
      </c>
      <c r="B920" s="59">
        <v>41.0</v>
      </c>
      <c r="C920" s="60">
        <v>33.1249893485416</v>
      </c>
      <c r="D920" s="60">
        <v>-96.6315001675545</v>
      </c>
      <c r="E920" s="61" t="s">
        <v>1256</v>
      </c>
      <c r="F920" s="119"/>
      <c r="H920" s="73"/>
      <c r="I920" s="65">
        <f t="shared" si="1"/>
        <v>0</v>
      </c>
      <c r="J920" s="66">
        <f>COUNTIF(Flats!Username, F920)</f>
        <v>0</v>
      </c>
      <c r="K920" s="66" t="b">
        <v>0</v>
      </c>
    </row>
    <row r="921">
      <c r="A921" s="59">
        <v>30.0</v>
      </c>
      <c r="B921" s="59">
        <v>42.0</v>
      </c>
      <c r="C921" s="60">
        <v>33.1249893484239</v>
      </c>
      <c r="D921" s="60">
        <v>-96.6313285451073</v>
      </c>
      <c r="E921" s="61" t="s">
        <v>1256</v>
      </c>
      <c r="F921" s="119"/>
      <c r="H921" s="73"/>
      <c r="I921" s="65">
        <f t="shared" si="1"/>
        <v>0</v>
      </c>
      <c r="J921" s="66">
        <f>COUNTIF(Flats!Username, F921)</f>
        <v>0</v>
      </c>
      <c r="K921" s="66" t="b">
        <v>0</v>
      </c>
    </row>
    <row r="922">
      <c r="A922" s="59">
        <v>30.0</v>
      </c>
      <c r="B922" s="59">
        <v>43.0</v>
      </c>
      <c r="C922" s="60">
        <v>33.1249893483063</v>
      </c>
      <c r="D922" s="60">
        <v>-96.63115692266</v>
      </c>
      <c r="E922" s="61" t="s">
        <v>1256</v>
      </c>
      <c r="F922" s="79" t="s">
        <v>329</v>
      </c>
      <c r="G922" s="69" t="s">
        <v>1401</v>
      </c>
      <c r="H922" s="73"/>
      <c r="I922" s="65">
        <f t="shared" si="1"/>
        <v>0</v>
      </c>
      <c r="J922" s="66">
        <f>COUNTIF(Flats!Username, F922)</f>
        <v>4</v>
      </c>
      <c r="K922" s="66" t="b">
        <v>0</v>
      </c>
    </row>
    <row r="923">
      <c r="A923" s="59">
        <v>30.0</v>
      </c>
      <c r="B923" s="59">
        <v>44.0</v>
      </c>
      <c r="C923" s="60">
        <v>33.1249893481887</v>
      </c>
      <c r="D923" s="60">
        <v>-96.6309853002128</v>
      </c>
      <c r="E923" s="61" t="s">
        <v>1256</v>
      </c>
      <c r="F923" s="119"/>
      <c r="H923" s="73"/>
      <c r="I923" s="65">
        <f t="shared" si="1"/>
        <v>0</v>
      </c>
      <c r="J923" s="66">
        <f>COUNTIF(Flats!Username, F923)</f>
        <v>0</v>
      </c>
      <c r="K923" s="66" t="b">
        <v>0</v>
      </c>
    </row>
    <row r="924">
      <c r="A924" s="59">
        <v>30.0</v>
      </c>
      <c r="B924" s="59">
        <v>45.0</v>
      </c>
      <c r="C924" s="60">
        <v>33.1249893480711</v>
      </c>
      <c r="D924" s="60">
        <v>-96.6308136777656</v>
      </c>
      <c r="E924" s="61" t="s">
        <v>1256</v>
      </c>
      <c r="F924" s="119"/>
      <c r="H924" s="73"/>
      <c r="I924" s="65">
        <f t="shared" si="1"/>
        <v>0</v>
      </c>
      <c r="J924" s="66">
        <f>COUNTIF(Flats!Username, F924)</f>
        <v>0</v>
      </c>
      <c r="K924" s="66" t="b">
        <v>0</v>
      </c>
    </row>
    <row r="925">
      <c r="A925" s="59">
        <v>30.0</v>
      </c>
      <c r="B925" s="59">
        <v>46.0</v>
      </c>
      <c r="C925" s="60">
        <v>33.1249893479534</v>
      </c>
      <c r="D925" s="60">
        <v>-96.6306420553183</v>
      </c>
      <c r="E925" s="61" t="s">
        <v>1256</v>
      </c>
      <c r="F925" s="119"/>
      <c r="H925" s="73"/>
      <c r="I925" s="65">
        <f t="shared" si="1"/>
        <v>0</v>
      </c>
      <c r="J925" s="66">
        <f>COUNTIF(Flats!Username, F925)</f>
        <v>0</v>
      </c>
      <c r="K925" s="66" t="b">
        <v>0</v>
      </c>
    </row>
    <row r="926">
      <c r="A926" s="59">
        <v>30.0</v>
      </c>
      <c r="B926" s="59">
        <v>47.0</v>
      </c>
      <c r="C926" s="60">
        <v>33.1249893478358</v>
      </c>
      <c r="D926" s="60">
        <v>-96.6304704328711</v>
      </c>
      <c r="E926" s="61" t="s">
        <v>1256</v>
      </c>
      <c r="F926" s="119"/>
      <c r="H926" s="73"/>
      <c r="I926" s="65">
        <f t="shared" si="1"/>
        <v>0</v>
      </c>
      <c r="J926" s="66">
        <f>COUNTIF(Flats!Username, F926)</f>
        <v>0</v>
      </c>
      <c r="K926" s="66" t="b">
        <v>0</v>
      </c>
    </row>
    <row r="927">
      <c r="A927" s="59">
        <v>30.0</v>
      </c>
      <c r="B927" s="59">
        <v>48.0</v>
      </c>
      <c r="C927" s="60">
        <v>33.1249893477182</v>
      </c>
      <c r="D927" s="60">
        <v>-96.6302988104239</v>
      </c>
      <c r="E927" s="61" t="s">
        <v>1256</v>
      </c>
      <c r="F927" s="119"/>
      <c r="H927" s="73"/>
      <c r="I927" s="65">
        <f t="shared" si="1"/>
        <v>0</v>
      </c>
      <c r="J927" s="66">
        <f>COUNTIF(Flats!Username, F927)</f>
        <v>0</v>
      </c>
      <c r="K927" s="66" t="b">
        <v>0</v>
      </c>
    </row>
    <row r="928">
      <c r="A928" s="59">
        <v>30.0</v>
      </c>
      <c r="B928" s="59">
        <v>49.0</v>
      </c>
      <c r="C928" s="60">
        <v>33.1249893476006</v>
      </c>
      <c r="D928" s="60">
        <v>-96.6301271879767</v>
      </c>
      <c r="E928" s="61" t="s">
        <v>1256</v>
      </c>
      <c r="F928" s="119"/>
      <c r="H928" s="73"/>
      <c r="I928" s="65">
        <f t="shared" si="1"/>
        <v>0</v>
      </c>
      <c r="J928" s="66">
        <f>COUNTIF(Flats!Username, F928)</f>
        <v>0</v>
      </c>
      <c r="K928" s="66" t="b">
        <v>0</v>
      </c>
    </row>
    <row r="929">
      <c r="A929" s="59">
        <v>30.0</v>
      </c>
      <c r="B929" s="59">
        <v>50.0</v>
      </c>
      <c r="C929" s="60">
        <v>33.1249893474829</v>
      </c>
      <c r="D929" s="60">
        <v>-96.6299555655294</v>
      </c>
      <c r="E929" s="61" t="s">
        <v>1256</v>
      </c>
      <c r="F929" s="119"/>
      <c r="H929" s="73"/>
      <c r="I929" s="65">
        <f t="shared" si="1"/>
        <v>0</v>
      </c>
      <c r="J929" s="66">
        <f>COUNTIF(Flats!Username, F929)</f>
        <v>0</v>
      </c>
      <c r="K929" s="66" t="b">
        <v>0</v>
      </c>
    </row>
    <row r="930">
      <c r="A930" s="59">
        <v>30.0</v>
      </c>
      <c r="B930" s="59">
        <v>51.0</v>
      </c>
      <c r="C930" s="60">
        <v>33.1249893473653</v>
      </c>
      <c r="D930" s="60">
        <v>-96.6297839430822</v>
      </c>
      <c r="E930" s="61" t="s">
        <v>1256</v>
      </c>
      <c r="F930" s="119"/>
      <c r="H930" s="73"/>
      <c r="I930" s="65">
        <f t="shared" si="1"/>
        <v>0</v>
      </c>
      <c r="J930" s="66">
        <f>COUNTIF(Flats!Username, F930)</f>
        <v>0</v>
      </c>
      <c r="K930" s="66" t="b">
        <v>0</v>
      </c>
    </row>
    <row r="931">
      <c r="A931" s="59">
        <v>30.0</v>
      </c>
      <c r="B931" s="59">
        <v>52.0</v>
      </c>
      <c r="C931" s="60">
        <v>33.1249893472477</v>
      </c>
      <c r="D931" s="60">
        <v>-96.629612320635</v>
      </c>
      <c r="E931" s="61" t="s">
        <v>1256</v>
      </c>
      <c r="F931" s="119"/>
      <c r="H931" s="73"/>
      <c r="I931" s="65">
        <f t="shared" si="1"/>
        <v>0</v>
      </c>
      <c r="J931" s="66">
        <f>COUNTIF(Flats!Username, F931)</f>
        <v>0</v>
      </c>
      <c r="K931" s="66" t="b">
        <v>0</v>
      </c>
    </row>
    <row r="932">
      <c r="A932" s="59">
        <v>30.0</v>
      </c>
      <c r="B932" s="59">
        <v>53.0</v>
      </c>
      <c r="C932" s="60">
        <v>33.12498934713</v>
      </c>
      <c r="D932" s="60">
        <v>-96.6294406981878</v>
      </c>
      <c r="E932" s="61" t="s">
        <v>1256</v>
      </c>
      <c r="F932" s="119"/>
      <c r="H932" s="73"/>
      <c r="I932" s="65">
        <f t="shared" si="1"/>
        <v>0</v>
      </c>
      <c r="J932" s="66">
        <f>COUNTIF(Flats!Username, F932)</f>
        <v>0</v>
      </c>
      <c r="K932" s="66" t="b">
        <v>0</v>
      </c>
    </row>
    <row r="933">
      <c r="A933" s="59">
        <v>30.0</v>
      </c>
      <c r="B933" s="59">
        <v>54.0</v>
      </c>
      <c r="C933" s="60">
        <v>33.1249893470124</v>
      </c>
      <c r="D933" s="60">
        <v>-96.6292690757405</v>
      </c>
      <c r="E933" s="61" t="s">
        <v>1256</v>
      </c>
      <c r="F933" s="119"/>
      <c r="H933" s="73"/>
      <c r="I933" s="65">
        <f t="shared" si="1"/>
        <v>0</v>
      </c>
      <c r="J933" s="66">
        <f>COUNTIF(Flats!Username, F933)</f>
        <v>0</v>
      </c>
      <c r="K933" s="66" t="b">
        <v>0</v>
      </c>
    </row>
    <row r="934">
      <c r="A934" s="59">
        <v>31.0</v>
      </c>
      <c r="B934" s="59">
        <v>1.0</v>
      </c>
      <c r="C934" s="60">
        <v>33.1248456228014</v>
      </c>
      <c r="D934" s="60">
        <v>-96.6383650665673</v>
      </c>
      <c r="E934" s="61" t="s">
        <v>1256</v>
      </c>
      <c r="F934" s="119"/>
      <c r="H934" s="73"/>
      <c r="I934" s="65">
        <f t="shared" si="1"/>
        <v>0</v>
      </c>
      <c r="J934" s="66">
        <f>COUNTIF(Flats!Username, F934)</f>
        <v>0</v>
      </c>
      <c r="K934" s="66" t="b">
        <v>0</v>
      </c>
    </row>
    <row r="935">
      <c r="A935" s="59">
        <v>31.0</v>
      </c>
      <c r="B935" s="59">
        <v>2.0</v>
      </c>
      <c r="C935" s="60">
        <v>33.1248456226838</v>
      </c>
      <c r="D935" s="60">
        <v>-96.638193444401</v>
      </c>
      <c r="E935" s="61" t="s">
        <v>1256</v>
      </c>
      <c r="F935" s="119"/>
      <c r="H935" s="73"/>
      <c r="I935" s="65">
        <f t="shared" si="1"/>
        <v>0</v>
      </c>
      <c r="J935" s="66">
        <f>COUNTIF(Flats!Username, F935)</f>
        <v>0</v>
      </c>
      <c r="K935" s="66" t="b">
        <v>0</v>
      </c>
    </row>
    <row r="936">
      <c r="A936" s="59">
        <v>31.0</v>
      </c>
      <c r="B936" s="59">
        <v>3.0</v>
      </c>
      <c r="C936" s="60">
        <v>33.1248456225661</v>
      </c>
      <c r="D936" s="60">
        <v>-96.6380218222347</v>
      </c>
      <c r="E936" s="61" t="s">
        <v>1256</v>
      </c>
      <c r="F936" s="119"/>
      <c r="H936" s="73"/>
      <c r="I936" s="65">
        <f t="shared" si="1"/>
        <v>0</v>
      </c>
      <c r="J936" s="66">
        <f>COUNTIF(Flats!Username, F936)</f>
        <v>0</v>
      </c>
      <c r="K936" s="66" t="b">
        <v>0</v>
      </c>
    </row>
    <row r="937">
      <c r="A937" s="59">
        <v>31.0</v>
      </c>
      <c r="B937" s="59">
        <v>4.0</v>
      </c>
      <c r="C937" s="60">
        <v>33.1248456224485</v>
      </c>
      <c r="D937" s="60">
        <v>-96.6378502000684</v>
      </c>
      <c r="E937" s="61" t="s">
        <v>1256</v>
      </c>
      <c r="F937" s="119"/>
      <c r="H937" s="73"/>
      <c r="I937" s="65">
        <f t="shared" si="1"/>
        <v>0</v>
      </c>
      <c r="J937" s="66">
        <f>COUNTIF(Flats!Username, F937)</f>
        <v>0</v>
      </c>
      <c r="K937" s="66" t="b">
        <v>0</v>
      </c>
    </row>
    <row r="938">
      <c r="A938" s="59">
        <v>31.0</v>
      </c>
      <c r="B938" s="59">
        <v>5.0</v>
      </c>
      <c r="C938" s="60">
        <v>33.1248456223309</v>
      </c>
      <c r="D938" s="60">
        <v>-96.6376785779021</v>
      </c>
      <c r="E938" s="61" t="s">
        <v>1256</v>
      </c>
      <c r="F938" s="119"/>
      <c r="H938" s="73"/>
      <c r="I938" s="65">
        <f t="shared" si="1"/>
        <v>0</v>
      </c>
      <c r="J938" s="66">
        <f>COUNTIF(Flats!Username, F938)</f>
        <v>0</v>
      </c>
      <c r="K938" s="66" t="b">
        <v>0</v>
      </c>
    </row>
    <row r="939">
      <c r="A939" s="59">
        <v>31.0</v>
      </c>
      <c r="B939" s="59">
        <v>6.0</v>
      </c>
      <c r="C939" s="60">
        <v>33.1248456222133</v>
      </c>
      <c r="D939" s="60">
        <v>-96.6375069557358</v>
      </c>
      <c r="E939" s="61" t="s">
        <v>1256</v>
      </c>
      <c r="F939" s="119"/>
      <c r="H939" s="73"/>
      <c r="I939" s="65">
        <f t="shared" si="1"/>
        <v>0</v>
      </c>
      <c r="J939" s="66">
        <f>COUNTIF(Flats!Username, F939)</f>
        <v>0</v>
      </c>
      <c r="K939" s="66" t="b">
        <v>0</v>
      </c>
    </row>
    <row r="940">
      <c r="A940" s="59">
        <v>31.0</v>
      </c>
      <c r="B940" s="59">
        <v>7.0</v>
      </c>
      <c r="C940" s="60">
        <v>33.1248456220956</v>
      </c>
      <c r="D940" s="60">
        <v>-96.6373353335695</v>
      </c>
      <c r="E940" s="61" t="s">
        <v>1256</v>
      </c>
      <c r="F940" s="119"/>
      <c r="H940" s="73"/>
      <c r="I940" s="65">
        <f t="shared" si="1"/>
        <v>0</v>
      </c>
      <c r="J940" s="66">
        <f>COUNTIF(Flats!Username, F940)</f>
        <v>0</v>
      </c>
      <c r="K940" s="66" t="b">
        <v>0</v>
      </c>
    </row>
    <row r="941">
      <c r="A941" s="59">
        <v>31.0</v>
      </c>
      <c r="B941" s="59">
        <v>8.0</v>
      </c>
      <c r="C941" s="60">
        <v>33.124845621978</v>
      </c>
      <c r="D941" s="60">
        <v>-96.6371637114032</v>
      </c>
      <c r="E941" s="61" t="s">
        <v>1256</v>
      </c>
      <c r="F941" s="119"/>
      <c r="H941" s="73"/>
      <c r="I941" s="65">
        <f t="shared" si="1"/>
        <v>0</v>
      </c>
      <c r="J941" s="66">
        <f>COUNTIF(Flats!Username, F941)</f>
        <v>0</v>
      </c>
      <c r="K941" s="66" t="b">
        <v>0</v>
      </c>
    </row>
    <row r="942">
      <c r="A942" s="59">
        <v>31.0</v>
      </c>
      <c r="B942" s="59">
        <v>9.0</v>
      </c>
      <c r="C942" s="60">
        <v>33.1248456218604</v>
      </c>
      <c r="D942" s="60">
        <v>-96.6369920892369</v>
      </c>
      <c r="E942" s="61" t="s">
        <v>1256</v>
      </c>
      <c r="F942" s="119"/>
      <c r="H942" s="73"/>
      <c r="I942" s="65">
        <f t="shared" si="1"/>
        <v>0</v>
      </c>
      <c r="J942" s="66">
        <f>COUNTIF(Flats!Username, F942)</f>
        <v>0</v>
      </c>
      <c r="K942" s="66" t="b">
        <v>0</v>
      </c>
    </row>
    <row r="943">
      <c r="A943" s="59">
        <v>31.0</v>
      </c>
      <c r="B943" s="59">
        <v>10.0</v>
      </c>
      <c r="C943" s="60">
        <v>33.1248456217428</v>
      </c>
      <c r="D943" s="60">
        <v>-96.6368204670706</v>
      </c>
      <c r="E943" s="61" t="s">
        <v>1256</v>
      </c>
      <c r="F943" s="119"/>
      <c r="H943" s="73"/>
      <c r="I943" s="65">
        <f t="shared" si="1"/>
        <v>0</v>
      </c>
      <c r="J943" s="66">
        <f>COUNTIF(Flats!Username, F943)</f>
        <v>0</v>
      </c>
      <c r="K943" s="66" t="b">
        <v>0</v>
      </c>
    </row>
    <row r="944">
      <c r="A944" s="59">
        <v>31.0</v>
      </c>
      <c r="B944" s="59">
        <v>11.0</v>
      </c>
      <c r="C944" s="60">
        <v>33.1248456216251</v>
      </c>
      <c r="D944" s="60">
        <v>-96.6366488449043</v>
      </c>
      <c r="E944" s="61" t="s">
        <v>1256</v>
      </c>
      <c r="F944" s="119"/>
      <c r="H944" s="73"/>
      <c r="I944" s="65">
        <f t="shared" si="1"/>
        <v>0</v>
      </c>
      <c r="J944" s="66">
        <f>COUNTIF(Flats!Username, F944)</f>
        <v>0</v>
      </c>
      <c r="K944" s="66" t="b">
        <v>0</v>
      </c>
    </row>
    <row r="945">
      <c r="A945" s="59">
        <v>31.0</v>
      </c>
      <c r="B945" s="59">
        <v>12.0</v>
      </c>
      <c r="C945" s="60">
        <v>33.1248456215075</v>
      </c>
      <c r="D945" s="60">
        <v>-96.636477222738</v>
      </c>
      <c r="E945" s="61" t="s">
        <v>1256</v>
      </c>
      <c r="F945" s="119"/>
      <c r="H945" s="73"/>
      <c r="I945" s="65">
        <f t="shared" si="1"/>
        <v>0</v>
      </c>
      <c r="J945" s="66">
        <f>COUNTIF(Flats!Username, F945)</f>
        <v>0</v>
      </c>
      <c r="K945" s="66" t="b">
        <v>0</v>
      </c>
    </row>
    <row r="946">
      <c r="A946" s="59">
        <v>31.0</v>
      </c>
      <c r="B946" s="59">
        <v>13.0</v>
      </c>
      <c r="C946" s="60">
        <v>33.1248456213899</v>
      </c>
      <c r="D946" s="60">
        <v>-96.6363056005716</v>
      </c>
      <c r="E946" s="61" t="s">
        <v>1256</v>
      </c>
      <c r="F946" s="119"/>
      <c r="H946" s="73"/>
      <c r="I946" s="65">
        <f t="shared" si="1"/>
        <v>0</v>
      </c>
      <c r="J946" s="66">
        <f>COUNTIF(Flats!Username, F946)</f>
        <v>0</v>
      </c>
      <c r="K946" s="66" t="b">
        <v>0</v>
      </c>
    </row>
    <row r="947">
      <c r="A947" s="59">
        <v>31.0</v>
      </c>
      <c r="B947" s="59">
        <v>14.0</v>
      </c>
      <c r="C947" s="60">
        <v>33.1248456212723</v>
      </c>
      <c r="D947" s="60">
        <v>-96.6361339784053</v>
      </c>
      <c r="E947" s="61" t="s">
        <v>1256</v>
      </c>
      <c r="F947" s="119"/>
      <c r="H947" s="73"/>
      <c r="I947" s="65">
        <f t="shared" si="1"/>
        <v>0</v>
      </c>
      <c r="J947" s="66">
        <f>COUNTIF(Flats!Username, F947)</f>
        <v>0</v>
      </c>
      <c r="K947" s="66" t="b">
        <v>0</v>
      </c>
    </row>
    <row r="948">
      <c r="A948" s="59">
        <v>31.0</v>
      </c>
      <c r="B948" s="59">
        <v>15.0</v>
      </c>
      <c r="C948" s="60">
        <v>33.1248456211546</v>
      </c>
      <c r="D948" s="60">
        <v>-96.635962356239</v>
      </c>
      <c r="E948" s="61" t="s">
        <v>1256</v>
      </c>
      <c r="F948" s="119"/>
      <c r="H948" s="73"/>
      <c r="I948" s="65">
        <f t="shared" si="1"/>
        <v>0</v>
      </c>
      <c r="J948" s="66">
        <f>COUNTIF(Flats!Username, F948)</f>
        <v>0</v>
      </c>
      <c r="K948" s="66" t="b">
        <v>0</v>
      </c>
    </row>
    <row r="949">
      <c r="A949" s="59">
        <v>31.0</v>
      </c>
      <c r="B949" s="59">
        <v>16.0</v>
      </c>
      <c r="C949" s="60">
        <v>33.124845621037</v>
      </c>
      <c r="D949" s="60">
        <v>-96.6357907340727</v>
      </c>
      <c r="E949" s="61" t="s">
        <v>1256</v>
      </c>
      <c r="F949" s="119"/>
      <c r="H949" s="73"/>
      <c r="I949" s="65">
        <f t="shared" si="1"/>
        <v>0</v>
      </c>
      <c r="J949" s="66">
        <f>COUNTIF(Flats!Username, F949)</f>
        <v>0</v>
      </c>
      <c r="K949" s="66" t="b">
        <v>0</v>
      </c>
    </row>
    <row r="950">
      <c r="A950" s="59">
        <v>31.0</v>
      </c>
      <c r="B950" s="59">
        <v>17.0</v>
      </c>
      <c r="C950" s="60">
        <v>33.1248456209194</v>
      </c>
      <c r="D950" s="60">
        <v>-96.6356191119064</v>
      </c>
      <c r="E950" s="61" t="s">
        <v>1256</v>
      </c>
      <c r="F950" s="119"/>
      <c r="H950" s="73"/>
      <c r="I950" s="65">
        <f t="shared" si="1"/>
        <v>0</v>
      </c>
      <c r="J950" s="66">
        <f>COUNTIF(Flats!Username, F950)</f>
        <v>0</v>
      </c>
      <c r="K950" s="66" t="b">
        <v>0</v>
      </c>
    </row>
    <row r="951">
      <c r="A951" s="59">
        <v>31.0</v>
      </c>
      <c r="B951" s="59">
        <v>18.0</v>
      </c>
      <c r="C951" s="60">
        <v>33.1248456208017</v>
      </c>
      <c r="D951" s="60">
        <v>-96.6354474897401</v>
      </c>
      <c r="E951" s="61" t="s">
        <v>1256</v>
      </c>
      <c r="F951" s="119"/>
      <c r="H951" s="73"/>
      <c r="I951" s="65">
        <f t="shared" si="1"/>
        <v>0</v>
      </c>
      <c r="J951" s="66">
        <f>COUNTIF(Flats!Username, F951)</f>
        <v>0</v>
      </c>
      <c r="K951" s="66" t="b">
        <v>0</v>
      </c>
    </row>
    <row r="952">
      <c r="A952" s="59">
        <v>31.0</v>
      </c>
      <c r="B952" s="59">
        <v>19.0</v>
      </c>
      <c r="C952" s="60">
        <v>33.1248456206841</v>
      </c>
      <c r="D952" s="60">
        <v>-96.6352758675738</v>
      </c>
      <c r="E952" s="61" t="s">
        <v>1256</v>
      </c>
      <c r="F952" s="119"/>
      <c r="H952" s="73"/>
      <c r="I952" s="65">
        <f t="shared" si="1"/>
        <v>0</v>
      </c>
      <c r="J952" s="66">
        <f>COUNTIF(Flats!Username, F952)</f>
        <v>0</v>
      </c>
      <c r="K952" s="66" t="b">
        <v>0</v>
      </c>
    </row>
    <row r="953">
      <c r="A953" s="59">
        <v>31.0</v>
      </c>
      <c r="B953" s="59">
        <v>20.0</v>
      </c>
      <c r="C953" s="60">
        <v>33.1248456205665</v>
      </c>
      <c r="D953" s="60">
        <v>-96.6351042454075</v>
      </c>
      <c r="E953" s="61" t="s">
        <v>1256</v>
      </c>
      <c r="F953" s="119"/>
      <c r="H953" s="73"/>
      <c r="I953" s="65">
        <f t="shared" si="1"/>
        <v>0</v>
      </c>
      <c r="J953" s="66">
        <f>COUNTIF(Flats!Username, F953)</f>
        <v>0</v>
      </c>
      <c r="K953" s="66" t="b">
        <v>0</v>
      </c>
    </row>
    <row r="954">
      <c r="A954" s="59">
        <v>31.0</v>
      </c>
      <c r="B954" s="59">
        <v>21.0</v>
      </c>
      <c r="C954" s="60">
        <v>33.1248456204488</v>
      </c>
      <c r="D954" s="60">
        <v>-96.6349326232412</v>
      </c>
      <c r="E954" s="61" t="s">
        <v>1256</v>
      </c>
      <c r="F954" s="119"/>
      <c r="H954" s="73"/>
      <c r="I954" s="65">
        <f t="shared" si="1"/>
        <v>0</v>
      </c>
      <c r="J954" s="66">
        <f>COUNTIF(Flats!Username, F954)</f>
        <v>0</v>
      </c>
      <c r="K954" s="66" t="b">
        <v>0</v>
      </c>
    </row>
    <row r="955">
      <c r="A955" s="59">
        <v>31.0</v>
      </c>
      <c r="B955" s="59">
        <v>22.0</v>
      </c>
      <c r="C955" s="60">
        <v>33.1248456203312</v>
      </c>
      <c r="D955" s="60">
        <v>-96.6347610010749</v>
      </c>
      <c r="E955" s="61" t="s">
        <v>1256</v>
      </c>
      <c r="F955" s="119"/>
      <c r="H955" s="73"/>
      <c r="I955" s="65">
        <f t="shared" si="1"/>
        <v>0</v>
      </c>
      <c r="J955" s="66">
        <f>COUNTIF(Flats!Username, F955)</f>
        <v>0</v>
      </c>
      <c r="K955" s="66" t="b">
        <v>0</v>
      </c>
    </row>
    <row r="956">
      <c r="A956" s="59">
        <v>31.0</v>
      </c>
      <c r="B956" s="59">
        <v>23.0</v>
      </c>
      <c r="C956" s="60">
        <v>33.1248456202136</v>
      </c>
      <c r="D956" s="60">
        <v>-96.6345893789086</v>
      </c>
      <c r="E956" s="61" t="s">
        <v>1256</v>
      </c>
      <c r="F956" s="119"/>
      <c r="H956" s="73"/>
      <c r="I956" s="65">
        <f t="shared" si="1"/>
        <v>0</v>
      </c>
      <c r="J956" s="66">
        <f>COUNTIF(Flats!Username, F956)</f>
        <v>0</v>
      </c>
      <c r="K956" s="66" t="b">
        <v>0</v>
      </c>
    </row>
    <row r="957">
      <c r="A957" s="59">
        <v>31.0</v>
      </c>
      <c r="B957" s="59">
        <v>24.0</v>
      </c>
      <c r="C957" s="60">
        <v>33.1248456200959</v>
      </c>
      <c r="D957" s="60">
        <v>-96.6344177567423</v>
      </c>
      <c r="E957" s="61" t="s">
        <v>1256</v>
      </c>
      <c r="F957" s="119"/>
      <c r="H957" s="73"/>
      <c r="I957" s="65">
        <f t="shared" si="1"/>
        <v>0</v>
      </c>
      <c r="J957" s="66">
        <f>COUNTIF(Flats!Username, F957)</f>
        <v>0</v>
      </c>
      <c r="K957" s="66" t="b">
        <v>0</v>
      </c>
    </row>
    <row r="958">
      <c r="A958" s="59">
        <v>31.0</v>
      </c>
      <c r="B958" s="59">
        <v>25.0</v>
      </c>
      <c r="C958" s="60">
        <v>33.1248456199783</v>
      </c>
      <c r="D958" s="60">
        <v>-96.634246134576</v>
      </c>
      <c r="E958" s="61" t="s">
        <v>1256</v>
      </c>
      <c r="F958" s="119"/>
      <c r="H958" s="73"/>
      <c r="I958" s="65">
        <f t="shared" si="1"/>
        <v>0</v>
      </c>
      <c r="J958" s="66">
        <f>COUNTIF(Flats!Username, F958)</f>
        <v>0</v>
      </c>
      <c r="K958" s="66" t="b">
        <v>0</v>
      </c>
    </row>
    <row r="959">
      <c r="A959" s="59">
        <v>31.0</v>
      </c>
      <c r="B959" s="59">
        <v>26.0</v>
      </c>
      <c r="C959" s="60">
        <v>33.1248456198607</v>
      </c>
      <c r="D959" s="60">
        <v>-96.6340745124097</v>
      </c>
      <c r="E959" s="61" t="s">
        <v>1256</v>
      </c>
      <c r="F959" s="119"/>
      <c r="H959" s="73"/>
      <c r="I959" s="65">
        <f t="shared" si="1"/>
        <v>0</v>
      </c>
      <c r="J959" s="66">
        <f>COUNTIF(Flats!Username, F959)</f>
        <v>0</v>
      </c>
      <c r="K959" s="66" t="b">
        <v>0</v>
      </c>
    </row>
    <row r="960">
      <c r="A960" s="59">
        <v>31.0</v>
      </c>
      <c r="B960" s="59">
        <v>27.0</v>
      </c>
      <c r="C960" s="60">
        <v>33.124845619743</v>
      </c>
      <c r="D960" s="60">
        <v>-96.6339028902434</v>
      </c>
      <c r="E960" s="61" t="s">
        <v>1256</v>
      </c>
      <c r="F960" s="119"/>
      <c r="H960" s="73"/>
      <c r="I960" s="65">
        <f t="shared" si="1"/>
        <v>0</v>
      </c>
      <c r="J960" s="66">
        <f>COUNTIF(Flats!Username, F960)</f>
        <v>0</v>
      </c>
      <c r="K960" s="66" t="b">
        <v>0</v>
      </c>
    </row>
    <row r="961">
      <c r="A961" s="59">
        <v>31.0</v>
      </c>
      <c r="B961" s="59">
        <v>28.0</v>
      </c>
      <c r="C961" s="60">
        <v>33.1248456196254</v>
      </c>
      <c r="D961" s="60">
        <v>-96.6337312680771</v>
      </c>
      <c r="E961" s="61" t="s">
        <v>1256</v>
      </c>
      <c r="F961" s="119"/>
      <c r="H961" s="73"/>
      <c r="I961" s="65">
        <f t="shared" si="1"/>
        <v>0</v>
      </c>
      <c r="J961" s="66">
        <f>COUNTIF(Flats!Username, F961)</f>
        <v>0</v>
      </c>
      <c r="K961" s="66" t="b">
        <v>0</v>
      </c>
    </row>
    <row r="962">
      <c r="A962" s="59">
        <v>31.0</v>
      </c>
      <c r="B962" s="59">
        <v>29.0</v>
      </c>
      <c r="C962" s="60">
        <v>33.1248456195078</v>
      </c>
      <c r="D962" s="60">
        <v>-96.6335596459108</v>
      </c>
      <c r="E962" s="61" t="s">
        <v>1256</v>
      </c>
      <c r="F962" s="119"/>
      <c r="H962" s="73"/>
      <c r="I962" s="65">
        <f t="shared" si="1"/>
        <v>0</v>
      </c>
      <c r="J962" s="66">
        <f>COUNTIF(Flats!Username, F962)</f>
        <v>0</v>
      </c>
      <c r="K962" s="66" t="b">
        <v>0</v>
      </c>
    </row>
    <row r="963">
      <c r="A963" s="59">
        <v>31.0</v>
      </c>
      <c r="B963" s="59">
        <v>30.0</v>
      </c>
      <c r="C963" s="60">
        <v>33.1248456193902</v>
      </c>
      <c r="D963" s="60">
        <v>-96.6333880237444</v>
      </c>
      <c r="E963" s="61" t="s">
        <v>1256</v>
      </c>
      <c r="F963" s="119"/>
      <c r="H963" s="73"/>
      <c r="I963" s="65">
        <f t="shared" si="1"/>
        <v>0</v>
      </c>
      <c r="J963" s="66">
        <f>COUNTIF(Flats!Username, F963)</f>
        <v>0</v>
      </c>
      <c r="K963" s="66" t="b">
        <v>0</v>
      </c>
    </row>
    <row r="964">
      <c r="A964" s="59">
        <v>31.0</v>
      </c>
      <c r="B964" s="59">
        <v>31.0</v>
      </c>
      <c r="C964" s="60">
        <v>33.1248456192725</v>
      </c>
      <c r="D964" s="60">
        <v>-96.6332164015781</v>
      </c>
      <c r="E964" s="61" t="s">
        <v>1256</v>
      </c>
      <c r="F964" s="119"/>
      <c r="H964" s="73"/>
      <c r="I964" s="65">
        <f t="shared" si="1"/>
        <v>0</v>
      </c>
      <c r="J964" s="66">
        <f>COUNTIF(Flats!Username, F964)</f>
        <v>0</v>
      </c>
      <c r="K964" s="66" t="b">
        <v>0</v>
      </c>
    </row>
    <row r="965">
      <c r="A965" s="59">
        <v>31.0</v>
      </c>
      <c r="B965" s="59">
        <v>32.0</v>
      </c>
      <c r="C965" s="60">
        <v>33.1248456191549</v>
      </c>
      <c r="D965" s="60">
        <v>-96.6330447794118</v>
      </c>
      <c r="E965" s="61" t="s">
        <v>1256</v>
      </c>
      <c r="F965" s="119"/>
      <c r="H965" s="73"/>
      <c r="I965" s="65">
        <f t="shared" si="1"/>
        <v>0</v>
      </c>
      <c r="J965" s="66">
        <f>COUNTIF(Flats!Username, F965)</f>
        <v>0</v>
      </c>
      <c r="K965" s="66" t="b">
        <v>0</v>
      </c>
    </row>
    <row r="966">
      <c r="A966" s="59">
        <v>31.0</v>
      </c>
      <c r="B966" s="59">
        <v>33.0</v>
      </c>
      <c r="C966" s="60">
        <v>33.1248456190373</v>
      </c>
      <c r="D966" s="60">
        <v>-96.6328731572455</v>
      </c>
      <c r="E966" s="61" t="s">
        <v>1256</v>
      </c>
      <c r="F966" s="119"/>
      <c r="H966" s="73"/>
      <c r="I966" s="65">
        <f t="shared" si="1"/>
        <v>0</v>
      </c>
      <c r="J966" s="66">
        <f>COUNTIF(Flats!Username, F966)</f>
        <v>0</v>
      </c>
      <c r="K966" s="66" t="b">
        <v>0</v>
      </c>
    </row>
    <row r="967">
      <c r="A967" s="59">
        <v>31.0</v>
      </c>
      <c r="B967" s="59">
        <v>34.0</v>
      </c>
      <c r="C967" s="60">
        <v>33.1248456189196</v>
      </c>
      <c r="D967" s="60">
        <v>-96.6327015350792</v>
      </c>
      <c r="E967" s="61" t="s">
        <v>1256</v>
      </c>
      <c r="F967" s="119"/>
      <c r="H967" s="73"/>
      <c r="I967" s="65">
        <f t="shared" si="1"/>
        <v>0</v>
      </c>
      <c r="J967" s="66">
        <f>COUNTIF(Flats!Username, F967)</f>
        <v>0</v>
      </c>
      <c r="K967" s="66" t="b">
        <v>0</v>
      </c>
    </row>
    <row r="968">
      <c r="A968" s="59">
        <v>31.0</v>
      </c>
      <c r="B968" s="59">
        <v>35.0</v>
      </c>
      <c r="C968" s="60">
        <v>33.124845618802</v>
      </c>
      <c r="D968" s="60">
        <v>-96.6325299129129</v>
      </c>
      <c r="E968" s="61" t="s">
        <v>1256</v>
      </c>
      <c r="F968" s="119"/>
      <c r="H968" s="73"/>
      <c r="I968" s="65">
        <f t="shared" si="1"/>
        <v>0</v>
      </c>
      <c r="J968" s="66">
        <f>COUNTIF(Flats!Username, F968)</f>
        <v>0</v>
      </c>
      <c r="K968" s="66" t="b">
        <v>0</v>
      </c>
    </row>
    <row r="969">
      <c r="A969" s="59">
        <v>31.0</v>
      </c>
      <c r="B969" s="59">
        <v>36.0</v>
      </c>
      <c r="C969" s="60">
        <v>33.1248456186844</v>
      </c>
      <c r="D969" s="60">
        <v>-96.6323582907466</v>
      </c>
      <c r="E969" s="61" t="s">
        <v>1256</v>
      </c>
      <c r="F969" s="119"/>
      <c r="H969" s="73"/>
      <c r="I969" s="65">
        <f t="shared" si="1"/>
        <v>0</v>
      </c>
      <c r="J969" s="66">
        <f>COUNTIF(Flats!Username, F969)</f>
        <v>0</v>
      </c>
      <c r="K969" s="66" t="b">
        <v>0</v>
      </c>
    </row>
    <row r="970">
      <c r="A970" s="59">
        <v>31.0</v>
      </c>
      <c r="B970" s="59">
        <v>37.0</v>
      </c>
      <c r="C970" s="60">
        <v>33.1248456185667</v>
      </c>
      <c r="D970" s="60">
        <v>-96.6321866685803</v>
      </c>
      <c r="E970" s="61" t="s">
        <v>1256</v>
      </c>
      <c r="F970" s="119"/>
      <c r="H970" s="73"/>
      <c r="I970" s="65">
        <f t="shared" si="1"/>
        <v>0</v>
      </c>
      <c r="J970" s="66">
        <f>COUNTIF(Flats!Username, F970)</f>
        <v>0</v>
      </c>
      <c r="K970" s="66" t="b">
        <v>0</v>
      </c>
    </row>
    <row r="971">
      <c r="A971" s="59">
        <v>31.0</v>
      </c>
      <c r="B971" s="59">
        <v>38.0</v>
      </c>
      <c r="C971" s="60">
        <v>33.1248456184491</v>
      </c>
      <c r="D971" s="60">
        <v>-96.632015046414</v>
      </c>
      <c r="E971" s="61" t="s">
        <v>1256</v>
      </c>
      <c r="F971" s="119"/>
      <c r="H971" s="73"/>
      <c r="I971" s="65">
        <f t="shared" si="1"/>
        <v>0</v>
      </c>
      <c r="J971" s="66">
        <f>COUNTIF(Flats!Username, F971)</f>
        <v>0</v>
      </c>
      <c r="K971" s="66" t="b">
        <v>0</v>
      </c>
    </row>
    <row r="972">
      <c r="A972" s="59">
        <v>31.0</v>
      </c>
      <c r="B972" s="59">
        <v>39.0</v>
      </c>
      <c r="C972" s="60">
        <v>33.1248456183315</v>
      </c>
      <c r="D972" s="60">
        <v>-96.6318434242477</v>
      </c>
      <c r="E972" s="61" t="s">
        <v>1256</v>
      </c>
      <c r="F972" s="119"/>
      <c r="H972" s="73"/>
      <c r="I972" s="65">
        <f t="shared" si="1"/>
        <v>0</v>
      </c>
      <c r="J972" s="66">
        <f>COUNTIF(Flats!Username, F972)</f>
        <v>0</v>
      </c>
      <c r="K972" s="66" t="b">
        <v>0</v>
      </c>
    </row>
    <row r="973">
      <c r="A973" s="59">
        <v>31.0</v>
      </c>
      <c r="B973" s="59">
        <v>40.0</v>
      </c>
      <c r="C973" s="60">
        <v>33.1248456182138</v>
      </c>
      <c r="D973" s="60">
        <v>-96.6316718020814</v>
      </c>
      <c r="E973" s="61" t="s">
        <v>1256</v>
      </c>
      <c r="F973" s="119"/>
      <c r="H973" s="73"/>
      <c r="I973" s="65">
        <f t="shared" si="1"/>
        <v>0</v>
      </c>
      <c r="J973" s="66">
        <f>COUNTIF(Flats!Username, F973)</f>
        <v>0</v>
      </c>
      <c r="K973" s="66" t="b">
        <v>0</v>
      </c>
    </row>
    <row r="974">
      <c r="A974" s="59">
        <v>31.0</v>
      </c>
      <c r="B974" s="59">
        <v>41.0</v>
      </c>
      <c r="C974" s="60">
        <v>33.1248456180962</v>
      </c>
      <c r="D974" s="60">
        <v>-96.6315001799151</v>
      </c>
      <c r="E974" s="61" t="s">
        <v>1256</v>
      </c>
      <c r="F974" s="119"/>
      <c r="H974" s="73"/>
      <c r="I974" s="65">
        <f t="shared" si="1"/>
        <v>0</v>
      </c>
      <c r="J974" s="66">
        <f>COUNTIF(Flats!Username, F974)</f>
        <v>0</v>
      </c>
      <c r="K974" s="66" t="b">
        <v>0</v>
      </c>
    </row>
    <row r="975">
      <c r="A975" s="59">
        <v>31.0</v>
      </c>
      <c r="B975" s="59">
        <v>42.0</v>
      </c>
      <c r="C975" s="60">
        <v>33.1248456179786</v>
      </c>
      <c r="D975" s="60">
        <v>-96.6313285577488</v>
      </c>
      <c r="E975" s="61" t="s">
        <v>1256</v>
      </c>
      <c r="F975" s="119"/>
      <c r="H975" s="73"/>
      <c r="I975" s="65">
        <f t="shared" si="1"/>
        <v>0</v>
      </c>
      <c r="J975" s="66">
        <f>COUNTIF(Flats!Username, F975)</f>
        <v>0</v>
      </c>
      <c r="K975" s="66" t="b">
        <v>0</v>
      </c>
    </row>
    <row r="976">
      <c r="A976" s="59">
        <v>31.0</v>
      </c>
      <c r="B976" s="59">
        <v>43.0</v>
      </c>
      <c r="C976" s="60">
        <v>33.1248456178609</v>
      </c>
      <c r="D976" s="60">
        <v>-96.6311569355825</v>
      </c>
      <c r="E976" s="61" t="s">
        <v>1256</v>
      </c>
      <c r="F976" s="119"/>
      <c r="H976" s="73"/>
      <c r="I976" s="65">
        <f t="shared" si="1"/>
        <v>0</v>
      </c>
      <c r="J976" s="66">
        <f>COUNTIF(Flats!Username, F976)</f>
        <v>0</v>
      </c>
      <c r="K976" s="66" t="b">
        <v>0</v>
      </c>
    </row>
    <row r="977">
      <c r="A977" s="59">
        <v>31.0</v>
      </c>
      <c r="B977" s="59">
        <v>44.0</v>
      </c>
      <c r="C977" s="60">
        <v>33.1248456177433</v>
      </c>
      <c r="D977" s="60">
        <v>-96.6309853134162</v>
      </c>
      <c r="E977" s="61" t="s">
        <v>1256</v>
      </c>
      <c r="F977" s="119"/>
      <c r="H977" s="73"/>
      <c r="I977" s="65">
        <f t="shared" si="1"/>
        <v>0</v>
      </c>
      <c r="J977" s="66">
        <f>COUNTIF(Flats!Username, F977)</f>
        <v>0</v>
      </c>
      <c r="K977" s="66" t="b">
        <v>0</v>
      </c>
    </row>
    <row r="978">
      <c r="A978" s="59">
        <v>31.0</v>
      </c>
      <c r="B978" s="59">
        <v>45.0</v>
      </c>
      <c r="C978" s="60">
        <v>33.1248456176257</v>
      </c>
      <c r="D978" s="60">
        <v>-96.6308136912499</v>
      </c>
      <c r="E978" s="61" t="s">
        <v>1256</v>
      </c>
      <c r="F978" s="119"/>
      <c r="H978" s="73"/>
      <c r="I978" s="65">
        <f t="shared" si="1"/>
        <v>0</v>
      </c>
      <c r="J978" s="66">
        <f>COUNTIF(Flats!Username, F978)</f>
        <v>0</v>
      </c>
      <c r="K978" s="66" t="b">
        <v>0</v>
      </c>
    </row>
    <row r="979">
      <c r="A979" s="59">
        <v>31.0</v>
      </c>
      <c r="B979" s="59">
        <v>46.0</v>
      </c>
      <c r="C979" s="60">
        <v>33.124845617508</v>
      </c>
      <c r="D979" s="60">
        <v>-96.6306420690835</v>
      </c>
      <c r="E979" s="61" t="s">
        <v>1256</v>
      </c>
      <c r="F979" s="119"/>
      <c r="H979" s="73"/>
      <c r="I979" s="65">
        <f t="shared" si="1"/>
        <v>0</v>
      </c>
      <c r="J979" s="66">
        <f>COUNTIF(Flats!Username, F979)</f>
        <v>0</v>
      </c>
      <c r="K979" s="66" t="b">
        <v>0</v>
      </c>
    </row>
    <row r="980">
      <c r="A980" s="59">
        <v>31.0</v>
      </c>
      <c r="B980" s="59">
        <v>47.0</v>
      </c>
      <c r="C980" s="60">
        <v>33.1248456173904</v>
      </c>
      <c r="D980" s="60">
        <v>-96.6304704469172</v>
      </c>
      <c r="E980" s="61" t="s">
        <v>1256</v>
      </c>
      <c r="F980" s="119"/>
      <c r="H980" s="73"/>
      <c r="I980" s="65">
        <f t="shared" si="1"/>
        <v>0</v>
      </c>
      <c r="J980" s="66">
        <f>COUNTIF(Flats!Username, F980)</f>
        <v>0</v>
      </c>
      <c r="K980" s="66" t="b">
        <v>0</v>
      </c>
    </row>
    <row r="981">
      <c r="A981" s="59">
        <v>31.0</v>
      </c>
      <c r="B981" s="59">
        <v>48.0</v>
      </c>
      <c r="C981" s="60">
        <v>33.1248456172728</v>
      </c>
      <c r="D981" s="60">
        <v>-96.6302988247509</v>
      </c>
      <c r="E981" s="61" t="s">
        <v>1256</v>
      </c>
      <c r="F981" s="119"/>
      <c r="H981" s="73"/>
      <c r="I981" s="65">
        <f t="shared" si="1"/>
        <v>0</v>
      </c>
      <c r="J981" s="66">
        <f>COUNTIF(Flats!Username, F981)</f>
        <v>0</v>
      </c>
      <c r="K981" s="66" t="b">
        <v>0</v>
      </c>
    </row>
    <row r="982">
      <c r="A982" s="59">
        <v>31.0</v>
      </c>
      <c r="B982" s="59">
        <v>49.0</v>
      </c>
      <c r="C982" s="60">
        <v>33.1248456171551</v>
      </c>
      <c r="D982" s="60">
        <v>-96.6301272025846</v>
      </c>
      <c r="E982" s="61" t="s">
        <v>1256</v>
      </c>
      <c r="F982" s="119"/>
      <c r="H982" s="73"/>
      <c r="I982" s="65">
        <f t="shared" si="1"/>
        <v>0</v>
      </c>
      <c r="J982" s="66">
        <f>COUNTIF(Flats!Username, F982)</f>
        <v>0</v>
      </c>
      <c r="K982" s="66" t="b">
        <v>0</v>
      </c>
    </row>
    <row r="983">
      <c r="A983" s="59">
        <v>31.0</v>
      </c>
      <c r="B983" s="59">
        <v>50.0</v>
      </c>
      <c r="C983" s="60">
        <v>33.1248456170375</v>
      </c>
      <c r="D983" s="60">
        <v>-96.6299555804183</v>
      </c>
      <c r="E983" s="61" t="s">
        <v>1256</v>
      </c>
      <c r="F983" s="119"/>
      <c r="H983" s="73"/>
      <c r="I983" s="65">
        <f t="shared" si="1"/>
        <v>0</v>
      </c>
      <c r="J983" s="66">
        <f>COUNTIF(Flats!Username, F983)</f>
        <v>0</v>
      </c>
      <c r="K983" s="66" t="b">
        <v>0</v>
      </c>
    </row>
    <row r="984">
      <c r="A984" s="59">
        <v>31.0</v>
      </c>
      <c r="B984" s="59">
        <v>51.0</v>
      </c>
      <c r="C984" s="60">
        <v>33.1248456169199</v>
      </c>
      <c r="D984" s="60">
        <v>-96.629783958252</v>
      </c>
      <c r="E984" s="61" t="s">
        <v>1256</v>
      </c>
      <c r="F984" s="119"/>
      <c r="H984" s="73"/>
      <c r="I984" s="65">
        <f t="shared" si="1"/>
        <v>0</v>
      </c>
      <c r="J984" s="66">
        <f>COUNTIF(Flats!Username, F984)</f>
        <v>0</v>
      </c>
      <c r="K984" s="66" t="b">
        <v>0</v>
      </c>
    </row>
    <row r="985">
      <c r="A985" s="59">
        <v>31.0</v>
      </c>
      <c r="B985" s="59">
        <v>52.0</v>
      </c>
      <c r="C985" s="60">
        <v>33.1248456168022</v>
      </c>
      <c r="D985" s="60">
        <v>-96.6296123360857</v>
      </c>
      <c r="E985" s="61" t="s">
        <v>1256</v>
      </c>
      <c r="F985" s="119"/>
      <c r="H985" s="73"/>
      <c r="I985" s="65">
        <f t="shared" si="1"/>
        <v>0</v>
      </c>
      <c r="J985" s="66">
        <f>COUNTIF(Flats!Username, F985)</f>
        <v>0</v>
      </c>
      <c r="K985" s="66" t="b">
        <v>0</v>
      </c>
    </row>
    <row r="986">
      <c r="A986" s="59">
        <v>31.0</v>
      </c>
      <c r="B986" s="59">
        <v>53.0</v>
      </c>
      <c r="C986" s="60">
        <v>33.1248456166846</v>
      </c>
      <c r="D986" s="60">
        <v>-96.6294407139194</v>
      </c>
      <c r="E986" s="61" t="s">
        <v>1256</v>
      </c>
      <c r="F986" s="119"/>
      <c r="H986" s="73"/>
      <c r="I986" s="65">
        <f t="shared" si="1"/>
        <v>0</v>
      </c>
      <c r="J986" s="66">
        <f>COUNTIF(Flats!Username, F986)</f>
        <v>0</v>
      </c>
      <c r="K986" s="66" t="b">
        <v>0</v>
      </c>
    </row>
    <row r="987">
      <c r="A987" s="59">
        <v>32.0</v>
      </c>
      <c r="B987" s="59">
        <v>1.0</v>
      </c>
      <c r="C987" s="60">
        <v>33.1247018923559</v>
      </c>
      <c r="D987" s="60">
        <v>-96.638365067691</v>
      </c>
      <c r="E987" s="61" t="s">
        <v>1256</v>
      </c>
      <c r="F987" s="119"/>
      <c r="H987" s="73"/>
      <c r="I987" s="65">
        <f t="shared" si="1"/>
        <v>0</v>
      </c>
      <c r="J987" s="66">
        <f>COUNTIF(Flats!Username, F987)</f>
        <v>0</v>
      </c>
      <c r="K987" s="66" t="b">
        <v>0</v>
      </c>
    </row>
    <row r="988">
      <c r="A988" s="59">
        <v>32.0</v>
      </c>
      <c r="B988" s="59">
        <v>2.0</v>
      </c>
      <c r="C988" s="60">
        <v>33.1247018922383</v>
      </c>
      <c r="D988" s="60">
        <v>-96.6381934458056</v>
      </c>
      <c r="E988" s="61" t="s">
        <v>1256</v>
      </c>
      <c r="F988" s="119"/>
      <c r="H988" s="73"/>
      <c r="I988" s="65">
        <f t="shared" si="1"/>
        <v>0</v>
      </c>
      <c r="J988" s="66">
        <f>COUNTIF(Flats!Username, F988)</f>
        <v>0</v>
      </c>
      <c r="K988" s="66" t="b">
        <v>0</v>
      </c>
    </row>
    <row r="989">
      <c r="A989" s="59">
        <v>32.0</v>
      </c>
      <c r="B989" s="59">
        <v>3.0</v>
      </c>
      <c r="C989" s="60">
        <v>33.1247018921207</v>
      </c>
      <c r="D989" s="60">
        <v>-96.6380218239202</v>
      </c>
      <c r="E989" s="61" t="s">
        <v>1256</v>
      </c>
      <c r="F989" s="119"/>
      <c r="H989" s="73"/>
      <c r="I989" s="65">
        <f t="shared" si="1"/>
        <v>0</v>
      </c>
      <c r="J989" s="66">
        <f>COUNTIF(Flats!Username, F989)</f>
        <v>0</v>
      </c>
      <c r="K989" s="66" t="b">
        <v>0</v>
      </c>
    </row>
    <row r="990">
      <c r="A990" s="59">
        <v>32.0</v>
      </c>
      <c r="B990" s="59">
        <v>4.0</v>
      </c>
      <c r="C990" s="60">
        <v>33.1247018920031</v>
      </c>
      <c r="D990" s="60">
        <v>-96.6378502020348</v>
      </c>
      <c r="E990" s="61" t="s">
        <v>1256</v>
      </c>
      <c r="F990" s="119"/>
      <c r="H990" s="73"/>
      <c r="I990" s="65">
        <f t="shared" si="1"/>
        <v>0</v>
      </c>
      <c r="J990" s="66">
        <f>COUNTIF(Flats!Username, F990)</f>
        <v>0</v>
      </c>
      <c r="K990" s="66" t="b">
        <v>0</v>
      </c>
    </row>
    <row r="991">
      <c r="A991" s="59">
        <v>32.0</v>
      </c>
      <c r="B991" s="59">
        <v>5.0</v>
      </c>
      <c r="C991" s="60">
        <v>33.1247018918854</v>
      </c>
      <c r="D991" s="60">
        <v>-96.6376785801495</v>
      </c>
      <c r="E991" s="61" t="s">
        <v>1256</v>
      </c>
      <c r="F991" s="119"/>
      <c r="H991" s="73"/>
      <c r="I991" s="65">
        <f t="shared" si="1"/>
        <v>0</v>
      </c>
      <c r="J991" s="66">
        <f>COUNTIF(Flats!Username, F991)</f>
        <v>0</v>
      </c>
      <c r="K991" s="66" t="b">
        <v>0</v>
      </c>
    </row>
    <row r="992">
      <c r="A992" s="59">
        <v>32.0</v>
      </c>
      <c r="B992" s="59">
        <v>6.0</v>
      </c>
      <c r="C992" s="60">
        <v>33.1247018917678</v>
      </c>
      <c r="D992" s="60">
        <v>-96.6375069582641</v>
      </c>
      <c r="E992" s="61" t="s">
        <v>1256</v>
      </c>
      <c r="F992" s="119"/>
      <c r="H992" s="73"/>
      <c r="I992" s="65">
        <f t="shared" si="1"/>
        <v>0</v>
      </c>
      <c r="J992" s="66">
        <f>COUNTIF(Flats!Username, F992)</f>
        <v>0</v>
      </c>
      <c r="K992" s="66" t="b">
        <v>0</v>
      </c>
    </row>
    <row r="993">
      <c r="A993" s="59">
        <v>32.0</v>
      </c>
      <c r="B993" s="59">
        <v>7.0</v>
      </c>
      <c r="C993" s="60">
        <v>33.1247018916502</v>
      </c>
      <c r="D993" s="60">
        <v>-96.6373353363787</v>
      </c>
      <c r="E993" s="61" t="s">
        <v>1256</v>
      </c>
      <c r="F993" s="119"/>
      <c r="H993" s="73"/>
      <c r="I993" s="65">
        <f t="shared" si="1"/>
        <v>0</v>
      </c>
      <c r="J993" s="66">
        <f>COUNTIF(Flats!Username, F993)</f>
        <v>0</v>
      </c>
      <c r="K993" s="66" t="b">
        <v>0</v>
      </c>
    </row>
    <row r="994">
      <c r="A994" s="59">
        <v>32.0</v>
      </c>
      <c r="B994" s="59">
        <v>8.0</v>
      </c>
      <c r="C994" s="60">
        <v>33.1247018915326</v>
      </c>
      <c r="D994" s="60">
        <v>-96.6371637144933</v>
      </c>
      <c r="E994" s="61" t="s">
        <v>1256</v>
      </c>
      <c r="F994" s="119"/>
      <c r="H994" s="73"/>
      <c r="I994" s="65">
        <f t="shared" si="1"/>
        <v>0</v>
      </c>
      <c r="J994" s="66">
        <f>COUNTIF(Flats!Username, F994)</f>
        <v>0</v>
      </c>
      <c r="K994" s="66" t="b">
        <v>0</v>
      </c>
    </row>
    <row r="995">
      <c r="A995" s="59">
        <v>32.0</v>
      </c>
      <c r="B995" s="59">
        <v>9.0</v>
      </c>
      <c r="C995" s="60">
        <v>33.1247018914149</v>
      </c>
      <c r="D995" s="60">
        <v>-96.6369920926079</v>
      </c>
      <c r="E995" s="61" t="s">
        <v>1256</v>
      </c>
      <c r="F995" s="119"/>
      <c r="H995" s="73"/>
      <c r="I995" s="65">
        <f t="shared" si="1"/>
        <v>0</v>
      </c>
      <c r="J995" s="66">
        <f>COUNTIF(Flats!Username, F995)</f>
        <v>0</v>
      </c>
      <c r="K995" s="66" t="b">
        <v>0</v>
      </c>
    </row>
    <row r="996">
      <c r="A996" s="59">
        <v>32.0</v>
      </c>
      <c r="B996" s="59">
        <v>10.0</v>
      </c>
      <c r="C996" s="60">
        <v>33.1247018912973</v>
      </c>
      <c r="D996" s="60">
        <v>-96.6368204707225</v>
      </c>
      <c r="E996" s="61" t="s">
        <v>1256</v>
      </c>
      <c r="F996" s="119"/>
      <c r="H996" s="73"/>
      <c r="I996" s="65">
        <f t="shared" si="1"/>
        <v>0</v>
      </c>
      <c r="J996" s="66">
        <f>COUNTIF(Flats!Username, F996)</f>
        <v>0</v>
      </c>
      <c r="K996" s="66" t="b">
        <v>0</v>
      </c>
    </row>
    <row r="997">
      <c r="A997" s="59">
        <v>32.0</v>
      </c>
      <c r="B997" s="59">
        <v>11.0</v>
      </c>
      <c r="C997" s="60">
        <v>33.1247018911797</v>
      </c>
      <c r="D997" s="60">
        <v>-96.6366488488371</v>
      </c>
      <c r="E997" s="61" t="s">
        <v>1256</v>
      </c>
      <c r="F997" s="119"/>
      <c r="H997" s="73"/>
      <c r="I997" s="65">
        <f t="shared" si="1"/>
        <v>0</v>
      </c>
      <c r="J997" s="66">
        <f>COUNTIF(Flats!Username, F997)</f>
        <v>0</v>
      </c>
      <c r="K997" s="66" t="b">
        <v>0</v>
      </c>
    </row>
    <row r="998">
      <c r="A998" s="59">
        <v>32.0</v>
      </c>
      <c r="B998" s="59">
        <v>12.0</v>
      </c>
      <c r="C998" s="60">
        <v>33.124701891062</v>
      </c>
      <c r="D998" s="60">
        <v>-96.6364772269518</v>
      </c>
      <c r="E998" s="61" t="s">
        <v>1256</v>
      </c>
      <c r="F998" s="119"/>
      <c r="H998" s="73"/>
      <c r="I998" s="65">
        <f t="shared" si="1"/>
        <v>0</v>
      </c>
      <c r="J998" s="66">
        <f>COUNTIF(Flats!Username, F998)</f>
        <v>0</v>
      </c>
      <c r="K998" s="66" t="b">
        <v>0</v>
      </c>
    </row>
    <row r="999">
      <c r="A999" s="59">
        <v>32.0</v>
      </c>
      <c r="B999" s="59">
        <v>13.0</v>
      </c>
      <c r="C999" s="60">
        <v>33.1247018909444</v>
      </c>
      <c r="D999" s="60">
        <v>-96.6363056050664</v>
      </c>
      <c r="E999" s="61" t="s">
        <v>1256</v>
      </c>
      <c r="F999" s="119"/>
      <c r="H999" s="73"/>
      <c r="I999" s="65">
        <f t="shared" si="1"/>
        <v>0</v>
      </c>
      <c r="J999" s="66">
        <f>COUNTIF(Flats!Username, F999)</f>
        <v>0</v>
      </c>
      <c r="K999" s="66" t="b">
        <v>0</v>
      </c>
    </row>
    <row r="1000">
      <c r="A1000" s="59">
        <v>32.0</v>
      </c>
      <c r="B1000" s="59">
        <v>14.0</v>
      </c>
      <c r="C1000" s="60">
        <v>33.1247018908268</v>
      </c>
      <c r="D1000" s="60">
        <v>-96.636133983181</v>
      </c>
      <c r="E1000" s="61" t="s">
        <v>1256</v>
      </c>
      <c r="F1000" s="119"/>
      <c r="H1000" s="73"/>
      <c r="I1000" s="65">
        <f t="shared" si="1"/>
        <v>0</v>
      </c>
      <c r="J1000" s="66">
        <f>COUNTIF(Flats!Username, F1000)</f>
        <v>0</v>
      </c>
      <c r="K1000" s="66" t="b">
        <v>0</v>
      </c>
    </row>
    <row r="1001">
      <c r="A1001" s="59">
        <v>32.0</v>
      </c>
      <c r="B1001" s="59">
        <v>15.0</v>
      </c>
      <c r="C1001" s="60">
        <v>33.1247018907091</v>
      </c>
      <c r="D1001" s="60">
        <v>-96.6359623612956</v>
      </c>
      <c r="E1001" s="61" t="s">
        <v>1256</v>
      </c>
      <c r="F1001" s="119"/>
      <c r="H1001" s="73"/>
      <c r="I1001" s="65">
        <f t="shared" si="1"/>
        <v>0</v>
      </c>
      <c r="J1001" s="66">
        <f>COUNTIF(Flats!Username, F1001)</f>
        <v>0</v>
      </c>
      <c r="K1001" s="66" t="b">
        <v>0</v>
      </c>
    </row>
    <row r="1002">
      <c r="A1002" s="59">
        <v>32.0</v>
      </c>
      <c r="B1002" s="59">
        <v>16.0</v>
      </c>
      <c r="C1002" s="60">
        <v>33.1247018905915</v>
      </c>
      <c r="D1002" s="60">
        <v>-96.6357907394102</v>
      </c>
      <c r="E1002" s="61" t="s">
        <v>1256</v>
      </c>
      <c r="F1002" s="119"/>
      <c r="H1002" s="73"/>
      <c r="I1002" s="65">
        <f t="shared" si="1"/>
        <v>0</v>
      </c>
      <c r="J1002" s="66">
        <f>COUNTIF(Flats!Username, F1002)</f>
        <v>0</v>
      </c>
      <c r="K1002" s="66" t="b">
        <v>0</v>
      </c>
    </row>
    <row r="1003">
      <c r="A1003" s="59">
        <v>32.0</v>
      </c>
      <c r="B1003" s="59">
        <v>17.0</v>
      </c>
      <c r="C1003" s="60">
        <v>33.1247018904739</v>
      </c>
      <c r="D1003" s="60">
        <v>-96.6356191175248</v>
      </c>
      <c r="E1003" s="61" t="s">
        <v>1256</v>
      </c>
      <c r="F1003" s="119"/>
      <c r="H1003" s="73"/>
      <c r="I1003" s="65">
        <f t="shared" si="1"/>
        <v>0</v>
      </c>
      <c r="J1003" s="66">
        <f>COUNTIF(Flats!Username, F1003)</f>
        <v>0</v>
      </c>
      <c r="K1003" s="66" t="b">
        <v>0</v>
      </c>
    </row>
    <row r="1004">
      <c r="A1004" s="59">
        <v>32.0</v>
      </c>
      <c r="B1004" s="59">
        <v>18.0</v>
      </c>
      <c r="C1004" s="60">
        <v>33.1247018903562</v>
      </c>
      <c r="D1004" s="60">
        <v>-96.6354474956394</v>
      </c>
      <c r="E1004" s="61" t="s">
        <v>1256</v>
      </c>
      <c r="F1004" s="119"/>
      <c r="H1004" s="73"/>
      <c r="I1004" s="65">
        <f t="shared" si="1"/>
        <v>0</v>
      </c>
      <c r="J1004" s="66">
        <f>COUNTIF(Flats!Username, F1004)</f>
        <v>0</v>
      </c>
      <c r="K1004" s="66" t="b">
        <v>0</v>
      </c>
    </row>
    <row r="1005">
      <c r="A1005" s="59">
        <v>32.0</v>
      </c>
      <c r="B1005" s="59">
        <v>19.0</v>
      </c>
      <c r="C1005" s="60">
        <v>33.1247018902386</v>
      </c>
      <c r="D1005" s="60">
        <v>-96.6352758737541</v>
      </c>
      <c r="E1005" s="61" t="s">
        <v>1256</v>
      </c>
      <c r="F1005" s="119"/>
      <c r="H1005" s="73"/>
      <c r="I1005" s="65">
        <f t="shared" si="1"/>
        <v>0</v>
      </c>
      <c r="J1005" s="66">
        <f>COUNTIF(Flats!Username, F1005)</f>
        <v>0</v>
      </c>
      <c r="K1005" s="66" t="b">
        <v>0</v>
      </c>
    </row>
    <row r="1006">
      <c r="A1006" s="59">
        <v>32.0</v>
      </c>
      <c r="B1006" s="59">
        <v>20.0</v>
      </c>
      <c r="C1006" s="60">
        <v>33.124701890121</v>
      </c>
      <c r="D1006" s="60">
        <v>-96.6351042518687</v>
      </c>
      <c r="E1006" s="61" t="s">
        <v>1256</v>
      </c>
      <c r="F1006" s="119"/>
      <c r="H1006" s="73"/>
      <c r="I1006" s="65">
        <f t="shared" si="1"/>
        <v>0</v>
      </c>
      <c r="J1006" s="66">
        <f>COUNTIF(Flats!Username, F1006)</f>
        <v>0</v>
      </c>
      <c r="K1006" s="66" t="b">
        <v>0</v>
      </c>
    </row>
    <row r="1007">
      <c r="A1007" s="59">
        <v>32.0</v>
      </c>
      <c r="B1007" s="59">
        <v>21.0</v>
      </c>
      <c r="C1007" s="60">
        <v>33.1247018900033</v>
      </c>
      <c r="D1007" s="60">
        <v>-96.6349326299833</v>
      </c>
      <c r="E1007" s="61" t="s">
        <v>1256</v>
      </c>
      <c r="F1007" s="119"/>
      <c r="H1007" s="73"/>
      <c r="I1007" s="65">
        <f t="shared" si="1"/>
        <v>0</v>
      </c>
      <c r="J1007" s="66">
        <f>COUNTIF(Flats!Username, F1007)</f>
        <v>0</v>
      </c>
      <c r="K1007" s="66" t="b">
        <v>0</v>
      </c>
    </row>
    <row r="1008">
      <c r="A1008" s="59">
        <v>32.0</v>
      </c>
      <c r="B1008" s="59">
        <v>22.0</v>
      </c>
      <c r="C1008" s="60">
        <v>33.1247018898857</v>
      </c>
      <c r="D1008" s="60">
        <v>-96.6347610080979</v>
      </c>
      <c r="E1008" s="61" t="s">
        <v>1256</v>
      </c>
      <c r="F1008" s="119"/>
      <c r="H1008" s="73"/>
      <c r="I1008" s="65">
        <f t="shared" si="1"/>
        <v>0</v>
      </c>
      <c r="J1008" s="66">
        <f>COUNTIF(Flats!Username, F1008)</f>
        <v>0</v>
      </c>
      <c r="K1008" s="66" t="b">
        <v>0</v>
      </c>
    </row>
    <row r="1009">
      <c r="A1009" s="59">
        <v>32.0</v>
      </c>
      <c r="B1009" s="59">
        <v>23.0</v>
      </c>
      <c r="C1009" s="60">
        <v>33.1247018897681</v>
      </c>
      <c r="D1009" s="60">
        <v>-96.6345893862125</v>
      </c>
      <c r="E1009" s="61" t="s">
        <v>1256</v>
      </c>
      <c r="F1009" s="119"/>
      <c r="H1009" s="73"/>
      <c r="I1009" s="65">
        <f t="shared" si="1"/>
        <v>0</v>
      </c>
      <c r="J1009" s="66">
        <f>COUNTIF(Flats!Username, F1009)</f>
        <v>0</v>
      </c>
      <c r="K1009" s="66" t="b">
        <v>0</v>
      </c>
    </row>
    <row r="1010">
      <c r="A1010" s="59">
        <v>32.0</v>
      </c>
      <c r="B1010" s="59">
        <v>24.0</v>
      </c>
      <c r="C1010" s="60">
        <v>33.1247018896504</v>
      </c>
      <c r="D1010" s="60">
        <v>-96.6344177643271</v>
      </c>
      <c r="E1010" s="61" t="s">
        <v>1256</v>
      </c>
      <c r="F1010" s="119"/>
      <c r="H1010" s="73"/>
      <c r="I1010" s="65">
        <f t="shared" si="1"/>
        <v>0</v>
      </c>
      <c r="J1010" s="66">
        <f>COUNTIF(Flats!Username, F1010)</f>
        <v>0</v>
      </c>
      <c r="K1010" s="66" t="b">
        <v>0</v>
      </c>
    </row>
    <row r="1011">
      <c r="A1011" s="59">
        <v>32.0</v>
      </c>
      <c r="B1011" s="59">
        <v>25.0</v>
      </c>
      <c r="C1011" s="60">
        <v>33.1247018895328</v>
      </c>
      <c r="D1011" s="60">
        <v>-96.6342461424417</v>
      </c>
      <c r="E1011" s="61" t="s">
        <v>1256</v>
      </c>
      <c r="F1011" s="119"/>
      <c r="H1011" s="73"/>
      <c r="I1011" s="65">
        <f t="shared" si="1"/>
        <v>0</v>
      </c>
      <c r="J1011" s="66">
        <f>COUNTIF(Flats!Username, F1011)</f>
        <v>0</v>
      </c>
      <c r="K1011" s="66" t="b">
        <v>0</v>
      </c>
    </row>
    <row r="1012">
      <c r="A1012" s="59">
        <v>32.0</v>
      </c>
      <c r="B1012" s="59">
        <v>26.0</v>
      </c>
      <c r="C1012" s="60">
        <v>33.1247018894152</v>
      </c>
      <c r="D1012" s="60">
        <v>-96.6340745205564</v>
      </c>
      <c r="E1012" s="61" t="s">
        <v>1256</v>
      </c>
      <c r="F1012" s="119"/>
      <c r="H1012" s="73"/>
      <c r="I1012" s="65">
        <f t="shared" si="1"/>
        <v>0</v>
      </c>
      <c r="J1012" s="66">
        <f>COUNTIF(Flats!Username, F1012)</f>
        <v>0</v>
      </c>
      <c r="K1012" s="66" t="b">
        <v>0</v>
      </c>
    </row>
    <row r="1013">
      <c r="A1013" s="59">
        <v>32.0</v>
      </c>
      <c r="B1013" s="59">
        <v>27.0</v>
      </c>
      <c r="C1013" s="60">
        <v>33.1247018892976</v>
      </c>
      <c r="D1013" s="60">
        <v>-96.633902898671</v>
      </c>
      <c r="E1013" s="61" t="s">
        <v>1256</v>
      </c>
      <c r="F1013" s="119"/>
      <c r="H1013" s="73"/>
      <c r="I1013" s="65">
        <f t="shared" si="1"/>
        <v>0</v>
      </c>
      <c r="J1013" s="66">
        <f>COUNTIF(Flats!Username, F1013)</f>
        <v>0</v>
      </c>
      <c r="K1013" s="66" t="b">
        <v>0</v>
      </c>
    </row>
    <row r="1014">
      <c r="A1014" s="59">
        <v>32.0</v>
      </c>
      <c r="B1014" s="59">
        <v>28.0</v>
      </c>
      <c r="C1014" s="60">
        <v>33.1247018891799</v>
      </c>
      <c r="D1014" s="60">
        <v>-96.6337312767856</v>
      </c>
      <c r="E1014" s="61" t="s">
        <v>1256</v>
      </c>
      <c r="F1014" s="119"/>
      <c r="H1014" s="73"/>
      <c r="I1014" s="65">
        <f t="shared" si="1"/>
        <v>0</v>
      </c>
      <c r="J1014" s="66">
        <f>COUNTIF(Flats!Username, F1014)</f>
        <v>0</v>
      </c>
      <c r="K1014" s="66" t="b">
        <v>0</v>
      </c>
    </row>
    <row r="1015">
      <c r="A1015" s="59">
        <v>32.0</v>
      </c>
      <c r="B1015" s="59">
        <v>29.0</v>
      </c>
      <c r="C1015" s="60">
        <v>33.1247018890623</v>
      </c>
      <c r="D1015" s="60">
        <v>-96.6335596549002</v>
      </c>
      <c r="E1015" s="61" t="s">
        <v>1256</v>
      </c>
      <c r="F1015" s="119"/>
      <c r="H1015" s="73"/>
      <c r="I1015" s="65">
        <f t="shared" si="1"/>
        <v>0</v>
      </c>
      <c r="J1015" s="66">
        <f>COUNTIF(Flats!Username, F1015)</f>
        <v>0</v>
      </c>
      <c r="K1015" s="66" t="b">
        <v>0</v>
      </c>
    </row>
    <row r="1016">
      <c r="A1016" s="59">
        <v>32.0</v>
      </c>
      <c r="B1016" s="59">
        <v>30.0</v>
      </c>
      <c r="C1016" s="60">
        <v>33.1247018889447</v>
      </c>
      <c r="D1016" s="60">
        <v>-96.6333880330148</v>
      </c>
      <c r="E1016" s="61" t="s">
        <v>1256</v>
      </c>
      <c r="F1016" s="119"/>
      <c r="H1016" s="73"/>
      <c r="I1016" s="65">
        <f t="shared" si="1"/>
        <v>0</v>
      </c>
      <c r="J1016" s="66">
        <f>COUNTIF(Flats!Username, F1016)</f>
        <v>0</v>
      </c>
      <c r="K1016" s="66" t="b">
        <v>0</v>
      </c>
    </row>
    <row r="1017">
      <c r="A1017" s="59">
        <v>32.0</v>
      </c>
      <c r="B1017" s="59">
        <v>31.0</v>
      </c>
      <c r="C1017" s="60">
        <v>33.124701888827</v>
      </c>
      <c r="D1017" s="60">
        <v>-96.6332164111294</v>
      </c>
      <c r="E1017" s="61" t="s">
        <v>1256</v>
      </c>
      <c r="F1017" s="119"/>
      <c r="H1017" s="73"/>
      <c r="I1017" s="65">
        <f t="shared" si="1"/>
        <v>0</v>
      </c>
      <c r="J1017" s="66">
        <f>COUNTIF(Flats!Username, F1017)</f>
        <v>0</v>
      </c>
      <c r="K1017" s="66" t="b">
        <v>0</v>
      </c>
    </row>
    <row r="1018">
      <c r="A1018" s="59">
        <v>32.0</v>
      </c>
      <c r="B1018" s="59">
        <v>32.0</v>
      </c>
      <c r="C1018" s="60">
        <v>33.1247018887094</v>
      </c>
      <c r="D1018" s="60">
        <v>-96.633044789244</v>
      </c>
      <c r="E1018" s="61" t="s">
        <v>1256</v>
      </c>
      <c r="F1018" s="119"/>
      <c r="H1018" s="73"/>
      <c r="I1018" s="65">
        <f t="shared" si="1"/>
        <v>0</v>
      </c>
      <c r="J1018" s="66">
        <f>COUNTIF(Flats!Username, F1018)</f>
        <v>0</v>
      </c>
      <c r="K1018" s="66" t="b">
        <v>0</v>
      </c>
    </row>
    <row r="1019">
      <c r="A1019" s="59">
        <v>32.0</v>
      </c>
      <c r="B1019" s="59">
        <v>33.0</v>
      </c>
      <c r="C1019" s="60">
        <v>33.1247018885918</v>
      </c>
      <c r="D1019" s="60">
        <v>-96.6328731673587</v>
      </c>
      <c r="E1019" s="61" t="s">
        <v>1256</v>
      </c>
      <c r="F1019" s="119"/>
      <c r="H1019" s="73"/>
      <c r="I1019" s="65">
        <f t="shared" si="1"/>
        <v>0</v>
      </c>
      <c r="J1019" s="66">
        <f>COUNTIF(Flats!Username, F1019)</f>
        <v>0</v>
      </c>
      <c r="K1019" s="66" t="b">
        <v>0</v>
      </c>
    </row>
    <row r="1020">
      <c r="A1020" s="59">
        <v>32.0</v>
      </c>
      <c r="B1020" s="59">
        <v>34.0</v>
      </c>
      <c r="C1020" s="60">
        <v>33.1247018884741</v>
      </c>
      <c r="D1020" s="60">
        <v>-96.6327015454733</v>
      </c>
      <c r="E1020" s="61" t="s">
        <v>1256</v>
      </c>
      <c r="F1020" s="119"/>
      <c r="H1020" s="73"/>
      <c r="I1020" s="65">
        <f t="shared" si="1"/>
        <v>0</v>
      </c>
      <c r="J1020" s="66">
        <f>COUNTIF(Flats!Username, F1020)</f>
        <v>0</v>
      </c>
      <c r="K1020" s="66" t="b">
        <v>0</v>
      </c>
    </row>
    <row r="1021">
      <c r="A1021" s="59">
        <v>32.0</v>
      </c>
      <c r="B1021" s="59">
        <v>35.0</v>
      </c>
      <c r="C1021" s="60">
        <v>33.1247018883565</v>
      </c>
      <c r="D1021" s="60">
        <v>-96.6325299235879</v>
      </c>
      <c r="E1021" s="61" t="s">
        <v>1256</v>
      </c>
      <c r="F1021" s="119"/>
      <c r="H1021" s="73"/>
      <c r="I1021" s="65">
        <f t="shared" si="1"/>
        <v>0</v>
      </c>
      <c r="J1021" s="66">
        <f>COUNTIF(Flats!Username, F1021)</f>
        <v>0</v>
      </c>
      <c r="K1021" s="66" t="b">
        <v>0</v>
      </c>
    </row>
    <row r="1022">
      <c r="A1022" s="59">
        <v>32.0</v>
      </c>
      <c r="B1022" s="59">
        <v>36.0</v>
      </c>
      <c r="C1022" s="60">
        <v>33.1247018882389</v>
      </c>
      <c r="D1022" s="60">
        <v>-96.6323583017025</v>
      </c>
      <c r="E1022" s="61" t="s">
        <v>1256</v>
      </c>
      <c r="F1022" s="119"/>
      <c r="H1022" s="73"/>
      <c r="I1022" s="65">
        <f t="shared" si="1"/>
        <v>0</v>
      </c>
      <c r="J1022" s="66">
        <f>COUNTIF(Flats!Username, F1022)</f>
        <v>0</v>
      </c>
      <c r="K1022" s="66" t="b">
        <v>0</v>
      </c>
    </row>
    <row r="1023">
      <c r="A1023" s="59">
        <v>32.0</v>
      </c>
      <c r="B1023" s="59">
        <v>37.0</v>
      </c>
      <c r="C1023" s="60">
        <v>33.1247018881212</v>
      </c>
      <c r="D1023" s="60">
        <v>-96.6321866798171</v>
      </c>
      <c r="E1023" s="61" t="s">
        <v>1256</v>
      </c>
      <c r="F1023" s="119"/>
      <c r="H1023" s="73"/>
      <c r="I1023" s="65">
        <f t="shared" si="1"/>
        <v>0</v>
      </c>
      <c r="J1023" s="66">
        <f>COUNTIF(Flats!Username, F1023)</f>
        <v>0</v>
      </c>
      <c r="K1023" s="66" t="b">
        <v>0</v>
      </c>
    </row>
    <row r="1024">
      <c r="A1024" s="59">
        <v>32.0</v>
      </c>
      <c r="B1024" s="59">
        <v>38.0</v>
      </c>
      <c r="C1024" s="60">
        <v>33.1247018880036</v>
      </c>
      <c r="D1024" s="60">
        <v>-96.6320150579317</v>
      </c>
      <c r="E1024" s="61" t="s">
        <v>1256</v>
      </c>
      <c r="F1024" s="119"/>
      <c r="H1024" s="73"/>
      <c r="I1024" s="65">
        <f t="shared" si="1"/>
        <v>0</v>
      </c>
      <c r="J1024" s="66">
        <f>COUNTIF(Flats!Username, F1024)</f>
        <v>0</v>
      </c>
      <c r="K1024" s="66" t="b">
        <v>0</v>
      </c>
    </row>
    <row r="1025">
      <c r="A1025" s="59">
        <v>32.0</v>
      </c>
      <c r="B1025" s="59">
        <v>39.0</v>
      </c>
      <c r="C1025" s="60">
        <v>33.124701887886</v>
      </c>
      <c r="D1025" s="60">
        <v>-96.6318434360463</v>
      </c>
      <c r="E1025" s="61" t="s">
        <v>1256</v>
      </c>
      <c r="F1025" s="119"/>
      <c r="H1025" s="73"/>
      <c r="I1025" s="65">
        <f t="shared" si="1"/>
        <v>0</v>
      </c>
      <c r="J1025" s="66">
        <f>COUNTIF(Flats!Username, F1025)</f>
        <v>0</v>
      </c>
      <c r="K1025" s="66" t="b">
        <v>0</v>
      </c>
    </row>
    <row r="1026">
      <c r="A1026" s="59">
        <v>32.0</v>
      </c>
      <c r="B1026" s="59">
        <v>40.0</v>
      </c>
      <c r="C1026" s="60">
        <v>33.1247018877683</v>
      </c>
      <c r="D1026" s="60">
        <v>-96.631671814161</v>
      </c>
      <c r="E1026" s="61" t="s">
        <v>1256</v>
      </c>
      <c r="F1026" s="119"/>
      <c r="H1026" s="73"/>
      <c r="I1026" s="65">
        <f t="shared" si="1"/>
        <v>0</v>
      </c>
      <c r="J1026" s="66">
        <f>COUNTIF(Flats!Username, F1026)</f>
        <v>0</v>
      </c>
      <c r="K1026" s="66" t="b">
        <v>0</v>
      </c>
    </row>
    <row r="1027">
      <c r="A1027" s="59">
        <v>32.0</v>
      </c>
      <c r="B1027" s="59">
        <v>41.0</v>
      </c>
      <c r="C1027" s="60">
        <v>33.1247018876507</v>
      </c>
      <c r="D1027" s="60">
        <v>-96.6315001922756</v>
      </c>
      <c r="E1027" s="61" t="s">
        <v>1256</v>
      </c>
      <c r="F1027" s="119"/>
      <c r="H1027" s="73"/>
      <c r="I1027" s="65">
        <f t="shared" si="1"/>
        <v>0</v>
      </c>
      <c r="J1027" s="66">
        <f>COUNTIF(Flats!Username, F1027)</f>
        <v>0</v>
      </c>
      <c r="K1027" s="66" t="b">
        <v>0</v>
      </c>
    </row>
    <row r="1028">
      <c r="A1028" s="59">
        <v>32.0</v>
      </c>
      <c r="B1028" s="59">
        <v>42.0</v>
      </c>
      <c r="C1028" s="60">
        <v>33.1247018875331</v>
      </c>
      <c r="D1028" s="60">
        <v>-96.6313285703902</v>
      </c>
      <c r="E1028" s="61" t="s">
        <v>1256</v>
      </c>
      <c r="F1028" s="119"/>
      <c r="H1028" s="73"/>
      <c r="I1028" s="65">
        <f t="shared" si="1"/>
        <v>0</v>
      </c>
      <c r="J1028" s="66">
        <f>COUNTIF(Flats!Username, F1028)</f>
        <v>0</v>
      </c>
      <c r="K1028" s="66" t="b">
        <v>0</v>
      </c>
    </row>
    <row r="1029">
      <c r="A1029" s="59">
        <v>32.0</v>
      </c>
      <c r="B1029" s="59">
        <v>43.0</v>
      </c>
      <c r="C1029" s="60">
        <v>33.1247018874154</v>
      </c>
      <c r="D1029" s="60">
        <v>-96.6311569485048</v>
      </c>
      <c r="E1029" s="61" t="s">
        <v>1256</v>
      </c>
      <c r="F1029" s="119"/>
      <c r="H1029" s="73"/>
      <c r="I1029" s="65">
        <f t="shared" si="1"/>
        <v>0</v>
      </c>
      <c r="J1029" s="66">
        <f>COUNTIF(Flats!Username, F1029)</f>
        <v>0</v>
      </c>
      <c r="K1029" s="66" t="b">
        <v>0</v>
      </c>
    </row>
    <row r="1030">
      <c r="A1030" s="59">
        <v>32.0</v>
      </c>
      <c r="B1030" s="59">
        <v>44.0</v>
      </c>
      <c r="C1030" s="60">
        <v>33.1247018872978</v>
      </c>
      <c r="D1030" s="60">
        <v>-96.6309853266194</v>
      </c>
      <c r="E1030" s="61" t="s">
        <v>1256</v>
      </c>
      <c r="F1030" s="119"/>
      <c r="H1030" s="73"/>
      <c r="I1030" s="65">
        <f t="shared" si="1"/>
        <v>0</v>
      </c>
      <c r="J1030" s="66">
        <f>COUNTIF(Flats!Username, F1030)</f>
        <v>0</v>
      </c>
      <c r="K1030" s="66" t="b">
        <v>0</v>
      </c>
    </row>
    <row r="1031">
      <c r="A1031" s="59">
        <v>32.0</v>
      </c>
      <c r="B1031" s="59">
        <v>45.0</v>
      </c>
      <c r="C1031" s="60">
        <v>33.1247018871802</v>
      </c>
      <c r="D1031" s="60">
        <v>-96.630813704734</v>
      </c>
      <c r="E1031" s="61" t="s">
        <v>1256</v>
      </c>
      <c r="F1031" s="119"/>
      <c r="H1031" s="73"/>
      <c r="I1031" s="65">
        <f t="shared" si="1"/>
        <v>0</v>
      </c>
      <c r="J1031" s="66">
        <f>COUNTIF(Flats!Username, F1031)</f>
        <v>0</v>
      </c>
      <c r="K1031" s="66" t="b">
        <v>0</v>
      </c>
    </row>
    <row r="1032">
      <c r="A1032" s="59">
        <v>32.0</v>
      </c>
      <c r="B1032" s="59">
        <v>46.0</v>
      </c>
      <c r="C1032" s="60">
        <v>33.1247018870625</v>
      </c>
      <c r="D1032" s="60">
        <v>-96.6306420828486</v>
      </c>
      <c r="E1032" s="61" t="s">
        <v>1256</v>
      </c>
      <c r="F1032" s="119"/>
      <c r="H1032" s="73"/>
      <c r="I1032" s="65">
        <f t="shared" si="1"/>
        <v>0</v>
      </c>
      <c r="J1032" s="66">
        <f>COUNTIF(Flats!Username, F1032)</f>
        <v>0</v>
      </c>
      <c r="K1032" s="66" t="b">
        <v>0</v>
      </c>
    </row>
    <row r="1033">
      <c r="A1033" s="59">
        <v>32.0</v>
      </c>
      <c r="B1033" s="59">
        <v>47.0</v>
      </c>
      <c r="C1033" s="60">
        <v>33.1247018869449</v>
      </c>
      <c r="D1033" s="60">
        <v>-96.6304704609633</v>
      </c>
      <c r="E1033" s="61" t="s">
        <v>1256</v>
      </c>
      <c r="F1033" s="119"/>
      <c r="H1033" s="73"/>
      <c r="I1033" s="65">
        <f t="shared" si="1"/>
        <v>0</v>
      </c>
      <c r="J1033" s="66">
        <f>COUNTIF(Flats!Username, F1033)</f>
        <v>0</v>
      </c>
      <c r="K1033" s="66" t="b">
        <v>0</v>
      </c>
    </row>
    <row r="1034">
      <c r="A1034" s="59">
        <v>32.0</v>
      </c>
      <c r="B1034" s="59">
        <v>48.0</v>
      </c>
      <c r="C1034" s="60">
        <v>33.1247018868273</v>
      </c>
      <c r="D1034" s="60">
        <v>-96.6302988390779</v>
      </c>
      <c r="E1034" s="61" t="s">
        <v>1256</v>
      </c>
      <c r="F1034" s="119"/>
      <c r="H1034" s="73"/>
      <c r="I1034" s="65">
        <f t="shared" si="1"/>
        <v>0</v>
      </c>
      <c r="J1034" s="66">
        <f>COUNTIF(Flats!Username, F1034)</f>
        <v>0</v>
      </c>
      <c r="K1034" s="66" t="b">
        <v>0</v>
      </c>
    </row>
    <row r="1035">
      <c r="A1035" s="59">
        <v>32.0</v>
      </c>
      <c r="B1035" s="59">
        <v>49.0</v>
      </c>
      <c r="C1035" s="60">
        <v>33.1247018867096</v>
      </c>
      <c r="D1035" s="60">
        <v>-96.6301272171925</v>
      </c>
      <c r="E1035" s="61" t="s">
        <v>1256</v>
      </c>
      <c r="F1035" s="119"/>
      <c r="H1035" s="73"/>
      <c r="I1035" s="65">
        <f t="shared" si="1"/>
        <v>0</v>
      </c>
      <c r="J1035" s="66">
        <f>COUNTIF(Flats!Username, F1035)</f>
        <v>0</v>
      </c>
      <c r="K1035" s="66" t="b">
        <v>0</v>
      </c>
    </row>
    <row r="1036">
      <c r="A1036" s="59">
        <v>32.0</v>
      </c>
      <c r="B1036" s="59">
        <v>50.0</v>
      </c>
      <c r="C1036" s="60">
        <v>33.124701886592</v>
      </c>
      <c r="D1036" s="60">
        <v>-96.6299555953071</v>
      </c>
      <c r="E1036" s="61" t="s">
        <v>1256</v>
      </c>
      <c r="F1036" s="119"/>
      <c r="H1036" s="73"/>
      <c r="I1036" s="65">
        <f t="shared" si="1"/>
        <v>0</v>
      </c>
      <c r="J1036" s="66">
        <f>COUNTIF(Flats!Username, F1036)</f>
        <v>0</v>
      </c>
      <c r="K1036" s="66" t="b">
        <v>0</v>
      </c>
    </row>
    <row r="1037">
      <c r="A1037" s="59">
        <v>32.0</v>
      </c>
      <c r="B1037" s="59">
        <v>51.0</v>
      </c>
      <c r="C1037" s="60">
        <v>33.1247018864744</v>
      </c>
      <c r="D1037" s="60">
        <v>-96.6297839734217</v>
      </c>
      <c r="E1037" s="61" t="s">
        <v>1256</v>
      </c>
      <c r="F1037" s="119"/>
      <c r="H1037" s="73"/>
      <c r="I1037" s="65">
        <f t="shared" si="1"/>
        <v>0</v>
      </c>
      <c r="J1037" s="66">
        <f>COUNTIF(Flats!Username, F1037)</f>
        <v>0</v>
      </c>
      <c r="K1037" s="66" t="b">
        <v>0</v>
      </c>
    </row>
    <row r="1038">
      <c r="A1038" s="59">
        <v>32.0</v>
      </c>
      <c r="B1038" s="59">
        <v>52.0</v>
      </c>
      <c r="C1038" s="60">
        <v>33.1247018863567</v>
      </c>
      <c r="D1038" s="60">
        <v>-96.6296123515363</v>
      </c>
      <c r="E1038" s="61" t="s">
        <v>1256</v>
      </c>
      <c r="F1038" s="119"/>
      <c r="H1038" s="73"/>
      <c r="I1038" s="65">
        <f t="shared" si="1"/>
        <v>0</v>
      </c>
      <c r="J1038" s="66">
        <f>COUNTIF(Flats!Username, F1038)</f>
        <v>0</v>
      </c>
      <c r="K1038" s="66" t="b">
        <v>0</v>
      </c>
    </row>
    <row r="1039">
      <c r="A1039" s="59">
        <v>33.0</v>
      </c>
      <c r="B1039" s="59">
        <v>2.0</v>
      </c>
      <c r="C1039" s="60">
        <v>33.1245581617929</v>
      </c>
      <c r="D1039" s="60">
        <v>-96.6381934472102</v>
      </c>
      <c r="E1039" s="61" t="s">
        <v>1256</v>
      </c>
      <c r="F1039" s="119"/>
      <c r="H1039" s="73"/>
      <c r="I1039" s="65">
        <f t="shared" si="1"/>
        <v>0</v>
      </c>
      <c r="J1039" s="66">
        <f>COUNTIF(Flats!Username, F1039)</f>
        <v>0</v>
      </c>
      <c r="K1039" s="66" t="b">
        <v>0</v>
      </c>
    </row>
    <row r="1040">
      <c r="A1040" s="59">
        <v>33.0</v>
      </c>
      <c r="B1040" s="59">
        <v>3.0</v>
      </c>
      <c r="C1040" s="60">
        <v>33.1245581616752</v>
      </c>
      <c r="D1040" s="60">
        <v>-96.6380218256057</v>
      </c>
      <c r="E1040" s="61" t="s">
        <v>1256</v>
      </c>
      <c r="F1040" s="119"/>
      <c r="H1040" s="73"/>
      <c r="I1040" s="65">
        <f t="shared" si="1"/>
        <v>0</v>
      </c>
      <c r="J1040" s="66">
        <f>COUNTIF(Flats!Username, F1040)</f>
        <v>0</v>
      </c>
      <c r="K1040" s="66" t="b">
        <v>0</v>
      </c>
    </row>
    <row r="1041">
      <c r="A1041" s="59">
        <v>33.0</v>
      </c>
      <c r="B1041" s="59">
        <v>4.0</v>
      </c>
      <c r="C1041" s="60">
        <v>33.1245581615576</v>
      </c>
      <c r="D1041" s="60">
        <v>-96.6378502040012</v>
      </c>
      <c r="E1041" s="61" t="s">
        <v>1256</v>
      </c>
      <c r="F1041" s="119"/>
      <c r="H1041" s="73"/>
      <c r="I1041" s="65">
        <f t="shared" si="1"/>
        <v>0</v>
      </c>
      <c r="J1041" s="66">
        <f>COUNTIF(Flats!Username, F1041)</f>
        <v>0</v>
      </c>
      <c r="K1041" s="66" t="b">
        <v>0</v>
      </c>
    </row>
    <row r="1042">
      <c r="A1042" s="59">
        <v>33.0</v>
      </c>
      <c r="B1042" s="59">
        <v>5.0</v>
      </c>
      <c r="C1042" s="60">
        <v>33.12455816144</v>
      </c>
      <c r="D1042" s="60">
        <v>-96.6376785823968</v>
      </c>
      <c r="E1042" s="61" t="s">
        <v>1256</v>
      </c>
      <c r="F1042" s="119"/>
      <c r="H1042" s="73"/>
      <c r="I1042" s="65">
        <f t="shared" si="1"/>
        <v>0</v>
      </c>
      <c r="J1042" s="66">
        <f>COUNTIF(Flats!Username, F1042)</f>
        <v>0</v>
      </c>
      <c r="K1042" s="66" t="b">
        <v>0</v>
      </c>
    </row>
    <row r="1043">
      <c r="A1043" s="59">
        <v>33.0</v>
      </c>
      <c r="B1043" s="59">
        <v>6.0</v>
      </c>
      <c r="C1043" s="60">
        <v>33.1245581613224</v>
      </c>
      <c r="D1043" s="60">
        <v>-96.6375069607923</v>
      </c>
      <c r="E1043" s="61" t="s">
        <v>1256</v>
      </c>
      <c r="F1043" s="119"/>
      <c r="H1043" s="73"/>
      <c r="I1043" s="65">
        <f t="shared" si="1"/>
        <v>0</v>
      </c>
      <c r="J1043" s="66">
        <f>COUNTIF(Flats!Username, F1043)</f>
        <v>0</v>
      </c>
      <c r="K1043" s="66" t="b">
        <v>0</v>
      </c>
    </row>
    <row r="1044">
      <c r="A1044" s="59">
        <v>33.0</v>
      </c>
      <c r="B1044" s="59">
        <v>7.0</v>
      </c>
      <c r="C1044" s="60">
        <v>33.1245581612047</v>
      </c>
      <c r="D1044" s="60">
        <v>-96.6373353391878</v>
      </c>
      <c r="E1044" s="61" t="s">
        <v>1256</v>
      </c>
      <c r="F1044" s="119"/>
      <c r="H1044" s="73"/>
      <c r="I1044" s="65">
        <f t="shared" si="1"/>
        <v>0</v>
      </c>
      <c r="J1044" s="66">
        <f>COUNTIF(Flats!Username, F1044)</f>
        <v>0</v>
      </c>
      <c r="K1044" s="66" t="b">
        <v>0</v>
      </c>
    </row>
    <row r="1045">
      <c r="A1045" s="59">
        <v>33.0</v>
      </c>
      <c r="B1045" s="59">
        <v>8.0</v>
      </c>
      <c r="C1045" s="60">
        <v>33.1245581610871</v>
      </c>
      <c r="D1045" s="60">
        <v>-96.6371637175834</v>
      </c>
      <c r="E1045" s="61" t="s">
        <v>1256</v>
      </c>
      <c r="F1045" s="79" t="s">
        <v>1149</v>
      </c>
      <c r="G1045" s="69" t="s">
        <v>1402</v>
      </c>
      <c r="H1045" s="73"/>
      <c r="I1045" s="65">
        <f t="shared" si="1"/>
        <v>0</v>
      </c>
      <c r="J1045" s="66">
        <f>COUNTIF(Flats!Username, F1045)</f>
        <v>1</v>
      </c>
      <c r="K1045" s="66" t="b">
        <v>0</v>
      </c>
    </row>
    <row r="1046">
      <c r="A1046" s="59">
        <v>33.0</v>
      </c>
      <c r="B1046" s="59">
        <v>9.0</v>
      </c>
      <c r="C1046" s="60">
        <v>33.1245581609695</v>
      </c>
      <c r="D1046" s="60">
        <v>-96.6369920959789</v>
      </c>
      <c r="E1046" s="61" t="s">
        <v>1256</v>
      </c>
      <c r="F1046" s="119"/>
      <c r="H1046" s="73"/>
      <c r="I1046" s="65">
        <f t="shared" si="1"/>
        <v>0</v>
      </c>
      <c r="J1046" s="66">
        <f>COUNTIF(Flats!Username, F1046)</f>
        <v>0</v>
      </c>
      <c r="K1046" s="66" t="b">
        <v>0</v>
      </c>
    </row>
    <row r="1047">
      <c r="A1047" s="59">
        <v>33.0</v>
      </c>
      <c r="B1047" s="59">
        <v>10.0</v>
      </c>
      <c r="C1047" s="60">
        <v>33.1245581608518</v>
      </c>
      <c r="D1047" s="60">
        <v>-96.6368204743744</v>
      </c>
      <c r="E1047" s="61" t="s">
        <v>1256</v>
      </c>
      <c r="F1047" s="119"/>
      <c r="H1047" s="73"/>
      <c r="I1047" s="65">
        <f t="shared" si="1"/>
        <v>0</v>
      </c>
      <c r="J1047" s="66">
        <f>COUNTIF(Flats!Username, F1047)</f>
        <v>0</v>
      </c>
      <c r="K1047" s="66" t="b">
        <v>0</v>
      </c>
    </row>
    <row r="1048">
      <c r="A1048" s="59">
        <v>33.0</v>
      </c>
      <c r="B1048" s="59">
        <v>11.0</v>
      </c>
      <c r="C1048" s="60">
        <v>33.1245581607342</v>
      </c>
      <c r="D1048" s="60">
        <v>-96.63664885277</v>
      </c>
      <c r="E1048" s="61" t="s">
        <v>1256</v>
      </c>
      <c r="F1048" s="119"/>
      <c r="H1048" s="73"/>
      <c r="I1048" s="65">
        <f t="shared" si="1"/>
        <v>0</v>
      </c>
      <c r="J1048" s="66">
        <f>COUNTIF(Flats!Username, F1048)</f>
        <v>0</v>
      </c>
      <c r="K1048" s="66" t="b">
        <v>0</v>
      </c>
    </row>
    <row r="1049">
      <c r="A1049" s="59">
        <v>33.0</v>
      </c>
      <c r="B1049" s="59">
        <v>12.0</v>
      </c>
      <c r="C1049" s="60">
        <v>33.1245581606166</v>
      </c>
      <c r="D1049" s="60">
        <v>-96.6364772311655</v>
      </c>
      <c r="E1049" s="61" t="s">
        <v>1256</v>
      </c>
      <c r="F1049" s="119"/>
      <c r="H1049" s="73"/>
      <c r="I1049" s="65">
        <f t="shared" si="1"/>
        <v>0</v>
      </c>
      <c r="J1049" s="66">
        <f>COUNTIF(Flats!Username, F1049)</f>
        <v>0</v>
      </c>
      <c r="K1049" s="66" t="b">
        <v>0</v>
      </c>
    </row>
    <row r="1050">
      <c r="A1050" s="59">
        <v>33.0</v>
      </c>
      <c r="B1050" s="59">
        <v>13.0</v>
      </c>
      <c r="C1050" s="60">
        <v>33.1245581604989</v>
      </c>
      <c r="D1050" s="60">
        <v>-96.636305609561</v>
      </c>
      <c r="E1050" s="61" t="s">
        <v>1256</v>
      </c>
      <c r="F1050" s="119"/>
      <c r="H1050" s="73"/>
      <c r="I1050" s="65">
        <f t="shared" si="1"/>
        <v>0</v>
      </c>
      <c r="J1050" s="66">
        <f>COUNTIF(Flats!Username, F1050)</f>
        <v>0</v>
      </c>
      <c r="K1050" s="66" t="b">
        <v>0</v>
      </c>
    </row>
    <row r="1051">
      <c r="A1051" s="59">
        <v>33.0</v>
      </c>
      <c r="B1051" s="59">
        <v>14.0</v>
      </c>
      <c r="C1051" s="60">
        <v>33.1245581603813</v>
      </c>
      <c r="D1051" s="60">
        <v>-96.6361339879566</v>
      </c>
      <c r="E1051" s="61" t="s">
        <v>1256</v>
      </c>
      <c r="F1051" s="119"/>
      <c r="H1051" s="73"/>
      <c r="I1051" s="65">
        <f t="shared" si="1"/>
        <v>0</v>
      </c>
      <c r="J1051" s="66">
        <f>COUNTIF(Flats!Username, F1051)</f>
        <v>0</v>
      </c>
      <c r="K1051" s="66" t="b">
        <v>0</v>
      </c>
    </row>
    <row r="1052">
      <c r="A1052" s="59">
        <v>33.0</v>
      </c>
      <c r="B1052" s="59">
        <v>15.0</v>
      </c>
      <c r="C1052" s="60">
        <v>33.1245581602637</v>
      </c>
      <c r="D1052" s="60">
        <v>-96.6359623663521</v>
      </c>
      <c r="E1052" s="61" t="s">
        <v>1256</v>
      </c>
      <c r="F1052" s="119"/>
      <c r="H1052" s="73"/>
      <c r="I1052" s="65">
        <f t="shared" si="1"/>
        <v>0</v>
      </c>
      <c r="J1052" s="66">
        <f>COUNTIF(Flats!Username, F1052)</f>
        <v>0</v>
      </c>
      <c r="K1052" s="66" t="b">
        <v>0</v>
      </c>
    </row>
    <row r="1053">
      <c r="A1053" s="59">
        <v>33.0</v>
      </c>
      <c r="B1053" s="59">
        <v>16.0</v>
      </c>
      <c r="C1053" s="60">
        <v>33.124558160146</v>
      </c>
      <c r="D1053" s="60">
        <v>-96.6357907447476</v>
      </c>
      <c r="E1053" s="61" t="s">
        <v>1256</v>
      </c>
      <c r="F1053" s="119"/>
      <c r="H1053" s="73"/>
      <c r="I1053" s="65">
        <f t="shared" si="1"/>
        <v>0</v>
      </c>
      <c r="J1053" s="66">
        <f>COUNTIF(Flats!Username, F1053)</f>
        <v>0</v>
      </c>
      <c r="K1053" s="66" t="b">
        <v>0</v>
      </c>
    </row>
    <row r="1054">
      <c r="A1054" s="59">
        <v>33.0</v>
      </c>
      <c r="B1054" s="59">
        <v>17.0</v>
      </c>
      <c r="C1054" s="60">
        <v>33.1245581600284</v>
      </c>
      <c r="D1054" s="60">
        <v>-96.6356191231432</v>
      </c>
      <c r="E1054" s="61" t="s">
        <v>1256</v>
      </c>
      <c r="F1054" s="119"/>
      <c r="H1054" s="73"/>
      <c r="I1054" s="65">
        <f t="shared" si="1"/>
        <v>0</v>
      </c>
      <c r="J1054" s="66">
        <f>COUNTIF(Flats!Username, F1054)</f>
        <v>0</v>
      </c>
      <c r="K1054" s="66" t="b">
        <v>0</v>
      </c>
    </row>
    <row r="1055">
      <c r="A1055" s="59">
        <v>33.0</v>
      </c>
      <c r="B1055" s="59">
        <v>18.0</v>
      </c>
      <c r="C1055" s="60">
        <v>33.1245581599108</v>
      </c>
      <c r="D1055" s="60">
        <v>-96.6354475015387</v>
      </c>
      <c r="E1055" s="61" t="s">
        <v>1256</v>
      </c>
      <c r="F1055" s="119"/>
      <c r="H1055" s="73"/>
      <c r="I1055" s="65">
        <f t="shared" si="1"/>
        <v>0</v>
      </c>
      <c r="J1055" s="66">
        <f>COUNTIF(Flats!Username, F1055)</f>
        <v>0</v>
      </c>
      <c r="K1055" s="66" t="b">
        <v>0</v>
      </c>
    </row>
    <row r="1056">
      <c r="A1056" s="59">
        <v>33.0</v>
      </c>
      <c r="B1056" s="59">
        <v>19.0</v>
      </c>
      <c r="C1056" s="60">
        <v>33.1245581597932</v>
      </c>
      <c r="D1056" s="60">
        <v>-96.6352758799342</v>
      </c>
      <c r="E1056" s="61" t="s">
        <v>1256</v>
      </c>
      <c r="F1056" s="119"/>
      <c r="H1056" s="73"/>
      <c r="I1056" s="65">
        <f t="shared" si="1"/>
        <v>0</v>
      </c>
      <c r="J1056" s="66">
        <f>COUNTIF(Flats!Username, F1056)</f>
        <v>0</v>
      </c>
      <c r="K1056" s="66" t="b">
        <v>0</v>
      </c>
    </row>
    <row r="1057">
      <c r="A1057" s="59">
        <v>33.0</v>
      </c>
      <c r="B1057" s="59">
        <v>20.0</v>
      </c>
      <c r="C1057" s="60">
        <v>33.1245581596755</v>
      </c>
      <c r="D1057" s="60">
        <v>-96.6351042583298</v>
      </c>
      <c r="E1057" s="61" t="s">
        <v>1256</v>
      </c>
      <c r="F1057" s="119"/>
      <c r="H1057" s="73"/>
      <c r="I1057" s="65">
        <f t="shared" si="1"/>
        <v>0</v>
      </c>
      <c r="J1057" s="66">
        <f>COUNTIF(Flats!Username, F1057)</f>
        <v>0</v>
      </c>
      <c r="K1057" s="66" t="b">
        <v>0</v>
      </c>
    </row>
    <row r="1058">
      <c r="A1058" s="59">
        <v>33.0</v>
      </c>
      <c r="B1058" s="59">
        <v>21.0</v>
      </c>
      <c r="C1058" s="60">
        <v>33.1245581595579</v>
      </c>
      <c r="D1058" s="60">
        <v>-96.6349326367253</v>
      </c>
      <c r="E1058" s="61" t="s">
        <v>1256</v>
      </c>
      <c r="F1058" s="119"/>
      <c r="H1058" s="73"/>
      <c r="I1058" s="65">
        <f t="shared" si="1"/>
        <v>0</v>
      </c>
      <c r="J1058" s="66">
        <f>COUNTIF(Flats!Username, F1058)</f>
        <v>0</v>
      </c>
      <c r="K1058" s="66" t="b">
        <v>0</v>
      </c>
    </row>
    <row r="1059">
      <c r="A1059" s="59">
        <v>33.0</v>
      </c>
      <c r="B1059" s="59">
        <v>22.0</v>
      </c>
      <c r="C1059" s="60">
        <v>33.1245581594403</v>
      </c>
      <c r="D1059" s="60">
        <v>-96.6347610151208</v>
      </c>
      <c r="E1059" s="61" t="s">
        <v>1256</v>
      </c>
      <c r="F1059" s="119"/>
      <c r="H1059" s="73"/>
      <c r="I1059" s="65">
        <f t="shared" si="1"/>
        <v>0</v>
      </c>
      <c r="J1059" s="66">
        <f>COUNTIF(Flats!Username, F1059)</f>
        <v>0</v>
      </c>
      <c r="K1059" s="66" t="b">
        <v>0</v>
      </c>
    </row>
    <row r="1060">
      <c r="A1060" s="59">
        <v>33.0</v>
      </c>
      <c r="B1060" s="59">
        <v>23.0</v>
      </c>
      <c r="C1060" s="60">
        <v>33.1245581593226</v>
      </c>
      <c r="D1060" s="60">
        <v>-96.6345893935164</v>
      </c>
      <c r="E1060" s="61" t="s">
        <v>1256</v>
      </c>
      <c r="F1060" s="119"/>
      <c r="H1060" s="73"/>
      <c r="I1060" s="65">
        <f t="shared" si="1"/>
        <v>0</v>
      </c>
      <c r="J1060" s="66">
        <f>COUNTIF(Flats!Username, F1060)</f>
        <v>0</v>
      </c>
      <c r="K1060" s="66" t="b">
        <v>0</v>
      </c>
    </row>
    <row r="1061">
      <c r="A1061" s="59">
        <v>33.0</v>
      </c>
      <c r="B1061" s="59">
        <v>24.0</v>
      </c>
      <c r="C1061" s="60">
        <v>33.124558159205</v>
      </c>
      <c r="D1061" s="60">
        <v>-96.6344177719119</v>
      </c>
      <c r="E1061" s="61" t="s">
        <v>1256</v>
      </c>
      <c r="F1061" s="119"/>
      <c r="H1061" s="73"/>
      <c r="I1061" s="65">
        <f t="shared" si="1"/>
        <v>0</v>
      </c>
      <c r="J1061" s="66">
        <f>COUNTIF(Flats!Username, F1061)</f>
        <v>0</v>
      </c>
      <c r="K1061" s="66" t="b">
        <v>0</v>
      </c>
    </row>
    <row r="1062">
      <c r="A1062" s="59">
        <v>33.0</v>
      </c>
      <c r="B1062" s="59">
        <v>25.0</v>
      </c>
      <c r="C1062" s="60">
        <v>33.1245581590874</v>
      </c>
      <c r="D1062" s="60">
        <v>-96.6342461503074</v>
      </c>
      <c r="E1062" s="61" t="s">
        <v>1256</v>
      </c>
      <c r="F1062" s="119"/>
      <c r="H1062" s="73"/>
      <c r="I1062" s="65">
        <f t="shared" si="1"/>
        <v>0</v>
      </c>
      <c r="J1062" s="66">
        <f>COUNTIF(Flats!Username, F1062)</f>
        <v>0</v>
      </c>
      <c r="K1062" s="66" t="b">
        <v>0</v>
      </c>
    </row>
    <row r="1063">
      <c r="A1063" s="59">
        <v>33.0</v>
      </c>
      <c r="B1063" s="59">
        <v>26.0</v>
      </c>
      <c r="C1063" s="60">
        <v>33.1245581589697</v>
      </c>
      <c r="D1063" s="60">
        <v>-96.634074528703</v>
      </c>
      <c r="E1063" s="61" t="s">
        <v>1256</v>
      </c>
      <c r="F1063" s="119"/>
      <c r="H1063" s="73"/>
      <c r="I1063" s="65">
        <f t="shared" si="1"/>
        <v>0</v>
      </c>
      <c r="J1063" s="66">
        <f>COUNTIF(Flats!Username, F1063)</f>
        <v>0</v>
      </c>
      <c r="K1063" s="66" t="b">
        <v>0</v>
      </c>
    </row>
    <row r="1064">
      <c r="A1064" s="59">
        <v>33.0</v>
      </c>
      <c r="B1064" s="59">
        <v>27.0</v>
      </c>
      <c r="C1064" s="60">
        <v>33.1245581588521</v>
      </c>
      <c r="D1064" s="60">
        <v>-96.6339029070985</v>
      </c>
      <c r="E1064" s="61" t="s">
        <v>1256</v>
      </c>
      <c r="F1064" s="119"/>
      <c r="H1064" s="73"/>
      <c r="I1064" s="65">
        <f t="shared" si="1"/>
        <v>0</v>
      </c>
      <c r="J1064" s="66">
        <f>COUNTIF(Flats!Username, F1064)</f>
        <v>0</v>
      </c>
      <c r="K1064" s="66" t="b">
        <v>0</v>
      </c>
    </row>
    <row r="1065">
      <c r="A1065" s="59">
        <v>33.0</v>
      </c>
      <c r="B1065" s="59">
        <v>28.0</v>
      </c>
      <c r="C1065" s="60">
        <v>33.1245581587344</v>
      </c>
      <c r="D1065" s="60">
        <v>-96.6337312854941</v>
      </c>
      <c r="E1065" s="61" t="s">
        <v>1256</v>
      </c>
      <c r="F1065" s="119"/>
      <c r="H1065" s="73"/>
      <c r="I1065" s="65">
        <f t="shared" si="1"/>
        <v>0</v>
      </c>
      <c r="J1065" s="66">
        <f>COUNTIF(Flats!Username, F1065)</f>
        <v>0</v>
      </c>
      <c r="K1065" s="66" t="b">
        <v>0</v>
      </c>
    </row>
    <row r="1066">
      <c r="A1066" s="59">
        <v>33.0</v>
      </c>
      <c r="B1066" s="59">
        <v>29.0</v>
      </c>
      <c r="C1066" s="60">
        <v>33.1245581586168</v>
      </c>
      <c r="D1066" s="60">
        <v>-96.6335596638896</v>
      </c>
      <c r="E1066" s="61" t="s">
        <v>1256</v>
      </c>
      <c r="F1066" s="119"/>
      <c r="H1066" s="73"/>
      <c r="I1066" s="65">
        <f t="shared" si="1"/>
        <v>0</v>
      </c>
      <c r="J1066" s="66">
        <f>COUNTIF(Flats!Username, F1066)</f>
        <v>0</v>
      </c>
      <c r="K1066" s="66" t="b">
        <v>0</v>
      </c>
    </row>
    <row r="1067">
      <c r="A1067" s="59">
        <v>33.0</v>
      </c>
      <c r="B1067" s="59">
        <v>30.0</v>
      </c>
      <c r="C1067" s="60">
        <v>33.1245581584992</v>
      </c>
      <c r="D1067" s="60">
        <v>-96.6333880422851</v>
      </c>
      <c r="E1067" s="61" t="s">
        <v>1256</v>
      </c>
      <c r="F1067" s="119"/>
      <c r="H1067" s="73"/>
      <c r="I1067" s="65">
        <f t="shared" si="1"/>
        <v>0</v>
      </c>
      <c r="J1067" s="66">
        <f>COUNTIF(Flats!Username, F1067)</f>
        <v>0</v>
      </c>
      <c r="K1067" s="66" t="b">
        <v>0</v>
      </c>
    </row>
    <row r="1068">
      <c r="A1068" s="59">
        <v>33.0</v>
      </c>
      <c r="B1068" s="59">
        <v>31.0</v>
      </c>
      <c r="C1068" s="60">
        <v>33.1245581583815</v>
      </c>
      <c r="D1068" s="60">
        <v>-96.6332164206807</v>
      </c>
      <c r="E1068" s="61" t="s">
        <v>1256</v>
      </c>
      <c r="F1068" s="119"/>
      <c r="H1068" s="73"/>
      <c r="I1068" s="65">
        <f t="shared" si="1"/>
        <v>0</v>
      </c>
      <c r="J1068" s="66">
        <f>COUNTIF(Flats!Username, F1068)</f>
        <v>0</v>
      </c>
      <c r="K1068" s="66" t="b">
        <v>0</v>
      </c>
    </row>
    <row r="1069">
      <c r="A1069" s="59">
        <v>33.0</v>
      </c>
      <c r="B1069" s="59">
        <v>32.0</v>
      </c>
      <c r="C1069" s="60">
        <v>33.1245581582639</v>
      </c>
      <c r="D1069" s="60">
        <v>-96.6330447990762</v>
      </c>
      <c r="E1069" s="61" t="s">
        <v>1256</v>
      </c>
      <c r="F1069" s="119"/>
      <c r="H1069" s="73"/>
      <c r="I1069" s="65">
        <f t="shared" si="1"/>
        <v>0</v>
      </c>
      <c r="J1069" s="66">
        <f>COUNTIF(Flats!Username, F1069)</f>
        <v>0</v>
      </c>
      <c r="K1069" s="66" t="b">
        <v>0</v>
      </c>
    </row>
    <row r="1070">
      <c r="A1070" s="59">
        <v>33.0</v>
      </c>
      <c r="B1070" s="59">
        <v>33.0</v>
      </c>
      <c r="C1070" s="60">
        <v>33.1245581581463</v>
      </c>
      <c r="D1070" s="60">
        <v>-96.6328731774717</v>
      </c>
      <c r="E1070" s="61" t="s">
        <v>1256</v>
      </c>
      <c r="F1070" s="119"/>
      <c r="H1070" s="73"/>
      <c r="I1070" s="65">
        <f t="shared" si="1"/>
        <v>0</v>
      </c>
      <c r="J1070" s="66">
        <f>COUNTIF(Flats!Username, F1070)</f>
        <v>0</v>
      </c>
      <c r="K1070" s="66" t="b">
        <v>0</v>
      </c>
    </row>
    <row r="1071">
      <c r="A1071" s="59">
        <v>33.0</v>
      </c>
      <c r="B1071" s="59">
        <v>34.0</v>
      </c>
      <c r="C1071" s="60">
        <v>33.1245581580286</v>
      </c>
      <c r="D1071" s="60">
        <v>-96.6327015558673</v>
      </c>
      <c r="E1071" s="61" t="s">
        <v>1256</v>
      </c>
      <c r="F1071" s="119"/>
      <c r="H1071" s="73"/>
      <c r="I1071" s="65">
        <f t="shared" si="1"/>
        <v>0</v>
      </c>
      <c r="J1071" s="66">
        <f>COUNTIF(Flats!Username, F1071)</f>
        <v>0</v>
      </c>
      <c r="K1071" s="66" t="b">
        <v>0</v>
      </c>
    </row>
    <row r="1072">
      <c r="A1072" s="59">
        <v>33.0</v>
      </c>
      <c r="B1072" s="59">
        <v>35.0</v>
      </c>
      <c r="C1072" s="60">
        <v>33.124558157911</v>
      </c>
      <c r="D1072" s="60">
        <v>-96.6325299342628</v>
      </c>
      <c r="E1072" s="61" t="s">
        <v>1256</v>
      </c>
      <c r="F1072" s="119"/>
      <c r="H1072" s="73"/>
      <c r="I1072" s="65">
        <f t="shared" si="1"/>
        <v>0</v>
      </c>
      <c r="J1072" s="66">
        <f>COUNTIF(Flats!Username, F1072)</f>
        <v>0</v>
      </c>
      <c r="K1072" s="66" t="b">
        <v>0</v>
      </c>
    </row>
    <row r="1073">
      <c r="A1073" s="59">
        <v>33.0</v>
      </c>
      <c r="B1073" s="59">
        <v>36.0</v>
      </c>
      <c r="C1073" s="60">
        <v>33.1245581577934</v>
      </c>
      <c r="D1073" s="60">
        <v>-96.6323583126583</v>
      </c>
      <c r="E1073" s="61" t="s">
        <v>1256</v>
      </c>
      <c r="F1073" s="119"/>
      <c r="H1073" s="73"/>
      <c r="I1073" s="65">
        <f t="shared" si="1"/>
        <v>0</v>
      </c>
      <c r="J1073" s="66">
        <f>COUNTIF(Flats!Username, F1073)</f>
        <v>0</v>
      </c>
      <c r="K1073" s="66" t="b">
        <v>0</v>
      </c>
    </row>
    <row r="1074">
      <c r="A1074" s="59">
        <v>33.0</v>
      </c>
      <c r="B1074" s="59">
        <v>37.0</v>
      </c>
      <c r="C1074" s="60">
        <v>33.1245581576757</v>
      </c>
      <c r="D1074" s="60">
        <v>-96.6321866910539</v>
      </c>
      <c r="E1074" s="61" t="s">
        <v>1256</v>
      </c>
      <c r="F1074" s="119"/>
      <c r="H1074" s="73"/>
      <c r="I1074" s="65">
        <f t="shared" si="1"/>
        <v>0</v>
      </c>
      <c r="J1074" s="66">
        <f>COUNTIF(Flats!Username, F1074)</f>
        <v>0</v>
      </c>
      <c r="K1074" s="66" t="b">
        <v>0</v>
      </c>
    </row>
    <row r="1075">
      <c r="A1075" s="59">
        <v>33.0</v>
      </c>
      <c r="B1075" s="59">
        <v>38.0</v>
      </c>
      <c r="C1075" s="60">
        <v>33.1245581575581</v>
      </c>
      <c r="D1075" s="60">
        <v>-96.6320150694494</v>
      </c>
      <c r="E1075" s="61" t="s">
        <v>1256</v>
      </c>
      <c r="F1075" s="119"/>
      <c r="H1075" s="73"/>
      <c r="I1075" s="65">
        <f t="shared" si="1"/>
        <v>0</v>
      </c>
      <c r="J1075" s="66">
        <f>COUNTIF(Flats!Username, F1075)</f>
        <v>0</v>
      </c>
      <c r="K1075" s="66" t="b">
        <v>0</v>
      </c>
    </row>
    <row r="1076">
      <c r="A1076" s="59">
        <v>33.0</v>
      </c>
      <c r="B1076" s="59">
        <v>39.0</v>
      </c>
      <c r="C1076" s="60">
        <v>33.1245581574405</v>
      </c>
      <c r="D1076" s="60">
        <v>-96.6318434478449</v>
      </c>
      <c r="E1076" s="61" t="s">
        <v>1256</v>
      </c>
      <c r="F1076" s="119"/>
      <c r="H1076" s="73"/>
      <c r="I1076" s="65">
        <f t="shared" si="1"/>
        <v>0</v>
      </c>
      <c r="J1076" s="66">
        <f>COUNTIF(Flats!Username, F1076)</f>
        <v>0</v>
      </c>
      <c r="K1076" s="66" t="b">
        <v>0</v>
      </c>
    </row>
    <row r="1077">
      <c r="A1077" s="59">
        <v>33.0</v>
      </c>
      <c r="B1077" s="59">
        <v>40.0</v>
      </c>
      <c r="C1077" s="60">
        <v>33.1245581573228</v>
      </c>
      <c r="D1077" s="60">
        <v>-96.6316718262405</v>
      </c>
      <c r="E1077" s="61" t="s">
        <v>1256</v>
      </c>
      <c r="F1077" s="119"/>
      <c r="H1077" s="73"/>
      <c r="I1077" s="65">
        <f t="shared" si="1"/>
        <v>0</v>
      </c>
      <c r="J1077" s="66">
        <f>COUNTIF(Flats!Username, F1077)</f>
        <v>0</v>
      </c>
      <c r="K1077" s="66" t="b">
        <v>0</v>
      </c>
    </row>
    <row r="1078">
      <c r="A1078" s="59">
        <v>33.0</v>
      </c>
      <c r="B1078" s="59">
        <v>41.0</v>
      </c>
      <c r="C1078" s="60">
        <v>33.1245581572052</v>
      </c>
      <c r="D1078" s="60">
        <v>-96.631500204636</v>
      </c>
      <c r="E1078" s="61" t="s">
        <v>1256</v>
      </c>
      <c r="F1078" s="119"/>
      <c r="H1078" s="73"/>
      <c r="I1078" s="65">
        <f t="shared" si="1"/>
        <v>0</v>
      </c>
      <c r="J1078" s="66">
        <f>COUNTIF(Flats!Username, F1078)</f>
        <v>0</v>
      </c>
      <c r="K1078" s="66" t="b">
        <v>0</v>
      </c>
    </row>
    <row r="1079">
      <c r="A1079" s="59">
        <v>33.0</v>
      </c>
      <c r="B1079" s="59">
        <v>42.0</v>
      </c>
      <c r="C1079" s="60">
        <v>33.1245581570876</v>
      </c>
      <c r="D1079" s="60">
        <v>-96.6313285830315</v>
      </c>
      <c r="E1079" s="61" t="s">
        <v>1256</v>
      </c>
      <c r="F1079" s="119"/>
      <c r="H1079" s="73"/>
      <c r="I1079" s="65">
        <f t="shared" si="1"/>
        <v>0</v>
      </c>
      <c r="J1079" s="66">
        <f>COUNTIF(Flats!Username, F1079)</f>
        <v>0</v>
      </c>
      <c r="K1079" s="66" t="b">
        <v>0</v>
      </c>
    </row>
    <row r="1080">
      <c r="A1080" s="59">
        <v>33.0</v>
      </c>
      <c r="B1080" s="59">
        <v>43.0</v>
      </c>
      <c r="C1080" s="60">
        <v>33.12455815697</v>
      </c>
      <c r="D1080" s="60">
        <v>-96.6311569614271</v>
      </c>
      <c r="E1080" s="61" t="s">
        <v>1256</v>
      </c>
      <c r="F1080" s="119"/>
      <c r="H1080" s="73"/>
      <c r="I1080" s="65">
        <f t="shared" si="1"/>
        <v>0</v>
      </c>
      <c r="J1080" s="66">
        <f>COUNTIF(Flats!Username, F1080)</f>
        <v>0</v>
      </c>
      <c r="K1080" s="66" t="b">
        <v>0</v>
      </c>
    </row>
    <row r="1081">
      <c r="A1081" s="59">
        <v>33.0</v>
      </c>
      <c r="B1081" s="59">
        <v>44.0</v>
      </c>
      <c r="C1081" s="60">
        <v>33.1245581568523</v>
      </c>
      <c r="D1081" s="60">
        <v>-96.6309853398226</v>
      </c>
      <c r="E1081" s="61" t="s">
        <v>1256</v>
      </c>
      <c r="F1081" s="119"/>
      <c r="H1081" s="73"/>
      <c r="I1081" s="65">
        <f t="shared" si="1"/>
        <v>0</v>
      </c>
      <c r="J1081" s="66">
        <f>COUNTIF(Flats!Username, F1081)</f>
        <v>0</v>
      </c>
      <c r="K1081" s="66" t="b">
        <v>0</v>
      </c>
    </row>
    <row r="1082">
      <c r="A1082" s="59">
        <v>33.0</v>
      </c>
      <c r="B1082" s="59">
        <v>45.0</v>
      </c>
      <c r="C1082" s="60">
        <v>33.1245581567347</v>
      </c>
      <c r="D1082" s="60">
        <v>-96.6308137182181</v>
      </c>
      <c r="E1082" s="61" t="s">
        <v>1256</v>
      </c>
      <c r="F1082" s="119"/>
      <c r="H1082" s="73"/>
      <c r="I1082" s="65">
        <f t="shared" si="1"/>
        <v>0</v>
      </c>
      <c r="J1082" s="66">
        <f>COUNTIF(Flats!Username, F1082)</f>
        <v>0</v>
      </c>
      <c r="K1082" s="66" t="b">
        <v>0</v>
      </c>
    </row>
    <row r="1083">
      <c r="A1083" s="59">
        <v>33.0</v>
      </c>
      <c r="B1083" s="59">
        <v>46.0</v>
      </c>
      <c r="C1083" s="60">
        <v>33.1245581566171</v>
      </c>
      <c r="D1083" s="60">
        <v>-96.6306420966137</v>
      </c>
      <c r="E1083" s="61" t="s">
        <v>1256</v>
      </c>
      <c r="F1083" s="119"/>
      <c r="H1083" s="73"/>
      <c r="I1083" s="65">
        <f t="shared" si="1"/>
        <v>0</v>
      </c>
      <c r="J1083" s="66">
        <f>COUNTIF(Flats!Username, F1083)</f>
        <v>0</v>
      </c>
      <c r="K1083" s="66" t="b">
        <v>0</v>
      </c>
    </row>
    <row r="1084">
      <c r="A1084" s="59">
        <v>33.0</v>
      </c>
      <c r="B1084" s="59">
        <v>47.0</v>
      </c>
      <c r="C1084" s="60">
        <v>33.1245581564994</v>
      </c>
      <c r="D1084" s="60">
        <v>-96.6304704750092</v>
      </c>
      <c r="E1084" s="61" t="s">
        <v>1256</v>
      </c>
      <c r="F1084" s="119"/>
      <c r="H1084" s="73"/>
      <c r="I1084" s="65">
        <f t="shared" si="1"/>
        <v>0</v>
      </c>
      <c r="J1084" s="66">
        <f>COUNTIF(Flats!Username, F1084)</f>
        <v>0</v>
      </c>
      <c r="K1084" s="66" t="b">
        <v>0</v>
      </c>
    </row>
    <row r="1085">
      <c r="A1085" s="59">
        <v>33.0</v>
      </c>
      <c r="B1085" s="59">
        <v>48.0</v>
      </c>
      <c r="C1085" s="60">
        <v>33.1245581563818</v>
      </c>
      <c r="D1085" s="60">
        <v>-96.6302988534047</v>
      </c>
      <c r="E1085" s="61" t="s">
        <v>1256</v>
      </c>
      <c r="F1085" s="119"/>
      <c r="H1085" s="73"/>
      <c r="I1085" s="65">
        <f t="shared" si="1"/>
        <v>0</v>
      </c>
      <c r="J1085" s="66">
        <f>COUNTIF(Flats!Username, F1085)</f>
        <v>0</v>
      </c>
      <c r="K1085" s="66" t="b">
        <v>0</v>
      </c>
    </row>
    <row r="1086">
      <c r="A1086" s="59">
        <v>33.0</v>
      </c>
      <c r="B1086" s="59">
        <v>49.0</v>
      </c>
      <c r="C1086" s="60">
        <v>33.1245581562642</v>
      </c>
      <c r="D1086" s="60">
        <v>-96.6301272318003</v>
      </c>
      <c r="E1086" s="61" t="s">
        <v>1256</v>
      </c>
      <c r="F1086" s="119"/>
      <c r="H1086" s="73"/>
      <c r="I1086" s="65">
        <f t="shared" si="1"/>
        <v>0</v>
      </c>
      <c r="J1086" s="66">
        <f>COUNTIF(Flats!Username, F1086)</f>
        <v>0</v>
      </c>
      <c r="K1086" s="66" t="b">
        <v>0</v>
      </c>
    </row>
    <row r="1087">
      <c r="A1087" s="59">
        <v>33.0</v>
      </c>
      <c r="B1087" s="59">
        <v>50.0</v>
      </c>
      <c r="C1087" s="60">
        <v>33.1245581561466</v>
      </c>
      <c r="D1087" s="60">
        <v>-96.6299556101958</v>
      </c>
      <c r="E1087" s="61" t="s">
        <v>1256</v>
      </c>
      <c r="F1087" s="119"/>
      <c r="H1087" s="73"/>
      <c r="I1087" s="65">
        <f t="shared" si="1"/>
        <v>0</v>
      </c>
      <c r="J1087" s="66">
        <f>COUNTIF(Flats!Username, F1087)</f>
        <v>0</v>
      </c>
      <c r="K1087" s="66" t="b">
        <v>0</v>
      </c>
    </row>
    <row r="1088">
      <c r="A1088" s="59">
        <v>33.0</v>
      </c>
      <c r="B1088" s="59">
        <v>51.0</v>
      </c>
      <c r="C1088" s="60">
        <v>33.124558156029</v>
      </c>
      <c r="D1088" s="60">
        <v>-96.6297839885913</v>
      </c>
      <c r="E1088" s="61" t="s">
        <v>1256</v>
      </c>
      <c r="F1088" s="119"/>
      <c r="H1088" s="73"/>
      <c r="I1088" s="65">
        <f t="shared" si="1"/>
        <v>0</v>
      </c>
      <c r="J1088" s="66">
        <f>COUNTIF(Flats!Username, F1088)</f>
        <v>0</v>
      </c>
      <c r="K1088" s="66" t="b">
        <v>0</v>
      </c>
    </row>
    <row r="1089">
      <c r="A1089" s="59">
        <v>34.0</v>
      </c>
      <c r="B1089" s="59">
        <v>3.0</v>
      </c>
      <c r="C1089" s="60">
        <v>33.1244144312298</v>
      </c>
      <c r="D1089" s="60">
        <v>-96.6380218272913</v>
      </c>
      <c r="E1089" s="61" t="s">
        <v>1256</v>
      </c>
      <c r="F1089" s="119"/>
      <c r="H1089" s="73"/>
      <c r="I1089" s="65">
        <f t="shared" si="1"/>
        <v>0</v>
      </c>
      <c r="J1089" s="66">
        <f>COUNTIF(Flats!Username, F1089)</f>
        <v>0</v>
      </c>
      <c r="K1089" s="66" t="b">
        <v>0</v>
      </c>
    </row>
    <row r="1090">
      <c r="A1090" s="59">
        <v>34.0</v>
      </c>
      <c r="B1090" s="59">
        <v>4.0</v>
      </c>
      <c r="C1090" s="60">
        <v>33.1244144311122</v>
      </c>
      <c r="D1090" s="60">
        <v>-96.6378502059677</v>
      </c>
      <c r="E1090" s="61" t="s">
        <v>1256</v>
      </c>
      <c r="F1090" s="119"/>
      <c r="H1090" s="73"/>
      <c r="I1090" s="65">
        <f t="shared" si="1"/>
        <v>0</v>
      </c>
      <c r="J1090" s="66">
        <f>COUNTIF(Flats!Username, F1090)</f>
        <v>0</v>
      </c>
      <c r="K1090" s="66" t="b">
        <v>0</v>
      </c>
    </row>
    <row r="1091">
      <c r="A1091" s="59">
        <v>34.0</v>
      </c>
      <c r="B1091" s="59">
        <v>5.0</v>
      </c>
      <c r="C1091" s="60">
        <v>33.1244144309945</v>
      </c>
      <c r="D1091" s="60">
        <v>-96.6376785846442</v>
      </c>
      <c r="E1091" s="61" t="s">
        <v>1256</v>
      </c>
      <c r="F1091" s="119"/>
      <c r="H1091" s="73"/>
      <c r="I1091" s="65">
        <f t="shared" si="1"/>
        <v>0</v>
      </c>
      <c r="J1091" s="66">
        <f>COUNTIF(Flats!Username, F1091)</f>
        <v>0</v>
      </c>
      <c r="K1091" s="66" t="b">
        <v>0</v>
      </c>
    </row>
    <row r="1092">
      <c r="A1092" s="59">
        <v>34.0</v>
      </c>
      <c r="B1092" s="59">
        <v>8.0</v>
      </c>
      <c r="C1092" s="60">
        <v>33.1244144306416</v>
      </c>
      <c r="D1092" s="60">
        <v>-96.6371637206735</v>
      </c>
      <c r="E1092" s="61" t="s">
        <v>1256</v>
      </c>
      <c r="F1092" s="119"/>
      <c r="H1092" s="73"/>
      <c r="I1092" s="65">
        <f t="shared" si="1"/>
        <v>0</v>
      </c>
      <c r="J1092" s="66">
        <f>COUNTIF(Flats!Username, F1092)</f>
        <v>0</v>
      </c>
      <c r="K1092" s="66" t="b">
        <v>0</v>
      </c>
    </row>
    <row r="1093">
      <c r="A1093" s="59">
        <v>34.0</v>
      </c>
      <c r="B1093" s="59">
        <v>9.0</v>
      </c>
      <c r="C1093" s="60">
        <v>33.124414430524</v>
      </c>
      <c r="D1093" s="60">
        <v>-96.63699209935</v>
      </c>
      <c r="E1093" s="61" t="s">
        <v>1256</v>
      </c>
      <c r="F1093" s="119"/>
      <c r="H1093" s="73"/>
      <c r="I1093" s="65">
        <f t="shared" si="1"/>
        <v>0</v>
      </c>
      <c r="J1093" s="66">
        <f>COUNTIF(Flats!Username, F1093)</f>
        <v>0</v>
      </c>
      <c r="K1093" s="66" t="b">
        <v>0</v>
      </c>
    </row>
    <row r="1094">
      <c r="A1094" s="59">
        <v>34.0</v>
      </c>
      <c r="B1094" s="59">
        <v>10.0</v>
      </c>
      <c r="C1094" s="60">
        <v>33.1244144304064</v>
      </c>
      <c r="D1094" s="60">
        <v>-96.6368204780265</v>
      </c>
      <c r="E1094" s="61" t="s">
        <v>1256</v>
      </c>
      <c r="F1094" s="119"/>
      <c r="H1094" s="73"/>
      <c r="I1094" s="65">
        <f t="shared" si="1"/>
        <v>0</v>
      </c>
      <c r="J1094" s="66">
        <f>COUNTIF(Flats!Username, F1094)</f>
        <v>0</v>
      </c>
      <c r="K1094" s="66" t="b">
        <v>0</v>
      </c>
    </row>
    <row r="1095">
      <c r="A1095" s="59">
        <v>34.0</v>
      </c>
      <c r="B1095" s="59">
        <v>11.0</v>
      </c>
      <c r="C1095" s="60">
        <v>33.1244144302888</v>
      </c>
      <c r="D1095" s="60">
        <v>-96.6366488567029</v>
      </c>
      <c r="E1095" s="61" t="s">
        <v>1256</v>
      </c>
      <c r="F1095" s="119"/>
      <c r="H1095" s="73"/>
      <c r="I1095" s="65">
        <f t="shared" si="1"/>
        <v>0</v>
      </c>
      <c r="J1095" s="66">
        <f>COUNTIF(Flats!Username, F1095)</f>
        <v>0</v>
      </c>
      <c r="K1095" s="66" t="b">
        <v>0</v>
      </c>
    </row>
    <row r="1096">
      <c r="A1096" s="59">
        <v>34.0</v>
      </c>
      <c r="B1096" s="59">
        <v>12.0</v>
      </c>
      <c r="C1096" s="60">
        <v>33.1244144301711</v>
      </c>
      <c r="D1096" s="60">
        <v>-96.6364772353794</v>
      </c>
      <c r="E1096" s="61" t="s">
        <v>1256</v>
      </c>
      <c r="F1096" s="119"/>
      <c r="H1096" s="73"/>
      <c r="I1096" s="65">
        <f t="shared" si="1"/>
        <v>0</v>
      </c>
      <c r="J1096" s="66">
        <f>COUNTIF(Flats!Username, F1096)</f>
        <v>0</v>
      </c>
      <c r="K1096" s="66" t="b">
        <v>0</v>
      </c>
    </row>
    <row r="1097">
      <c r="A1097" s="59">
        <v>34.0</v>
      </c>
      <c r="B1097" s="59">
        <v>13.0</v>
      </c>
      <c r="C1097" s="60">
        <v>33.1244144300535</v>
      </c>
      <c r="D1097" s="60">
        <v>-96.6363056140558</v>
      </c>
      <c r="E1097" s="61" t="s">
        <v>1256</v>
      </c>
      <c r="F1097" s="119"/>
      <c r="H1097" s="73"/>
      <c r="I1097" s="65">
        <f t="shared" si="1"/>
        <v>0</v>
      </c>
      <c r="J1097" s="66">
        <f>COUNTIF(Flats!Username, F1097)</f>
        <v>0</v>
      </c>
      <c r="K1097" s="66" t="b">
        <v>0</v>
      </c>
    </row>
    <row r="1098">
      <c r="A1098" s="59">
        <v>34.0</v>
      </c>
      <c r="B1098" s="59">
        <v>14.0</v>
      </c>
      <c r="C1098" s="60">
        <v>33.1244144299359</v>
      </c>
      <c r="D1098" s="60">
        <v>-96.6361339927323</v>
      </c>
      <c r="E1098" s="61" t="s">
        <v>1256</v>
      </c>
      <c r="F1098" s="119"/>
      <c r="H1098" s="73"/>
      <c r="I1098" s="65">
        <f t="shared" si="1"/>
        <v>0</v>
      </c>
      <c r="J1098" s="66">
        <f>COUNTIF(Flats!Username, F1098)</f>
        <v>0</v>
      </c>
      <c r="K1098" s="66" t="b">
        <v>0</v>
      </c>
    </row>
    <row r="1099">
      <c r="A1099" s="59">
        <v>34.0</v>
      </c>
      <c r="B1099" s="59">
        <v>15.0</v>
      </c>
      <c r="C1099" s="60">
        <v>33.1244144298183</v>
      </c>
      <c r="D1099" s="60">
        <v>-96.6359623714087</v>
      </c>
      <c r="E1099" s="61" t="s">
        <v>1256</v>
      </c>
      <c r="F1099" s="119"/>
      <c r="H1099" s="73"/>
      <c r="I1099" s="65">
        <f t="shared" si="1"/>
        <v>0</v>
      </c>
      <c r="J1099" s="66">
        <f>COUNTIF(Flats!Username, F1099)</f>
        <v>0</v>
      </c>
      <c r="K1099" s="66" t="b">
        <v>0</v>
      </c>
    </row>
    <row r="1100">
      <c r="A1100" s="59">
        <v>34.0</v>
      </c>
      <c r="B1100" s="59">
        <v>16.0</v>
      </c>
      <c r="C1100" s="60">
        <v>33.1244144297006</v>
      </c>
      <c r="D1100" s="60">
        <v>-96.6357907500852</v>
      </c>
      <c r="E1100" s="61" t="s">
        <v>1256</v>
      </c>
      <c r="F1100" s="119"/>
      <c r="H1100" s="73"/>
      <c r="I1100" s="65">
        <f t="shared" si="1"/>
        <v>0</v>
      </c>
      <c r="J1100" s="66">
        <f>COUNTIF(Flats!Username, F1100)</f>
        <v>0</v>
      </c>
      <c r="K1100" s="66" t="b">
        <v>0</v>
      </c>
    </row>
    <row r="1101">
      <c r="A1101" s="59">
        <v>34.0</v>
      </c>
      <c r="B1101" s="59">
        <v>17.0</v>
      </c>
      <c r="C1101" s="60">
        <v>33.124414429583</v>
      </c>
      <c r="D1101" s="60">
        <v>-96.6356191287616</v>
      </c>
      <c r="E1101" s="61" t="s">
        <v>1256</v>
      </c>
      <c r="F1101" s="119"/>
      <c r="H1101" s="73"/>
      <c r="I1101" s="65">
        <f t="shared" si="1"/>
        <v>0</v>
      </c>
      <c r="J1101" s="66">
        <f>COUNTIF(Flats!Username, F1101)</f>
        <v>0</v>
      </c>
      <c r="K1101" s="66" t="b">
        <v>0</v>
      </c>
    </row>
    <row r="1102">
      <c r="A1102" s="59">
        <v>34.0</v>
      </c>
      <c r="B1102" s="59">
        <v>18.0</v>
      </c>
      <c r="C1102" s="60">
        <v>33.1244144294654</v>
      </c>
      <c r="D1102" s="60">
        <v>-96.6354475074381</v>
      </c>
      <c r="E1102" s="61" t="s">
        <v>1256</v>
      </c>
      <c r="F1102" s="119"/>
      <c r="H1102" s="73"/>
      <c r="I1102" s="65">
        <f t="shared" si="1"/>
        <v>0</v>
      </c>
      <c r="J1102" s="66">
        <f>COUNTIF(Flats!Username, F1102)</f>
        <v>0</v>
      </c>
      <c r="K1102" s="66" t="b">
        <v>0</v>
      </c>
    </row>
    <row r="1103">
      <c r="A1103" s="59">
        <v>34.0</v>
      </c>
      <c r="B1103" s="59">
        <v>19.0</v>
      </c>
      <c r="C1103" s="60">
        <v>33.1244144293477</v>
      </c>
      <c r="D1103" s="60">
        <v>-96.6352758861145</v>
      </c>
      <c r="E1103" s="61" t="s">
        <v>1256</v>
      </c>
      <c r="F1103" s="119"/>
      <c r="H1103" s="73"/>
      <c r="I1103" s="65">
        <f t="shared" si="1"/>
        <v>0</v>
      </c>
      <c r="J1103" s="66">
        <f>COUNTIF(Flats!Username, F1103)</f>
        <v>0</v>
      </c>
      <c r="K1103" s="66" t="b">
        <v>0</v>
      </c>
    </row>
    <row r="1104">
      <c r="A1104" s="59">
        <v>34.0</v>
      </c>
      <c r="B1104" s="59">
        <v>20.0</v>
      </c>
      <c r="C1104" s="60">
        <v>33.1244144292301</v>
      </c>
      <c r="D1104" s="60">
        <v>-96.635104264791</v>
      </c>
      <c r="E1104" s="61" t="s">
        <v>1256</v>
      </c>
      <c r="F1104" s="119"/>
      <c r="H1104" s="73"/>
      <c r="I1104" s="65">
        <f t="shared" si="1"/>
        <v>0</v>
      </c>
      <c r="J1104" s="66">
        <f>COUNTIF(Flats!Username, F1104)</f>
        <v>0</v>
      </c>
      <c r="K1104" s="66" t="b">
        <v>0</v>
      </c>
    </row>
    <row r="1105">
      <c r="A1105" s="59">
        <v>34.0</v>
      </c>
      <c r="B1105" s="59">
        <v>21.0</v>
      </c>
      <c r="C1105" s="60">
        <v>33.1244144291125</v>
      </c>
      <c r="D1105" s="60">
        <v>-96.6349326434675</v>
      </c>
      <c r="E1105" s="61" t="s">
        <v>1256</v>
      </c>
      <c r="F1105" s="119"/>
      <c r="H1105" s="73"/>
      <c r="I1105" s="65">
        <f t="shared" si="1"/>
        <v>0</v>
      </c>
      <c r="J1105" s="66">
        <f>COUNTIF(Flats!Username, F1105)</f>
        <v>0</v>
      </c>
      <c r="K1105" s="66" t="b">
        <v>0</v>
      </c>
    </row>
    <row r="1106">
      <c r="A1106" s="59">
        <v>34.0</v>
      </c>
      <c r="B1106" s="59">
        <v>22.0</v>
      </c>
      <c r="C1106" s="60">
        <v>33.1244144289948</v>
      </c>
      <c r="D1106" s="60">
        <v>-96.6347610221439</v>
      </c>
      <c r="E1106" s="61" t="s">
        <v>1256</v>
      </c>
      <c r="F1106" s="119"/>
      <c r="H1106" s="73"/>
      <c r="I1106" s="65">
        <f t="shared" si="1"/>
        <v>0</v>
      </c>
      <c r="J1106" s="66">
        <f>COUNTIF(Flats!Username, F1106)</f>
        <v>0</v>
      </c>
      <c r="K1106" s="66" t="b">
        <v>0</v>
      </c>
    </row>
    <row r="1107">
      <c r="A1107" s="59">
        <v>34.0</v>
      </c>
      <c r="B1107" s="59">
        <v>23.0</v>
      </c>
      <c r="C1107" s="60">
        <v>33.1244144288772</v>
      </c>
      <c r="D1107" s="60">
        <v>-96.6345894008204</v>
      </c>
      <c r="E1107" s="61" t="s">
        <v>1256</v>
      </c>
      <c r="F1107" s="119"/>
      <c r="H1107" s="73"/>
      <c r="I1107" s="65">
        <f t="shared" si="1"/>
        <v>0</v>
      </c>
      <c r="J1107" s="66">
        <f>COUNTIF(Flats!Username, F1107)</f>
        <v>0</v>
      </c>
      <c r="K1107" s="66" t="b">
        <v>0</v>
      </c>
    </row>
    <row r="1108">
      <c r="A1108" s="59">
        <v>34.0</v>
      </c>
      <c r="B1108" s="59">
        <v>24.0</v>
      </c>
      <c r="C1108" s="60">
        <v>33.1244144287596</v>
      </c>
      <c r="D1108" s="60">
        <v>-96.6344177794968</v>
      </c>
      <c r="E1108" s="61" t="s">
        <v>1256</v>
      </c>
      <c r="F1108" s="119"/>
      <c r="H1108" s="73"/>
      <c r="I1108" s="65">
        <f t="shared" si="1"/>
        <v>0</v>
      </c>
      <c r="J1108" s="66">
        <f>COUNTIF(Flats!Username, F1108)</f>
        <v>0</v>
      </c>
      <c r="K1108" s="66" t="b">
        <v>0</v>
      </c>
    </row>
    <row r="1109">
      <c r="A1109" s="59">
        <v>34.0</v>
      </c>
      <c r="B1109" s="59">
        <v>25.0</v>
      </c>
      <c r="C1109" s="60">
        <v>33.1244144286419</v>
      </c>
      <c r="D1109" s="60">
        <v>-96.6342461581733</v>
      </c>
      <c r="E1109" s="61" t="s">
        <v>1256</v>
      </c>
      <c r="F1109" s="119"/>
      <c r="H1109" s="73"/>
      <c r="I1109" s="65">
        <f t="shared" si="1"/>
        <v>0</v>
      </c>
      <c r="J1109" s="66">
        <f>COUNTIF(Flats!Username, F1109)</f>
        <v>0</v>
      </c>
      <c r="K1109" s="66" t="b">
        <v>0</v>
      </c>
    </row>
    <row r="1110">
      <c r="A1110" s="59">
        <v>34.0</v>
      </c>
      <c r="B1110" s="59">
        <v>26.0</v>
      </c>
      <c r="C1110" s="60">
        <v>33.1244144285243</v>
      </c>
      <c r="D1110" s="60">
        <v>-96.6340745368497</v>
      </c>
      <c r="E1110" s="61" t="s">
        <v>1256</v>
      </c>
      <c r="F1110" s="119"/>
      <c r="H1110" s="73"/>
      <c r="I1110" s="65">
        <f t="shared" si="1"/>
        <v>0</v>
      </c>
      <c r="J1110" s="66">
        <f>COUNTIF(Flats!Username, F1110)</f>
        <v>0</v>
      </c>
      <c r="K1110" s="66" t="b">
        <v>0</v>
      </c>
    </row>
    <row r="1111">
      <c r="A1111" s="59">
        <v>34.0</v>
      </c>
      <c r="B1111" s="59">
        <v>27.0</v>
      </c>
      <c r="C1111" s="60">
        <v>33.1244144284067</v>
      </c>
      <c r="D1111" s="60">
        <v>-96.6339029155262</v>
      </c>
      <c r="E1111" s="61" t="s">
        <v>1256</v>
      </c>
      <c r="F1111" s="119"/>
      <c r="H1111" s="73"/>
      <c r="I1111" s="65">
        <f t="shared" si="1"/>
        <v>0</v>
      </c>
      <c r="J1111" s="66">
        <f>COUNTIF(Flats!Username, F1111)</f>
        <v>0</v>
      </c>
      <c r="K1111" s="66" t="b">
        <v>0</v>
      </c>
    </row>
    <row r="1112">
      <c r="A1112" s="59">
        <v>34.0</v>
      </c>
      <c r="B1112" s="59">
        <v>28.0</v>
      </c>
      <c r="C1112" s="60">
        <v>33.1244144282891</v>
      </c>
      <c r="D1112" s="60">
        <v>-96.6337312942026</v>
      </c>
      <c r="E1112" s="61" t="s">
        <v>1256</v>
      </c>
      <c r="F1112" s="119"/>
      <c r="H1112" s="73"/>
      <c r="I1112" s="65">
        <f t="shared" si="1"/>
        <v>0</v>
      </c>
      <c r="J1112" s="66">
        <f>COUNTIF(Flats!Username, F1112)</f>
        <v>0</v>
      </c>
      <c r="K1112" s="66" t="b">
        <v>0</v>
      </c>
    </row>
    <row r="1113">
      <c r="A1113" s="59">
        <v>34.0</v>
      </c>
      <c r="B1113" s="59">
        <v>29.0</v>
      </c>
      <c r="C1113" s="60">
        <v>33.1244144281714</v>
      </c>
      <c r="D1113" s="60">
        <v>-96.6335596728791</v>
      </c>
      <c r="E1113" s="61" t="s">
        <v>1256</v>
      </c>
      <c r="F1113" s="119"/>
      <c r="H1113" s="73"/>
      <c r="I1113" s="65">
        <f t="shared" si="1"/>
        <v>0</v>
      </c>
      <c r="J1113" s="66">
        <f>COUNTIF(Flats!Username, F1113)</f>
        <v>0</v>
      </c>
      <c r="K1113" s="66" t="b">
        <v>0</v>
      </c>
    </row>
    <row r="1114">
      <c r="A1114" s="59">
        <v>34.0</v>
      </c>
      <c r="B1114" s="59">
        <v>30.0</v>
      </c>
      <c r="C1114" s="60">
        <v>33.1244144280538</v>
      </c>
      <c r="D1114" s="60">
        <v>-96.6333880515555</v>
      </c>
      <c r="E1114" s="61" t="s">
        <v>1256</v>
      </c>
      <c r="F1114" s="119"/>
      <c r="H1114" s="73"/>
      <c r="I1114" s="65">
        <f t="shared" si="1"/>
        <v>0</v>
      </c>
      <c r="J1114" s="66">
        <f>COUNTIF(Flats!Username, F1114)</f>
        <v>0</v>
      </c>
      <c r="K1114" s="66" t="b">
        <v>0</v>
      </c>
    </row>
    <row r="1115">
      <c r="A1115" s="59">
        <v>34.0</v>
      </c>
      <c r="B1115" s="59">
        <v>31.0</v>
      </c>
      <c r="C1115" s="60">
        <v>33.1244144279362</v>
      </c>
      <c r="D1115" s="60">
        <v>-96.633216430232</v>
      </c>
      <c r="E1115" s="61" t="s">
        <v>1256</v>
      </c>
      <c r="F1115" s="119"/>
      <c r="H1115" s="73"/>
      <c r="I1115" s="65">
        <f t="shared" si="1"/>
        <v>0</v>
      </c>
      <c r="J1115" s="66">
        <f>COUNTIF(Flats!Username, F1115)</f>
        <v>0</v>
      </c>
      <c r="K1115" s="66" t="b">
        <v>0</v>
      </c>
    </row>
    <row r="1116">
      <c r="A1116" s="59">
        <v>34.0</v>
      </c>
      <c r="B1116" s="59">
        <v>32.0</v>
      </c>
      <c r="C1116" s="60">
        <v>33.1244144278186</v>
      </c>
      <c r="D1116" s="60">
        <v>-96.6330448089085</v>
      </c>
      <c r="E1116" s="61" t="s">
        <v>1256</v>
      </c>
      <c r="F1116" s="119"/>
      <c r="H1116" s="73"/>
      <c r="I1116" s="65">
        <f t="shared" si="1"/>
        <v>0</v>
      </c>
      <c r="J1116" s="66">
        <f>COUNTIF(Flats!Username, F1116)</f>
        <v>0</v>
      </c>
      <c r="K1116" s="66" t="b">
        <v>0</v>
      </c>
    </row>
    <row r="1117">
      <c r="A1117" s="59">
        <v>34.0</v>
      </c>
      <c r="B1117" s="59">
        <v>33.0</v>
      </c>
      <c r="C1117" s="60">
        <v>33.1244144277009</v>
      </c>
      <c r="D1117" s="60">
        <v>-96.6328731875849</v>
      </c>
      <c r="E1117" s="61" t="s">
        <v>1256</v>
      </c>
      <c r="F1117" s="119"/>
      <c r="H1117" s="73"/>
      <c r="I1117" s="65">
        <f t="shared" si="1"/>
        <v>0</v>
      </c>
      <c r="J1117" s="66">
        <f>COUNTIF(Flats!Username, F1117)</f>
        <v>0</v>
      </c>
      <c r="K1117" s="66" t="b">
        <v>0</v>
      </c>
    </row>
    <row r="1118">
      <c r="A1118" s="59">
        <v>34.0</v>
      </c>
      <c r="B1118" s="59">
        <v>34.0</v>
      </c>
      <c r="C1118" s="60">
        <v>33.1244144275833</v>
      </c>
      <c r="D1118" s="60">
        <v>-96.6327015662614</v>
      </c>
      <c r="E1118" s="61" t="s">
        <v>1256</v>
      </c>
      <c r="F1118" s="119"/>
      <c r="H1118" s="73"/>
      <c r="I1118" s="65">
        <f t="shared" si="1"/>
        <v>0</v>
      </c>
      <c r="J1118" s="66">
        <f>COUNTIF(Flats!Username, F1118)</f>
        <v>0</v>
      </c>
      <c r="K1118" s="66" t="b">
        <v>0</v>
      </c>
    </row>
    <row r="1119">
      <c r="A1119" s="59">
        <v>34.0</v>
      </c>
      <c r="B1119" s="59">
        <v>35.0</v>
      </c>
      <c r="C1119" s="60">
        <v>33.1244144274657</v>
      </c>
      <c r="D1119" s="60">
        <v>-96.6325299449378</v>
      </c>
      <c r="E1119" s="61" t="s">
        <v>1256</v>
      </c>
      <c r="F1119" s="119"/>
      <c r="H1119" s="73"/>
      <c r="I1119" s="65">
        <f t="shared" si="1"/>
        <v>0</v>
      </c>
      <c r="J1119" s="66">
        <f>COUNTIF(Flats!Username, F1119)</f>
        <v>0</v>
      </c>
      <c r="K1119" s="66" t="b">
        <v>0</v>
      </c>
    </row>
    <row r="1120">
      <c r="A1120" s="59">
        <v>35.0</v>
      </c>
      <c r="B1120" s="59">
        <v>9.0</v>
      </c>
      <c r="C1120" s="60">
        <v>33.1242707000785</v>
      </c>
      <c r="D1120" s="60">
        <v>-96.636992102721</v>
      </c>
      <c r="E1120" s="61" t="s">
        <v>1256</v>
      </c>
      <c r="F1120" s="119"/>
      <c r="H1120" s="73"/>
      <c r="I1120" s="65">
        <f t="shared" si="1"/>
        <v>0</v>
      </c>
      <c r="J1120" s="66">
        <f>COUNTIF(Flats!Username, F1120)</f>
        <v>0</v>
      </c>
      <c r="K1120" s="66" t="b">
        <v>0</v>
      </c>
    </row>
    <row r="1121">
      <c r="A1121" s="59">
        <v>35.0</v>
      </c>
      <c r="B1121" s="59">
        <v>10.0</v>
      </c>
      <c r="C1121" s="60">
        <v>33.1242706999609</v>
      </c>
      <c r="D1121" s="60">
        <v>-96.6368204816784</v>
      </c>
      <c r="E1121" s="61" t="s">
        <v>1256</v>
      </c>
      <c r="F1121" s="119"/>
      <c r="H1121" s="73"/>
      <c r="I1121" s="65">
        <f t="shared" si="1"/>
        <v>0</v>
      </c>
      <c r="J1121" s="66">
        <f>COUNTIF(Flats!Username, F1121)</f>
        <v>0</v>
      </c>
      <c r="K1121" s="66" t="b">
        <v>0</v>
      </c>
    </row>
    <row r="1122">
      <c r="A1122" s="59">
        <v>35.0</v>
      </c>
      <c r="B1122" s="59">
        <v>11.0</v>
      </c>
      <c r="C1122" s="60">
        <v>33.1242706998433</v>
      </c>
      <c r="D1122" s="60">
        <v>-96.6366488606358</v>
      </c>
      <c r="E1122" s="61" t="s">
        <v>1256</v>
      </c>
      <c r="F1122" s="119"/>
      <c r="H1122" s="73"/>
      <c r="I1122" s="65">
        <f t="shared" si="1"/>
        <v>0</v>
      </c>
      <c r="J1122" s="66">
        <f>COUNTIF(Flats!Username, F1122)</f>
        <v>0</v>
      </c>
      <c r="K1122" s="66" t="b">
        <v>0</v>
      </c>
    </row>
    <row r="1123">
      <c r="A1123" s="59">
        <v>35.0</v>
      </c>
      <c r="B1123" s="59">
        <v>12.0</v>
      </c>
      <c r="C1123" s="60">
        <v>33.1242706997257</v>
      </c>
      <c r="D1123" s="60">
        <v>-96.6364772395932</v>
      </c>
      <c r="E1123" s="61" t="s">
        <v>1256</v>
      </c>
      <c r="F1123" s="119"/>
      <c r="H1123" s="73"/>
      <c r="I1123" s="65">
        <f t="shared" si="1"/>
        <v>0</v>
      </c>
      <c r="J1123" s="66">
        <f>COUNTIF(Flats!Username, F1123)</f>
        <v>0</v>
      </c>
      <c r="K1123" s="66" t="b">
        <v>0</v>
      </c>
    </row>
    <row r="1124">
      <c r="A1124" s="59">
        <v>35.0</v>
      </c>
      <c r="B1124" s="59">
        <v>13.0</v>
      </c>
      <c r="C1124" s="60">
        <v>33.124270699608</v>
      </c>
      <c r="D1124" s="60">
        <v>-96.6363056185505</v>
      </c>
      <c r="E1124" s="61" t="s">
        <v>1256</v>
      </c>
      <c r="F1124" s="119"/>
      <c r="H1124" s="73"/>
      <c r="I1124" s="65">
        <f t="shared" si="1"/>
        <v>0</v>
      </c>
      <c r="J1124" s="66">
        <f>COUNTIF(Flats!Username, F1124)</f>
        <v>0</v>
      </c>
      <c r="K1124" s="66" t="b">
        <v>0</v>
      </c>
    </row>
    <row r="1125">
      <c r="A1125" s="59">
        <v>35.0</v>
      </c>
      <c r="B1125" s="59">
        <v>15.0</v>
      </c>
      <c r="C1125" s="60">
        <v>33.1242706993728</v>
      </c>
      <c r="D1125" s="60">
        <v>-96.6359623764653</v>
      </c>
      <c r="E1125" s="61" t="s">
        <v>1256</v>
      </c>
      <c r="F1125" s="119"/>
      <c r="H1125" s="73"/>
      <c r="I1125" s="65">
        <f t="shared" si="1"/>
        <v>0</v>
      </c>
      <c r="J1125" s="66">
        <f>COUNTIF(Flats!Username, F1125)</f>
        <v>0</v>
      </c>
      <c r="K1125" s="66" t="b">
        <v>0</v>
      </c>
    </row>
    <row r="1126">
      <c r="A1126" s="59">
        <v>35.0</v>
      </c>
      <c r="B1126" s="59">
        <v>16.0</v>
      </c>
      <c r="C1126" s="60">
        <v>33.1242706992551</v>
      </c>
      <c r="D1126" s="60">
        <v>-96.6357907554227</v>
      </c>
      <c r="E1126" s="61" t="s">
        <v>1256</v>
      </c>
      <c r="F1126" s="119"/>
      <c r="H1126" s="73"/>
      <c r="I1126" s="65">
        <f t="shared" si="1"/>
        <v>0</v>
      </c>
      <c r="J1126" s="66">
        <f>COUNTIF(Flats!Username, F1126)</f>
        <v>0</v>
      </c>
      <c r="K1126" s="66" t="b">
        <v>0</v>
      </c>
    </row>
    <row r="1127">
      <c r="A1127" s="59">
        <v>35.0</v>
      </c>
      <c r="B1127" s="59">
        <v>17.0</v>
      </c>
      <c r="C1127" s="60">
        <v>33.1242706991375</v>
      </c>
      <c r="D1127" s="60">
        <v>-96.63561913438</v>
      </c>
      <c r="E1127" s="61" t="s">
        <v>1256</v>
      </c>
      <c r="F1127" s="119"/>
      <c r="H1127" s="73"/>
      <c r="I1127" s="65">
        <f t="shared" si="1"/>
        <v>0</v>
      </c>
      <c r="J1127" s="66">
        <f>COUNTIF(Flats!Username, F1127)</f>
        <v>0</v>
      </c>
      <c r="K1127" s="66" t="b">
        <v>0</v>
      </c>
    </row>
    <row r="1128">
      <c r="A1128" s="59">
        <v>35.0</v>
      </c>
      <c r="B1128" s="59">
        <v>18.0</v>
      </c>
      <c r="C1128" s="60">
        <v>33.1242706990199</v>
      </c>
      <c r="D1128" s="60">
        <v>-96.6354475133374</v>
      </c>
      <c r="E1128" s="61" t="s">
        <v>1256</v>
      </c>
      <c r="F1128" s="119"/>
      <c r="H1128" s="73"/>
      <c r="I1128" s="65">
        <f t="shared" si="1"/>
        <v>0</v>
      </c>
      <c r="J1128" s="66">
        <f>COUNTIF(Flats!Username, F1128)</f>
        <v>0</v>
      </c>
      <c r="K1128" s="66" t="b">
        <v>0</v>
      </c>
    </row>
    <row r="1129">
      <c r="A1129" s="59">
        <v>35.0</v>
      </c>
      <c r="B1129" s="59">
        <v>19.0</v>
      </c>
      <c r="C1129" s="60">
        <v>33.1242706989022</v>
      </c>
      <c r="D1129" s="60">
        <v>-96.6352758922947</v>
      </c>
      <c r="E1129" s="61" t="s">
        <v>1256</v>
      </c>
      <c r="F1129" s="119"/>
      <c r="H1129" s="73"/>
      <c r="I1129" s="65">
        <f t="shared" si="1"/>
        <v>0</v>
      </c>
      <c r="J1129" s="66">
        <f>COUNTIF(Flats!Username, F1129)</f>
        <v>0</v>
      </c>
      <c r="K1129" s="66" t="b">
        <v>0</v>
      </c>
    </row>
    <row r="1130">
      <c r="A1130" s="59">
        <v>35.0</v>
      </c>
      <c r="B1130" s="59">
        <v>20.0</v>
      </c>
      <c r="C1130" s="60">
        <v>33.1242706987846</v>
      </c>
      <c r="D1130" s="60">
        <v>-96.6351042712521</v>
      </c>
      <c r="E1130" s="61" t="s">
        <v>1256</v>
      </c>
      <c r="F1130" s="119"/>
      <c r="H1130" s="73"/>
      <c r="I1130" s="65">
        <f t="shared" si="1"/>
        <v>0</v>
      </c>
      <c r="J1130" s="66">
        <f>COUNTIF(Flats!Username, F1130)</f>
        <v>0</v>
      </c>
      <c r="K1130" s="66" t="b">
        <v>0</v>
      </c>
    </row>
    <row r="1131">
      <c r="A1131" s="59">
        <v>35.0</v>
      </c>
      <c r="B1131" s="59">
        <v>21.0</v>
      </c>
      <c r="C1131" s="60">
        <v>33.124270698667</v>
      </c>
      <c r="D1131" s="60">
        <v>-96.6349326502095</v>
      </c>
      <c r="E1131" s="61" t="s">
        <v>1256</v>
      </c>
      <c r="F1131" s="119"/>
      <c r="H1131" s="73"/>
      <c r="I1131" s="65">
        <f t="shared" si="1"/>
        <v>0</v>
      </c>
      <c r="J1131" s="66">
        <f>COUNTIF(Flats!Username, F1131)</f>
        <v>0</v>
      </c>
      <c r="K1131" s="66" t="b">
        <v>0</v>
      </c>
    </row>
    <row r="1132">
      <c r="A1132" s="59">
        <v>35.0</v>
      </c>
      <c r="B1132" s="59">
        <v>22.0</v>
      </c>
      <c r="C1132" s="60">
        <v>33.1242706985494</v>
      </c>
      <c r="D1132" s="60">
        <v>-96.6347610291669</v>
      </c>
      <c r="E1132" s="61" t="s">
        <v>1256</v>
      </c>
      <c r="F1132" s="119"/>
      <c r="H1132" s="73"/>
      <c r="I1132" s="65">
        <f t="shared" si="1"/>
        <v>0</v>
      </c>
      <c r="J1132" s="66">
        <f>COUNTIF(Flats!Username, F1132)</f>
        <v>0</v>
      </c>
      <c r="K1132" s="66" t="b">
        <v>0</v>
      </c>
    </row>
    <row r="1133">
      <c r="A1133" s="59">
        <v>35.0</v>
      </c>
      <c r="B1133" s="59">
        <v>23.0</v>
      </c>
      <c r="C1133" s="60">
        <v>33.1242706984318</v>
      </c>
      <c r="D1133" s="60">
        <v>-96.6345894081242</v>
      </c>
      <c r="E1133" s="61" t="s">
        <v>1256</v>
      </c>
      <c r="F1133" s="119"/>
      <c r="H1133" s="73"/>
      <c r="I1133" s="65">
        <f t="shared" si="1"/>
        <v>0</v>
      </c>
      <c r="J1133" s="66">
        <f>COUNTIF(Flats!Username, F1133)</f>
        <v>0</v>
      </c>
      <c r="K1133" s="66" t="b">
        <v>0</v>
      </c>
    </row>
    <row r="1134">
      <c r="A1134" s="59">
        <v>35.0</v>
      </c>
      <c r="B1134" s="59">
        <v>24.0</v>
      </c>
      <c r="C1134" s="60">
        <v>33.1242706983141</v>
      </c>
      <c r="D1134" s="60">
        <v>-96.6344177870816</v>
      </c>
      <c r="E1134" s="61" t="s">
        <v>1256</v>
      </c>
      <c r="F1134" s="119"/>
      <c r="H1134" s="73"/>
      <c r="I1134" s="65">
        <f t="shared" si="1"/>
        <v>0</v>
      </c>
      <c r="J1134" s="66">
        <f>COUNTIF(Flats!Username, F1134)</f>
        <v>0</v>
      </c>
      <c r="K1134" s="66" t="b">
        <v>0</v>
      </c>
    </row>
    <row r="1135">
      <c r="A1135" s="59">
        <v>35.0</v>
      </c>
      <c r="B1135" s="59">
        <v>25.0</v>
      </c>
      <c r="C1135" s="60">
        <v>33.1242706981965</v>
      </c>
      <c r="D1135" s="60">
        <v>-96.634246166039</v>
      </c>
      <c r="E1135" s="61" t="s">
        <v>1256</v>
      </c>
      <c r="F1135" s="119"/>
      <c r="H1135" s="73"/>
      <c r="I1135" s="65">
        <f t="shared" si="1"/>
        <v>0</v>
      </c>
      <c r="J1135" s="66">
        <f>COUNTIF(Flats!Username, F1135)</f>
        <v>0</v>
      </c>
      <c r="K1135" s="66" t="b">
        <v>0</v>
      </c>
    </row>
    <row r="1136">
      <c r="A1136" s="59">
        <v>35.0</v>
      </c>
      <c r="B1136" s="59">
        <v>26.0</v>
      </c>
      <c r="C1136" s="60">
        <v>33.1242706980789</v>
      </c>
      <c r="D1136" s="60">
        <v>-96.6340745449964</v>
      </c>
      <c r="E1136" s="61" t="s">
        <v>1256</v>
      </c>
      <c r="F1136" s="119"/>
      <c r="H1136" s="73"/>
      <c r="I1136" s="65">
        <f t="shared" si="1"/>
        <v>0</v>
      </c>
      <c r="J1136" s="66">
        <f>COUNTIF(Flats!Username, F1136)</f>
        <v>0</v>
      </c>
      <c r="K1136" s="66" t="b">
        <v>0</v>
      </c>
    </row>
    <row r="1137">
      <c r="A1137" s="59">
        <v>35.0</v>
      </c>
      <c r="B1137" s="59">
        <v>27.0</v>
      </c>
      <c r="C1137" s="60">
        <v>33.1242706979612</v>
      </c>
      <c r="D1137" s="60">
        <v>-96.6339029239537</v>
      </c>
      <c r="E1137" s="61" t="s">
        <v>1256</v>
      </c>
      <c r="F1137" s="119"/>
      <c r="H1137" s="73"/>
      <c r="I1137" s="65">
        <f t="shared" si="1"/>
        <v>0</v>
      </c>
      <c r="J1137" s="66">
        <f>COUNTIF(Flats!Username, F1137)</f>
        <v>0</v>
      </c>
      <c r="K1137" s="66" t="b">
        <v>0</v>
      </c>
    </row>
    <row r="1138">
      <c r="A1138" s="59">
        <v>35.0</v>
      </c>
      <c r="B1138" s="59">
        <v>28.0</v>
      </c>
      <c r="C1138" s="60">
        <v>33.1242706978436</v>
      </c>
      <c r="D1138" s="60">
        <v>-96.6337313029111</v>
      </c>
      <c r="E1138" s="61" t="s">
        <v>1256</v>
      </c>
      <c r="F1138" s="119"/>
      <c r="H1138" s="73"/>
      <c r="I1138" s="65">
        <f t="shared" si="1"/>
        <v>0</v>
      </c>
      <c r="J1138" s="66">
        <f>COUNTIF(Flats!Username, F1138)</f>
        <v>0</v>
      </c>
      <c r="K1138" s="66" t="b">
        <v>0</v>
      </c>
    </row>
    <row r="1139">
      <c r="A1139" s="59">
        <v>35.0</v>
      </c>
      <c r="B1139" s="59">
        <v>29.0</v>
      </c>
      <c r="C1139" s="60">
        <v>33.124270697726</v>
      </c>
      <c r="D1139" s="60">
        <v>-96.6335596818685</v>
      </c>
      <c r="E1139" s="61" t="s">
        <v>1256</v>
      </c>
      <c r="F1139" s="119"/>
      <c r="H1139" s="73"/>
      <c r="I1139" s="65">
        <f t="shared" si="1"/>
        <v>0</v>
      </c>
      <c r="J1139" s="66">
        <f>COUNTIF(Flats!Username, F1139)</f>
        <v>0</v>
      </c>
      <c r="K1139" s="66" t="b">
        <v>0</v>
      </c>
    </row>
    <row r="1140">
      <c r="A1140" s="59">
        <v>35.0</v>
      </c>
      <c r="B1140" s="59">
        <v>30.0</v>
      </c>
      <c r="C1140" s="60">
        <v>33.1242706976084</v>
      </c>
      <c r="D1140" s="60">
        <v>-96.6333880608259</v>
      </c>
      <c r="E1140" s="61" t="s">
        <v>1256</v>
      </c>
      <c r="F1140" s="119"/>
      <c r="H1140" s="73"/>
      <c r="I1140" s="65">
        <f t="shared" si="1"/>
        <v>0</v>
      </c>
      <c r="J1140" s="66">
        <f>COUNTIF(Flats!Username, F1140)</f>
        <v>0</v>
      </c>
      <c r="K1140" s="66" t="b">
        <v>0</v>
      </c>
    </row>
    <row r="1141">
      <c r="A1141" s="59">
        <v>35.0</v>
      </c>
      <c r="B1141" s="59">
        <v>31.0</v>
      </c>
      <c r="C1141" s="60">
        <v>33.1242706974907</v>
      </c>
      <c r="D1141" s="60">
        <v>-96.6332164397832</v>
      </c>
      <c r="E1141" s="61" t="s">
        <v>1256</v>
      </c>
      <c r="F1141" s="119"/>
      <c r="H1141" s="73"/>
      <c r="I1141" s="65">
        <f t="shared" si="1"/>
        <v>0</v>
      </c>
      <c r="J1141" s="66">
        <f>COUNTIF(Flats!Username, F1141)</f>
        <v>0</v>
      </c>
      <c r="K1141" s="66" t="b">
        <v>0</v>
      </c>
    </row>
    <row r="1142">
      <c r="A1142" s="59">
        <v>35.0</v>
      </c>
      <c r="B1142" s="59">
        <v>32.0</v>
      </c>
      <c r="C1142" s="60">
        <v>33.1242706973731</v>
      </c>
      <c r="D1142" s="60">
        <v>-96.6330448187406</v>
      </c>
      <c r="E1142" s="61" t="s">
        <v>1256</v>
      </c>
      <c r="F1142" s="119"/>
      <c r="H1142" s="73"/>
      <c r="I1142" s="65">
        <f t="shared" si="1"/>
        <v>0</v>
      </c>
      <c r="J1142" s="66">
        <f>COUNTIF(Flats!Username, F1142)</f>
        <v>0</v>
      </c>
      <c r="K1142" s="66" t="b">
        <v>0</v>
      </c>
    </row>
    <row r="1143">
      <c r="A1143" s="59">
        <v>35.0</v>
      </c>
      <c r="B1143" s="59">
        <v>33.0</v>
      </c>
      <c r="C1143" s="60">
        <v>33.1242706972555</v>
      </c>
      <c r="D1143" s="60">
        <v>-96.632873197698</v>
      </c>
      <c r="E1143" s="61" t="s">
        <v>1256</v>
      </c>
      <c r="F1143" s="119"/>
      <c r="H1143" s="73"/>
      <c r="I1143" s="65">
        <f t="shared" si="1"/>
        <v>0</v>
      </c>
      <c r="J1143" s="66">
        <f>COUNTIF(Flats!Username, F1143)</f>
        <v>0</v>
      </c>
      <c r="K1143" s="66" t="b">
        <v>0</v>
      </c>
    </row>
    <row r="1144">
      <c r="A1144" s="59">
        <v>35.0</v>
      </c>
      <c r="B1144" s="59">
        <v>34.0</v>
      </c>
      <c r="C1144" s="60">
        <v>33.1242706971378</v>
      </c>
      <c r="D1144" s="60">
        <v>-96.6327015766553</v>
      </c>
      <c r="E1144" s="61" t="s">
        <v>1256</v>
      </c>
      <c r="F1144" s="119"/>
      <c r="H1144" s="73"/>
      <c r="I1144" s="65">
        <f t="shared" si="1"/>
        <v>0</v>
      </c>
      <c r="J1144" s="66">
        <f>COUNTIF(Flats!Username, F1144)</f>
        <v>0</v>
      </c>
      <c r="K1144" s="66" t="b">
        <v>0</v>
      </c>
    </row>
    <row r="1145">
      <c r="A1145" s="59">
        <v>35.0</v>
      </c>
      <c r="B1145" s="59">
        <v>35.0</v>
      </c>
      <c r="C1145" s="60">
        <v>33.1242706970202</v>
      </c>
      <c r="D1145" s="60">
        <v>-96.6325299556127</v>
      </c>
      <c r="E1145" s="61" t="s">
        <v>1256</v>
      </c>
      <c r="F1145" s="119"/>
      <c r="H1145" s="73"/>
      <c r="I1145" s="65">
        <f t="shared" si="1"/>
        <v>0</v>
      </c>
      <c r="J1145" s="66">
        <f>COUNTIF(Flats!Username, F1145)</f>
        <v>0</v>
      </c>
      <c r="K1145" s="66" t="b">
        <v>0</v>
      </c>
    </row>
    <row r="1146">
      <c r="A1146" s="59">
        <v>36.0</v>
      </c>
      <c r="B1146" s="59">
        <v>16.0</v>
      </c>
      <c r="C1146" s="60">
        <v>33.1241269688096</v>
      </c>
      <c r="D1146" s="60">
        <v>-96.63579076076</v>
      </c>
      <c r="E1146" s="61" t="s">
        <v>1256</v>
      </c>
      <c r="F1146" s="119"/>
      <c r="H1146" s="73"/>
      <c r="I1146" s="65">
        <f t="shared" si="1"/>
        <v>0</v>
      </c>
      <c r="J1146" s="66">
        <f>COUNTIF(Flats!Username, F1146)</f>
        <v>0</v>
      </c>
      <c r="K1146" s="66" t="b">
        <v>0</v>
      </c>
    </row>
    <row r="1147">
      <c r="A1147" s="59">
        <v>36.0</v>
      </c>
      <c r="B1147" s="59">
        <v>17.0</v>
      </c>
      <c r="C1147" s="60">
        <v>33.124126968692</v>
      </c>
      <c r="D1147" s="60">
        <v>-96.6356191399983</v>
      </c>
      <c r="E1147" s="61" t="s">
        <v>1256</v>
      </c>
      <c r="F1147" s="119"/>
      <c r="H1147" s="73"/>
      <c r="I1147" s="65">
        <f t="shared" si="1"/>
        <v>0</v>
      </c>
      <c r="J1147" s="66">
        <f>COUNTIF(Flats!Username, F1147)</f>
        <v>0</v>
      </c>
      <c r="K1147" s="66" t="b">
        <v>0</v>
      </c>
    </row>
    <row r="1148">
      <c r="A1148" s="59">
        <v>36.0</v>
      </c>
      <c r="B1148" s="59">
        <v>18.0</v>
      </c>
      <c r="C1148" s="60">
        <v>33.1241269685744</v>
      </c>
      <c r="D1148" s="60">
        <v>-96.6354475192366</v>
      </c>
      <c r="E1148" s="61" t="s">
        <v>1256</v>
      </c>
      <c r="F1148" s="119"/>
      <c r="H1148" s="73"/>
      <c r="I1148" s="65">
        <f t="shared" si="1"/>
        <v>0</v>
      </c>
      <c r="J1148" s="66">
        <f>COUNTIF(Flats!Username, F1148)</f>
        <v>0</v>
      </c>
      <c r="K1148" s="66" t="b">
        <v>0</v>
      </c>
    </row>
    <row r="1149">
      <c r="A1149" s="59">
        <v>36.0</v>
      </c>
      <c r="B1149" s="59">
        <v>19.0</v>
      </c>
      <c r="C1149" s="60">
        <v>33.1241269684567</v>
      </c>
      <c r="D1149" s="60">
        <v>-96.6352758984749</v>
      </c>
      <c r="E1149" s="61" t="s">
        <v>1256</v>
      </c>
      <c r="F1149" s="119"/>
      <c r="H1149" s="73"/>
      <c r="I1149" s="65">
        <f t="shared" si="1"/>
        <v>0</v>
      </c>
      <c r="J1149" s="66">
        <f>COUNTIF(Flats!Username, F1149)</f>
        <v>0</v>
      </c>
      <c r="K1149" s="66" t="b">
        <v>0</v>
      </c>
    </row>
    <row r="1150">
      <c r="A1150" s="59">
        <v>36.0</v>
      </c>
      <c r="B1150" s="59">
        <v>20.0</v>
      </c>
      <c r="C1150" s="60">
        <v>33.1241269683391</v>
      </c>
      <c r="D1150" s="60">
        <v>-96.6351042777132</v>
      </c>
      <c r="E1150" s="61" t="s">
        <v>1256</v>
      </c>
      <c r="F1150" s="119"/>
      <c r="H1150" s="73"/>
      <c r="I1150" s="65">
        <f t="shared" si="1"/>
        <v>0</v>
      </c>
      <c r="J1150" s="66">
        <f>COUNTIF(Flats!Username, F1150)</f>
        <v>0</v>
      </c>
      <c r="K1150" s="66" t="b">
        <v>0</v>
      </c>
    </row>
    <row r="1151">
      <c r="A1151" s="59">
        <v>36.0</v>
      </c>
      <c r="B1151" s="59">
        <v>21.0</v>
      </c>
      <c r="C1151" s="60">
        <v>33.1241269682215</v>
      </c>
      <c r="D1151" s="60">
        <v>-96.6349326569514</v>
      </c>
      <c r="E1151" s="61" t="s">
        <v>1256</v>
      </c>
      <c r="F1151" s="119"/>
      <c r="H1151" s="73"/>
      <c r="I1151" s="65">
        <f t="shared" si="1"/>
        <v>0</v>
      </c>
      <c r="J1151" s="66">
        <f>COUNTIF(Flats!Username, F1151)</f>
        <v>0</v>
      </c>
      <c r="K1151" s="66" t="b">
        <v>0</v>
      </c>
    </row>
    <row r="1152">
      <c r="A1152" s="59">
        <v>36.0</v>
      </c>
      <c r="B1152" s="59">
        <v>22.0</v>
      </c>
      <c r="C1152" s="60">
        <v>33.1241269681039</v>
      </c>
      <c r="D1152" s="60">
        <v>-96.6347610361897</v>
      </c>
      <c r="E1152" s="61" t="s">
        <v>1256</v>
      </c>
      <c r="F1152" s="119"/>
      <c r="H1152" s="73"/>
      <c r="I1152" s="65">
        <f t="shared" si="1"/>
        <v>0</v>
      </c>
      <c r="J1152" s="66">
        <f>COUNTIF(Flats!Username, F1152)</f>
        <v>0</v>
      </c>
      <c r="K1152" s="66" t="b">
        <v>0</v>
      </c>
    </row>
    <row r="1153">
      <c r="A1153" s="59">
        <v>36.0</v>
      </c>
      <c r="B1153" s="59">
        <v>23.0</v>
      </c>
      <c r="C1153" s="60">
        <v>33.1241269679862</v>
      </c>
      <c r="D1153" s="60">
        <v>-96.634589415428</v>
      </c>
      <c r="E1153" s="61" t="s">
        <v>1256</v>
      </c>
      <c r="F1153" s="119"/>
      <c r="H1153" s="73"/>
      <c r="I1153" s="65">
        <f t="shared" si="1"/>
        <v>0</v>
      </c>
      <c r="J1153" s="66">
        <f>COUNTIF(Flats!Username, F1153)</f>
        <v>0</v>
      </c>
      <c r="K1153" s="66" t="b">
        <v>0</v>
      </c>
    </row>
    <row r="1154">
      <c r="A1154" s="59">
        <v>36.0</v>
      </c>
      <c r="B1154" s="59">
        <v>24.0</v>
      </c>
      <c r="C1154" s="60">
        <v>33.1241269678686</v>
      </c>
      <c r="D1154" s="60">
        <v>-96.6344177946663</v>
      </c>
      <c r="E1154" s="61" t="s">
        <v>1256</v>
      </c>
      <c r="F1154" s="119"/>
      <c r="H1154" s="73"/>
      <c r="I1154" s="65">
        <f t="shared" si="1"/>
        <v>0</v>
      </c>
      <c r="J1154" s="66">
        <f>COUNTIF(Flats!Username, F1154)</f>
        <v>0</v>
      </c>
      <c r="K1154" s="66" t="b">
        <v>0</v>
      </c>
    </row>
    <row r="1155">
      <c r="A1155" s="59">
        <v>36.0</v>
      </c>
      <c r="B1155" s="59">
        <v>25.0</v>
      </c>
      <c r="C1155" s="60">
        <v>33.124126967751</v>
      </c>
      <c r="D1155" s="60">
        <v>-96.6342461739045</v>
      </c>
      <c r="E1155" s="61" t="s">
        <v>1256</v>
      </c>
      <c r="F1155" s="119"/>
      <c r="H1155" s="73"/>
      <c r="I1155" s="65">
        <f t="shared" si="1"/>
        <v>0</v>
      </c>
      <c r="J1155" s="66">
        <f>COUNTIF(Flats!Username, F1155)</f>
        <v>0</v>
      </c>
      <c r="K1155" s="66" t="b">
        <v>0</v>
      </c>
    </row>
    <row r="1156">
      <c r="A1156" s="59">
        <v>36.0</v>
      </c>
      <c r="B1156" s="59">
        <v>26.0</v>
      </c>
      <c r="C1156" s="60">
        <v>33.1241269676334</v>
      </c>
      <c r="D1156" s="60">
        <v>-96.6340745531428</v>
      </c>
      <c r="E1156" s="61" t="s">
        <v>1256</v>
      </c>
      <c r="F1156" s="119"/>
      <c r="H1156" s="73"/>
      <c r="I1156" s="65">
        <f t="shared" si="1"/>
        <v>0</v>
      </c>
      <c r="J1156" s="66">
        <f>COUNTIF(Flats!Username, F1156)</f>
        <v>0</v>
      </c>
      <c r="K1156" s="66" t="b">
        <v>0</v>
      </c>
    </row>
    <row r="1157">
      <c r="A1157" s="59">
        <v>36.0</v>
      </c>
      <c r="B1157" s="59">
        <v>27.0</v>
      </c>
      <c r="C1157" s="60">
        <v>33.1241269675157</v>
      </c>
      <c r="D1157" s="60">
        <v>-96.6339029323811</v>
      </c>
      <c r="E1157" s="61" t="s">
        <v>1256</v>
      </c>
      <c r="F1157" s="119"/>
      <c r="H1157" s="73"/>
      <c r="I1157" s="65">
        <f t="shared" si="1"/>
        <v>0</v>
      </c>
      <c r="J1157" s="66">
        <f>COUNTIF(Flats!Username, F1157)</f>
        <v>0</v>
      </c>
      <c r="K1157" s="66" t="b">
        <v>0</v>
      </c>
    </row>
    <row r="1158">
      <c r="A1158" s="59">
        <v>36.0</v>
      </c>
      <c r="B1158" s="59">
        <v>28.0</v>
      </c>
      <c r="C1158" s="60">
        <v>33.1241269673981</v>
      </c>
      <c r="D1158" s="60">
        <v>-96.6337313116194</v>
      </c>
      <c r="E1158" s="61" t="s">
        <v>1256</v>
      </c>
      <c r="F1158" s="119"/>
      <c r="H1158" s="73"/>
      <c r="I1158" s="65">
        <f t="shared" si="1"/>
        <v>0</v>
      </c>
      <c r="J1158" s="66">
        <f>COUNTIF(Flats!Username, F1158)</f>
        <v>0</v>
      </c>
      <c r="K1158" s="66" t="b">
        <v>0</v>
      </c>
    </row>
    <row r="1159">
      <c r="A1159" s="59">
        <v>36.0</v>
      </c>
      <c r="B1159" s="59">
        <v>29.0</v>
      </c>
      <c r="C1159" s="60">
        <v>33.1241269672805</v>
      </c>
      <c r="D1159" s="60">
        <v>-96.6335596908577</v>
      </c>
      <c r="E1159" s="61" t="s">
        <v>1256</v>
      </c>
      <c r="F1159" s="119"/>
      <c r="H1159" s="73"/>
      <c r="I1159" s="65">
        <f t="shared" si="1"/>
        <v>0</v>
      </c>
      <c r="J1159" s="66">
        <f>COUNTIF(Flats!Username, F1159)</f>
        <v>0</v>
      </c>
      <c r="K1159" s="66" t="b">
        <v>0</v>
      </c>
    </row>
    <row r="1160">
      <c r="A1160" s="59">
        <v>36.0</v>
      </c>
      <c r="B1160" s="59">
        <v>30.0</v>
      </c>
      <c r="C1160" s="60">
        <v>33.1241269671628</v>
      </c>
      <c r="D1160" s="60">
        <v>-96.633388070096</v>
      </c>
      <c r="E1160" s="61" t="s">
        <v>1256</v>
      </c>
      <c r="F1160" s="119"/>
      <c r="H1160" s="73"/>
      <c r="I1160" s="65">
        <f t="shared" si="1"/>
        <v>0</v>
      </c>
      <c r="J1160" s="66">
        <f>COUNTIF(Flats!Username, F1160)</f>
        <v>0</v>
      </c>
      <c r="K1160" s="66" t="b">
        <v>0</v>
      </c>
    </row>
    <row r="1161">
      <c r="A1161" s="59">
        <v>36.0</v>
      </c>
      <c r="B1161" s="59">
        <v>31.0</v>
      </c>
      <c r="C1161" s="60">
        <v>33.1241269670452</v>
      </c>
      <c r="D1161" s="60">
        <v>-96.6332164493343</v>
      </c>
      <c r="E1161" s="61" t="s">
        <v>1256</v>
      </c>
      <c r="F1161" s="119"/>
      <c r="H1161" s="73"/>
      <c r="I1161" s="65">
        <f t="shared" si="1"/>
        <v>0</v>
      </c>
      <c r="J1161" s="66">
        <f>COUNTIF(Flats!Username, F1161)</f>
        <v>0</v>
      </c>
      <c r="K1161" s="66" t="b">
        <v>0</v>
      </c>
    </row>
    <row r="1162">
      <c r="A1162" s="59">
        <v>36.0</v>
      </c>
      <c r="B1162" s="59">
        <v>32.0</v>
      </c>
      <c r="C1162" s="60">
        <v>33.1241269669276</v>
      </c>
      <c r="D1162" s="60">
        <v>-96.6330448285725</v>
      </c>
      <c r="E1162" s="61" t="s">
        <v>1256</v>
      </c>
      <c r="F1162" s="119"/>
      <c r="H1162" s="73"/>
      <c r="I1162" s="65">
        <f t="shared" si="1"/>
        <v>0</v>
      </c>
      <c r="J1162" s="66">
        <f>COUNTIF(Flats!Username, F1162)</f>
        <v>0</v>
      </c>
      <c r="K1162" s="66" t="b">
        <v>0</v>
      </c>
    </row>
    <row r="1163">
      <c r="A1163" s="59">
        <v>36.0</v>
      </c>
      <c r="B1163" s="59">
        <v>33.0</v>
      </c>
      <c r="C1163" s="60">
        <v>33.1241269668099</v>
      </c>
      <c r="D1163" s="60">
        <v>-96.6328732078108</v>
      </c>
      <c r="E1163" s="61" t="s">
        <v>1256</v>
      </c>
      <c r="F1163" s="119"/>
      <c r="H1163" s="73"/>
      <c r="I1163" s="65">
        <f t="shared" si="1"/>
        <v>0</v>
      </c>
      <c r="J1163" s="66">
        <f>COUNTIF(Flats!Username, F1163)</f>
        <v>0</v>
      </c>
      <c r="K1163" s="66" t="b">
        <v>0</v>
      </c>
    </row>
    <row r="1164">
      <c r="A1164" s="59">
        <v>36.0</v>
      </c>
      <c r="B1164" s="59">
        <v>34.0</v>
      </c>
      <c r="C1164" s="60">
        <v>33.1241269666923</v>
      </c>
      <c r="D1164" s="60">
        <v>-96.6327015870491</v>
      </c>
      <c r="E1164" s="61" t="s">
        <v>1256</v>
      </c>
      <c r="F1164" s="119"/>
      <c r="H1164" s="73"/>
      <c r="I1164" s="65">
        <f t="shared" si="1"/>
        <v>0</v>
      </c>
      <c r="J1164" s="66">
        <f>COUNTIF(Flats!Username, F1164)</f>
        <v>0</v>
      </c>
      <c r="K1164" s="66" t="b">
        <v>0</v>
      </c>
    </row>
    <row r="1165">
      <c r="A1165" s="59">
        <v>36.0</v>
      </c>
      <c r="B1165" s="59">
        <v>35.0</v>
      </c>
      <c r="C1165" s="60">
        <v>33.1241269665747</v>
      </c>
      <c r="D1165" s="60">
        <v>-96.6325299662874</v>
      </c>
      <c r="E1165" s="61" t="s">
        <v>1256</v>
      </c>
      <c r="F1165" s="79" t="s">
        <v>1214</v>
      </c>
      <c r="G1165" s="69" t="s">
        <v>1403</v>
      </c>
      <c r="H1165" s="73"/>
      <c r="I1165" s="65">
        <f t="shared" si="1"/>
        <v>0</v>
      </c>
      <c r="J1165" s="66">
        <f>COUNTIF(Flats!Username, F1165)</f>
        <v>1</v>
      </c>
      <c r="K1165" s="66" t="b">
        <v>0</v>
      </c>
    </row>
    <row r="1166">
      <c r="A1166" s="59">
        <v>37.0</v>
      </c>
      <c r="B1166" s="59">
        <v>16.0</v>
      </c>
      <c r="C1166" s="60">
        <v>33.1239832383642</v>
      </c>
      <c r="D1166" s="60">
        <v>-96.6357907660969</v>
      </c>
      <c r="E1166" s="61" t="s">
        <v>1256</v>
      </c>
      <c r="F1166" s="79" t="s">
        <v>1205</v>
      </c>
      <c r="G1166" s="69" t="s">
        <v>1404</v>
      </c>
      <c r="H1166" s="73"/>
      <c r="I1166" s="65">
        <f t="shared" si="1"/>
        <v>0</v>
      </c>
      <c r="J1166" s="66">
        <f>COUNTIF(Flats!Username, F1166)</f>
        <v>2</v>
      </c>
      <c r="K1166" s="66" t="b">
        <v>0</v>
      </c>
    </row>
    <row r="1167">
      <c r="A1167" s="59">
        <v>37.0</v>
      </c>
      <c r="B1167" s="59">
        <v>17.0</v>
      </c>
      <c r="C1167" s="60">
        <v>33.1239832382466</v>
      </c>
      <c r="D1167" s="60">
        <v>-96.6356191456161</v>
      </c>
      <c r="E1167" s="61" t="s">
        <v>1256</v>
      </c>
      <c r="F1167" s="79" t="s">
        <v>1405</v>
      </c>
      <c r="G1167" s="101" t="s">
        <v>1405</v>
      </c>
      <c r="H1167" s="73"/>
      <c r="I1167" s="65">
        <f t="shared" si="1"/>
        <v>0</v>
      </c>
      <c r="J1167" s="66">
        <f>COUNTIF(Flats!Username, F1167)</f>
        <v>2</v>
      </c>
      <c r="K1167" s="66" t="b">
        <v>0</v>
      </c>
    </row>
    <row r="1168">
      <c r="A1168" s="59">
        <v>37.0</v>
      </c>
      <c r="B1168" s="59">
        <v>18.0</v>
      </c>
      <c r="C1168" s="60">
        <v>33.123983238129</v>
      </c>
      <c r="D1168" s="60">
        <v>-96.6354475251353</v>
      </c>
      <c r="E1168" s="61" t="s">
        <v>1256</v>
      </c>
      <c r="F1168" s="119"/>
      <c r="H1168" s="73"/>
      <c r="I1168" s="65">
        <f t="shared" si="1"/>
        <v>0</v>
      </c>
      <c r="J1168" s="66">
        <f>COUNTIF(Flats!Username, F1168)</f>
        <v>0</v>
      </c>
      <c r="K1168" s="66" t="b">
        <v>0</v>
      </c>
    </row>
    <row r="1169">
      <c r="A1169" s="59">
        <v>37.0</v>
      </c>
      <c r="B1169" s="59">
        <v>19.0</v>
      </c>
      <c r="C1169" s="60">
        <v>33.1239832380114</v>
      </c>
      <c r="D1169" s="60">
        <v>-96.6352759046544</v>
      </c>
      <c r="E1169" s="61" t="s">
        <v>1256</v>
      </c>
      <c r="F1169" s="119"/>
      <c r="H1169" s="73"/>
      <c r="I1169" s="65">
        <f t="shared" si="1"/>
        <v>0</v>
      </c>
      <c r="J1169" s="66">
        <f>COUNTIF(Flats!Username, F1169)</f>
        <v>0</v>
      </c>
      <c r="K1169" s="66" t="b">
        <v>0</v>
      </c>
    </row>
    <row r="1170">
      <c r="A1170" s="59">
        <v>37.0</v>
      </c>
      <c r="B1170" s="59">
        <v>20.0</v>
      </c>
      <c r="C1170" s="60">
        <v>33.1239832378937</v>
      </c>
      <c r="D1170" s="60">
        <v>-96.6351042841736</v>
      </c>
      <c r="E1170" s="61" t="s">
        <v>1256</v>
      </c>
      <c r="F1170" s="79" t="s">
        <v>1405</v>
      </c>
      <c r="G1170" s="101" t="s">
        <v>1405</v>
      </c>
      <c r="H1170" s="73"/>
      <c r="I1170" s="65">
        <f t="shared" si="1"/>
        <v>0</v>
      </c>
      <c r="J1170" s="66">
        <f>COUNTIF(Flats!Username, F1170)</f>
        <v>2</v>
      </c>
      <c r="K1170" s="66" t="b">
        <v>0</v>
      </c>
    </row>
    <row r="1171">
      <c r="A1171" s="59">
        <v>37.0</v>
      </c>
      <c r="B1171" s="59">
        <v>21.0</v>
      </c>
      <c r="C1171" s="60">
        <v>33.1239832377761</v>
      </c>
      <c r="D1171" s="60">
        <v>-96.6349326636929</v>
      </c>
      <c r="E1171" s="61" t="s">
        <v>1364</v>
      </c>
      <c r="F1171" s="79" t="s">
        <v>1121</v>
      </c>
      <c r="G1171" s="69" t="s">
        <v>1406</v>
      </c>
      <c r="H1171" s="73"/>
      <c r="I1171" s="65">
        <f t="shared" si="1"/>
        <v>0</v>
      </c>
      <c r="J1171" s="66">
        <f>COUNTIF(Flats!Username, F1171)</f>
        <v>5</v>
      </c>
      <c r="K1171" s="66" t="b">
        <v>0</v>
      </c>
    </row>
    <row r="1172">
      <c r="A1172" s="59">
        <v>37.0</v>
      </c>
      <c r="B1172" s="59">
        <v>22.0</v>
      </c>
      <c r="C1172" s="60">
        <v>33.1239832376584</v>
      </c>
      <c r="D1172" s="60">
        <v>-96.634761043212</v>
      </c>
      <c r="E1172" s="61" t="s">
        <v>1256</v>
      </c>
      <c r="F1172" s="119"/>
      <c r="H1172" s="73"/>
      <c r="I1172" s="65">
        <f t="shared" si="1"/>
        <v>0</v>
      </c>
      <c r="J1172" s="66">
        <f>COUNTIF(Flats!Username, F1172)</f>
        <v>0</v>
      </c>
      <c r="K1172" s="66" t="b">
        <v>0</v>
      </c>
    </row>
    <row r="1173">
      <c r="A1173" s="59">
        <v>37.0</v>
      </c>
      <c r="B1173" s="59">
        <v>23.0</v>
      </c>
      <c r="C1173" s="60">
        <v>33.1239832375408</v>
      </c>
      <c r="D1173" s="60">
        <v>-96.6345894227312</v>
      </c>
      <c r="E1173" s="61" t="s">
        <v>1256</v>
      </c>
      <c r="F1173" s="119"/>
      <c r="H1173" s="73"/>
      <c r="I1173" s="65">
        <f t="shared" si="1"/>
        <v>0</v>
      </c>
      <c r="J1173" s="66">
        <f>COUNTIF(Flats!Username, F1173)</f>
        <v>0</v>
      </c>
      <c r="K1173" s="66" t="b">
        <v>0</v>
      </c>
    </row>
    <row r="1174">
      <c r="A1174" s="59">
        <v>37.0</v>
      </c>
      <c r="B1174" s="59">
        <v>24.0</v>
      </c>
      <c r="C1174" s="60">
        <v>33.1239832374232</v>
      </c>
      <c r="D1174" s="60">
        <v>-96.6344178022503</v>
      </c>
      <c r="E1174" s="61" t="s">
        <v>1256</v>
      </c>
      <c r="F1174" s="119"/>
      <c r="H1174" s="73"/>
      <c r="I1174" s="65">
        <f t="shared" si="1"/>
        <v>0</v>
      </c>
      <c r="J1174" s="66">
        <f>COUNTIF(Flats!Username, F1174)</f>
        <v>0</v>
      </c>
      <c r="K1174" s="66" t="b">
        <v>0</v>
      </c>
    </row>
    <row r="1175">
      <c r="A1175" s="59">
        <v>37.0</v>
      </c>
      <c r="B1175" s="59">
        <v>25.0</v>
      </c>
      <c r="C1175" s="60">
        <v>33.1239832373055</v>
      </c>
      <c r="D1175" s="60">
        <v>-96.6342461817695</v>
      </c>
      <c r="E1175" s="61" t="s">
        <v>1256</v>
      </c>
      <c r="F1175" s="119"/>
      <c r="H1175" s="73"/>
      <c r="I1175" s="65">
        <f t="shared" si="1"/>
        <v>0</v>
      </c>
      <c r="J1175" s="66">
        <f>COUNTIF(Flats!Username, F1175)</f>
        <v>0</v>
      </c>
      <c r="K1175" s="66" t="b">
        <v>0</v>
      </c>
    </row>
    <row r="1176">
      <c r="A1176" s="59">
        <v>37.0</v>
      </c>
      <c r="B1176" s="59">
        <v>26.0</v>
      </c>
      <c r="C1176" s="60">
        <v>33.1239832371879</v>
      </c>
      <c r="D1176" s="60">
        <v>-96.6340745612887</v>
      </c>
      <c r="E1176" s="61" t="s">
        <v>1256</v>
      </c>
      <c r="F1176" s="119"/>
      <c r="H1176" s="73"/>
      <c r="I1176" s="65">
        <f t="shared" si="1"/>
        <v>0</v>
      </c>
      <c r="J1176" s="66">
        <f>COUNTIF(Flats!Username, F1176)</f>
        <v>0</v>
      </c>
      <c r="K1176" s="66" t="b">
        <v>0</v>
      </c>
    </row>
    <row r="1177">
      <c r="A1177" s="59">
        <v>37.0</v>
      </c>
      <c r="B1177" s="59">
        <v>27.0</v>
      </c>
      <c r="C1177" s="60">
        <v>33.1239832370703</v>
      </c>
      <c r="D1177" s="60">
        <v>-96.6339029408079</v>
      </c>
      <c r="E1177" s="61" t="s">
        <v>1256</v>
      </c>
      <c r="F1177" s="119"/>
      <c r="H1177" s="73"/>
      <c r="I1177" s="65">
        <f t="shared" si="1"/>
        <v>0</v>
      </c>
      <c r="J1177" s="66">
        <f>COUNTIF(Flats!Username, F1177)</f>
        <v>0</v>
      </c>
      <c r="K1177" s="66" t="b">
        <v>0</v>
      </c>
    </row>
    <row r="1178">
      <c r="A1178" s="59">
        <v>37.0</v>
      </c>
      <c r="B1178" s="59">
        <v>28.0</v>
      </c>
      <c r="C1178" s="60">
        <v>33.1239832369527</v>
      </c>
      <c r="D1178" s="60">
        <v>-96.6337313203271</v>
      </c>
      <c r="E1178" s="61" t="s">
        <v>1256</v>
      </c>
      <c r="F1178" s="119"/>
      <c r="H1178" s="73"/>
      <c r="I1178" s="65">
        <f t="shared" si="1"/>
        <v>0</v>
      </c>
      <c r="J1178" s="66">
        <f>COUNTIF(Flats!Username, F1178)</f>
        <v>0</v>
      </c>
      <c r="K1178" s="66" t="b">
        <v>0</v>
      </c>
    </row>
    <row r="1179">
      <c r="A1179" s="59">
        <v>37.0</v>
      </c>
      <c r="B1179" s="59">
        <v>29.0</v>
      </c>
      <c r="C1179" s="60">
        <v>33.123983236835</v>
      </c>
      <c r="D1179" s="60">
        <v>-96.6335596998462</v>
      </c>
      <c r="E1179" s="61" t="s">
        <v>1256</v>
      </c>
      <c r="F1179" s="119"/>
      <c r="H1179" s="73"/>
      <c r="I1179" s="65">
        <f t="shared" si="1"/>
        <v>0</v>
      </c>
      <c r="J1179" s="66">
        <f>COUNTIF(Flats!Username, F1179)</f>
        <v>0</v>
      </c>
      <c r="K1179" s="66" t="b">
        <v>0</v>
      </c>
    </row>
    <row r="1180">
      <c r="A1180" s="59">
        <v>37.0</v>
      </c>
      <c r="B1180" s="59">
        <v>30.0</v>
      </c>
      <c r="C1180" s="60">
        <v>33.1239832367174</v>
      </c>
      <c r="D1180" s="60">
        <v>-96.6333880793654</v>
      </c>
      <c r="E1180" s="61" t="s">
        <v>1256</v>
      </c>
      <c r="F1180" s="119"/>
      <c r="H1180" s="73"/>
      <c r="I1180" s="65">
        <f t="shared" si="1"/>
        <v>0</v>
      </c>
      <c r="J1180" s="66">
        <f>COUNTIF(Flats!Username, F1180)</f>
        <v>0</v>
      </c>
      <c r="K1180" s="66" t="b">
        <v>0</v>
      </c>
    </row>
    <row r="1181">
      <c r="A1181" s="59">
        <v>37.0</v>
      </c>
      <c r="B1181" s="59">
        <v>31.0</v>
      </c>
      <c r="C1181" s="60">
        <v>33.1239832365998</v>
      </c>
      <c r="D1181" s="60">
        <v>-96.6332164588846</v>
      </c>
      <c r="E1181" s="61" t="s">
        <v>1256</v>
      </c>
      <c r="F1181" s="119"/>
      <c r="H1181" s="73"/>
      <c r="I1181" s="65">
        <f t="shared" si="1"/>
        <v>0</v>
      </c>
      <c r="J1181" s="66">
        <f>COUNTIF(Flats!Username, F1181)</f>
        <v>0</v>
      </c>
      <c r="K1181" s="66" t="b">
        <v>0</v>
      </c>
    </row>
    <row r="1182">
      <c r="A1182" s="59">
        <v>37.0</v>
      </c>
      <c r="B1182" s="59">
        <v>32.0</v>
      </c>
      <c r="C1182" s="60">
        <v>33.1239832364821</v>
      </c>
      <c r="D1182" s="60">
        <v>-96.6330448384038</v>
      </c>
      <c r="E1182" s="61" t="s">
        <v>1256</v>
      </c>
      <c r="F1182" s="119"/>
      <c r="H1182" s="73"/>
      <c r="I1182" s="65">
        <f t="shared" si="1"/>
        <v>0</v>
      </c>
      <c r="J1182" s="66">
        <f>COUNTIF(Flats!Username, F1182)</f>
        <v>0</v>
      </c>
      <c r="K1182" s="66" t="b">
        <v>0</v>
      </c>
    </row>
    <row r="1183">
      <c r="A1183" s="59">
        <v>37.0</v>
      </c>
      <c r="B1183" s="59">
        <v>33.0</v>
      </c>
      <c r="C1183" s="60">
        <v>33.1239832363645</v>
      </c>
      <c r="D1183" s="60">
        <v>-96.632873217923</v>
      </c>
      <c r="E1183" s="61" t="s">
        <v>1256</v>
      </c>
      <c r="F1183" s="119"/>
      <c r="H1183" s="73"/>
      <c r="I1183" s="65">
        <f t="shared" si="1"/>
        <v>0</v>
      </c>
      <c r="J1183" s="66">
        <f>COUNTIF(Flats!Username, F1183)</f>
        <v>0</v>
      </c>
      <c r="K1183" s="66" t="b">
        <v>0</v>
      </c>
    </row>
    <row r="1184">
      <c r="A1184" s="59">
        <v>37.0</v>
      </c>
      <c r="B1184" s="59">
        <v>34.0</v>
      </c>
      <c r="C1184" s="60">
        <v>33.1239832362469</v>
      </c>
      <c r="D1184" s="60">
        <v>-96.6327015974421</v>
      </c>
      <c r="E1184" s="61" t="s">
        <v>1256</v>
      </c>
      <c r="F1184" s="119"/>
      <c r="H1184" s="73"/>
      <c r="I1184" s="65">
        <f t="shared" si="1"/>
        <v>0</v>
      </c>
      <c r="J1184" s="66">
        <f>COUNTIF(Flats!Username, F1184)</f>
        <v>0</v>
      </c>
      <c r="K1184" s="66" t="b">
        <v>0</v>
      </c>
    </row>
    <row r="1185">
      <c r="A1185" s="59">
        <v>38.0</v>
      </c>
      <c r="B1185" s="59">
        <v>17.0</v>
      </c>
      <c r="C1185" s="60">
        <v>33.1238395078011</v>
      </c>
      <c r="D1185" s="60">
        <v>-96.6356191512342</v>
      </c>
      <c r="E1185" s="61" t="s">
        <v>1256</v>
      </c>
      <c r="F1185" s="119"/>
      <c r="H1185" s="73"/>
      <c r="I1185" s="65">
        <f t="shared" si="1"/>
        <v>0</v>
      </c>
      <c r="J1185" s="66">
        <f>COUNTIF(Flats!Username, F1185)</f>
        <v>0</v>
      </c>
      <c r="K1185" s="66" t="b">
        <v>0</v>
      </c>
    </row>
    <row r="1186">
      <c r="A1186" s="59">
        <v>38.0</v>
      </c>
      <c r="B1186" s="59">
        <v>18.0</v>
      </c>
      <c r="C1186" s="60">
        <v>33.1238395076835</v>
      </c>
      <c r="D1186" s="60">
        <v>-96.6354475310342</v>
      </c>
      <c r="E1186" s="61" t="s">
        <v>1256</v>
      </c>
      <c r="F1186" s="119"/>
      <c r="H1186" s="73"/>
      <c r="I1186" s="65">
        <f t="shared" si="1"/>
        <v>0</v>
      </c>
      <c r="J1186" s="66">
        <f>COUNTIF(Flats!Username, F1186)</f>
        <v>0</v>
      </c>
      <c r="K1186" s="66" t="b">
        <v>0</v>
      </c>
    </row>
    <row r="1187">
      <c r="A1187" s="59">
        <v>38.0</v>
      </c>
      <c r="B1187" s="59">
        <v>19.0</v>
      </c>
      <c r="C1187" s="60">
        <v>33.1238395075659</v>
      </c>
      <c r="D1187" s="60">
        <v>-96.6352759108343</v>
      </c>
      <c r="E1187" s="61" t="s">
        <v>1256</v>
      </c>
      <c r="F1187" s="119"/>
      <c r="H1187" s="73"/>
      <c r="I1187" s="65">
        <f t="shared" si="1"/>
        <v>0</v>
      </c>
      <c r="J1187" s="66">
        <f>COUNTIF(Flats!Username, F1187)</f>
        <v>0</v>
      </c>
      <c r="K1187" s="66" t="b">
        <v>0</v>
      </c>
    </row>
    <row r="1188">
      <c r="A1188" s="59">
        <v>38.0</v>
      </c>
      <c r="B1188" s="59">
        <v>20.0</v>
      </c>
      <c r="C1188" s="60">
        <v>33.1238395074483</v>
      </c>
      <c r="D1188" s="60">
        <v>-96.6351042906344</v>
      </c>
      <c r="E1188" s="61" t="s">
        <v>1256</v>
      </c>
      <c r="F1188" s="119"/>
      <c r="H1188" s="73"/>
      <c r="I1188" s="65">
        <f t="shared" si="1"/>
        <v>0</v>
      </c>
      <c r="J1188" s="66">
        <f>COUNTIF(Flats!Username, F1188)</f>
        <v>0</v>
      </c>
      <c r="K1188" s="66" t="b">
        <v>0</v>
      </c>
    </row>
    <row r="1189">
      <c r="A1189" s="59">
        <v>38.0</v>
      </c>
      <c r="B1189" s="59">
        <v>21.0</v>
      </c>
      <c r="C1189" s="60">
        <v>33.1238395073306</v>
      </c>
      <c r="D1189" s="60">
        <v>-96.6349326704345</v>
      </c>
      <c r="E1189" s="61" t="s">
        <v>1256</v>
      </c>
      <c r="F1189" s="119"/>
      <c r="H1189" s="73"/>
      <c r="I1189" s="65">
        <f t="shared" si="1"/>
        <v>0</v>
      </c>
      <c r="J1189" s="66">
        <f>COUNTIF(Flats!Username, F1189)</f>
        <v>0</v>
      </c>
      <c r="K1189" s="66" t="b">
        <v>0</v>
      </c>
    </row>
    <row r="1190">
      <c r="A1190" s="59">
        <v>38.0</v>
      </c>
      <c r="B1190" s="59">
        <v>22.0</v>
      </c>
      <c r="C1190" s="60">
        <v>33.123839507213</v>
      </c>
      <c r="D1190" s="60">
        <v>-96.6347610502346</v>
      </c>
      <c r="E1190" s="61" t="s">
        <v>1256</v>
      </c>
      <c r="F1190" s="119"/>
      <c r="H1190" s="73"/>
      <c r="I1190" s="65">
        <f t="shared" si="1"/>
        <v>0</v>
      </c>
      <c r="J1190" s="66">
        <f>COUNTIF(Flats!Username, F1190)</f>
        <v>0</v>
      </c>
      <c r="K1190" s="66" t="b">
        <v>0</v>
      </c>
    </row>
    <row r="1191">
      <c r="A1191" s="59">
        <v>38.0</v>
      </c>
      <c r="B1191" s="59">
        <v>23.0</v>
      </c>
      <c r="C1191" s="60">
        <v>33.1238395070954</v>
      </c>
      <c r="D1191" s="60">
        <v>-96.6345894300346</v>
      </c>
      <c r="E1191" s="61" t="s">
        <v>1256</v>
      </c>
      <c r="F1191" s="119"/>
      <c r="H1191" s="73"/>
      <c r="I1191" s="65">
        <f t="shared" si="1"/>
        <v>0</v>
      </c>
      <c r="J1191" s="66">
        <f>COUNTIF(Flats!Username, F1191)</f>
        <v>0</v>
      </c>
      <c r="K1191" s="66" t="b">
        <v>0</v>
      </c>
    </row>
    <row r="1192">
      <c r="A1192" s="59">
        <v>38.0</v>
      </c>
      <c r="B1192" s="59">
        <v>24.0</v>
      </c>
      <c r="C1192" s="60">
        <v>33.1238395069777</v>
      </c>
      <c r="D1192" s="60">
        <v>-96.6344178098347</v>
      </c>
      <c r="E1192" s="61" t="s">
        <v>1256</v>
      </c>
      <c r="F1192" s="119"/>
      <c r="H1192" s="73"/>
      <c r="I1192" s="65">
        <f t="shared" si="1"/>
        <v>0</v>
      </c>
      <c r="J1192" s="66">
        <f>COUNTIF(Flats!Username, F1192)</f>
        <v>0</v>
      </c>
      <c r="K1192" s="66" t="b">
        <v>0</v>
      </c>
    </row>
    <row r="1193">
      <c r="A1193" s="59">
        <v>38.0</v>
      </c>
      <c r="B1193" s="59">
        <v>25.0</v>
      </c>
      <c r="C1193" s="60">
        <v>33.1238395068601</v>
      </c>
      <c r="D1193" s="60">
        <v>-96.6342461896348</v>
      </c>
      <c r="E1193" s="61" t="s">
        <v>1256</v>
      </c>
      <c r="F1193" s="119"/>
      <c r="H1193" s="73"/>
      <c r="I1193" s="65">
        <f t="shared" si="1"/>
        <v>0</v>
      </c>
      <c r="J1193" s="66">
        <f>COUNTIF(Flats!Username, F1193)</f>
        <v>0</v>
      </c>
      <c r="K1193" s="66" t="b">
        <v>0</v>
      </c>
    </row>
    <row r="1194">
      <c r="A1194" s="59">
        <v>38.0</v>
      </c>
      <c r="B1194" s="59">
        <v>26.0</v>
      </c>
      <c r="C1194" s="60">
        <v>33.1238395067425</v>
      </c>
      <c r="D1194" s="60">
        <v>-96.6340745694349</v>
      </c>
      <c r="E1194" s="61" t="s">
        <v>1256</v>
      </c>
      <c r="F1194" s="119"/>
      <c r="H1194" s="73"/>
      <c r="I1194" s="65">
        <f t="shared" si="1"/>
        <v>0</v>
      </c>
      <c r="J1194" s="66">
        <f>COUNTIF(Flats!Username, F1194)</f>
        <v>0</v>
      </c>
      <c r="K1194" s="66" t="b">
        <v>0</v>
      </c>
    </row>
    <row r="1195">
      <c r="A1195" s="59">
        <v>38.0</v>
      </c>
      <c r="B1195" s="59">
        <v>27.0</v>
      </c>
      <c r="C1195" s="60">
        <v>33.1238395066249</v>
      </c>
      <c r="D1195" s="60">
        <v>-96.6339029492351</v>
      </c>
      <c r="E1195" s="61" t="s">
        <v>1256</v>
      </c>
      <c r="F1195" s="119"/>
      <c r="H1195" s="73"/>
      <c r="I1195" s="65">
        <f t="shared" si="1"/>
        <v>0</v>
      </c>
      <c r="J1195" s="66">
        <f>COUNTIF(Flats!Username, F1195)</f>
        <v>0</v>
      </c>
      <c r="K1195" s="66" t="b">
        <v>0</v>
      </c>
    </row>
    <row r="1196">
      <c r="A1196" s="59">
        <v>38.0</v>
      </c>
      <c r="B1196" s="59">
        <v>28.0</v>
      </c>
      <c r="C1196" s="60">
        <v>33.1238395065073</v>
      </c>
      <c r="D1196" s="60">
        <v>-96.6337313290351</v>
      </c>
      <c r="E1196" s="61" t="s">
        <v>1256</v>
      </c>
      <c r="F1196" s="119"/>
      <c r="H1196" s="73"/>
      <c r="I1196" s="65">
        <f t="shared" si="1"/>
        <v>0</v>
      </c>
      <c r="J1196" s="66">
        <f>COUNTIF(Flats!Username, F1196)</f>
        <v>0</v>
      </c>
      <c r="K1196" s="66" t="b">
        <v>0</v>
      </c>
    </row>
    <row r="1197">
      <c r="A1197" s="59">
        <v>38.0</v>
      </c>
      <c r="B1197" s="59">
        <v>29.0</v>
      </c>
      <c r="C1197" s="60">
        <v>33.1238395063896</v>
      </c>
      <c r="D1197" s="60">
        <v>-96.6335597088352</v>
      </c>
      <c r="E1197" s="61" t="s">
        <v>1256</v>
      </c>
      <c r="F1197" s="119"/>
      <c r="H1197" s="73"/>
      <c r="I1197" s="65">
        <f t="shared" si="1"/>
        <v>0</v>
      </c>
      <c r="J1197" s="66">
        <f>COUNTIF(Flats!Username, F1197)</f>
        <v>0</v>
      </c>
      <c r="K1197" s="66" t="b">
        <v>0</v>
      </c>
    </row>
    <row r="1198">
      <c r="A1198" s="59">
        <v>38.0</v>
      </c>
      <c r="B1198" s="59">
        <v>30.0</v>
      </c>
      <c r="C1198" s="60">
        <v>33.123839506272</v>
      </c>
      <c r="D1198" s="60">
        <v>-96.6333880886353</v>
      </c>
      <c r="E1198" s="61" t="s">
        <v>1256</v>
      </c>
      <c r="F1198" s="119"/>
      <c r="H1198" s="73"/>
      <c r="I1198" s="65">
        <f t="shared" si="1"/>
        <v>0</v>
      </c>
      <c r="J1198" s="66">
        <f>COUNTIF(Flats!Username, F1198)</f>
        <v>0</v>
      </c>
      <c r="K1198" s="66" t="b">
        <v>0</v>
      </c>
    </row>
    <row r="1199">
      <c r="A1199" s="59">
        <v>38.0</v>
      </c>
      <c r="B1199" s="59">
        <v>31.0</v>
      </c>
      <c r="C1199" s="60">
        <v>33.1238395061544</v>
      </c>
      <c r="D1199" s="60">
        <v>-96.6332164684354</v>
      </c>
      <c r="E1199" s="61" t="s">
        <v>1256</v>
      </c>
      <c r="F1199" s="119"/>
      <c r="H1199" s="73"/>
      <c r="I1199" s="65">
        <f t="shared" si="1"/>
        <v>0</v>
      </c>
      <c r="J1199" s="66">
        <f>COUNTIF(Flats!Username, F1199)</f>
        <v>0</v>
      </c>
      <c r="K1199" s="66" t="b">
        <v>0</v>
      </c>
    </row>
    <row r="1200">
      <c r="A1200" s="59">
        <v>38.0</v>
      </c>
      <c r="B1200" s="59">
        <v>32.0</v>
      </c>
      <c r="C1200" s="60">
        <v>33.1238395060367</v>
      </c>
      <c r="D1200" s="60">
        <v>-96.6330448482355</v>
      </c>
      <c r="E1200" s="61" t="s">
        <v>1256</v>
      </c>
      <c r="F1200" s="119"/>
      <c r="H1200" s="73"/>
      <c r="I1200" s="65">
        <f t="shared" si="1"/>
        <v>0</v>
      </c>
      <c r="J1200" s="66">
        <f>COUNTIF(Flats!Username, F1200)</f>
        <v>0</v>
      </c>
      <c r="K1200" s="66" t="b">
        <v>0</v>
      </c>
    </row>
    <row r="1201">
      <c r="A1201" s="59">
        <v>38.0</v>
      </c>
      <c r="B1201" s="59">
        <v>33.0</v>
      </c>
      <c r="C1201" s="60">
        <v>33.1238395059191</v>
      </c>
      <c r="D1201" s="60">
        <v>-96.6328732280355</v>
      </c>
      <c r="E1201" s="61" t="s">
        <v>1256</v>
      </c>
      <c r="F1201" s="119"/>
      <c r="H1201" s="73"/>
      <c r="I1201" s="65">
        <f t="shared" si="1"/>
        <v>0</v>
      </c>
      <c r="J1201" s="66">
        <f>COUNTIF(Flats!Username, F1201)</f>
        <v>0</v>
      </c>
      <c r="K1201" s="66" t="b">
        <v>0</v>
      </c>
    </row>
    <row r="1202">
      <c r="A1202" s="59">
        <v>38.0</v>
      </c>
      <c r="B1202" s="59">
        <v>34.0</v>
      </c>
      <c r="C1202" s="60">
        <v>33.1238395058015</v>
      </c>
      <c r="D1202" s="60">
        <v>-96.6327016078357</v>
      </c>
      <c r="E1202" s="61" t="s">
        <v>1256</v>
      </c>
      <c r="F1202" s="119"/>
      <c r="H1202" s="73"/>
      <c r="I1202" s="65">
        <f t="shared" si="1"/>
        <v>0</v>
      </c>
      <c r="J1202" s="66">
        <f>COUNTIF(Flats!Username, F1202)</f>
        <v>0</v>
      </c>
      <c r="K1202" s="66" t="b">
        <v>0</v>
      </c>
    </row>
    <row r="1203">
      <c r="A1203" s="59">
        <v>38.0</v>
      </c>
      <c r="B1203" s="59">
        <v>35.0</v>
      </c>
      <c r="C1203" s="60">
        <v>33.1238395056839</v>
      </c>
      <c r="D1203" s="60">
        <v>-96.6325299876358</v>
      </c>
      <c r="E1203" s="61" t="s">
        <v>1256</v>
      </c>
      <c r="F1203" s="119"/>
      <c r="H1203" s="73"/>
      <c r="I1203" s="65">
        <f t="shared" si="1"/>
        <v>0</v>
      </c>
      <c r="J1203" s="66">
        <f>COUNTIF(Flats!Username, F1203)</f>
        <v>0</v>
      </c>
      <c r="K1203" s="66" t="b">
        <v>0</v>
      </c>
    </row>
    <row r="1204">
      <c r="A1204" s="59">
        <v>39.0</v>
      </c>
      <c r="B1204" s="59">
        <v>16.0</v>
      </c>
      <c r="C1204" s="60">
        <v>33.1236957774733</v>
      </c>
      <c r="D1204" s="60">
        <v>-96.6357907767715</v>
      </c>
      <c r="E1204" s="61" t="s">
        <v>1256</v>
      </c>
      <c r="F1204" s="119"/>
      <c r="H1204" s="73"/>
      <c r="I1204" s="65">
        <f t="shared" si="1"/>
        <v>0</v>
      </c>
      <c r="J1204" s="66">
        <f>COUNTIF(Flats!Username, F1204)</f>
        <v>0</v>
      </c>
      <c r="K1204" s="66" t="b">
        <v>0</v>
      </c>
    </row>
    <row r="1205">
      <c r="A1205" s="59">
        <v>39.0</v>
      </c>
      <c r="B1205" s="59">
        <v>17.0</v>
      </c>
      <c r="C1205" s="60">
        <v>33.1236957773556</v>
      </c>
      <c r="D1205" s="60">
        <v>-96.6356191568525</v>
      </c>
      <c r="E1205" s="61" t="s">
        <v>1256</v>
      </c>
      <c r="F1205" s="119"/>
      <c r="H1205" s="73"/>
      <c r="I1205" s="65">
        <f t="shared" si="1"/>
        <v>0</v>
      </c>
      <c r="J1205" s="66">
        <f>COUNTIF(Flats!Username, F1205)</f>
        <v>0</v>
      </c>
      <c r="K1205" s="66" t="b">
        <v>0</v>
      </c>
    </row>
    <row r="1206">
      <c r="A1206" s="59">
        <v>39.0</v>
      </c>
      <c r="B1206" s="59">
        <v>18.0</v>
      </c>
      <c r="C1206" s="60">
        <v>33.123695777238</v>
      </c>
      <c r="D1206" s="60">
        <v>-96.6354475369335</v>
      </c>
      <c r="E1206" s="61" t="s">
        <v>1256</v>
      </c>
      <c r="F1206" s="119"/>
      <c r="H1206" s="73"/>
      <c r="I1206" s="65">
        <f t="shared" si="1"/>
        <v>0</v>
      </c>
      <c r="J1206" s="66">
        <f>COUNTIF(Flats!Username, F1206)</f>
        <v>0</v>
      </c>
      <c r="K1206" s="66" t="b">
        <v>0</v>
      </c>
    </row>
    <row r="1207">
      <c r="A1207" s="59">
        <v>39.0</v>
      </c>
      <c r="B1207" s="59">
        <v>19.0</v>
      </c>
      <c r="C1207" s="60">
        <v>33.1236957771204</v>
      </c>
      <c r="D1207" s="60">
        <v>-96.6352759170145</v>
      </c>
      <c r="E1207" s="61" t="s">
        <v>1256</v>
      </c>
      <c r="F1207" s="119"/>
      <c r="H1207" s="73"/>
      <c r="I1207" s="65">
        <f t="shared" si="1"/>
        <v>0</v>
      </c>
      <c r="J1207" s="66">
        <f>COUNTIF(Flats!Username, F1207)</f>
        <v>0</v>
      </c>
      <c r="K1207" s="66" t="b">
        <v>0</v>
      </c>
    </row>
    <row r="1208">
      <c r="A1208" s="59">
        <v>39.0</v>
      </c>
      <c r="B1208" s="59">
        <v>20.0</v>
      </c>
      <c r="C1208" s="60">
        <v>33.1236957770028</v>
      </c>
      <c r="D1208" s="60">
        <v>-96.6351042970955</v>
      </c>
      <c r="E1208" s="61" t="s">
        <v>1256</v>
      </c>
      <c r="F1208" s="119"/>
      <c r="H1208" s="73"/>
      <c r="I1208" s="65">
        <f t="shared" si="1"/>
        <v>0</v>
      </c>
      <c r="J1208" s="66">
        <f>COUNTIF(Flats!Username, F1208)</f>
        <v>0</v>
      </c>
      <c r="K1208" s="66" t="b">
        <v>0</v>
      </c>
    </row>
    <row r="1209">
      <c r="A1209" s="59">
        <v>39.0</v>
      </c>
      <c r="B1209" s="59">
        <v>21.0</v>
      </c>
      <c r="C1209" s="60">
        <v>33.1236957768851</v>
      </c>
      <c r="D1209" s="60">
        <v>-96.6349326771765</v>
      </c>
      <c r="E1209" s="61" t="s">
        <v>1256</v>
      </c>
      <c r="F1209" s="119"/>
      <c r="H1209" s="73"/>
      <c r="I1209" s="65">
        <f t="shared" si="1"/>
        <v>0</v>
      </c>
      <c r="J1209" s="66">
        <f>COUNTIF(Flats!Username, F1209)</f>
        <v>0</v>
      </c>
      <c r="K1209" s="66" t="b">
        <v>0</v>
      </c>
    </row>
    <row r="1210">
      <c r="A1210" s="59">
        <v>39.0</v>
      </c>
      <c r="B1210" s="59">
        <v>22.0</v>
      </c>
      <c r="C1210" s="60">
        <v>33.1236957767675</v>
      </c>
      <c r="D1210" s="60">
        <v>-96.6347610572575</v>
      </c>
      <c r="E1210" s="61" t="s">
        <v>1256</v>
      </c>
      <c r="F1210" s="119"/>
      <c r="H1210" s="73"/>
      <c r="I1210" s="65">
        <f t="shared" si="1"/>
        <v>0</v>
      </c>
      <c r="J1210" s="66">
        <f>COUNTIF(Flats!Username, F1210)</f>
        <v>0</v>
      </c>
      <c r="K1210" s="66" t="b">
        <v>0</v>
      </c>
    </row>
    <row r="1211">
      <c r="A1211" s="59">
        <v>39.0</v>
      </c>
      <c r="B1211" s="59">
        <v>23.0</v>
      </c>
      <c r="C1211" s="60">
        <v>33.1236957766499</v>
      </c>
      <c r="D1211" s="60">
        <v>-96.6345894373385</v>
      </c>
      <c r="E1211" s="61" t="s">
        <v>1256</v>
      </c>
      <c r="F1211" s="119"/>
      <c r="H1211" s="73"/>
      <c r="I1211" s="65">
        <f t="shared" si="1"/>
        <v>0</v>
      </c>
      <c r="J1211" s="66">
        <f>COUNTIF(Flats!Username, F1211)</f>
        <v>0</v>
      </c>
      <c r="K1211" s="66" t="b">
        <v>0</v>
      </c>
    </row>
    <row r="1212">
      <c r="A1212" s="59">
        <v>39.0</v>
      </c>
      <c r="B1212" s="59">
        <v>24.0</v>
      </c>
      <c r="C1212" s="60">
        <v>33.1236957765323</v>
      </c>
      <c r="D1212" s="60">
        <v>-96.6344178174195</v>
      </c>
      <c r="E1212" s="61" t="s">
        <v>1256</v>
      </c>
      <c r="F1212" s="119"/>
      <c r="H1212" s="73"/>
      <c r="I1212" s="65">
        <f t="shared" si="1"/>
        <v>0</v>
      </c>
      <c r="J1212" s="66">
        <f>COUNTIF(Flats!Username, F1212)</f>
        <v>0</v>
      </c>
      <c r="K1212" s="66" t="b">
        <v>0</v>
      </c>
    </row>
    <row r="1213">
      <c r="A1213" s="59">
        <v>39.0</v>
      </c>
      <c r="B1213" s="59">
        <v>25.0</v>
      </c>
      <c r="C1213" s="60">
        <v>33.1236957764146</v>
      </c>
      <c r="D1213" s="60">
        <v>-96.6342461975006</v>
      </c>
      <c r="E1213" s="61" t="s">
        <v>1256</v>
      </c>
      <c r="F1213" s="119"/>
      <c r="H1213" s="73"/>
      <c r="I1213" s="65">
        <f t="shared" si="1"/>
        <v>0</v>
      </c>
      <c r="J1213" s="66">
        <f>COUNTIF(Flats!Username, F1213)</f>
        <v>0</v>
      </c>
      <c r="K1213" s="66" t="b">
        <v>0</v>
      </c>
    </row>
    <row r="1214">
      <c r="A1214" s="59">
        <v>39.0</v>
      </c>
      <c r="B1214" s="59">
        <v>26.0</v>
      </c>
      <c r="C1214" s="60">
        <v>33.123695776297</v>
      </c>
      <c r="D1214" s="60">
        <v>-96.6340745775816</v>
      </c>
      <c r="E1214" s="61" t="s">
        <v>1256</v>
      </c>
      <c r="F1214" s="119"/>
      <c r="H1214" s="73"/>
      <c r="I1214" s="65">
        <f t="shared" si="1"/>
        <v>0</v>
      </c>
      <c r="J1214" s="66">
        <f>COUNTIF(Flats!Username, F1214)</f>
        <v>0</v>
      </c>
      <c r="K1214" s="66" t="b">
        <v>0</v>
      </c>
    </row>
    <row r="1215">
      <c r="A1215" s="59">
        <v>39.0</v>
      </c>
      <c r="B1215" s="59">
        <v>27.0</v>
      </c>
      <c r="C1215" s="60">
        <v>33.1236957761794</v>
      </c>
      <c r="D1215" s="60">
        <v>-96.6339029576626</v>
      </c>
      <c r="E1215" s="61" t="s">
        <v>1256</v>
      </c>
      <c r="F1215" s="119"/>
      <c r="H1215" s="73"/>
      <c r="I1215" s="65">
        <f t="shared" si="1"/>
        <v>0</v>
      </c>
      <c r="J1215" s="66">
        <f>COUNTIF(Flats!Username, F1215)</f>
        <v>0</v>
      </c>
      <c r="K1215" s="66" t="b">
        <v>0</v>
      </c>
    </row>
    <row r="1216">
      <c r="A1216" s="59">
        <v>39.0</v>
      </c>
      <c r="B1216" s="59">
        <v>28.0</v>
      </c>
      <c r="C1216" s="60">
        <v>33.1236957760617</v>
      </c>
      <c r="D1216" s="60">
        <v>-96.6337313377436</v>
      </c>
      <c r="E1216" s="61" t="s">
        <v>1256</v>
      </c>
      <c r="F1216" s="119"/>
      <c r="H1216" s="73"/>
      <c r="I1216" s="65">
        <f t="shared" si="1"/>
        <v>0</v>
      </c>
      <c r="J1216" s="66">
        <f>COUNTIF(Flats!Username, F1216)</f>
        <v>0</v>
      </c>
      <c r="K1216" s="66" t="b">
        <v>0</v>
      </c>
    </row>
    <row r="1217">
      <c r="A1217" s="59">
        <v>39.0</v>
      </c>
      <c r="B1217" s="59">
        <v>29.0</v>
      </c>
      <c r="C1217" s="60">
        <v>33.1236957759441</v>
      </c>
      <c r="D1217" s="60">
        <v>-96.6335597178246</v>
      </c>
      <c r="E1217" s="61" t="s">
        <v>1256</v>
      </c>
      <c r="F1217" s="119"/>
      <c r="H1217" s="73"/>
      <c r="I1217" s="65">
        <f t="shared" si="1"/>
        <v>0</v>
      </c>
      <c r="J1217" s="66">
        <f>COUNTIF(Flats!Username, F1217)</f>
        <v>0</v>
      </c>
      <c r="K1217" s="66" t="b">
        <v>0</v>
      </c>
    </row>
    <row r="1218">
      <c r="A1218" s="59">
        <v>39.0</v>
      </c>
      <c r="B1218" s="59">
        <v>30.0</v>
      </c>
      <c r="C1218" s="60">
        <v>33.1236957758265</v>
      </c>
      <c r="D1218" s="60">
        <v>-96.6333880979056</v>
      </c>
      <c r="E1218" s="61" t="s">
        <v>1256</v>
      </c>
      <c r="F1218" s="119"/>
      <c r="H1218" s="73"/>
      <c r="I1218" s="65">
        <f t="shared" si="1"/>
        <v>0</v>
      </c>
      <c r="J1218" s="66">
        <f>COUNTIF(Flats!Username, F1218)</f>
        <v>0</v>
      </c>
      <c r="K1218" s="66" t="b">
        <v>0</v>
      </c>
    </row>
    <row r="1219">
      <c r="A1219" s="59">
        <v>39.0</v>
      </c>
      <c r="B1219" s="59">
        <v>31.0</v>
      </c>
      <c r="C1219" s="60">
        <v>33.1236957757088</v>
      </c>
      <c r="D1219" s="60">
        <v>-96.6332164779866</v>
      </c>
      <c r="E1219" s="61" t="s">
        <v>1256</v>
      </c>
      <c r="F1219" s="119"/>
      <c r="H1219" s="73"/>
      <c r="I1219" s="65">
        <f t="shared" si="1"/>
        <v>0</v>
      </c>
      <c r="J1219" s="66">
        <f>COUNTIF(Flats!Username, F1219)</f>
        <v>0</v>
      </c>
      <c r="K1219" s="66" t="b">
        <v>0</v>
      </c>
    </row>
    <row r="1220">
      <c r="A1220" s="59">
        <v>39.0</v>
      </c>
      <c r="B1220" s="59">
        <v>32.0</v>
      </c>
      <c r="C1220" s="60">
        <v>33.1236957755912</v>
      </c>
      <c r="D1220" s="60">
        <v>-96.6330448580675</v>
      </c>
      <c r="E1220" s="61" t="s">
        <v>1256</v>
      </c>
      <c r="F1220" s="119"/>
      <c r="H1220" s="73"/>
      <c r="I1220" s="65">
        <f t="shared" si="1"/>
        <v>0</v>
      </c>
      <c r="J1220" s="66">
        <f>COUNTIF(Flats!Username, F1220)</f>
        <v>0</v>
      </c>
      <c r="K1220" s="66" t="b">
        <v>0</v>
      </c>
    </row>
    <row r="1221">
      <c r="A1221" s="59">
        <v>39.0</v>
      </c>
      <c r="B1221" s="59">
        <v>33.0</v>
      </c>
      <c r="C1221" s="60">
        <v>33.1236957754736</v>
      </c>
      <c r="D1221" s="60">
        <v>-96.6328732381485</v>
      </c>
      <c r="E1221" s="61" t="s">
        <v>1256</v>
      </c>
      <c r="F1221" s="119"/>
      <c r="H1221" s="73"/>
      <c r="I1221" s="65">
        <f t="shared" si="1"/>
        <v>0</v>
      </c>
      <c r="J1221" s="66">
        <f>COUNTIF(Flats!Username, F1221)</f>
        <v>0</v>
      </c>
      <c r="K1221" s="66" t="b">
        <v>0</v>
      </c>
    </row>
    <row r="1222">
      <c r="A1222" s="59">
        <v>39.0</v>
      </c>
      <c r="B1222" s="59">
        <v>34.0</v>
      </c>
      <c r="C1222" s="60">
        <v>33.1236957753559</v>
      </c>
      <c r="D1222" s="60">
        <v>-96.6327016182295</v>
      </c>
      <c r="E1222" s="61" t="s">
        <v>1256</v>
      </c>
      <c r="F1222" s="119"/>
      <c r="H1222" s="73"/>
      <c r="I1222" s="65">
        <f t="shared" si="1"/>
        <v>0</v>
      </c>
      <c r="J1222" s="66">
        <f>COUNTIF(Flats!Username, F1222)</f>
        <v>0</v>
      </c>
      <c r="K1222" s="66" t="b">
        <v>0</v>
      </c>
    </row>
    <row r="1223">
      <c r="A1223" s="59">
        <v>39.0</v>
      </c>
      <c r="B1223" s="59">
        <v>35.0</v>
      </c>
      <c r="C1223" s="60">
        <v>33.1236957752383</v>
      </c>
      <c r="D1223" s="60">
        <v>-96.6325299983105</v>
      </c>
      <c r="E1223" s="61" t="s">
        <v>1256</v>
      </c>
      <c r="F1223" s="119"/>
      <c r="H1223" s="73"/>
      <c r="I1223" s="65">
        <f t="shared" si="1"/>
        <v>0</v>
      </c>
      <c r="J1223" s="66">
        <f>COUNTIF(Flats!Username, F1223)</f>
        <v>0</v>
      </c>
      <c r="K1223" s="66" t="b">
        <v>0</v>
      </c>
    </row>
    <row r="1224">
      <c r="A1224" s="59">
        <v>40.0</v>
      </c>
      <c r="B1224" s="59">
        <v>15.0</v>
      </c>
      <c r="C1224" s="60">
        <v>33.1235520471454</v>
      </c>
      <c r="D1224" s="60">
        <v>-96.635962401747</v>
      </c>
      <c r="E1224" s="61" t="s">
        <v>1256</v>
      </c>
      <c r="F1224" s="119"/>
      <c r="H1224" s="73"/>
      <c r="I1224" s="65">
        <f t="shared" si="1"/>
        <v>0</v>
      </c>
      <c r="J1224" s="66">
        <f>COUNTIF(Flats!Username, F1224)</f>
        <v>0</v>
      </c>
      <c r="K1224" s="66" t="b">
        <v>0</v>
      </c>
    </row>
    <row r="1225">
      <c r="A1225" s="59">
        <v>40.0</v>
      </c>
      <c r="B1225" s="59">
        <v>16.0</v>
      </c>
      <c r="C1225" s="60">
        <v>33.1235520470278</v>
      </c>
      <c r="D1225" s="60">
        <v>-96.6357907821089</v>
      </c>
      <c r="E1225" s="61" t="s">
        <v>1256</v>
      </c>
      <c r="F1225" s="119"/>
      <c r="H1225" s="73"/>
      <c r="I1225" s="65">
        <f t="shared" si="1"/>
        <v>0</v>
      </c>
      <c r="J1225" s="66">
        <f>COUNTIF(Flats!Username, F1225)</f>
        <v>0</v>
      </c>
      <c r="K1225" s="66" t="b">
        <v>0</v>
      </c>
    </row>
    <row r="1226">
      <c r="A1226" s="59">
        <v>40.0</v>
      </c>
      <c r="B1226" s="59">
        <v>17.0</v>
      </c>
      <c r="C1226" s="60">
        <v>33.1235520469102</v>
      </c>
      <c r="D1226" s="60">
        <v>-96.6356191624709</v>
      </c>
      <c r="E1226" s="61" t="s">
        <v>1256</v>
      </c>
      <c r="F1226" s="119"/>
      <c r="H1226" s="73"/>
      <c r="I1226" s="65">
        <f t="shared" si="1"/>
        <v>0</v>
      </c>
      <c r="J1226" s="66">
        <f>COUNTIF(Flats!Username, F1226)</f>
        <v>0</v>
      </c>
      <c r="K1226" s="66" t="b">
        <v>0</v>
      </c>
    </row>
    <row r="1227">
      <c r="A1227" s="59">
        <v>40.0</v>
      </c>
      <c r="B1227" s="59">
        <v>18.0</v>
      </c>
      <c r="C1227" s="60">
        <v>33.1235520467926</v>
      </c>
      <c r="D1227" s="60">
        <v>-96.6354475428328</v>
      </c>
      <c r="E1227" s="61" t="s">
        <v>1256</v>
      </c>
      <c r="F1227" s="119"/>
      <c r="H1227" s="73"/>
      <c r="I1227" s="65">
        <f t="shared" si="1"/>
        <v>0</v>
      </c>
      <c r="J1227" s="66">
        <f>COUNTIF(Flats!Username, F1227)</f>
        <v>0</v>
      </c>
      <c r="K1227" s="66" t="b">
        <v>0</v>
      </c>
    </row>
    <row r="1228">
      <c r="A1228" s="59">
        <v>40.0</v>
      </c>
      <c r="B1228" s="59">
        <v>19.0</v>
      </c>
      <c r="C1228" s="60">
        <v>33.1235520466749</v>
      </c>
      <c r="D1228" s="60">
        <v>-96.6352759231947</v>
      </c>
      <c r="E1228" s="61" t="s">
        <v>1256</v>
      </c>
      <c r="F1228" s="119"/>
      <c r="H1228" s="73"/>
      <c r="I1228" s="65">
        <f t="shared" si="1"/>
        <v>0</v>
      </c>
      <c r="J1228" s="66">
        <f>COUNTIF(Flats!Username, F1228)</f>
        <v>0</v>
      </c>
      <c r="K1228" s="66" t="b">
        <v>0</v>
      </c>
    </row>
    <row r="1229">
      <c r="A1229" s="59">
        <v>40.0</v>
      </c>
      <c r="B1229" s="59">
        <v>20.0</v>
      </c>
      <c r="C1229" s="60">
        <v>33.1235520465573</v>
      </c>
      <c r="D1229" s="60">
        <v>-96.6351043035566</v>
      </c>
      <c r="E1229" s="61" t="s">
        <v>1256</v>
      </c>
      <c r="F1229" s="119"/>
      <c r="H1229" s="73"/>
      <c r="I1229" s="65">
        <f t="shared" si="1"/>
        <v>0</v>
      </c>
      <c r="J1229" s="66">
        <f>COUNTIF(Flats!Username, F1229)</f>
        <v>0</v>
      </c>
      <c r="K1229" s="66" t="b">
        <v>0</v>
      </c>
    </row>
    <row r="1230">
      <c r="A1230" s="59">
        <v>40.0</v>
      </c>
      <c r="B1230" s="59">
        <v>21.0</v>
      </c>
      <c r="C1230" s="60">
        <v>33.1235520464397</v>
      </c>
      <c r="D1230" s="60">
        <v>-96.6349326839185</v>
      </c>
      <c r="E1230" s="61" t="s">
        <v>1256</v>
      </c>
      <c r="F1230" s="119"/>
      <c r="H1230" s="73"/>
      <c r="I1230" s="65">
        <f t="shared" si="1"/>
        <v>0</v>
      </c>
      <c r="J1230" s="66">
        <f>COUNTIF(Flats!Username, F1230)</f>
        <v>0</v>
      </c>
      <c r="K1230" s="66" t="b">
        <v>0</v>
      </c>
    </row>
    <row r="1231">
      <c r="A1231" s="59">
        <v>40.0</v>
      </c>
      <c r="B1231" s="59">
        <v>22.0</v>
      </c>
      <c r="C1231" s="60">
        <v>33.1235520463221</v>
      </c>
      <c r="D1231" s="60">
        <v>-96.6347610642805</v>
      </c>
      <c r="E1231" s="61" t="s">
        <v>1256</v>
      </c>
      <c r="F1231" s="119"/>
      <c r="H1231" s="73"/>
      <c r="I1231" s="65">
        <f t="shared" si="1"/>
        <v>0</v>
      </c>
      <c r="J1231" s="66">
        <f>COUNTIF(Flats!Username, F1231)</f>
        <v>0</v>
      </c>
      <c r="K1231" s="66" t="b">
        <v>0</v>
      </c>
    </row>
    <row r="1232">
      <c r="A1232" s="59">
        <v>40.0</v>
      </c>
      <c r="B1232" s="59">
        <v>23.0</v>
      </c>
      <c r="C1232" s="60">
        <v>33.1235520462044</v>
      </c>
      <c r="D1232" s="60">
        <v>-96.6345894446424</v>
      </c>
      <c r="E1232" s="61" t="s">
        <v>1256</v>
      </c>
      <c r="F1232" s="119"/>
      <c r="H1232" s="73"/>
      <c r="I1232" s="65">
        <f t="shared" si="1"/>
        <v>0</v>
      </c>
      <c r="J1232" s="66">
        <f>COUNTIF(Flats!Username, F1232)</f>
        <v>0</v>
      </c>
      <c r="K1232" s="66" t="b">
        <v>0</v>
      </c>
    </row>
    <row r="1233">
      <c r="A1233" s="59">
        <v>40.0</v>
      </c>
      <c r="B1233" s="59">
        <v>24.0</v>
      </c>
      <c r="C1233" s="60">
        <v>33.1235520460868</v>
      </c>
      <c r="D1233" s="60">
        <v>-96.6344178250043</v>
      </c>
      <c r="E1233" s="61" t="s">
        <v>1256</v>
      </c>
      <c r="F1233" s="119"/>
      <c r="H1233" s="73"/>
      <c r="I1233" s="65">
        <f t="shared" si="1"/>
        <v>0</v>
      </c>
      <c r="J1233" s="66">
        <f>COUNTIF(Flats!Username, F1233)</f>
        <v>0</v>
      </c>
      <c r="K1233" s="66" t="b">
        <v>0</v>
      </c>
    </row>
    <row r="1234">
      <c r="A1234" s="59">
        <v>40.0</v>
      </c>
      <c r="B1234" s="59">
        <v>25.0</v>
      </c>
      <c r="C1234" s="60">
        <v>33.1235520459692</v>
      </c>
      <c r="D1234" s="60">
        <v>-96.6342462053662</v>
      </c>
      <c r="E1234" s="61" t="s">
        <v>1256</v>
      </c>
      <c r="F1234" s="119"/>
      <c r="H1234" s="73"/>
      <c r="I1234" s="65">
        <f t="shared" si="1"/>
        <v>0</v>
      </c>
      <c r="J1234" s="66">
        <f>COUNTIF(Flats!Username, F1234)</f>
        <v>0</v>
      </c>
      <c r="K1234" s="66" t="b">
        <v>0</v>
      </c>
    </row>
    <row r="1235">
      <c r="A1235" s="59">
        <v>40.0</v>
      </c>
      <c r="B1235" s="59">
        <v>26.0</v>
      </c>
      <c r="C1235" s="60">
        <v>33.1235520458515</v>
      </c>
      <c r="D1235" s="60">
        <v>-96.6340745857281</v>
      </c>
      <c r="E1235" s="61" t="s">
        <v>1256</v>
      </c>
      <c r="F1235" s="119"/>
      <c r="H1235" s="73"/>
      <c r="I1235" s="65">
        <f t="shared" si="1"/>
        <v>0</v>
      </c>
      <c r="J1235" s="66">
        <f>COUNTIF(Flats!Username, F1235)</f>
        <v>0</v>
      </c>
      <c r="K1235" s="66" t="b">
        <v>0</v>
      </c>
    </row>
    <row r="1236">
      <c r="A1236" s="59">
        <v>40.0</v>
      </c>
      <c r="B1236" s="59">
        <v>27.0</v>
      </c>
      <c r="C1236" s="60">
        <v>33.1235520457339</v>
      </c>
      <c r="D1236" s="60">
        <v>-96.63390296609</v>
      </c>
      <c r="E1236" s="61" t="s">
        <v>1256</v>
      </c>
      <c r="F1236" s="119"/>
      <c r="H1236" s="73"/>
      <c r="I1236" s="65">
        <f t="shared" si="1"/>
        <v>0</v>
      </c>
      <c r="J1236" s="66">
        <f>COUNTIF(Flats!Username, F1236)</f>
        <v>0</v>
      </c>
      <c r="K1236" s="66" t="b">
        <v>0</v>
      </c>
    </row>
    <row r="1237">
      <c r="A1237" s="59">
        <v>40.0</v>
      </c>
      <c r="B1237" s="59">
        <v>28.0</v>
      </c>
      <c r="C1237" s="60">
        <v>33.1235520456163</v>
      </c>
      <c r="D1237" s="60">
        <v>-96.633731346452</v>
      </c>
      <c r="E1237" s="61" t="s">
        <v>1256</v>
      </c>
      <c r="F1237" s="119"/>
      <c r="H1237" s="73"/>
      <c r="I1237" s="65">
        <f t="shared" si="1"/>
        <v>0</v>
      </c>
      <c r="J1237" s="66">
        <f>COUNTIF(Flats!Username, F1237)</f>
        <v>0</v>
      </c>
      <c r="K1237" s="66" t="b">
        <v>0</v>
      </c>
    </row>
    <row r="1238">
      <c r="A1238" s="59">
        <v>40.0</v>
      </c>
      <c r="B1238" s="59">
        <v>29.0</v>
      </c>
      <c r="C1238" s="60">
        <v>33.1235520454987</v>
      </c>
      <c r="D1238" s="60">
        <v>-96.6335597268139</v>
      </c>
      <c r="E1238" s="61" t="s">
        <v>1256</v>
      </c>
      <c r="F1238" s="119"/>
      <c r="H1238" s="73"/>
      <c r="I1238" s="65">
        <f t="shared" si="1"/>
        <v>0</v>
      </c>
      <c r="J1238" s="66">
        <f>COUNTIF(Flats!Username, F1238)</f>
        <v>0</v>
      </c>
      <c r="K1238" s="66" t="b">
        <v>0</v>
      </c>
    </row>
    <row r="1239">
      <c r="A1239" s="59">
        <v>40.0</v>
      </c>
      <c r="B1239" s="59">
        <v>30.0</v>
      </c>
      <c r="C1239" s="60">
        <v>33.123552045381</v>
      </c>
      <c r="D1239" s="60">
        <v>-96.6333881071758</v>
      </c>
      <c r="E1239" s="61" t="s">
        <v>1256</v>
      </c>
      <c r="F1239" s="119"/>
      <c r="H1239" s="73"/>
      <c r="I1239" s="65">
        <f t="shared" si="1"/>
        <v>0</v>
      </c>
      <c r="J1239" s="66">
        <f>COUNTIF(Flats!Username, F1239)</f>
        <v>0</v>
      </c>
      <c r="K1239" s="66" t="b">
        <v>0</v>
      </c>
    </row>
    <row r="1240">
      <c r="A1240" s="59">
        <v>40.0</v>
      </c>
      <c r="B1240" s="59">
        <v>31.0</v>
      </c>
      <c r="C1240" s="60">
        <v>33.1235520452634</v>
      </c>
      <c r="D1240" s="60">
        <v>-96.6332164875377</v>
      </c>
      <c r="E1240" s="61" t="s">
        <v>1256</v>
      </c>
      <c r="F1240" s="119"/>
      <c r="H1240" s="73"/>
      <c r="I1240" s="65">
        <f t="shared" si="1"/>
        <v>0</v>
      </c>
      <c r="J1240" s="66">
        <f>COUNTIF(Flats!Username, F1240)</f>
        <v>0</v>
      </c>
      <c r="K1240" s="66" t="b">
        <v>0</v>
      </c>
    </row>
    <row r="1241">
      <c r="A1241" s="59">
        <v>40.0</v>
      </c>
      <c r="B1241" s="59">
        <v>32.0</v>
      </c>
      <c r="C1241" s="60">
        <v>33.1235520451458</v>
      </c>
      <c r="D1241" s="60">
        <v>-96.6330448678996</v>
      </c>
      <c r="E1241" s="61" t="s">
        <v>1256</v>
      </c>
      <c r="F1241" s="119"/>
      <c r="H1241" s="73"/>
      <c r="I1241" s="65">
        <f t="shared" si="1"/>
        <v>0</v>
      </c>
      <c r="J1241" s="66">
        <f>COUNTIF(Flats!Username, F1241)</f>
        <v>0</v>
      </c>
      <c r="K1241" s="66" t="b">
        <v>0</v>
      </c>
    </row>
    <row r="1242">
      <c r="A1242" s="59">
        <v>40.0</v>
      </c>
      <c r="B1242" s="59">
        <v>33.0</v>
      </c>
      <c r="C1242" s="60">
        <v>33.1235520450281</v>
      </c>
      <c r="D1242" s="60">
        <v>-96.6328732482616</v>
      </c>
      <c r="E1242" s="61" t="s">
        <v>1256</v>
      </c>
      <c r="F1242" s="119"/>
      <c r="H1242" s="73"/>
      <c r="I1242" s="65">
        <f t="shared" si="1"/>
        <v>0</v>
      </c>
      <c r="J1242" s="66">
        <f>COUNTIF(Flats!Username, F1242)</f>
        <v>0</v>
      </c>
      <c r="K1242" s="66" t="b">
        <v>0</v>
      </c>
    </row>
    <row r="1243">
      <c r="A1243" s="59">
        <v>40.0</v>
      </c>
      <c r="B1243" s="59">
        <v>34.0</v>
      </c>
      <c r="C1243" s="60">
        <v>33.1235520449105</v>
      </c>
      <c r="D1243" s="60">
        <v>-96.6327016286235</v>
      </c>
      <c r="E1243" s="61" t="s">
        <v>1256</v>
      </c>
      <c r="F1243" s="119"/>
      <c r="H1243" s="73"/>
      <c r="I1243" s="65">
        <f t="shared" si="1"/>
        <v>0</v>
      </c>
      <c r="J1243" s="66">
        <f>COUNTIF(Flats!Username, F1243)</f>
        <v>0</v>
      </c>
      <c r="K1243" s="66" t="b">
        <v>0</v>
      </c>
    </row>
    <row r="1244">
      <c r="A1244" s="59">
        <v>40.0</v>
      </c>
      <c r="B1244" s="59">
        <v>35.0</v>
      </c>
      <c r="C1244" s="60">
        <v>33.1235520447929</v>
      </c>
      <c r="D1244" s="60">
        <v>-96.6325300089854</v>
      </c>
      <c r="E1244" s="61" t="s">
        <v>1256</v>
      </c>
      <c r="F1244" s="119"/>
      <c r="H1244" s="73"/>
      <c r="I1244" s="65">
        <f t="shared" si="1"/>
        <v>0</v>
      </c>
      <c r="J1244" s="66">
        <f>COUNTIF(Flats!Username, F1244)</f>
        <v>0</v>
      </c>
      <c r="K1244" s="66" t="b">
        <v>0</v>
      </c>
    </row>
    <row r="1245">
      <c r="A1245" s="59">
        <v>40.0</v>
      </c>
      <c r="B1245" s="59">
        <v>36.0</v>
      </c>
      <c r="C1245" s="60">
        <v>33.1235520446753</v>
      </c>
      <c r="D1245" s="60">
        <v>-96.6323583893473</v>
      </c>
      <c r="E1245" s="61" t="s">
        <v>1256</v>
      </c>
      <c r="F1245" s="119"/>
      <c r="H1245" s="73"/>
      <c r="I1245" s="65">
        <f t="shared" si="1"/>
        <v>0</v>
      </c>
      <c r="J1245" s="66">
        <f>COUNTIF(Flats!Username, F1245)</f>
        <v>0</v>
      </c>
      <c r="K1245" s="66" t="b">
        <v>0</v>
      </c>
    </row>
    <row r="1246">
      <c r="A1246" s="59">
        <v>41.0</v>
      </c>
      <c r="B1246" s="59">
        <v>15.0</v>
      </c>
      <c r="C1246" s="60">
        <v>33.1234083167001</v>
      </c>
      <c r="D1246" s="60">
        <v>-96.6359624068034</v>
      </c>
      <c r="E1246" s="61" t="s">
        <v>1256</v>
      </c>
      <c r="F1246" s="119"/>
      <c r="H1246" s="73"/>
      <c r="I1246" s="65">
        <f t="shared" si="1"/>
        <v>0</v>
      </c>
      <c r="J1246" s="66">
        <f>COUNTIF(Flats!Username, F1246)</f>
        <v>0</v>
      </c>
      <c r="K1246" s="66" t="b">
        <v>0</v>
      </c>
    </row>
    <row r="1247">
      <c r="A1247" s="59">
        <v>41.0</v>
      </c>
      <c r="B1247" s="59">
        <v>16.0</v>
      </c>
      <c r="C1247" s="60">
        <v>33.1234083165824</v>
      </c>
      <c r="D1247" s="60">
        <v>-96.6357907874462</v>
      </c>
      <c r="E1247" s="61" t="s">
        <v>1256</v>
      </c>
      <c r="F1247" s="119"/>
      <c r="H1247" s="73"/>
      <c r="I1247" s="65">
        <f t="shared" si="1"/>
        <v>0</v>
      </c>
      <c r="J1247" s="66">
        <f>COUNTIF(Flats!Username, F1247)</f>
        <v>0</v>
      </c>
      <c r="K1247" s="66" t="b">
        <v>0</v>
      </c>
    </row>
    <row r="1248">
      <c r="A1248" s="59">
        <v>41.0</v>
      </c>
      <c r="B1248" s="59">
        <v>17.0</v>
      </c>
      <c r="C1248" s="60">
        <v>33.1234083164648</v>
      </c>
      <c r="D1248" s="60">
        <v>-96.635619168089</v>
      </c>
      <c r="E1248" s="61" t="s">
        <v>1256</v>
      </c>
      <c r="F1248" s="119"/>
      <c r="H1248" s="73"/>
      <c r="I1248" s="65">
        <f t="shared" si="1"/>
        <v>0</v>
      </c>
      <c r="J1248" s="66">
        <f>COUNTIF(Flats!Username, F1248)</f>
        <v>0</v>
      </c>
      <c r="K1248" s="66" t="b">
        <v>0</v>
      </c>
    </row>
    <row r="1249">
      <c r="A1249" s="59">
        <v>41.0</v>
      </c>
      <c r="B1249" s="59">
        <v>18.0</v>
      </c>
      <c r="C1249" s="60">
        <v>33.1234083163472</v>
      </c>
      <c r="D1249" s="60">
        <v>-96.6354475487319</v>
      </c>
      <c r="E1249" s="61" t="s">
        <v>1256</v>
      </c>
      <c r="F1249" s="119"/>
      <c r="H1249" s="73"/>
      <c r="I1249" s="65">
        <f t="shared" si="1"/>
        <v>0</v>
      </c>
      <c r="J1249" s="66">
        <f>COUNTIF(Flats!Username, F1249)</f>
        <v>0</v>
      </c>
      <c r="K1249" s="66" t="b">
        <v>0</v>
      </c>
    </row>
    <row r="1250">
      <c r="A1250" s="59">
        <v>41.0</v>
      </c>
      <c r="B1250" s="59">
        <v>19.0</v>
      </c>
      <c r="C1250" s="60">
        <v>33.1234083162295</v>
      </c>
      <c r="D1250" s="60">
        <v>-96.6352759293747</v>
      </c>
      <c r="E1250" s="61" t="s">
        <v>1256</v>
      </c>
      <c r="F1250" s="119"/>
      <c r="H1250" s="73"/>
      <c r="I1250" s="65">
        <f t="shared" si="1"/>
        <v>0</v>
      </c>
      <c r="J1250" s="66">
        <f>COUNTIF(Flats!Username, F1250)</f>
        <v>0</v>
      </c>
      <c r="K1250" s="66" t="b">
        <v>0</v>
      </c>
    </row>
    <row r="1251">
      <c r="A1251" s="59">
        <v>41.0</v>
      </c>
      <c r="B1251" s="59">
        <v>20.0</v>
      </c>
      <c r="C1251" s="60">
        <v>33.1234083161119</v>
      </c>
      <c r="D1251" s="60">
        <v>-96.6351043100176</v>
      </c>
      <c r="E1251" s="61" t="s">
        <v>1256</v>
      </c>
      <c r="F1251" s="119"/>
      <c r="H1251" s="73"/>
      <c r="I1251" s="65">
        <f t="shared" si="1"/>
        <v>0</v>
      </c>
      <c r="J1251" s="66">
        <f>COUNTIF(Flats!Username, F1251)</f>
        <v>0</v>
      </c>
      <c r="K1251" s="66" t="b">
        <v>0</v>
      </c>
    </row>
    <row r="1252">
      <c r="A1252" s="59">
        <v>41.0</v>
      </c>
      <c r="B1252" s="59">
        <v>21.0</v>
      </c>
      <c r="C1252" s="60">
        <v>33.1234083159943</v>
      </c>
      <c r="D1252" s="60">
        <v>-96.6349326906604</v>
      </c>
      <c r="E1252" s="61" t="s">
        <v>1256</v>
      </c>
      <c r="F1252" s="119"/>
      <c r="H1252" s="73"/>
      <c r="I1252" s="65">
        <f t="shared" si="1"/>
        <v>0</v>
      </c>
      <c r="J1252" s="66">
        <f>COUNTIF(Flats!Username, F1252)</f>
        <v>0</v>
      </c>
      <c r="K1252" s="66" t="b">
        <v>0</v>
      </c>
    </row>
    <row r="1253">
      <c r="A1253" s="59">
        <v>41.0</v>
      </c>
      <c r="B1253" s="59">
        <v>22.0</v>
      </c>
      <c r="C1253" s="60">
        <v>33.1234083158766</v>
      </c>
      <c r="D1253" s="60">
        <v>-96.6347610713032</v>
      </c>
      <c r="E1253" s="61" t="s">
        <v>1256</v>
      </c>
      <c r="F1253" s="119"/>
      <c r="H1253" s="73"/>
      <c r="I1253" s="65">
        <f t="shared" si="1"/>
        <v>0</v>
      </c>
      <c r="J1253" s="66">
        <f>COUNTIF(Flats!Username, F1253)</f>
        <v>0</v>
      </c>
      <c r="K1253" s="66" t="b">
        <v>0</v>
      </c>
    </row>
    <row r="1254">
      <c r="A1254" s="59">
        <v>41.0</v>
      </c>
      <c r="B1254" s="59">
        <v>23.0</v>
      </c>
      <c r="C1254" s="60">
        <v>33.123408315759</v>
      </c>
      <c r="D1254" s="60">
        <v>-96.6345894519461</v>
      </c>
      <c r="E1254" s="61" t="s">
        <v>1256</v>
      </c>
      <c r="F1254" s="119"/>
      <c r="H1254" s="73"/>
      <c r="I1254" s="65">
        <f t="shared" si="1"/>
        <v>0</v>
      </c>
      <c r="J1254" s="66">
        <f>COUNTIF(Flats!Username, F1254)</f>
        <v>0</v>
      </c>
      <c r="K1254" s="66" t="b">
        <v>0</v>
      </c>
    </row>
    <row r="1255">
      <c r="A1255" s="59">
        <v>41.0</v>
      </c>
      <c r="B1255" s="59">
        <v>24.0</v>
      </c>
      <c r="C1255" s="60">
        <v>33.1234083156414</v>
      </c>
      <c r="D1255" s="60">
        <v>-96.6344178325889</v>
      </c>
      <c r="E1255" s="61" t="s">
        <v>1256</v>
      </c>
      <c r="F1255" s="119"/>
      <c r="H1255" s="73"/>
      <c r="I1255" s="65">
        <f t="shared" si="1"/>
        <v>0</v>
      </c>
      <c r="J1255" s="66">
        <f>COUNTIF(Flats!Username, F1255)</f>
        <v>0</v>
      </c>
      <c r="K1255" s="66" t="b">
        <v>0</v>
      </c>
    </row>
    <row r="1256">
      <c r="A1256" s="59">
        <v>41.0</v>
      </c>
      <c r="B1256" s="59">
        <v>25.0</v>
      </c>
      <c r="C1256" s="60">
        <v>33.1234083155238</v>
      </c>
      <c r="D1256" s="60">
        <v>-96.6342462132317</v>
      </c>
      <c r="E1256" s="61" t="s">
        <v>1256</v>
      </c>
      <c r="F1256" s="119"/>
      <c r="H1256" s="73"/>
      <c r="I1256" s="65">
        <f t="shared" si="1"/>
        <v>0</v>
      </c>
      <c r="J1256" s="66">
        <f>COUNTIF(Flats!Username, F1256)</f>
        <v>0</v>
      </c>
      <c r="K1256" s="66" t="b">
        <v>0</v>
      </c>
    </row>
    <row r="1257">
      <c r="A1257" s="59">
        <v>41.0</v>
      </c>
      <c r="B1257" s="59">
        <v>26.0</v>
      </c>
      <c r="C1257" s="60">
        <v>33.1234083154061</v>
      </c>
      <c r="D1257" s="60">
        <v>-96.6340745938746</v>
      </c>
      <c r="E1257" s="61" t="s">
        <v>1256</v>
      </c>
      <c r="F1257" s="119"/>
      <c r="H1257" s="73"/>
      <c r="I1257" s="65">
        <f t="shared" si="1"/>
        <v>0</v>
      </c>
      <c r="J1257" s="66">
        <f>COUNTIF(Flats!Username, F1257)</f>
        <v>0</v>
      </c>
      <c r="K1257" s="66" t="b">
        <v>0</v>
      </c>
    </row>
    <row r="1258">
      <c r="A1258" s="59">
        <v>41.0</v>
      </c>
      <c r="B1258" s="59">
        <v>27.0</v>
      </c>
      <c r="C1258" s="60">
        <v>33.1234083152885</v>
      </c>
      <c r="D1258" s="60">
        <v>-96.6339029745174</v>
      </c>
      <c r="E1258" s="61" t="s">
        <v>1256</v>
      </c>
      <c r="F1258" s="119"/>
      <c r="H1258" s="73"/>
      <c r="I1258" s="65">
        <f t="shared" si="1"/>
        <v>0</v>
      </c>
      <c r="J1258" s="66">
        <f>COUNTIF(Flats!Username, F1258)</f>
        <v>0</v>
      </c>
      <c r="K1258" s="66" t="b">
        <v>0</v>
      </c>
    </row>
    <row r="1259">
      <c r="A1259" s="59">
        <v>41.0</v>
      </c>
      <c r="B1259" s="59">
        <v>28.0</v>
      </c>
      <c r="C1259" s="60">
        <v>33.1234083151709</v>
      </c>
      <c r="D1259" s="60">
        <v>-96.6337313551603</v>
      </c>
      <c r="E1259" s="61" t="s">
        <v>1256</v>
      </c>
      <c r="F1259" s="119"/>
      <c r="H1259" s="73"/>
      <c r="I1259" s="65">
        <f t="shared" si="1"/>
        <v>0</v>
      </c>
      <c r="J1259" s="66">
        <f>COUNTIF(Flats!Username, F1259)</f>
        <v>0</v>
      </c>
      <c r="K1259" s="66" t="b">
        <v>0</v>
      </c>
    </row>
    <row r="1260">
      <c r="A1260" s="59">
        <v>41.0</v>
      </c>
      <c r="B1260" s="59">
        <v>29.0</v>
      </c>
      <c r="C1260" s="60">
        <v>33.1234083150533</v>
      </c>
      <c r="D1260" s="60">
        <v>-96.6335597358031</v>
      </c>
      <c r="E1260" s="61" t="s">
        <v>1256</v>
      </c>
      <c r="F1260" s="119"/>
      <c r="H1260" s="73"/>
      <c r="I1260" s="65">
        <f t="shared" si="1"/>
        <v>0</v>
      </c>
      <c r="J1260" s="66">
        <f>COUNTIF(Flats!Username, F1260)</f>
        <v>0</v>
      </c>
      <c r="K1260" s="66" t="b">
        <v>0</v>
      </c>
    </row>
    <row r="1261">
      <c r="A1261" s="59">
        <v>41.0</v>
      </c>
      <c r="B1261" s="59">
        <v>30.0</v>
      </c>
      <c r="C1261" s="60">
        <v>33.1234083149356</v>
      </c>
      <c r="D1261" s="60">
        <v>-96.6333881164459</v>
      </c>
      <c r="E1261" s="61" t="s">
        <v>1256</v>
      </c>
      <c r="F1261" s="119"/>
      <c r="H1261" s="73"/>
      <c r="I1261" s="65">
        <f t="shared" si="1"/>
        <v>0</v>
      </c>
      <c r="J1261" s="66">
        <f>COUNTIF(Flats!Username, F1261)</f>
        <v>0</v>
      </c>
      <c r="K1261" s="66" t="b">
        <v>0</v>
      </c>
    </row>
    <row r="1262">
      <c r="A1262" s="59">
        <v>41.0</v>
      </c>
      <c r="B1262" s="59">
        <v>31.0</v>
      </c>
      <c r="C1262" s="60">
        <v>33.123408314818</v>
      </c>
      <c r="D1262" s="60">
        <v>-96.6332164970888</v>
      </c>
      <c r="E1262" s="61" t="s">
        <v>1256</v>
      </c>
      <c r="F1262" s="119"/>
      <c r="H1262" s="73"/>
      <c r="I1262" s="65">
        <f t="shared" si="1"/>
        <v>0</v>
      </c>
      <c r="J1262" s="66">
        <f>COUNTIF(Flats!Username, F1262)</f>
        <v>0</v>
      </c>
      <c r="K1262" s="66" t="b">
        <v>0</v>
      </c>
    </row>
    <row r="1263">
      <c r="A1263" s="59">
        <v>41.0</v>
      </c>
      <c r="B1263" s="59">
        <v>32.0</v>
      </c>
      <c r="C1263" s="60">
        <v>33.1234083147004</v>
      </c>
      <c r="D1263" s="60">
        <v>-96.6330448777316</v>
      </c>
      <c r="E1263" s="61" t="s">
        <v>1256</v>
      </c>
      <c r="F1263" s="119"/>
      <c r="H1263" s="73"/>
      <c r="I1263" s="65">
        <f t="shared" si="1"/>
        <v>0</v>
      </c>
      <c r="J1263" s="66">
        <f>COUNTIF(Flats!Username, F1263)</f>
        <v>0</v>
      </c>
      <c r="K1263" s="66" t="b">
        <v>0</v>
      </c>
    </row>
    <row r="1264">
      <c r="A1264" s="59">
        <v>41.0</v>
      </c>
      <c r="B1264" s="59">
        <v>33.0</v>
      </c>
      <c r="C1264" s="60">
        <v>33.1234083145827</v>
      </c>
      <c r="D1264" s="60">
        <v>-96.6328732583745</v>
      </c>
      <c r="E1264" s="61" t="s">
        <v>1256</v>
      </c>
      <c r="F1264" s="119"/>
      <c r="H1264" s="73"/>
      <c r="I1264" s="65">
        <f t="shared" si="1"/>
        <v>0</v>
      </c>
      <c r="J1264" s="66">
        <f>COUNTIF(Flats!Username, F1264)</f>
        <v>0</v>
      </c>
      <c r="K1264" s="66" t="b">
        <v>0</v>
      </c>
    </row>
    <row r="1265">
      <c r="A1265" s="59">
        <v>41.0</v>
      </c>
      <c r="B1265" s="59">
        <v>34.0</v>
      </c>
      <c r="C1265" s="60">
        <v>33.1234083144651</v>
      </c>
      <c r="D1265" s="60">
        <v>-96.6327016390173</v>
      </c>
      <c r="E1265" s="61" t="s">
        <v>1256</v>
      </c>
      <c r="F1265" s="119"/>
      <c r="H1265" s="73"/>
      <c r="I1265" s="65">
        <f t="shared" si="1"/>
        <v>0</v>
      </c>
      <c r="J1265" s="66">
        <f>COUNTIF(Flats!Username, F1265)</f>
        <v>0</v>
      </c>
      <c r="K1265" s="66" t="b">
        <v>0</v>
      </c>
    </row>
    <row r="1266">
      <c r="A1266" s="59">
        <v>41.0</v>
      </c>
      <c r="B1266" s="59">
        <v>35.0</v>
      </c>
      <c r="C1266" s="60">
        <v>33.1234083143475</v>
      </c>
      <c r="D1266" s="60">
        <v>-96.6325300196601</v>
      </c>
      <c r="E1266" s="61" t="s">
        <v>1256</v>
      </c>
      <c r="F1266" s="119"/>
      <c r="H1266" s="73"/>
      <c r="I1266" s="65">
        <f t="shared" si="1"/>
        <v>0</v>
      </c>
      <c r="J1266" s="66">
        <f>COUNTIF(Flats!Username, F1266)</f>
        <v>0</v>
      </c>
      <c r="K1266" s="66" t="b">
        <v>0</v>
      </c>
    </row>
    <row r="1267">
      <c r="A1267" s="59">
        <v>41.0</v>
      </c>
      <c r="B1267" s="59">
        <v>36.0</v>
      </c>
      <c r="C1267" s="60">
        <v>33.1234083142298</v>
      </c>
      <c r="D1267" s="60">
        <v>-96.632358400303</v>
      </c>
      <c r="E1267" s="61" t="s">
        <v>1256</v>
      </c>
      <c r="F1267" s="119"/>
      <c r="H1267" s="73"/>
      <c r="I1267" s="65">
        <f t="shared" si="1"/>
        <v>0</v>
      </c>
      <c r="J1267" s="66">
        <f>COUNTIF(Flats!Username, F1267)</f>
        <v>0</v>
      </c>
      <c r="K1267" s="66" t="b">
        <v>0</v>
      </c>
    </row>
    <row r="1268">
      <c r="A1268" s="59">
        <v>41.0</v>
      </c>
      <c r="B1268" s="59">
        <v>37.0</v>
      </c>
      <c r="C1268" s="60">
        <v>33.1234083141122</v>
      </c>
      <c r="D1268" s="60">
        <v>-96.6321867809458</v>
      </c>
      <c r="E1268" s="61" t="s">
        <v>1256</v>
      </c>
      <c r="F1268" s="119"/>
      <c r="H1268" s="73"/>
      <c r="I1268" s="65">
        <f t="shared" si="1"/>
        <v>0</v>
      </c>
      <c r="J1268" s="66">
        <f>COUNTIF(Flats!Username, F1268)</f>
        <v>0</v>
      </c>
      <c r="K1268" s="66" t="b">
        <v>0</v>
      </c>
    </row>
    <row r="1269">
      <c r="A1269" s="59">
        <v>42.0</v>
      </c>
      <c r="B1269" s="59">
        <v>14.0</v>
      </c>
      <c r="C1269" s="60">
        <v>33.1232645863722</v>
      </c>
      <c r="D1269" s="60">
        <v>-96.6361340309358</v>
      </c>
      <c r="E1269" s="61" t="s">
        <v>1256</v>
      </c>
      <c r="F1269" s="119"/>
      <c r="H1269" s="73"/>
      <c r="I1269" s="65">
        <f t="shared" si="1"/>
        <v>0</v>
      </c>
      <c r="J1269" s="66">
        <f>COUNTIF(Flats!Username, F1269)</f>
        <v>0</v>
      </c>
      <c r="K1269" s="66" t="b">
        <v>0</v>
      </c>
    </row>
    <row r="1270">
      <c r="A1270" s="59">
        <v>42.0</v>
      </c>
      <c r="B1270" s="59">
        <v>15.0</v>
      </c>
      <c r="C1270" s="60">
        <v>33.1232645862546</v>
      </c>
      <c r="D1270" s="60">
        <v>-96.6359624118595</v>
      </c>
      <c r="E1270" s="61" t="s">
        <v>1256</v>
      </c>
      <c r="F1270" s="119"/>
      <c r="H1270" s="73"/>
      <c r="I1270" s="65">
        <f t="shared" si="1"/>
        <v>0</v>
      </c>
      <c r="J1270" s="66">
        <f>COUNTIF(Flats!Username, F1270)</f>
        <v>0</v>
      </c>
      <c r="K1270" s="66" t="b">
        <v>0</v>
      </c>
    </row>
    <row r="1271">
      <c r="A1271" s="59">
        <v>42.0</v>
      </c>
      <c r="B1271" s="59">
        <v>16.0</v>
      </c>
      <c r="C1271" s="60">
        <v>33.1232645861369</v>
      </c>
      <c r="D1271" s="60">
        <v>-96.6357907927832</v>
      </c>
      <c r="E1271" s="61" t="s">
        <v>1256</v>
      </c>
      <c r="F1271" s="119"/>
      <c r="H1271" s="73"/>
      <c r="I1271" s="65">
        <f t="shared" si="1"/>
        <v>0</v>
      </c>
      <c r="J1271" s="66">
        <f>COUNTIF(Flats!Username, F1271)</f>
        <v>0</v>
      </c>
      <c r="K1271" s="66" t="b">
        <v>0</v>
      </c>
    </row>
    <row r="1272">
      <c r="A1272" s="59">
        <v>42.0</v>
      </c>
      <c r="B1272" s="59">
        <v>17.0</v>
      </c>
      <c r="C1272" s="60">
        <v>33.1232645860193</v>
      </c>
      <c r="D1272" s="60">
        <v>-96.6356191737069</v>
      </c>
      <c r="E1272" s="61" t="s">
        <v>1256</v>
      </c>
      <c r="F1272" s="119"/>
      <c r="H1272" s="73"/>
      <c r="I1272" s="65">
        <f t="shared" si="1"/>
        <v>0</v>
      </c>
      <c r="J1272" s="66">
        <f>COUNTIF(Flats!Username, F1272)</f>
        <v>0</v>
      </c>
      <c r="K1272" s="66" t="b">
        <v>0</v>
      </c>
    </row>
    <row r="1273">
      <c r="A1273" s="59">
        <v>42.0</v>
      </c>
      <c r="B1273" s="59">
        <v>18.0</v>
      </c>
      <c r="C1273" s="60">
        <v>33.1232645859017</v>
      </c>
      <c r="D1273" s="60">
        <v>-96.6354475546306</v>
      </c>
      <c r="E1273" s="61" t="s">
        <v>1256</v>
      </c>
      <c r="F1273" s="119"/>
      <c r="H1273" s="73"/>
      <c r="I1273" s="65">
        <f t="shared" si="1"/>
        <v>0</v>
      </c>
      <c r="J1273" s="66">
        <f>COUNTIF(Flats!Username, F1273)</f>
        <v>0</v>
      </c>
      <c r="K1273" s="66" t="b">
        <v>0</v>
      </c>
    </row>
    <row r="1274">
      <c r="A1274" s="59">
        <v>42.0</v>
      </c>
      <c r="B1274" s="59">
        <v>19.0</v>
      </c>
      <c r="C1274" s="60">
        <v>33.1232645857841</v>
      </c>
      <c r="D1274" s="60">
        <v>-96.6352759355543</v>
      </c>
      <c r="E1274" s="61" t="s">
        <v>1256</v>
      </c>
      <c r="F1274" s="119"/>
      <c r="H1274" s="73"/>
      <c r="I1274" s="65">
        <f t="shared" si="1"/>
        <v>0</v>
      </c>
      <c r="J1274" s="66">
        <f>COUNTIF(Flats!Username, F1274)</f>
        <v>0</v>
      </c>
      <c r="K1274" s="66" t="b">
        <v>0</v>
      </c>
    </row>
    <row r="1275">
      <c r="A1275" s="59">
        <v>42.0</v>
      </c>
      <c r="B1275" s="59">
        <v>20.0</v>
      </c>
      <c r="C1275" s="60">
        <v>33.1232645856665</v>
      </c>
      <c r="D1275" s="60">
        <v>-96.635104316478</v>
      </c>
      <c r="E1275" s="61" t="s">
        <v>1256</v>
      </c>
      <c r="F1275" s="119"/>
      <c r="H1275" s="73"/>
      <c r="I1275" s="65">
        <f t="shared" si="1"/>
        <v>0</v>
      </c>
      <c r="J1275" s="66">
        <f>COUNTIF(Flats!Username, F1275)</f>
        <v>0</v>
      </c>
      <c r="K1275" s="66" t="b">
        <v>0</v>
      </c>
    </row>
    <row r="1276">
      <c r="A1276" s="59">
        <v>42.0</v>
      </c>
      <c r="B1276" s="59">
        <v>21.0</v>
      </c>
      <c r="C1276" s="60">
        <v>33.1232645855488</v>
      </c>
      <c r="D1276" s="60">
        <v>-96.6349326974017</v>
      </c>
      <c r="E1276" s="61" t="s">
        <v>1256</v>
      </c>
      <c r="F1276" s="119"/>
      <c r="H1276" s="73"/>
      <c r="I1276" s="65">
        <f t="shared" si="1"/>
        <v>0</v>
      </c>
      <c r="J1276" s="66">
        <f>COUNTIF(Flats!Username, F1276)</f>
        <v>0</v>
      </c>
      <c r="K1276" s="66" t="b">
        <v>0</v>
      </c>
    </row>
    <row r="1277">
      <c r="A1277" s="59">
        <v>42.0</v>
      </c>
      <c r="B1277" s="59">
        <v>22.0</v>
      </c>
      <c r="C1277" s="60">
        <v>33.1232645854312</v>
      </c>
      <c r="D1277" s="60">
        <v>-96.6347610783254</v>
      </c>
      <c r="E1277" s="61" t="s">
        <v>1256</v>
      </c>
      <c r="F1277" s="119"/>
      <c r="H1277" s="73"/>
      <c r="I1277" s="65">
        <f t="shared" si="1"/>
        <v>0</v>
      </c>
      <c r="J1277" s="66">
        <f>COUNTIF(Flats!Username, F1277)</f>
        <v>0</v>
      </c>
      <c r="K1277" s="66" t="b">
        <v>0</v>
      </c>
    </row>
    <row r="1278">
      <c r="A1278" s="59">
        <v>42.0</v>
      </c>
      <c r="B1278" s="59">
        <v>23.0</v>
      </c>
      <c r="C1278" s="60">
        <v>33.1232645853136</v>
      </c>
      <c r="D1278" s="60">
        <v>-96.6345894592491</v>
      </c>
      <c r="E1278" s="61" t="s">
        <v>1256</v>
      </c>
      <c r="F1278" s="119"/>
      <c r="H1278" s="73"/>
      <c r="I1278" s="65">
        <f t="shared" si="1"/>
        <v>0</v>
      </c>
      <c r="J1278" s="66">
        <f>COUNTIF(Flats!Username, F1278)</f>
        <v>0</v>
      </c>
      <c r="K1278" s="66" t="b">
        <v>0</v>
      </c>
    </row>
    <row r="1279">
      <c r="A1279" s="59">
        <v>42.0</v>
      </c>
      <c r="B1279" s="59">
        <v>24.0</v>
      </c>
      <c r="C1279" s="60">
        <v>33.1232645851959</v>
      </c>
      <c r="D1279" s="60">
        <v>-96.6344178401728</v>
      </c>
      <c r="E1279" s="61" t="s">
        <v>1256</v>
      </c>
      <c r="F1279" s="119"/>
      <c r="H1279" s="73"/>
      <c r="I1279" s="65">
        <f t="shared" si="1"/>
        <v>0</v>
      </c>
      <c r="J1279" s="66">
        <f>COUNTIF(Flats!Username, F1279)</f>
        <v>0</v>
      </c>
      <c r="K1279" s="66" t="b">
        <v>0</v>
      </c>
    </row>
    <row r="1280">
      <c r="A1280" s="59">
        <v>42.0</v>
      </c>
      <c r="B1280" s="59">
        <v>25.0</v>
      </c>
      <c r="C1280" s="60">
        <v>33.1232645850783</v>
      </c>
      <c r="D1280" s="60">
        <v>-96.6342462210965</v>
      </c>
      <c r="E1280" s="61" t="s">
        <v>1256</v>
      </c>
      <c r="F1280" s="119"/>
      <c r="H1280" s="73"/>
      <c r="I1280" s="65">
        <f t="shared" si="1"/>
        <v>0</v>
      </c>
      <c r="J1280" s="66">
        <f>COUNTIF(Flats!Username, F1280)</f>
        <v>0</v>
      </c>
      <c r="K1280" s="66" t="b">
        <v>0</v>
      </c>
    </row>
    <row r="1281">
      <c r="A1281" s="59">
        <v>42.0</v>
      </c>
      <c r="B1281" s="59">
        <v>26.0</v>
      </c>
      <c r="C1281" s="60">
        <v>33.1232645849607</v>
      </c>
      <c r="D1281" s="60">
        <v>-96.6340746020202</v>
      </c>
      <c r="E1281" s="61" t="s">
        <v>1256</v>
      </c>
      <c r="F1281" s="119"/>
      <c r="H1281" s="73"/>
      <c r="I1281" s="65">
        <f t="shared" si="1"/>
        <v>0</v>
      </c>
      <c r="J1281" s="66">
        <f>COUNTIF(Flats!Username, F1281)</f>
        <v>0</v>
      </c>
      <c r="K1281" s="66" t="b">
        <v>0</v>
      </c>
    </row>
    <row r="1282">
      <c r="A1282" s="59">
        <v>42.0</v>
      </c>
      <c r="B1282" s="59">
        <v>27.0</v>
      </c>
      <c r="C1282" s="60">
        <v>33.123264584843</v>
      </c>
      <c r="D1282" s="60">
        <v>-96.633902982944</v>
      </c>
      <c r="E1282" s="61" t="s">
        <v>1256</v>
      </c>
      <c r="F1282" s="119"/>
      <c r="H1282" s="73"/>
      <c r="I1282" s="65">
        <f t="shared" si="1"/>
        <v>0</v>
      </c>
      <c r="J1282" s="66">
        <f>COUNTIF(Flats!Username, F1282)</f>
        <v>0</v>
      </c>
      <c r="K1282" s="66" t="b">
        <v>0</v>
      </c>
    </row>
    <row r="1283">
      <c r="A1283" s="59">
        <v>42.0</v>
      </c>
      <c r="B1283" s="59">
        <v>28.0</v>
      </c>
      <c r="C1283" s="60">
        <v>33.1232645847254</v>
      </c>
      <c r="D1283" s="60">
        <v>-96.6337313638677</v>
      </c>
      <c r="E1283" s="61" t="s">
        <v>1256</v>
      </c>
      <c r="F1283" s="119"/>
      <c r="H1283" s="73"/>
      <c r="I1283" s="65">
        <f t="shared" si="1"/>
        <v>0</v>
      </c>
      <c r="J1283" s="66">
        <f>COUNTIF(Flats!Username, F1283)</f>
        <v>0</v>
      </c>
      <c r="K1283" s="66" t="b">
        <v>0</v>
      </c>
    </row>
    <row r="1284">
      <c r="A1284" s="59">
        <v>42.0</v>
      </c>
      <c r="B1284" s="59">
        <v>29.0</v>
      </c>
      <c r="C1284" s="60">
        <v>33.1232645846078</v>
      </c>
      <c r="D1284" s="60">
        <v>-96.6335597447914</v>
      </c>
      <c r="E1284" s="61" t="s">
        <v>1256</v>
      </c>
      <c r="F1284" s="119"/>
      <c r="H1284" s="73"/>
      <c r="I1284" s="65">
        <f t="shared" si="1"/>
        <v>0</v>
      </c>
      <c r="J1284" s="66">
        <f>COUNTIF(Flats!Username, F1284)</f>
        <v>0</v>
      </c>
      <c r="K1284" s="66" t="b">
        <v>0</v>
      </c>
    </row>
    <row r="1285">
      <c r="A1285" s="59">
        <v>42.0</v>
      </c>
      <c r="B1285" s="59">
        <v>30.0</v>
      </c>
      <c r="C1285" s="60">
        <v>33.1232645844901</v>
      </c>
      <c r="D1285" s="60">
        <v>-96.6333881257151</v>
      </c>
      <c r="E1285" s="61" t="s">
        <v>1256</v>
      </c>
      <c r="F1285" s="119"/>
      <c r="H1285" s="73"/>
      <c r="I1285" s="65">
        <f t="shared" si="1"/>
        <v>0</v>
      </c>
      <c r="J1285" s="66">
        <f>COUNTIF(Flats!Username, F1285)</f>
        <v>0</v>
      </c>
      <c r="K1285" s="66" t="b">
        <v>0</v>
      </c>
    </row>
    <row r="1286">
      <c r="A1286" s="59">
        <v>42.0</v>
      </c>
      <c r="B1286" s="59">
        <v>31.0</v>
      </c>
      <c r="C1286" s="60">
        <v>33.1232645843725</v>
      </c>
      <c r="D1286" s="60">
        <v>-96.6332165066388</v>
      </c>
      <c r="E1286" s="61" t="s">
        <v>1256</v>
      </c>
      <c r="F1286" s="119"/>
      <c r="H1286" s="73"/>
      <c r="I1286" s="65">
        <f t="shared" si="1"/>
        <v>0</v>
      </c>
      <c r="J1286" s="66">
        <f>COUNTIF(Flats!Username, F1286)</f>
        <v>0</v>
      </c>
      <c r="K1286" s="66" t="b">
        <v>0</v>
      </c>
    </row>
    <row r="1287">
      <c r="A1287" s="59">
        <v>42.0</v>
      </c>
      <c r="B1287" s="59">
        <v>32.0</v>
      </c>
      <c r="C1287" s="60">
        <v>33.1232645842549</v>
      </c>
      <c r="D1287" s="60">
        <v>-96.6330448875626</v>
      </c>
      <c r="E1287" s="61" t="s">
        <v>1256</v>
      </c>
      <c r="F1287" s="119"/>
      <c r="H1287" s="73"/>
      <c r="I1287" s="65">
        <f t="shared" si="1"/>
        <v>0</v>
      </c>
      <c r="J1287" s="66">
        <f>COUNTIF(Flats!Username, F1287)</f>
        <v>0</v>
      </c>
      <c r="K1287" s="66" t="b">
        <v>0</v>
      </c>
    </row>
    <row r="1288">
      <c r="A1288" s="59">
        <v>42.0</v>
      </c>
      <c r="B1288" s="59">
        <v>33.0</v>
      </c>
      <c r="C1288" s="60">
        <v>33.1232645841372</v>
      </c>
      <c r="D1288" s="60">
        <v>-96.6328732684863</v>
      </c>
      <c r="E1288" s="61" t="s">
        <v>1256</v>
      </c>
      <c r="F1288" s="119"/>
      <c r="H1288" s="73"/>
      <c r="I1288" s="65">
        <f t="shared" si="1"/>
        <v>0</v>
      </c>
      <c r="J1288" s="66">
        <f>COUNTIF(Flats!Username, F1288)</f>
        <v>0</v>
      </c>
      <c r="K1288" s="66" t="b">
        <v>0</v>
      </c>
    </row>
    <row r="1289">
      <c r="A1289" s="59">
        <v>42.0</v>
      </c>
      <c r="B1289" s="59">
        <v>34.0</v>
      </c>
      <c r="C1289" s="60">
        <v>33.1232645840196</v>
      </c>
      <c r="D1289" s="60">
        <v>-96.63270164941</v>
      </c>
      <c r="E1289" s="61" t="s">
        <v>1256</v>
      </c>
      <c r="F1289" s="119"/>
      <c r="H1289" s="73"/>
      <c r="I1289" s="65">
        <f t="shared" si="1"/>
        <v>0</v>
      </c>
      <c r="J1289" s="66">
        <f>COUNTIF(Flats!Username, F1289)</f>
        <v>0</v>
      </c>
      <c r="K1289" s="66" t="b">
        <v>0</v>
      </c>
    </row>
    <row r="1290">
      <c r="A1290" s="59">
        <v>42.0</v>
      </c>
      <c r="B1290" s="59">
        <v>35.0</v>
      </c>
      <c r="C1290" s="60">
        <v>33.123264583902</v>
      </c>
      <c r="D1290" s="60">
        <v>-96.6325300303337</v>
      </c>
      <c r="E1290" s="61" t="s">
        <v>1256</v>
      </c>
      <c r="F1290" s="119"/>
      <c r="H1290" s="73"/>
      <c r="I1290" s="65">
        <f t="shared" si="1"/>
        <v>0</v>
      </c>
      <c r="J1290" s="66">
        <f>COUNTIF(Flats!Username, F1290)</f>
        <v>0</v>
      </c>
      <c r="K1290" s="66" t="b">
        <v>0</v>
      </c>
    </row>
    <row r="1291">
      <c r="A1291" s="59">
        <v>42.0</v>
      </c>
      <c r="B1291" s="59">
        <v>36.0</v>
      </c>
      <c r="C1291" s="60">
        <v>33.1232645837844</v>
      </c>
      <c r="D1291" s="60">
        <v>-96.6323584112574</v>
      </c>
      <c r="E1291" s="61" t="s">
        <v>1256</v>
      </c>
      <c r="F1291" s="119"/>
      <c r="H1291" s="73"/>
      <c r="I1291" s="65">
        <f t="shared" si="1"/>
        <v>0</v>
      </c>
      <c r="J1291" s="66">
        <f>COUNTIF(Flats!Username, F1291)</f>
        <v>0</v>
      </c>
      <c r="K1291" s="66" t="b">
        <v>0</v>
      </c>
    </row>
    <row r="1292">
      <c r="A1292" s="59">
        <v>42.0</v>
      </c>
      <c r="B1292" s="59">
        <v>37.0</v>
      </c>
      <c r="C1292" s="60">
        <v>33.1232645836667</v>
      </c>
      <c r="D1292" s="60">
        <v>-96.6321867921811</v>
      </c>
      <c r="E1292" s="61" t="s">
        <v>1256</v>
      </c>
      <c r="F1292" s="119"/>
      <c r="H1292" s="73"/>
      <c r="I1292" s="65">
        <f t="shared" si="1"/>
        <v>0</v>
      </c>
      <c r="J1292" s="66">
        <f>COUNTIF(Flats!Username, F1292)</f>
        <v>0</v>
      </c>
      <c r="K1292" s="66" t="b">
        <v>0</v>
      </c>
    </row>
    <row r="1293">
      <c r="A1293" s="59">
        <v>43.0</v>
      </c>
      <c r="B1293" s="59">
        <v>14.0</v>
      </c>
      <c r="C1293" s="60">
        <v>33.1231208559268</v>
      </c>
      <c r="D1293" s="60">
        <v>-96.6361340357111</v>
      </c>
      <c r="E1293" s="61" t="s">
        <v>1256</v>
      </c>
      <c r="F1293" s="119"/>
      <c r="H1293" s="73"/>
      <c r="I1293" s="65">
        <f t="shared" si="1"/>
        <v>0</v>
      </c>
      <c r="J1293" s="66">
        <f>COUNTIF(Flats!Username, F1293)</f>
        <v>0</v>
      </c>
      <c r="K1293" s="66" t="b">
        <v>0</v>
      </c>
    </row>
    <row r="1294">
      <c r="A1294" s="59">
        <v>43.0</v>
      </c>
      <c r="B1294" s="59">
        <v>15.0</v>
      </c>
      <c r="C1294" s="60">
        <v>33.1231208558091</v>
      </c>
      <c r="D1294" s="60">
        <v>-96.6359624169157</v>
      </c>
      <c r="E1294" s="61" t="s">
        <v>1256</v>
      </c>
      <c r="F1294" s="119"/>
      <c r="H1294" s="73"/>
      <c r="I1294" s="65">
        <f t="shared" si="1"/>
        <v>0</v>
      </c>
      <c r="J1294" s="66">
        <f>COUNTIF(Flats!Username, F1294)</f>
        <v>0</v>
      </c>
      <c r="K1294" s="66" t="b">
        <v>0</v>
      </c>
    </row>
    <row r="1295">
      <c r="A1295" s="59">
        <v>43.0</v>
      </c>
      <c r="B1295" s="59">
        <v>16.0</v>
      </c>
      <c r="C1295" s="60">
        <v>33.1231208556915</v>
      </c>
      <c r="D1295" s="60">
        <v>-96.6357907981204</v>
      </c>
      <c r="E1295" s="61" t="s">
        <v>1256</v>
      </c>
      <c r="F1295" s="119"/>
      <c r="H1295" s="73"/>
      <c r="I1295" s="65">
        <f t="shared" si="1"/>
        <v>0</v>
      </c>
      <c r="J1295" s="66">
        <f>COUNTIF(Flats!Username, F1295)</f>
        <v>0</v>
      </c>
      <c r="K1295" s="66" t="b">
        <v>0</v>
      </c>
    </row>
    <row r="1296">
      <c r="A1296" s="59">
        <v>43.0</v>
      </c>
      <c r="B1296" s="59">
        <v>17.0</v>
      </c>
      <c r="C1296" s="60">
        <v>33.1231208555739</v>
      </c>
      <c r="D1296" s="60">
        <v>-96.635619179325</v>
      </c>
      <c r="E1296" s="61" t="s">
        <v>1256</v>
      </c>
      <c r="F1296" s="119"/>
      <c r="H1296" s="73"/>
      <c r="I1296" s="65">
        <f t="shared" si="1"/>
        <v>0</v>
      </c>
      <c r="J1296" s="66">
        <f>COUNTIF(Flats!Username, F1296)</f>
        <v>0</v>
      </c>
      <c r="K1296" s="66" t="b">
        <v>0</v>
      </c>
    </row>
    <row r="1297">
      <c r="A1297" s="59">
        <v>43.0</v>
      </c>
      <c r="B1297" s="59">
        <v>18.0</v>
      </c>
      <c r="C1297" s="60">
        <v>33.1231208554563</v>
      </c>
      <c r="D1297" s="60">
        <v>-96.6354475605296</v>
      </c>
      <c r="E1297" s="61" t="s">
        <v>1256</v>
      </c>
      <c r="F1297" s="119"/>
      <c r="H1297" s="73"/>
      <c r="I1297" s="65">
        <f t="shared" si="1"/>
        <v>0</v>
      </c>
      <c r="J1297" s="66">
        <f>COUNTIF(Flats!Username, F1297)</f>
        <v>0</v>
      </c>
      <c r="K1297" s="66" t="b">
        <v>0</v>
      </c>
    </row>
    <row r="1298">
      <c r="A1298" s="59">
        <v>43.0</v>
      </c>
      <c r="B1298" s="59">
        <v>19.0</v>
      </c>
      <c r="C1298" s="60">
        <v>33.1231208553386</v>
      </c>
      <c r="D1298" s="60">
        <v>-96.6352759417342</v>
      </c>
      <c r="E1298" s="61" t="s">
        <v>1256</v>
      </c>
      <c r="F1298" s="119"/>
      <c r="H1298" s="73"/>
      <c r="I1298" s="65">
        <f t="shared" si="1"/>
        <v>0</v>
      </c>
      <c r="J1298" s="66">
        <f>COUNTIF(Flats!Username, F1298)</f>
        <v>0</v>
      </c>
      <c r="K1298" s="66" t="b">
        <v>0</v>
      </c>
    </row>
    <row r="1299">
      <c r="A1299" s="59">
        <v>43.0</v>
      </c>
      <c r="B1299" s="59">
        <v>20.0</v>
      </c>
      <c r="C1299" s="60">
        <v>33.123120855221</v>
      </c>
      <c r="D1299" s="60">
        <v>-96.6351043229389</v>
      </c>
      <c r="E1299" s="61" t="s">
        <v>1256</v>
      </c>
      <c r="F1299" s="119"/>
      <c r="H1299" s="73"/>
      <c r="I1299" s="65">
        <f t="shared" si="1"/>
        <v>0</v>
      </c>
      <c r="J1299" s="66">
        <f>COUNTIF(Flats!Username, F1299)</f>
        <v>0</v>
      </c>
      <c r="K1299" s="66" t="b">
        <v>0</v>
      </c>
    </row>
    <row r="1300">
      <c r="A1300" s="59">
        <v>43.0</v>
      </c>
      <c r="B1300" s="59">
        <v>21.0</v>
      </c>
      <c r="C1300" s="60">
        <v>33.1231208551034</v>
      </c>
      <c r="D1300" s="60">
        <v>-96.6349327041435</v>
      </c>
      <c r="E1300" s="61" t="s">
        <v>1256</v>
      </c>
      <c r="F1300" s="119"/>
      <c r="H1300" s="73"/>
      <c r="I1300" s="65">
        <f t="shared" si="1"/>
        <v>0</v>
      </c>
      <c r="J1300" s="66">
        <f>COUNTIF(Flats!Username, F1300)</f>
        <v>0</v>
      </c>
      <c r="K1300" s="66" t="b">
        <v>0</v>
      </c>
    </row>
    <row r="1301">
      <c r="A1301" s="59">
        <v>43.0</v>
      </c>
      <c r="B1301" s="59">
        <v>22.0</v>
      </c>
      <c r="C1301" s="60">
        <v>33.1231208549857</v>
      </c>
      <c r="D1301" s="60">
        <v>-96.6347610853481</v>
      </c>
      <c r="E1301" s="61" t="s">
        <v>1256</v>
      </c>
      <c r="F1301" s="119"/>
      <c r="H1301" s="73"/>
      <c r="I1301" s="65">
        <f t="shared" si="1"/>
        <v>0</v>
      </c>
      <c r="J1301" s="66">
        <f>COUNTIF(Flats!Username, F1301)</f>
        <v>0</v>
      </c>
      <c r="K1301" s="66" t="b">
        <v>0</v>
      </c>
    </row>
    <row r="1302">
      <c r="A1302" s="59">
        <v>43.0</v>
      </c>
      <c r="B1302" s="59">
        <v>23.0</v>
      </c>
      <c r="C1302" s="60">
        <v>33.1231208548681</v>
      </c>
      <c r="D1302" s="60">
        <v>-96.6345894665527</v>
      </c>
      <c r="E1302" s="61" t="s">
        <v>1256</v>
      </c>
      <c r="F1302" s="119"/>
      <c r="H1302" s="73"/>
      <c r="I1302" s="65">
        <f t="shared" si="1"/>
        <v>0</v>
      </c>
      <c r="J1302" s="66">
        <f>COUNTIF(Flats!Username, F1302)</f>
        <v>0</v>
      </c>
      <c r="K1302" s="66" t="b">
        <v>0</v>
      </c>
    </row>
    <row r="1303">
      <c r="A1303" s="59">
        <v>43.0</v>
      </c>
      <c r="B1303" s="59">
        <v>24.0</v>
      </c>
      <c r="C1303" s="60">
        <v>33.1231208547505</v>
      </c>
      <c r="D1303" s="60">
        <v>-96.6344178477573</v>
      </c>
      <c r="E1303" s="61" t="s">
        <v>1256</v>
      </c>
      <c r="F1303" s="119"/>
      <c r="H1303" s="73"/>
      <c r="I1303" s="65">
        <f t="shared" si="1"/>
        <v>0</v>
      </c>
      <c r="J1303" s="66">
        <f>COUNTIF(Flats!Username, F1303)</f>
        <v>0</v>
      </c>
      <c r="K1303" s="66" t="b">
        <v>0</v>
      </c>
    </row>
    <row r="1304">
      <c r="A1304" s="59">
        <v>43.0</v>
      </c>
      <c r="B1304" s="59">
        <v>25.0</v>
      </c>
      <c r="C1304" s="60">
        <v>33.1231208546328</v>
      </c>
      <c r="D1304" s="60">
        <v>-96.634246228962</v>
      </c>
      <c r="E1304" s="61" t="s">
        <v>1256</v>
      </c>
      <c r="F1304" s="119"/>
      <c r="H1304" s="73"/>
      <c r="I1304" s="65">
        <f t="shared" si="1"/>
        <v>0</v>
      </c>
      <c r="J1304" s="66">
        <f>COUNTIF(Flats!Username, F1304)</f>
        <v>0</v>
      </c>
      <c r="K1304" s="66" t="b">
        <v>0</v>
      </c>
    </row>
    <row r="1305">
      <c r="A1305" s="59">
        <v>43.0</v>
      </c>
      <c r="B1305" s="59">
        <v>26.0</v>
      </c>
      <c r="C1305" s="60">
        <v>33.1231208545152</v>
      </c>
      <c r="D1305" s="60">
        <v>-96.6340746101666</v>
      </c>
      <c r="E1305" s="61" t="s">
        <v>1256</v>
      </c>
      <c r="F1305" s="119"/>
      <c r="H1305" s="73"/>
      <c r="I1305" s="65">
        <f t="shared" si="1"/>
        <v>0</v>
      </c>
      <c r="J1305" s="66">
        <f>COUNTIF(Flats!Username, F1305)</f>
        <v>0</v>
      </c>
      <c r="K1305" s="66" t="b">
        <v>0</v>
      </c>
    </row>
    <row r="1306">
      <c r="A1306" s="59">
        <v>43.0</v>
      </c>
      <c r="B1306" s="59">
        <v>27.0</v>
      </c>
      <c r="C1306" s="60">
        <v>33.1231208543976</v>
      </c>
      <c r="D1306" s="60">
        <v>-96.6339029913712</v>
      </c>
      <c r="E1306" s="61" t="s">
        <v>1256</v>
      </c>
      <c r="F1306" s="119"/>
      <c r="H1306" s="73"/>
      <c r="I1306" s="65">
        <f t="shared" si="1"/>
        <v>0</v>
      </c>
      <c r="J1306" s="66">
        <f>COUNTIF(Flats!Username, F1306)</f>
        <v>0</v>
      </c>
      <c r="K1306" s="66" t="b">
        <v>0</v>
      </c>
    </row>
    <row r="1307">
      <c r="A1307" s="59">
        <v>43.0</v>
      </c>
      <c r="B1307" s="59">
        <v>28.0</v>
      </c>
      <c r="C1307" s="60">
        <v>33.12312085428</v>
      </c>
      <c r="D1307" s="60">
        <v>-96.6337313725758</v>
      </c>
      <c r="E1307" s="61" t="s">
        <v>1256</v>
      </c>
      <c r="F1307" s="119"/>
      <c r="H1307" s="73"/>
      <c r="I1307" s="65">
        <f t="shared" si="1"/>
        <v>0</v>
      </c>
      <c r="J1307" s="66">
        <f>COUNTIF(Flats!Username, F1307)</f>
        <v>0</v>
      </c>
      <c r="K1307" s="66" t="b">
        <v>0</v>
      </c>
    </row>
    <row r="1308">
      <c r="A1308" s="59">
        <v>43.0</v>
      </c>
      <c r="B1308" s="59">
        <v>29.0</v>
      </c>
      <c r="C1308" s="60">
        <v>33.1231208541623</v>
      </c>
      <c r="D1308" s="60">
        <v>-96.6335597537805</v>
      </c>
      <c r="E1308" s="61" t="s">
        <v>1256</v>
      </c>
      <c r="F1308" s="119"/>
      <c r="H1308" s="73"/>
      <c r="I1308" s="65">
        <f t="shared" si="1"/>
        <v>0</v>
      </c>
      <c r="J1308" s="66">
        <f>COUNTIF(Flats!Username, F1308)</f>
        <v>0</v>
      </c>
      <c r="K1308" s="66" t="b">
        <v>0</v>
      </c>
    </row>
    <row r="1309">
      <c r="A1309" s="59">
        <v>43.0</v>
      </c>
      <c r="B1309" s="59">
        <v>30.0</v>
      </c>
      <c r="C1309" s="60">
        <v>33.1231208540447</v>
      </c>
      <c r="D1309" s="60">
        <v>-96.6333881349851</v>
      </c>
      <c r="E1309" s="61" t="s">
        <v>1256</v>
      </c>
      <c r="F1309" s="119"/>
      <c r="H1309" s="73"/>
      <c r="I1309" s="65">
        <f t="shared" si="1"/>
        <v>0</v>
      </c>
      <c r="J1309" s="66">
        <f>COUNTIF(Flats!Username, F1309)</f>
        <v>0</v>
      </c>
      <c r="K1309" s="66" t="b">
        <v>0</v>
      </c>
    </row>
    <row r="1310">
      <c r="A1310" s="59">
        <v>43.0</v>
      </c>
      <c r="B1310" s="59">
        <v>31.0</v>
      </c>
      <c r="C1310" s="60">
        <v>33.1231208539271</v>
      </c>
      <c r="D1310" s="60">
        <v>-96.6332165161897</v>
      </c>
      <c r="E1310" s="61" t="s">
        <v>1256</v>
      </c>
      <c r="F1310" s="119"/>
      <c r="H1310" s="73"/>
      <c r="I1310" s="65">
        <f t="shared" si="1"/>
        <v>0</v>
      </c>
      <c r="J1310" s="66">
        <f>COUNTIF(Flats!Username, F1310)</f>
        <v>0</v>
      </c>
      <c r="K1310" s="66" t="b">
        <v>0</v>
      </c>
    </row>
    <row r="1311">
      <c r="A1311" s="59">
        <v>43.0</v>
      </c>
      <c r="B1311" s="59">
        <v>32.0</v>
      </c>
      <c r="C1311" s="60">
        <v>33.1231208538095</v>
      </c>
      <c r="D1311" s="60">
        <v>-96.6330448973943</v>
      </c>
      <c r="E1311" s="61" t="s">
        <v>1256</v>
      </c>
      <c r="F1311" s="119"/>
      <c r="H1311" s="73"/>
      <c r="I1311" s="65">
        <f t="shared" si="1"/>
        <v>0</v>
      </c>
      <c r="J1311" s="66">
        <f>COUNTIF(Flats!Username, F1311)</f>
        <v>0</v>
      </c>
      <c r="K1311" s="66" t="b">
        <v>0</v>
      </c>
    </row>
    <row r="1312">
      <c r="A1312" s="59">
        <v>43.0</v>
      </c>
      <c r="B1312" s="59">
        <v>33.0</v>
      </c>
      <c r="C1312" s="60">
        <v>33.1231208536918</v>
      </c>
      <c r="D1312" s="60">
        <v>-96.6328732785989</v>
      </c>
      <c r="E1312" s="61" t="s">
        <v>1256</v>
      </c>
      <c r="F1312" s="119"/>
      <c r="H1312" s="73"/>
      <c r="I1312" s="65">
        <f t="shared" si="1"/>
        <v>0</v>
      </c>
      <c r="J1312" s="66">
        <f>COUNTIF(Flats!Username, F1312)</f>
        <v>0</v>
      </c>
      <c r="K1312" s="66" t="b">
        <v>0</v>
      </c>
    </row>
    <row r="1313">
      <c r="A1313" s="59">
        <v>43.0</v>
      </c>
      <c r="B1313" s="59">
        <v>34.0</v>
      </c>
      <c r="C1313" s="60">
        <v>33.1231208535742</v>
      </c>
      <c r="D1313" s="60">
        <v>-96.6327016598036</v>
      </c>
      <c r="E1313" s="61" t="s">
        <v>1256</v>
      </c>
      <c r="F1313" s="119"/>
      <c r="H1313" s="73"/>
      <c r="I1313" s="65">
        <f t="shared" si="1"/>
        <v>0</v>
      </c>
      <c r="J1313" s="66">
        <f>COUNTIF(Flats!Username, F1313)</f>
        <v>0</v>
      </c>
      <c r="K1313" s="66" t="b">
        <v>0</v>
      </c>
    </row>
    <row r="1314">
      <c r="A1314" s="59">
        <v>43.0</v>
      </c>
      <c r="B1314" s="59">
        <v>35.0</v>
      </c>
      <c r="C1314" s="60">
        <v>33.1231208534566</v>
      </c>
      <c r="D1314" s="60">
        <v>-96.6325300410082</v>
      </c>
      <c r="E1314" s="61" t="s">
        <v>1256</v>
      </c>
      <c r="F1314" s="119"/>
      <c r="H1314" s="73"/>
      <c r="I1314" s="65">
        <f t="shared" si="1"/>
        <v>0</v>
      </c>
      <c r="J1314" s="66">
        <f>COUNTIF(Flats!Username, F1314)</f>
        <v>0</v>
      </c>
      <c r="K1314" s="66" t="b">
        <v>0</v>
      </c>
    </row>
    <row r="1315">
      <c r="A1315" s="59">
        <v>43.0</v>
      </c>
      <c r="B1315" s="59">
        <v>36.0</v>
      </c>
      <c r="C1315" s="60">
        <v>33.123120853339</v>
      </c>
      <c r="D1315" s="60">
        <v>-96.6323584222128</v>
      </c>
      <c r="E1315" s="61" t="s">
        <v>1256</v>
      </c>
      <c r="F1315" s="119"/>
      <c r="H1315" s="73"/>
      <c r="I1315" s="65">
        <f t="shared" si="1"/>
        <v>0</v>
      </c>
      <c r="J1315" s="66">
        <f>COUNTIF(Flats!Username, F1315)</f>
        <v>0</v>
      </c>
      <c r="K1315" s="66" t="b">
        <v>0</v>
      </c>
    </row>
    <row r="1316">
      <c r="A1316" s="59">
        <v>43.0</v>
      </c>
      <c r="B1316" s="59">
        <v>37.0</v>
      </c>
      <c r="C1316" s="60">
        <v>33.1231208532213</v>
      </c>
      <c r="D1316" s="60">
        <v>-96.6321868034174</v>
      </c>
      <c r="E1316" s="61" t="s">
        <v>1256</v>
      </c>
      <c r="F1316" s="119"/>
      <c r="H1316" s="73"/>
      <c r="I1316" s="65">
        <f t="shared" si="1"/>
        <v>0</v>
      </c>
      <c r="J1316" s="66">
        <f>COUNTIF(Flats!Username, F1316)</f>
        <v>0</v>
      </c>
      <c r="K1316" s="66" t="b">
        <v>0</v>
      </c>
    </row>
    <row r="1317">
      <c r="A1317" s="59">
        <v>43.0</v>
      </c>
      <c r="B1317" s="59">
        <v>38.0</v>
      </c>
      <c r="C1317" s="60">
        <v>33.1231208531037</v>
      </c>
      <c r="D1317" s="60">
        <v>-96.6320151846221</v>
      </c>
      <c r="E1317" s="61" t="s">
        <v>1256</v>
      </c>
      <c r="F1317" s="119"/>
      <c r="H1317" s="73"/>
      <c r="I1317" s="65">
        <f t="shared" si="1"/>
        <v>0</v>
      </c>
      <c r="J1317" s="66">
        <f>COUNTIF(Flats!Username, F1317)</f>
        <v>0</v>
      </c>
      <c r="K1317" s="66" t="b">
        <v>0</v>
      </c>
    </row>
    <row r="1318">
      <c r="A1318" s="59">
        <v>44.0</v>
      </c>
      <c r="B1318" s="59">
        <v>13.0</v>
      </c>
      <c r="C1318" s="60">
        <v>33.1229771255989</v>
      </c>
      <c r="D1318" s="60">
        <v>-96.6363056590005</v>
      </c>
      <c r="E1318" s="61" t="s">
        <v>1256</v>
      </c>
      <c r="F1318" s="119"/>
      <c r="H1318" s="73"/>
      <c r="I1318" s="65">
        <f t="shared" si="1"/>
        <v>0</v>
      </c>
      <c r="J1318" s="66">
        <f>COUNTIF(Flats!Username, F1318)</f>
        <v>0</v>
      </c>
      <c r="K1318" s="66" t="b">
        <v>0</v>
      </c>
    </row>
    <row r="1319">
      <c r="A1319" s="59">
        <v>44.0</v>
      </c>
      <c r="B1319" s="59">
        <v>14.0</v>
      </c>
      <c r="C1319" s="60">
        <v>33.1229771254813</v>
      </c>
      <c r="D1319" s="60">
        <v>-96.636134040486</v>
      </c>
      <c r="E1319" s="61" t="s">
        <v>1256</v>
      </c>
      <c r="F1319" s="119"/>
      <c r="H1319" s="73"/>
      <c r="I1319" s="65">
        <f t="shared" si="1"/>
        <v>0</v>
      </c>
      <c r="J1319" s="66">
        <f>COUNTIF(Flats!Username, F1319)</f>
        <v>0</v>
      </c>
      <c r="K1319" s="66" t="b">
        <v>0</v>
      </c>
    </row>
    <row r="1320">
      <c r="A1320" s="59">
        <v>44.0</v>
      </c>
      <c r="B1320" s="59">
        <v>15.0</v>
      </c>
      <c r="C1320" s="60">
        <v>33.1229771253637</v>
      </c>
      <c r="D1320" s="60">
        <v>-96.6359624219715</v>
      </c>
      <c r="E1320" s="61" t="s">
        <v>1256</v>
      </c>
      <c r="F1320" s="119"/>
      <c r="H1320" s="73"/>
      <c r="I1320" s="65">
        <f t="shared" si="1"/>
        <v>0</v>
      </c>
      <c r="J1320" s="66">
        <f>COUNTIF(Flats!Username, F1320)</f>
        <v>0</v>
      </c>
      <c r="K1320" s="66" t="b">
        <v>0</v>
      </c>
    </row>
    <row r="1321">
      <c r="A1321" s="59">
        <v>44.0</v>
      </c>
      <c r="B1321" s="59">
        <v>16.0</v>
      </c>
      <c r="C1321" s="60">
        <v>33.122977125246</v>
      </c>
      <c r="D1321" s="60">
        <v>-96.635790803457</v>
      </c>
      <c r="E1321" s="61" t="s">
        <v>1256</v>
      </c>
      <c r="F1321" s="119"/>
      <c r="H1321" s="73"/>
      <c r="I1321" s="65">
        <f t="shared" si="1"/>
        <v>0</v>
      </c>
      <c r="J1321" s="66">
        <f>COUNTIF(Flats!Username, F1321)</f>
        <v>0</v>
      </c>
      <c r="K1321" s="66" t="b">
        <v>0</v>
      </c>
    </row>
    <row r="1322">
      <c r="A1322" s="59">
        <v>44.0</v>
      </c>
      <c r="B1322" s="59">
        <v>17.0</v>
      </c>
      <c r="C1322" s="60">
        <v>33.1229771251284</v>
      </c>
      <c r="D1322" s="60">
        <v>-96.6356191849425</v>
      </c>
      <c r="E1322" s="61" t="s">
        <v>1256</v>
      </c>
      <c r="F1322" s="119"/>
      <c r="H1322" s="73"/>
      <c r="I1322" s="65">
        <f t="shared" si="1"/>
        <v>0</v>
      </c>
      <c r="J1322" s="66">
        <f>COUNTIF(Flats!Username, F1322)</f>
        <v>0</v>
      </c>
      <c r="K1322" s="66" t="b">
        <v>0</v>
      </c>
    </row>
    <row r="1323">
      <c r="A1323" s="59">
        <v>44.0</v>
      </c>
      <c r="B1323" s="59">
        <v>18.0</v>
      </c>
      <c r="C1323" s="60">
        <v>33.1229771250108</v>
      </c>
      <c r="D1323" s="60">
        <v>-96.635447566428</v>
      </c>
      <c r="E1323" s="61" t="s">
        <v>1256</v>
      </c>
      <c r="F1323" s="119"/>
      <c r="H1323" s="73"/>
      <c r="I1323" s="65">
        <f t="shared" si="1"/>
        <v>0</v>
      </c>
      <c r="J1323" s="66">
        <f>COUNTIF(Flats!Username, F1323)</f>
        <v>0</v>
      </c>
      <c r="K1323" s="66" t="b">
        <v>0</v>
      </c>
    </row>
    <row r="1324">
      <c r="A1324" s="59">
        <v>44.0</v>
      </c>
      <c r="B1324" s="59">
        <v>19.0</v>
      </c>
      <c r="C1324" s="60">
        <v>33.1229771248932</v>
      </c>
      <c r="D1324" s="60">
        <v>-96.6352759479135</v>
      </c>
      <c r="E1324" s="61" t="s">
        <v>1256</v>
      </c>
      <c r="F1324" s="119"/>
      <c r="H1324" s="73"/>
      <c r="I1324" s="65">
        <f t="shared" si="1"/>
        <v>0</v>
      </c>
      <c r="J1324" s="66">
        <f>COUNTIF(Flats!Username, F1324)</f>
        <v>0</v>
      </c>
      <c r="K1324" s="66" t="b">
        <v>0</v>
      </c>
    </row>
    <row r="1325">
      <c r="A1325" s="59">
        <v>44.0</v>
      </c>
      <c r="B1325" s="59">
        <v>20.0</v>
      </c>
      <c r="C1325" s="60">
        <v>33.1229771247755</v>
      </c>
      <c r="D1325" s="60">
        <v>-96.6351043293991</v>
      </c>
      <c r="E1325" s="61" t="s">
        <v>1256</v>
      </c>
      <c r="F1325" s="119"/>
      <c r="H1325" s="73"/>
      <c r="I1325" s="65">
        <f t="shared" si="1"/>
        <v>0</v>
      </c>
      <c r="J1325" s="66">
        <f>COUNTIF(Flats!Username, F1325)</f>
        <v>0</v>
      </c>
      <c r="K1325" s="66" t="b">
        <v>0</v>
      </c>
    </row>
    <row r="1326">
      <c r="A1326" s="59">
        <v>44.0</v>
      </c>
      <c r="B1326" s="59">
        <v>21.0</v>
      </c>
      <c r="C1326" s="60">
        <v>33.1229771246579</v>
      </c>
      <c r="D1326" s="60">
        <v>-96.6349327108846</v>
      </c>
      <c r="E1326" s="61" t="s">
        <v>1256</v>
      </c>
      <c r="F1326" s="119"/>
      <c r="H1326" s="73"/>
      <c r="I1326" s="65">
        <f t="shared" si="1"/>
        <v>0</v>
      </c>
      <c r="J1326" s="66">
        <f>COUNTIF(Flats!Username, F1326)</f>
        <v>0</v>
      </c>
      <c r="K1326" s="66" t="b">
        <v>0</v>
      </c>
    </row>
    <row r="1327">
      <c r="A1327" s="59">
        <v>44.0</v>
      </c>
      <c r="B1327" s="59">
        <v>22.0</v>
      </c>
      <c r="C1327" s="60">
        <v>33.1229771245403</v>
      </c>
      <c r="D1327" s="60">
        <v>-96.6347610923701</v>
      </c>
      <c r="E1327" s="61" t="s">
        <v>1256</v>
      </c>
      <c r="F1327" s="119"/>
      <c r="H1327" s="73"/>
      <c r="I1327" s="65">
        <f t="shared" si="1"/>
        <v>0</v>
      </c>
      <c r="J1327" s="66">
        <f>COUNTIF(Flats!Username, F1327)</f>
        <v>0</v>
      </c>
      <c r="K1327" s="66" t="b">
        <v>0</v>
      </c>
    </row>
    <row r="1328">
      <c r="A1328" s="59">
        <v>44.0</v>
      </c>
      <c r="B1328" s="59">
        <v>23.0</v>
      </c>
      <c r="C1328" s="60">
        <v>33.1229771244227</v>
      </c>
      <c r="D1328" s="60">
        <v>-96.6345894738556</v>
      </c>
      <c r="E1328" s="61" t="s">
        <v>1256</v>
      </c>
      <c r="F1328" s="119"/>
      <c r="H1328" s="73"/>
      <c r="I1328" s="65">
        <f t="shared" si="1"/>
        <v>0</v>
      </c>
      <c r="J1328" s="66">
        <f>COUNTIF(Flats!Username, F1328)</f>
        <v>0</v>
      </c>
      <c r="K1328" s="66" t="b">
        <v>0</v>
      </c>
    </row>
    <row r="1329">
      <c r="A1329" s="59">
        <v>44.0</v>
      </c>
      <c r="B1329" s="59">
        <v>24.0</v>
      </c>
      <c r="C1329" s="60">
        <v>33.122977124305</v>
      </c>
      <c r="D1329" s="60">
        <v>-96.6344178553411</v>
      </c>
      <c r="E1329" s="61" t="s">
        <v>1256</v>
      </c>
      <c r="F1329" s="119"/>
      <c r="H1329" s="73"/>
      <c r="I1329" s="65">
        <f t="shared" si="1"/>
        <v>0</v>
      </c>
      <c r="J1329" s="66">
        <f>COUNTIF(Flats!Username, F1329)</f>
        <v>0</v>
      </c>
      <c r="K1329" s="66" t="b">
        <v>0</v>
      </c>
    </row>
    <row r="1330">
      <c r="A1330" s="59">
        <v>44.0</v>
      </c>
      <c r="B1330" s="59">
        <v>25.0</v>
      </c>
      <c r="C1330" s="60">
        <v>33.1229771241874</v>
      </c>
      <c r="D1330" s="60">
        <v>-96.6342462368266</v>
      </c>
      <c r="E1330" s="61" t="s">
        <v>1256</v>
      </c>
      <c r="F1330" s="119"/>
      <c r="H1330" s="73"/>
      <c r="I1330" s="65">
        <f t="shared" si="1"/>
        <v>0</v>
      </c>
      <c r="J1330" s="66">
        <f>COUNTIF(Flats!Username, F1330)</f>
        <v>0</v>
      </c>
      <c r="K1330" s="66" t="b">
        <v>0</v>
      </c>
    </row>
    <row r="1331">
      <c r="A1331" s="59">
        <v>44.0</v>
      </c>
      <c r="B1331" s="59">
        <v>26.0</v>
      </c>
      <c r="C1331" s="60">
        <v>33.1229771240698</v>
      </c>
      <c r="D1331" s="60">
        <v>-96.6340746183121</v>
      </c>
      <c r="E1331" s="61" t="s">
        <v>1256</v>
      </c>
      <c r="F1331" s="119"/>
      <c r="H1331" s="73"/>
      <c r="I1331" s="65">
        <f t="shared" si="1"/>
        <v>0</v>
      </c>
      <c r="J1331" s="66">
        <f>COUNTIF(Flats!Username, F1331)</f>
        <v>0</v>
      </c>
      <c r="K1331" s="66" t="b">
        <v>0</v>
      </c>
    </row>
    <row r="1332">
      <c r="A1332" s="59">
        <v>44.0</v>
      </c>
      <c r="B1332" s="59">
        <v>27.0</v>
      </c>
      <c r="C1332" s="60">
        <v>33.1229771239521</v>
      </c>
      <c r="D1332" s="60">
        <v>-96.6339029997976</v>
      </c>
      <c r="E1332" s="61" t="s">
        <v>1256</v>
      </c>
      <c r="F1332" s="119"/>
      <c r="H1332" s="73"/>
      <c r="I1332" s="65">
        <f t="shared" si="1"/>
        <v>0</v>
      </c>
      <c r="J1332" s="66">
        <f>COUNTIF(Flats!Username, F1332)</f>
        <v>0</v>
      </c>
      <c r="K1332" s="66" t="b">
        <v>0</v>
      </c>
    </row>
    <row r="1333">
      <c r="A1333" s="59">
        <v>44.0</v>
      </c>
      <c r="B1333" s="59">
        <v>28.0</v>
      </c>
      <c r="C1333" s="60">
        <v>33.1229771238345</v>
      </c>
      <c r="D1333" s="60">
        <v>-96.6337313812831</v>
      </c>
      <c r="E1333" s="61" t="s">
        <v>1256</v>
      </c>
      <c r="F1333" s="119"/>
      <c r="H1333" s="73"/>
      <c r="I1333" s="65">
        <f t="shared" si="1"/>
        <v>0</v>
      </c>
      <c r="J1333" s="66">
        <f>COUNTIF(Flats!Username, F1333)</f>
        <v>0</v>
      </c>
      <c r="K1333" s="66" t="b">
        <v>0</v>
      </c>
    </row>
    <row r="1334">
      <c r="A1334" s="59">
        <v>44.0</v>
      </c>
      <c r="B1334" s="59">
        <v>29.0</v>
      </c>
      <c r="C1334" s="60">
        <v>33.1229771237169</v>
      </c>
      <c r="D1334" s="60">
        <v>-96.6335597627686</v>
      </c>
      <c r="E1334" s="61" t="s">
        <v>1256</v>
      </c>
      <c r="F1334" s="119"/>
      <c r="H1334" s="73"/>
      <c r="I1334" s="65">
        <f t="shared" si="1"/>
        <v>0</v>
      </c>
      <c r="J1334" s="66">
        <f>COUNTIF(Flats!Username, F1334)</f>
        <v>0</v>
      </c>
      <c r="K1334" s="66" t="b">
        <v>0</v>
      </c>
    </row>
    <row r="1335">
      <c r="A1335" s="59">
        <v>44.0</v>
      </c>
      <c r="B1335" s="59">
        <v>30.0</v>
      </c>
      <c r="C1335" s="60">
        <v>33.1229771235993</v>
      </c>
      <c r="D1335" s="60">
        <v>-96.6333881442541</v>
      </c>
      <c r="E1335" s="61" t="s">
        <v>1256</v>
      </c>
      <c r="F1335" s="119"/>
      <c r="H1335" s="73"/>
      <c r="I1335" s="65">
        <f t="shared" si="1"/>
        <v>0</v>
      </c>
      <c r="J1335" s="66">
        <f>COUNTIF(Flats!Username, F1335)</f>
        <v>0</v>
      </c>
      <c r="K1335" s="66" t="b">
        <v>0</v>
      </c>
    </row>
    <row r="1336">
      <c r="A1336" s="59">
        <v>44.0</v>
      </c>
      <c r="B1336" s="59">
        <v>31.0</v>
      </c>
      <c r="C1336" s="60">
        <v>33.1229771234817</v>
      </c>
      <c r="D1336" s="60">
        <v>-96.6332165257396</v>
      </c>
      <c r="E1336" s="61" t="s">
        <v>1256</v>
      </c>
      <c r="F1336" s="119"/>
      <c r="H1336" s="73"/>
      <c r="I1336" s="65">
        <f t="shared" si="1"/>
        <v>0</v>
      </c>
      <c r="J1336" s="66">
        <f>COUNTIF(Flats!Username, F1336)</f>
        <v>0</v>
      </c>
      <c r="K1336" s="66" t="b">
        <v>0</v>
      </c>
    </row>
    <row r="1337">
      <c r="A1337" s="59">
        <v>44.0</v>
      </c>
      <c r="B1337" s="59">
        <v>32.0</v>
      </c>
      <c r="C1337" s="60">
        <v>33.122977123364</v>
      </c>
      <c r="D1337" s="60">
        <v>-96.6330449072251</v>
      </c>
      <c r="E1337" s="61" t="s">
        <v>1256</v>
      </c>
      <c r="F1337" s="119"/>
      <c r="H1337" s="73"/>
      <c r="I1337" s="65">
        <f t="shared" si="1"/>
        <v>0</v>
      </c>
      <c r="J1337" s="66">
        <f>COUNTIF(Flats!Username, F1337)</f>
        <v>0</v>
      </c>
      <c r="K1337" s="66" t="b">
        <v>0</v>
      </c>
    </row>
    <row r="1338">
      <c r="A1338" s="59">
        <v>44.0</v>
      </c>
      <c r="B1338" s="59">
        <v>33.0</v>
      </c>
      <c r="C1338" s="60">
        <v>33.1229771232464</v>
      </c>
      <c r="D1338" s="60">
        <v>-96.6328732887107</v>
      </c>
      <c r="E1338" s="61" t="s">
        <v>1256</v>
      </c>
      <c r="F1338" s="119"/>
      <c r="H1338" s="73"/>
      <c r="I1338" s="65">
        <f t="shared" si="1"/>
        <v>0</v>
      </c>
      <c r="J1338" s="66">
        <f>COUNTIF(Flats!Username, F1338)</f>
        <v>0</v>
      </c>
      <c r="K1338" s="66" t="b">
        <v>0</v>
      </c>
    </row>
    <row r="1339">
      <c r="A1339" s="59">
        <v>44.0</v>
      </c>
      <c r="B1339" s="59">
        <v>34.0</v>
      </c>
      <c r="C1339" s="60">
        <v>33.1229771231288</v>
      </c>
      <c r="D1339" s="60">
        <v>-96.6327016701961</v>
      </c>
      <c r="E1339" s="61" t="s">
        <v>1256</v>
      </c>
      <c r="F1339" s="119"/>
      <c r="H1339" s="73"/>
      <c r="I1339" s="65">
        <f t="shared" si="1"/>
        <v>0</v>
      </c>
      <c r="J1339" s="66">
        <f>COUNTIF(Flats!Username, F1339)</f>
        <v>0</v>
      </c>
      <c r="K1339" s="66" t="b">
        <v>0</v>
      </c>
    </row>
    <row r="1340">
      <c r="A1340" s="59">
        <v>44.0</v>
      </c>
      <c r="B1340" s="59">
        <v>35.0</v>
      </c>
      <c r="C1340" s="60">
        <v>33.1229771230111</v>
      </c>
      <c r="D1340" s="60">
        <v>-96.6325300516816</v>
      </c>
      <c r="E1340" s="61" t="s">
        <v>1256</v>
      </c>
      <c r="F1340" s="119"/>
      <c r="H1340" s="73"/>
      <c r="I1340" s="65">
        <f t="shared" si="1"/>
        <v>0</v>
      </c>
      <c r="J1340" s="66">
        <f>COUNTIF(Flats!Username, F1340)</f>
        <v>0</v>
      </c>
      <c r="K1340" s="66" t="b">
        <v>0</v>
      </c>
    </row>
    <row r="1341">
      <c r="A1341" s="59">
        <v>44.0</v>
      </c>
      <c r="B1341" s="59">
        <v>36.0</v>
      </c>
      <c r="C1341" s="60">
        <v>33.1229771228935</v>
      </c>
      <c r="D1341" s="60">
        <v>-96.6323584331671</v>
      </c>
      <c r="E1341" s="61" t="s">
        <v>1256</v>
      </c>
      <c r="F1341" s="119"/>
      <c r="H1341" s="73"/>
      <c r="I1341" s="65">
        <f t="shared" si="1"/>
        <v>0</v>
      </c>
      <c r="J1341" s="66">
        <f>COUNTIF(Flats!Username, F1341)</f>
        <v>0</v>
      </c>
      <c r="K1341" s="66" t="b">
        <v>0</v>
      </c>
    </row>
    <row r="1342">
      <c r="A1342" s="59">
        <v>44.0</v>
      </c>
      <c r="B1342" s="59">
        <v>37.0</v>
      </c>
      <c r="C1342" s="60">
        <v>33.1229771227759</v>
      </c>
      <c r="D1342" s="60">
        <v>-96.6321868146526</v>
      </c>
      <c r="E1342" s="61" t="s">
        <v>1256</v>
      </c>
      <c r="F1342" s="119"/>
      <c r="H1342" s="73"/>
      <c r="I1342" s="65">
        <f t="shared" si="1"/>
        <v>0</v>
      </c>
      <c r="J1342" s="66">
        <f>COUNTIF(Flats!Username, F1342)</f>
        <v>0</v>
      </c>
      <c r="K1342" s="66" t="b">
        <v>0</v>
      </c>
    </row>
    <row r="1343">
      <c r="A1343" s="59">
        <v>44.0</v>
      </c>
      <c r="B1343" s="59">
        <v>38.0</v>
      </c>
      <c r="C1343" s="60">
        <v>33.1229771226582</v>
      </c>
      <c r="D1343" s="60">
        <v>-96.6320151961381</v>
      </c>
      <c r="E1343" s="61" t="s">
        <v>1256</v>
      </c>
      <c r="F1343" s="119"/>
      <c r="H1343" s="73"/>
      <c r="I1343" s="65">
        <f t="shared" si="1"/>
        <v>0</v>
      </c>
      <c r="J1343" s="66">
        <f>COUNTIF(Flats!Username, F1343)</f>
        <v>0</v>
      </c>
      <c r="K1343" s="66" t="b">
        <v>0</v>
      </c>
    </row>
    <row r="1344">
      <c r="A1344" s="59">
        <v>44.0</v>
      </c>
      <c r="B1344" s="59">
        <v>39.0</v>
      </c>
      <c r="C1344" s="60">
        <v>33.1229771225406</v>
      </c>
      <c r="D1344" s="60">
        <v>-96.6318435776236</v>
      </c>
      <c r="E1344" s="61" t="s">
        <v>1256</v>
      </c>
      <c r="F1344" s="119"/>
      <c r="H1344" s="73"/>
      <c r="I1344" s="65">
        <f t="shared" si="1"/>
        <v>0</v>
      </c>
      <c r="J1344" s="66">
        <f>COUNTIF(Flats!Username, F1344)</f>
        <v>0</v>
      </c>
      <c r="K1344" s="66" t="b">
        <v>0</v>
      </c>
    </row>
    <row r="1345">
      <c r="A1345" s="59">
        <v>45.0</v>
      </c>
      <c r="B1345" s="59">
        <v>13.0</v>
      </c>
      <c r="C1345" s="60">
        <v>33.1228333951535</v>
      </c>
      <c r="D1345" s="60">
        <v>-96.636305663495</v>
      </c>
      <c r="E1345" s="61" t="s">
        <v>1256</v>
      </c>
      <c r="F1345" s="119"/>
      <c r="H1345" s="73"/>
      <c r="I1345" s="65">
        <f t="shared" si="1"/>
        <v>0</v>
      </c>
      <c r="J1345" s="66">
        <f>COUNTIF(Flats!Username, F1345)</f>
        <v>0</v>
      </c>
      <c r="K1345" s="66" t="b">
        <v>0</v>
      </c>
    </row>
    <row r="1346">
      <c r="A1346" s="59">
        <v>45.0</v>
      </c>
      <c r="B1346" s="59">
        <v>14.0</v>
      </c>
      <c r="C1346" s="60">
        <v>33.1228333950358</v>
      </c>
      <c r="D1346" s="60">
        <v>-96.6361340452614</v>
      </c>
      <c r="E1346" s="61" t="s">
        <v>1256</v>
      </c>
      <c r="F1346" s="119"/>
      <c r="H1346" s="73"/>
      <c r="I1346" s="65">
        <f t="shared" si="1"/>
        <v>0</v>
      </c>
      <c r="J1346" s="66">
        <f>COUNTIF(Flats!Username, F1346)</f>
        <v>0</v>
      </c>
      <c r="K1346" s="66" t="b">
        <v>0</v>
      </c>
    </row>
    <row r="1347">
      <c r="A1347" s="59">
        <v>45.0</v>
      </c>
      <c r="B1347" s="59">
        <v>15.0</v>
      </c>
      <c r="C1347" s="60">
        <v>33.1228333949182</v>
      </c>
      <c r="D1347" s="60">
        <v>-96.6359624270278</v>
      </c>
      <c r="E1347" s="61" t="s">
        <v>1256</v>
      </c>
      <c r="F1347" s="119"/>
      <c r="H1347" s="73"/>
      <c r="I1347" s="65">
        <f t="shared" si="1"/>
        <v>0</v>
      </c>
      <c r="J1347" s="66">
        <f>COUNTIF(Flats!Username, F1347)</f>
        <v>0</v>
      </c>
      <c r="K1347" s="66" t="b">
        <v>0</v>
      </c>
    </row>
    <row r="1348">
      <c r="A1348" s="59">
        <v>45.0</v>
      </c>
      <c r="B1348" s="59">
        <v>16.0</v>
      </c>
      <c r="C1348" s="60">
        <v>33.1228333948006</v>
      </c>
      <c r="D1348" s="60">
        <v>-96.6357908087942</v>
      </c>
      <c r="E1348" s="61" t="s">
        <v>1256</v>
      </c>
      <c r="F1348" s="119"/>
      <c r="H1348" s="73"/>
      <c r="I1348" s="65">
        <f t="shared" si="1"/>
        <v>0</v>
      </c>
      <c r="J1348" s="66">
        <f>COUNTIF(Flats!Username, F1348)</f>
        <v>0</v>
      </c>
      <c r="K1348" s="66" t="b">
        <v>0</v>
      </c>
    </row>
    <row r="1349">
      <c r="A1349" s="59">
        <v>45.0</v>
      </c>
      <c r="B1349" s="59">
        <v>17.0</v>
      </c>
      <c r="C1349" s="60">
        <v>33.1228333946829</v>
      </c>
      <c r="D1349" s="60">
        <v>-96.6356191905606</v>
      </c>
      <c r="E1349" s="61" t="s">
        <v>1256</v>
      </c>
      <c r="F1349" s="119"/>
      <c r="H1349" s="73"/>
      <c r="I1349" s="65">
        <f t="shared" si="1"/>
        <v>0</v>
      </c>
      <c r="J1349" s="66">
        <f>COUNTIF(Flats!Username, F1349)</f>
        <v>0</v>
      </c>
      <c r="K1349" s="66" t="b">
        <v>0</v>
      </c>
    </row>
    <row r="1350">
      <c r="A1350" s="59">
        <v>45.0</v>
      </c>
      <c r="B1350" s="59">
        <v>18.0</v>
      </c>
      <c r="C1350" s="60">
        <v>33.1228333945653</v>
      </c>
      <c r="D1350" s="60">
        <v>-96.635447572327</v>
      </c>
      <c r="E1350" s="61" t="s">
        <v>1256</v>
      </c>
      <c r="F1350" s="119"/>
      <c r="H1350" s="73"/>
      <c r="I1350" s="65">
        <f t="shared" si="1"/>
        <v>0</v>
      </c>
      <c r="J1350" s="66">
        <f>COUNTIF(Flats!Username, F1350)</f>
        <v>0</v>
      </c>
      <c r="K1350" s="66" t="b">
        <v>0</v>
      </c>
    </row>
    <row r="1351">
      <c r="A1351" s="59">
        <v>45.0</v>
      </c>
      <c r="B1351" s="59">
        <v>19.0</v>
      </c>
      <c r="C1351" s="60">
        <v>33.1228333944477</v>
      </c>
      <c r="D1351" s="60">
        <v>-96.6352759540934</v>
      </c>
      <c r="E1351" s="61" t="s">
        <v>1256</v>
      </c>
      <c r="F1351" s="119"/>
      <c r="H1351" s="73"/>
      <c r="I1351" s="65">
        <f t="shared" si="1"/>
        <v>0</v>
      </c>
      <c r="J1351" s="66">
        <f>COUNTIF(Flats!Username, F1351)</f>
        <v>0</v>
      </c>
      <c r="K1351" s="66" t="b">
        <v>0</v>
      </c>
    </row>
    <row r="1352">
      <c r="A1352" s="59">
        <v>45.0</v>
      </c>
      <c r="B1352" s="59">
        <v>20.0</v>
      </c>
      <c r="C1352" s="60">
        <v>33.12283339433</v>
      </c>
      <c r="D1352" s="60">
        <v>-96.6351043358598</v>
      </c>
      <c r="E1352" s="61" t="s">
        <v>1256</v>
      </c>
      <c r="F1352" s="119"/>
      <c r="H1352" s="73"/>
      <c r="I1352" s="65">
        <f t="shared" si="1"/>
        <v>0</v>
      </c>
      <c r="J1352" s="66">
        <f>COUNTIF(Flats!Username, F1352)</f>
        <v>0</v>
      </c>
      <c r="K1352" s="66" t="b">
        <v>0</v>
      </c>
    </row>
    <row r="1353">
      <c r="A1353" s="59">
        <v>45.0</v>
      </c>
      <c r="B1353" s="59">
        <v>21.0</v>
      </c>
      <c r="C1353" s="60">
        <v>33.1228333942124</v>
      </c>
      <c r="D1353" s="60">
        <v>-96.6349327176262</v>
      </c>
      <c r="E1353" s="61" t="s">
        <v>1256</v>
      </c>
      <c r="F1353" s="119"/>
      <c r="H1353" s="73"/>
      <c r="I1353" s="65">
        <f t="shared" si="1"/>
        <v>0</v>
      </c>
      <c r="J1353" s="66">
        <f>COUNTIF(Flats!Username, F1353)</f>
        <v>0</v>
      </c>
      <c r="K1353" s="66" t="b">
        <v>0</v>
      </c>
    </row>
    <row r="1354">
      <c r="A1354" s="59">
        <v>45.0</v>
      </c>
      <c r="B1354" s="59">
        <v>22.0</v>
      </c>
      <c r="C1354" s="60">
        <v>33.1228333940948</v>
      </c>
      <c r="D1354" s="60">
        <v>-96.6347610993926</v>
      </c>
      <c r="E1354" s="61" t="s">
        <v>1256</v>
      </c>
      <c r="F1354" s="119"/>
      <c r="H1354" s="73"/>
      <c r="I1354" s="65">
        <f t="shared" si="1"/>
        <v>0</v>
      </c>
      <c r="J1354" s="66">
        <f>COUNTIF(Flats!Username, F1354)</f>
        <v>0</v>
      </c>
      <c r="K1354" s="66" t="b">
        <v>0</v>
      </c>
    </row>
    <row r="1355">
      <c r="A1355" s="59">
        <v>45.0</v>
      </c>
      <c r="B1355" s="59">
        <v>23.0</v>
      </c>
      <c r="C1355" s="60">
        <v>33.1228333939772</v>
      </c>
      <c r="D1355" s="60">
        <v>-96.634589481159</v>
      </c>
      <c r="E1355" s="61" t="s">
        <v>1256</v>
      </c>
      <c r="F1355" s="119"/>
      <c r="H1355" s="73"/>
      <c r="I1355" s="65">
        <f t="shared" si="1"/>
        <v>0</v>
      </c>
      <c r="J1355" s="66">
        <f>COUNTIF(Flats!Username, F1355)</f>
        <v>0</v>
      </c>
      <c r="K1355" s="66" t="b">
        <v>0</v>
      </c>
    </row>
    <row r="1356">
      <c r="A1356" s="59">
        <v>45.0</v>
      </c>
      <c r="B1356" s="59">
        <v>24.0</v>
      </c>
      <c r="C1356" s="60">
        <v>33.1228333938595</v>
      </c>
      <c r="D1356" s="60">
        <v>-96.6344178629254</v>
      </c>
      <c r="E1356" s="61" t="s">
        <v>1256</v>
      </c>
      <c r="F1356" s="119"/>
      <c r="H1356" s="73"/>
      <c r="I1356" s="65">
        <f t="shared" si="1"/>
        <v>0</v>
      </c>
      <c r="J1356" s="66">
        <f>COUNTIF(Flats!Username, F1356)</f>
        <v>0</v>
      </c>
      <c r="K1356" s="66" t="b">
        <v>0</v>
      </c>
    </row>
    <row r="1357">
      <c r="A1357" s="59">
        <v>45.0</v>
      </c>
      <c r="B1357" s="59">
        <v>25.0</v>
      </c>
      <c r="C1357" s="60">
        <v>33.1228333937419</v>
      </c>
      <c r="D1357" s="60">
        <v>-96.6342462446919</v>
      </c>
      <c r="E1357" s="61" t="s">
        <v>1256</v>
      </c>
      <c r="F1357" s="119"/>
      <c r="H1357" s="73"/>
      <c r="I1357" s="65">
        <f t="shared" si="1"/>
        <v>0</v>
      </c>
      <c r="J1357" s="66">
        <f>COUNTIF(Flats!Username, F1357)</f>
        <v>0</v>
      </c>
      <c r="K1357" s="66" t="b">
        <v>0</v>
      </c>
    </row>
    <row r="1358">
      <c r="A1358" s="59">
        <v>45.0</v>
      </c>
      <c r="B1358" s="59">
        <v>26.0</v>
      </c>
      <c r="C1358" s="60">
        <v>33.1228333936243</v>
      </c>
      <c r="D1358" s="60">
        <v>-96.6340746264583</v>
      </c>
      <c r="E1358" s="61" t="s">
        <v>1256</v>
      </c>
      <c r="F1358" s="119"/>
      <c r="H1358" s="73"/>
      <c r="I1358" s="65">
        <f t="shared" si="1"/>
        <v>0</v>
      </c>
      <c r="J1358" s="66">
        <f>COUNTIF(Flats!Username, F1358)</f>
        <v>0</v>
      </c>
      <c r="K1358" s="66" t="b">
        <v>0</v>
      </c>
    </row>
    <row r="1359">
      <c r="A1359" s="59">
        <v>45.0</v>
      </c>
      <c r="B1359" s="59">
        <v>27.0</v>
      </c>
      <c r="C1359" s="60">
        <v>33.1228333935067</v>
      </c>
      <c r="D1359" s="60">
        <v>-96.6339030082247</v>
      </c>
      <c r="E1359" s="61" t="s">
        <v>1256</v>
      </c>
      <c r="F1359" s="119"/>
      <c r="H1359" s="73"/>
      <c r="I1359" s="65">
        <f t="shared" si="1"/>
        <v>0</v>
      </c>
      <c r="J1359" s="66">
        <f>COUNTIF(Flats!Username, F1359)</f>
        <v>0</v>
      </c>
      <c r="K1359" s="66" t="b">
        <v>0</v>
      </c>
    </row>
    <row r="1360">
      <c r="A1360" s="59">
        <v>45.0</v>
      </c>
      <c r="B1360" s="59">
        <v>28.0</v>
      </c>
      <c r="C1360" s="60">
        <v>33.122833393389</v>
      </c>
      <c r="D1360" s="60">
        <v>-96.6337313899911</v>
      </c>
      <c r="E1360" s="61" t="s">
        <v>1256</v>
      </c>
      <c r="F1360" s="119"/>
      <c r="H1360" s="73"/>
      <c r="I1360" s="65">
        <f t="shared" si="1"/>
        <v>0</v>
      </c>
      <c r="J1360" s="66">
        <f>COUNTIF(Flats!Username, F1360)</f>
        <v>0</v>
      </c>
      <c r="K1360" s="66" t="b">
        <v>0</v>
      </c>
    </row>
    <row r="1361">
      <c r="A1361" s="59">
        <v>45.0</v>
      </c>
      <c r="B1361" s="59">
        <v>29.0</v>
      </c>
      <c r="C1361" s="60">
        <v>33.1228333932714</v>
      </c>
      <c r="D1361" s="60">
        <v>-96.6335597717575</v>
      </c>
      <c r="E1361" s="61" t="s">
        <v>1256</v>
      </c>
      <c r="F1361" s="119"/>
      <c r="H1361" s="73"/>
      <c r="I1361" s="65">
        <f t="shared" si="1"/>
        <v>0</v>
      </c>
      <c r="J1361" s="66">
        <f>COUNTIF(Flats!Username, F1361)</f>
        <v>0</v>
      </c>
      <c r="K1361" s="66" t="b">
        <v>0</v>
      </c>
    </row>
    <row r="1362">
      <c r="A1362" s="59">
        <v>45.0</v>
      </c>
      <c r="B1362" s="59">
        <v>30.0</v>
      </c>
      <c r="C1362" s="60">
        <v>33.1228333931538</v>
      </c>
      <c r="D1362" s="60">
        <v>-96.6333881535239</v>
      </c>
      <c r="E1362" s="61" t="s">
        <v>1256</v>
      </c>
      <c r="F1362" s="119"/>
      <c r="H1362" s="73"/>
      <c r="I1362" s="65">
        <f t="shared" si="1"/>
        <v>0</v>
      </c>
      <c r="J1362" s="66">
        <f>COUNTIF(Flats!Username, F1362)</f>
        <v>0</v>
      </c>
      <c r="K1362" s="66" t="b">
        <v>0</v>
      </c>
    </row>
    <row r="1363">
      <c r="A1363" s="59">
        <v>45.0</v>
      </c>
      <c r="B1363" s="59">
        <v>31.0</v>
      </c>
      <c r="C1363" s="60">
        <v>33.1228333930361</v>
      </c>
      <c r="D1363" s="60">
        <v>-96.6332165352903</v>
      </c>
      <c r="E1363" s="61" t="s">
        <v>1256</v>
      </c>
      <c r="F1363" s="119"/>
      <c r="H1363" s="73"/>
      <c r="I1363" s="65">
        <f t="shared" si="1"/>
        <v>0</v>
      </c>
      <c r="J1363" s="66">
        <f>COUNTIF(Flats!Username, F1363)</f>
        <v>0</v>
      </c>
      <c r="K1363" s="66" t="b">
        <v>0</v>
      </c>
    </row>
    <row r="1364">
      <c r="A1364" s="59">
        <v>45.0</v>
      </c>
      <c r="B1364" s="59">
        <v>32.0</v>
      </c>
      <c r="C1364" s="60">
        <v>33.1228333929185</v>
      </c>
      <c r="D1364" s="60">
        <v>-96.6330449170567</v>
      </c>
      <c r="E1364" s="61" t="s">
        <v>1256</v>
      </c>
      <c r="F1364" s="119"/>
      <c r="H1364" s="73"/>
      <c r="I1364" s="65">
        <f t="shared" si="1"/>
        <v>0</v>
      </c>
      <c r="J1364" s="66">
        <f>COUNTIF(Flats!Username, F1364)</f>
        <v>0</v>
      </c>
      <c r="K1364" s="66" t="b">
        <v>0</v>
      </c>
    </row>
    <row r="1365">
      <c r="A1365" s="59">
        <v>45.0</v>
      </c>
      <c r="B1365" s="59">
        <v>33.0</v>
      </c>
      <c r="C1365" s="60">
        <v>33.1228333928009</v>
      </c>
      <c r="D1365" s="60">
        <v>-96.6328732988231</v>
      </c>
      <c r="E1365" s="61" t="s">
        <v>1256</v>
      </c>
      <c r="F1365" s="119"/>
      <c r="H1365" s="73"/>
      <c r="I1365" s="65">
        <f t="shared" si="1"/>
        <v>0</v>
      </c>
      <c r="J1365" s="66">
        <f>COUNTIF(Flats!Username, F1365)</f>
        <v>0</v>
      </c>
      <c r="K1365" s="66" t="b">
        <v>0</v>
      </c>
    </row>
    <row r="1366">
      <c r="A1366" s="59">
        <v>45.0</v>
      </c>
      <c r="B1366" s="59">
        <v>34.0</v>
      </c>
      <c r="C1366" s="60">
        <v>33.1228333926833</v>
      </c>
      <c r="D1366" s="60">
        <v>-96.6327016805895</v>
      </c>
      <c r="E1366" s="61" t="s">
        <v>1256</v>
      </c>
      <c r="F1366" s="119"/>
      <c r="H1366" s="73"/>
      <c r="I1366" s="65">
        <f t="shared" si="1"/>
        <v>0</v>
      </c>
      <c r="J1366" s="66">
        <f>COUNTIF(Flats!Username, F1366)</f>
        <v>0</v>
      </c>
      <c r="K1366" s="66" t="b">
        <v>0</v>
      </c>
    </row>
    <row r="1367">
      <c r="A1367" s="59">
        <v>45.0</v>
      </c>
      <c r="B1367" s="59">
        <v>35.0</v>
      </c>
      <c r="C1367" s="60">
        <v>33.1228333925656</v>
      </c>
      <c r="D1367" s="60">
        <v>-96.6325300623559</v>
      </c>
      <c r="E1367" s="61" t="s">
        <v>1256</v>
      </c>
      <c r="F1367" s="119"/>
      <c r="H1367" s="73"/>
      <c r="I1367" s="65">
        <f t="shared" si="1"/>
        <v>0</v>
      </c>
      <c r="J1367" s="66">
        <f>COUNTIF(Flats!Username, F1367)</f>
        <v>0</v>
      </c>
      <c r="K1367" s="66" t="b">
        <v>0</v>
      </c>
    </row>
    <row r="1368">
      <c r="A1368" s="59">
        <v>45.0</v>
      </c>
      <c r="B1368" s="59">
        <v>36.0</v>
      </c>
      <c r="C1368" s="60">
        <v>33.122833392448</v>
      </c>
      <c r="D1368" s="60">
        <v>-96.6323584441223</v>
      </c>
      <c r="E1368" s="61" t="s">
        <v>1256</v>
      </c>
      <c r="F1368" s="119"/>
      <c r="H1368" s="73"/>
      <c r="I1368" s="65">
        <f t="shared" si="1"/>
        <v>0</v>
      </c>
      <c r="J1368" s="66">
        <f>COUNTIF(Flats!Username, F1368)</f>
        <v>0</v>
      </c>
      <c r="K1368" s="66" t="b">
        <v>0</v>
      </c>
    </row>
    <row r="1369">
      <c r="A1369" s="59">
        <v>45.0</v>
      </c>
      <c r="B1369" s="59">
        <v>37.0</v>
      </c>
      <c r="C1369" s="60">
        <v>33.1228333923304</v>
      </c>
      <c r="D1369" s="60">
        <v>-96.6321868258887</v>
      </c>
      <c r="E1369" s="61" t="s">
        <v>1256</v>
      </c>
      <c r="F1369" s="119"/>
      <c r="H1369" s="73"/>
      <c r="I1369" s="65">
        <f t="shared" si="1"/>
        <v>0</v>
      </c>
      <c r="J1369" s="66">
        <f>COUNTIF(Flats!Username, F1369)</f>
        <v>0</v>
      </c>
      <c r="K1369" s="66" t="b">
        <v>0</v>
      </c>
    </row>
    <row r="1370">
      <c r="A1370" s="59">
        <v>45.0</v>
      </c>
      <c r="B1370" s="59">
        <v>38.0</v>
      </c>
      <c r="C1370" s="60">
        <v>33.1228333922127</v>
      </c>
      <c r="D1370" s="60">
        <v>-96.6320152076551</v>
      </c>
      <c r="E1370" s="61" t="s">
        <v>1256</v>
      </c>
      <c r="F1370" s="119"/>
      <c r="H1370" s="73"/>
      <c r="I1370" s="65">
        <f t="shared" si="1"/>
        <v>0</v>
      </c>
      <c r="J1370" s="66">
        <f>COUNTIF(Flats!Username, F1370)</f>
        <v>0</v>
      </c>
      <c r="K1370" s="66" t="b">
        <v>0</v>
      </c>
    </row>
    <row r="1371">
      <c r="A1371" s="59">
        <v>45.0</v>
      </c>
      <c r="B1371" s="59">
        <v>39.0</v>
      </c>
      <c r="C1371" s="60">
        <v>33.1228333920951</v>
      </c>
      <c r="D1371" s="60">
        <v>-96.6318435894215</v>
      </c>
      <c r="E1371" s="61" t="s">
        <v>1256</v>
      </c>
      <c r="F1371" s="119"/>
      <c r="H1371" s="73"/>
      <c r="I1371" s="65">
        <f t="shared" si="1"/>
        <v>0</v>
      </c>
      <c r="J1371" s="66">
        <f>COUNTIF(Flats!Username, F1371)</f>
        <v>0</v>
      </c>
      <c r="K1371" s="66" t="b">
        <v>0</v>
      </c>
    </row>
    <row r="1372">
      <c r="A1372" s="59">
        <v>46.0</v>
      </c>
      <c r="B1372" s="59">
        <v>13.0</v>
      </c>
      <c r="C1372" s="60">
        <v>33.1226896647081</v>
      </c>
      <c r="D1372" s="60">
        <v>-96.6363056679895</v>
      </c>
      <c r="E1372" s="61" t="s">
        <v>1256</v>
      </c>
      <c r="F1372" s="119"/>
      <c r="H1372" s="73"/>
      <c r="I1372" s="65">
        <f t="shared" si="1"/>
        <v>0</v>
      </c>
      <c r="J1372" s="66">
        <f>COUNTIF(Flats!Username, F1372)</f>
        <v>0</v>
      </c>
      <c r="K1372" s="66" t="b">
        <v>0</v>
      </c>
    </row>
    <row r="1373">
      <c r="A1373" s="59">
        <v>46.0</v>
      </c>
      <c r="B1373" s="59">
        <v>14.0</v>
      </c>
      <c r="C1373" s="60">
        <v>33.1226896645905</v>
      </c>
      <c r="D1373" s="60">
        <v>-96.6361340500368</v>
      </c>
      <c r="E1373" s="61" t="s">
        <v>1256</v>
      </c>
      <c r="F1373" s="119"/>
      <c r="H1373" s="73"/>
      <c r="I1373" s="65">
        <f t="shared" si="1"/>
        <v>0</v>
      </c>
      <c r="J1373" s="66">
        <f>COUNTIF(Flats!Username, F1373)</f>
        <v>0</v>
      </c>
      <c r="K1373" s="66" t="b">
        <v>0</v>
      </c>
    </row>
    <row r="1374">
      <c r="A1374" s="59">
        <v>46.0</v>
      </c>
      <c r="B1374" s="59">
        <v>15.0</v>
      </c>
      <c r="C1374" s="60">
        <v>33.1226896644728</v>
      </c>
      <c r="D1374" s="60">
        <v>-96.6359624320841</v>
      </c>
      <c r="E1374" s="61" t="s">
        <v>1256</v>
      </c>
      <c r="F1374" s="119"/>
      <c r="H1374" s="73"/>
      <c r="I1374" s="65">
        <f t="shared" si="1"/>
        <v>0</v>
      </c>
      <c r="J1374" s="66">
        <f>COUNTIF(Flats!Username, F1374)</f>
        <v>0</v>
      </c>
      <c r="K1374" s="66" t="b">
        <v>0</v>
      </c>
    </row>
    <row r="1375">
      <c r="A1375" s="59">
        <v>46.0</v>
      </c>
      <c r="B1375" s="59">
        <v>16.0</v>
      </c>
      <c r="C1375" s="60">
        <v>33.1226896643552</v>
      </c>
      <c r="D1375" s="60">
        <v>-96.6357908141315</v>
      </c>
      <c r="E1375" s="61" t="s">
        <v>1256</v>
      </c>
      <c r="F1375" s="119"/>
      <c r="H1375" s="73"/>
      <c r="I1375" s="65">
        <f t="shared" si="1"/>
        <v>0</v>
      </c>
      <c r="J1375" s="66">
        <f>COUNTIF(Flats!Username, F1375)</f>
        <v>0</v>
      </c>
      <c r="K1375" s="66" t="b">
        <v>0</v>
      </c>
    </row>
    <row r="1376">
      <c r="A1376" s="59">
        <v>46.0</v>
      </c>
      <c r="B1376" s="59">
        <v>17.0</v>
      </c>
      <c r="C1376" s="60">
        <v>33.1226896642376</v>
      </c>
      <c r="D1376" s="60">
        <v>-96.6356191961788</v>
      </c>
      <c r="E1376" s="61" t="s">
        <v>1256</v>
      </c>
      <c r="F1376" s="119"/>
      <c r="H1376" s="73"/>
      <c r="I1376" s="65">
        <f t="shared" si="1"/>
        <v>0</v>
      </c>
      <c r="J1376" s="66">
        <f>COUNTIF(Flats!Username, F1376)</f>
        <v>0</v>
      </c>
      <c r="K1376" s="66" t="b">
        <v>0</v>
      </c>
    </row>
    <row r="1377">
      <c r="A1377" s="59">
        <v>46.0</v>
      </c>
      <c r="B1377" s="59">
        <v>18.0</v>
      </c>
      <c r="C1377" s="60">
        <v>33.12268966412</v>
      </c>
      <c r="D1377" s="60">
        <v>-96.6354475782261</v>
      </c>
      <c r="E1377" s="61" t="s">
        <v>1256</v>
      </c>
      <c r="F1377" s="119"/>
      <c r="H1377" s="73"/>
      <c r="I1377" s="65">
        <f t="shared" si="1"/>
        <v>0</v>
      </c>
      <c r="J1377" s="66">
        <f>COUNTIF(Flats!Username, F1377)</f>
        <v>0</v>
      </c>
      <c r="K1377" s="66" t="b">
        <v>0</v>
      </c>
    </row>
    <row r="1378">
      <c r="A1378" s="59">
        <v>46.0</v>
      </c>
      <c r="B1378" s="59">
        <v>19.0</v>
      </c>
      <c r="C1378" s="60">
        <v>33.1226896640023</v>
      </c>
      <c r="D1378" s="60">
        <v>-96.6352759602734</v>
      </c>
      <c r="E1378" s="61" t="s">
        <v>1256</v>
      </c>
      <c r="F1378" s="119"/>
      <c r="H1378" s="73"/>
      <c r="I1378" s="65">
        <f t="shared" si="1"/>
        <v>0</v>
      </c>
      <c r="J1378" s="66">
        <f>COUNTIF(Flats!Username, F1378)</f>
        <v>0</v>
      </c>
      <c r="K1378" s="66" t="b">
        <v>0</v>
      </c>
    </row>
    <row r="1379">
      <c r="A1379" s="59">
        <v>46.0</v>
      </c>
      <c r="B1379" s="59">
        <v>20.0</v>
      </c>
      <c r="C1379" s="60">
        <v>33.1226896638847</v>
      </c>
      <c r="D1379" s="60">
        <v>-96.6351043423207</v>
      </c>
      <c r="E1379" s="61" t="s">
        <v>1256</v>
      </c>
      <c r="F1379" s="119"/>
      <c r="H1379" s="73"/>
      <c r="I1379" s="65">
        <f t="shared" si="1"/>
        <v>0</v>
      </c>
      <c r="J1379" s="66">
        <f>COUNTIF(Flats!Username, F1379)</f>
        <v>0</v>
      </c>
      <c r="K1379" s="66" t="b">
        <v>0</v>
      </c>
    </row>
    <row r="1380">
      <c r="A1380" s="59">
        <v>46.0</v>
      </c>
      <c r="B1380" s="59">
        <v>21.0</v>
      </c>
      <c r="C1380" s="60">
        <v>33.1226896637671</v>
      </c>
      <c r="D1380" s="60">
        <v>-96.634932724368</v>
      </c>
      <c r="E1380" s="61" t="s">
        <v>1256</v>
      </c>
      <c r="F1380" s="119"/>
      <c r="H1380" s="73"/>
      <c r="I1380" s="65">
        <f t="shared" si="1"/>
        <v>0</v>
      </c>
      <c r="J1380" s="66">
        <f>COUNTIF(Flats!Username, F1380)</f>
        <v>0</v>
      </c>
      <c r="K1380" s="66" t="b">
        <v>0</v>
      </c>
    </row>
    <row r="1381">
      <c r="A1381" s="59">
        <v>46.0</v>
      </c>
      <c r="B1381" s="59">
        <v>22.0</v>
      </c>
      <c r="C1381" s="60">
        <v>33.1226896636495</v>
      </c>
      <c r="D1381" s="60">
        <v>-96.6347611064153</v>
      </c>
      <c r="E1381" s="61" t="s">
        <v>1256</v>
      </c>
      <c r="F1381" s="119"/>
      <c r="H1381" s="73"/>
      <c r="I1381" s="65">
        <f t="shared" si="1"/>
        <v>0</v>
      </c>
      <c r="J1381" s="66">
        <f>COUNTIF(Flats!Username, F1381)</f>
        <v>0</v>
      </c>
      <c r="K1381" s="66" t="b">
        <v>0</v>
      </c>
    </row>
    <row r="1382">
      <c r="A1382" s="59">
        <v>46.0</v>
      </c>
      <c r="B1382" s="59">
        <v>23.0</v>
      </c>
      <c r="C1382" s="60">
        <v>33.1226896635319</v>
      </c>
      <c r="D1382" s="60">
        <v>-96.6345894884626</v>
      </c>
      <c r="E1382" s="61" t="s">
        <v>1256</v>
      </c>
      <c r="F1382" s="119"/>
      <c r="H1382" s="73"/>
      <c r="I1382" s="65">
        <f t="shared" si="1"/>
        <v>0</v>
      </c>
      <c r="J1382" s="66">
        <f>COUNTIF(Flats!Username, F1382)</f>
        <v>0</v>
      </c>
      <c r="K1382" s="66" t="b">
        <v>0</v>
      </c>
    </row>
    <row r="1383">
      <c r="A1383" s="59">
        <v>46.0</v>
      </c>
      <c r="B1383" s="59">
        <v>27.0</v>
      </c>
      <c r="C1383" s="60">
        <v>33.1226896630614</v>
      </c>
      <c r="D1383" s="60">
        <v>-96.6339030166518</v>
      </c>
      <c r="E1383" s="61" t="s">
        <v>1256</v>
      </c>
      <c r="F1383" s="119"/>
      <c r="H1383" s="73"/>
      <c r="I1383" s="65">
        <f t="shared" si="1"/>
        <v>0</v>
      </c>
      <c r="J1383" s="66">
        <f>COUNTIF(Flats!Username, F1383)</f>
        <v>0</v>
      </c>
      <c r="K1383" s="66" t="b">
        <v>0</v>
      </c>
    </row>
    <row r="1384">
      <c r="A1384" s="59">
        <v>46.0</v>
      </c>
      <c r="B1384" s="59">
        <v>28.0</v>
      </c>
      <c r="C1384" s="60">
        <v>33.1226896629438</v>
      </c>
      <c r="D1384" s="60">
        <v>-96.6337313986991</v>
      </c>
      <c r="E1384" s="61" t="s">
        <v>1256</v>
      </c>
      <c r="F1384" s="119"/>
      <c r="H1384" s="73"/>
      <c r="I1384" s="65">
        <f t="shared" si="1"/>
        <v>0</v>
      </c>
      <c r="J1384" s="66">
        <f>COUNTIF(Flats!Username, F1384)</f>
        <v>0</v>
      </c>
      <c r="K1384" s="66" t="b">
        <v>0</v>
      </c>
    </row>
    <row r="1385">
      <c r="A1385" s="59">
        <v>46.0</v>
      </c>
      <c r="B1385" s="59">
        <v>29.0</v>
      </c>
      <c r="C1385" s="60">
        <v>33.1226896628261</v>
      </c>
      <c r="D1385" s="60">
        <v>-96.6335597807465</v>
      </c>
      <c r="E1385" s="61" t="s">
        <v>1256</v>
      </c>
      <c r="F1385" s="119"/>
      <c r="H1385" s="73"/>
      <c r="I1385" s="65">
        <f t="shared" si="1"/>
        <v>0</v>
      </c>
      <c r="J1385" s="66">
        <f>COUNTIF(Flats!Username, F1385)</f>
        <v>0</v>
      </c>
      <c r="K1385" s="66" t="b">
        <v>0</v>
      </c>
    </row>
    <row r="1386">
      <c r="A1386" s="59">
        <v>46.0</v>
      </c>
      <c r="B1386" s="59">
        <v>30.0</v>
      </c>
      <c r="C1386" s="60">
        <v>33.1226896627085</v>
      </c>
      <c r="D1386" s="60">
        <v>-96.6333881627938</v>
      </c>
      <c r="E1386" s="61" t="s">
        <v>1256</v>
      </c>
      <c r="F1386" s="119"/>
      <c r="H1386" s="73"/>
      <c r="I1386" s="65">
        <f t="shared" si="1"/>
        <v>0</v>
      </c>
      <c r="J1386" s="66">
        <f>COUNTIF(Flats!Username, F1386)</f>
        <v>0</v>
      </c>
      <c r="K1386" s="66" t="b">
        <v>0</v>
      </c>
    </row>
    <row r="1387">
      <c r="A1387" s="59">
        <v>46.0</v>
      </c>
      <c r="B1387" s="59">
        <v>31.0</v>
      </c>
      <c r="C1387" s="60">
        <v>33.1226896625909</v>
      </c>
      <c r="D1387" s="60">
        <v>-96.6332165448411</v>
      </c>
      <c r="E1387" s="61" t="s">
        <v>1256</v>
      </c>
      <c r="F1387" s="119"/>
      <c r="H1387" s="73"/>
      <c r="I1387" s="65">
        <f t="shared" si="1"/>
        <v>0</v>
      </c>
      <c r="J1387" s="66">
        <f>COUNTIF(Flats!Username, F1387)</f>
        <v>0</v>
      </c>
      <c r="K1387" s="66" t="b">
        <v>0</v>
      </c>
    </row>
    <row r="1388">
      <c r="A1388" s="59">
        <v>46.0</v>
      </c>
      <c r="B1388" s="59">
        <v>32.0</v>
      </c>
      <c r="C1388" s="60">
        <v>33.1226896624733</v>
      </c>
      <c r="D1388" s="60">
        <v>-96.6330449268883</v>
      </c>
      <c r="E1388" s="61" t="s">
        <v>1256</v>
      </c>
      <c r="F1388" s="119"/>
      <c r="H1388" s="73"/>
      <c r="I1388" s="65">
        <f t="shared" si="1"/>
        <v>0</v>
      </c>
      <c r="J1388" s="66">
        <f>COUNTIF(Flats!Username, F1388)</f>
        <v>0</v>
      </c>
      <c r="K1388" s="66" t="b">
        <v>0</v>
      </c>
    </row>
    <row r="1389">
      <c r="A1389" s="59">
        <v>46.0</v>
      </c>
      <c r="B1389" s="59">
        <v>33.0</v>
      </c>
      <c r="C1389" s="60">
        <v>33.1226896623556</v>
      </c>
      <c r="D1389" s="60">
        <v>-96.6328733089357</v>
      </c>
      <c r="E1389" s="61" t="s">
        <v>1256</v>
      </c>
      <c r="F1389" s="119"/>
      <c r="H1389" s="73"/>
      <c r="I1389" s="65">
        <f t="shared" si="1"/>
        <v>0</v>
      </c>
      <c r="J1389" s="66">
        <f>COUNTIF(Flats!Username, F1389)</f>
        <v>0</v>
      </c>
      <c r="K1389" s="66" t="b">
        <v>0</v>
      </c>
    </row>
    <row r="1390">
      <c r="A1390" s="59">
        <v>46.0</v>
      </c>
      <c r="B1390" s="59">
        <v>34.0</v>
      </c>
      <c r="C1390" s="60">
        <v>33.122689662238</v>
      </c>
      <c r="D1390" s="60">
        <v>-96.632701690983</v>
      </c>
      <c r="E1390" s="61" t="s">
        <v>1256</v>
      </c>
      <c r="F1390" s="119"/>
      <c r="H1390" s="73"/>
      <c r="I1390" s="65">
        <f t="shared" si="1"/>
        <v>0</v>
      </c>
      <c r="J1390" s="66">
        <f>COUNTIF(Flats!Username, F1390)</f>
        <v>0</v>
      </c>
      <c r="K1390" s="66" t="b">
        <v>0</v>
      </c>
    </row>
    <row r="1391">
      <c r="A1391" s="59">
        <v>46.0</v>
      </c>
      <c r="B1391" s="59">
        <v>35.0</v>
      </c>
      <c r="C1391" s="60">
        <v>33.1226896621204</v>
      </c>
      <c r="D1391" s="60">
        <v>-96.6325300730303</v>
      </c>
      <c r="E1391" s="61" t="s">
        <v>1256</v>
      </c>
      <c r="F1391" s="119"/>
      <c r="H1391" s="73"/>
      <c r="I1391" s="65">
        <f t="shared" si="1"/>
        <v>0</v>
      </c>
      <c r="J1391" s="66">
        <f>COUNTIF(Flats!Username, F1391)</f>
        <v>0</v>
      </c>
      <c r="K1391" s="66" t="b">
        <v>0</v>
      </c>
    </row>
    <row r="1392">
      <c r="A1392" s="59">
        <v>46.0</v>
      </c>
      <c r="B1392" s="59">
        <v>36.0</v>
      </c>
      <c r="C1392" s="60">
        <v>33.1226896620028</v>
      </c>
      <c r="D1392" s="60">
        <v>-96.6323584550776</v>
      </c>
      <c r="E1392" s="61" t="s">
        <v>1256</v>
      </c>
      <c r="F1392" s="119"/>
      <c r="H1392" s="73"/>
      <c r="I1392" s="65">
        <f t="shared" si="1"/>
        <v>0</v>
      </c>
      <c r="J1392" s="66">
        <f>COUNTIF(Flats!Username, F1392)</f>
        <v>0</v>
      </c>
      <c r="K1392" s="66" t="b">
        <v>0</v>
      </c>
    </row>
    <row r="1393">
      <c r="A1393" s="59">
        <v>46.0</v>
      </c>
      <c r="B1393" s="59">
        <v>37.0</v>
      </c>
      <c r="C1393" s="60">
        <v>33.1226896618852</v>
      </c>
      <c r="D1393" s="60">
        <v>-96.632186837125</v>
      </c>
      <c r="E1393" s="61" t="s">
        <v>1256</v>
      </c>
      <c r="F1393" s="119"/>
      <c r="H1393" s="73"/>
      <c r="I1393" s="65">
        <f t="shared" si="1"/>
        <v>0</v>
      </c>
      <c r="J1393" s="66">
        <f>COUNTIF(Flats!Username, F1393)</f>
        <v>0</v>
      </c>
      <c r="K1393" s="66" t="b">
        <v>0</v>
      </c>
    </row>
    <row r="1394">
      <c r="A1394" s="59">
        <v>46.0</v>
      </c>
      <c r="B1394" s="59">
        <v>38.0</v>
      </c>
      <c r="C1394" s="60">
        <v>33.1226896617675</v>
      </c>
      <c r="D1394" s="60">
        <v>-96.6320152191723</v>
      </c>
      <c r="E1394" s="61" t="s">
        <v>1256</v>
      </c>
      <c r="F1394" s="119"/>
      <c r="H1394" s="73"/>
      <c r="I1394" s="65">
        <f t="shared" si="1"/>
        <v>0</v>
      </c>
      <c r="J1394" s="66">
        <f>COUNTIF(Flats!Username, F1394)</f>
        <v>0</v>
      </c>
      <c r="K1394" s="66" t="b">
        <v>0</v>
      </c>
    </row>
    <row r="1395">
      <c r="A1395" s="59">
        <v>47.0</v>
      </c>
      <c r="B1395" s="59">
        <v>14.0</v>
      </c>
      <c r="C1395" s="60">
        <v>33.122545934145</v>
      </c>
      <c r="D1395" s="60">
        <v>-96.6361340548118</v>
      </c>
      <c r="E1395" s="61" t="s">
        <v>1256</v>
      </c>
      <c r="F1395" s="119"/>
      <c r="H1395" s="73"/>
      <c r="I1395" s="65">
        <f t="shared" si="1"/>
        <v>0</v>
      </c>
      <c r="J1395" s="66">
        <f>COUNTIF(Flats!Username, F1395)</f>
        <v>0</v>
      </c>
      <c r="K1395" s="66" t="b">
        <v>0</v>
      </c>
    </row>
    <row r="1396">
      <c r="A1396" s="59">
        <v>47.0</v>
      </c>
      <c r="B1396" s="59">
        <v>15.0</v>
      </c>
      <c r="C1396" s="60">
        <v>33.1225459340274</v>
      </c>
      <c r="D1396" s="60">
        <v>-96.63596243714</v>
      </c>
      <c r="E1396" s="61" t="s">
        <v>1256</v>
      </c>
      <c r="F1396" s="119"/>
      <c r="H1396" s="73"/>
      <c r="I1396" s="65">
        <f t="shared" si="1"/>
        <v>0</v>
      </c>
      <c r="J1396" s="66">
        <f>COUNTIF(Flats!Username, F1396)</f>
        <v>0</v>
      </c>
      <c r="K1396" s="66" t="b">
        <v>0</v>
      </c>
    </row>
    <row r="1397">
      <c r="A1397" s="59">
        <v>47.0</v>
      </c>
      <c r="B1397" s="59">
        <v>16.0</v>
      </c>
      <c r="C1397" s="60">
        <v>33.1225459339098</v>
      </c>
      <c r="D1397" s="60">
        <v>-96.6357908194681</v>
      </c>
      <c r="E1397" s="61" t="s">
        <v>1256</v>
      </c>
      <c r="F1397" s="119"/>
      <c r="H1397" s="73"/>
      <c r="I1397" s="65">
        <f t="shared" si="1"/>
        <v>0</v>
      </c>
      <c r="J1397" s="66">
        <f>COUNTIF(Flats!Username, F1397)</f>
        <v>0</v>
      </c>
      <c r="K1397" s="66" t="b">
        <v>0</v>
      </c>
    </row>
    <row r="1398">
      <c r="A1398" s="59">
        <v>47.0</v>
      </c>
      <c r="B1398" s="59">
        <v>17.0</v>
      </c>
      <c r="C1398" s="60">
        <v>33.1225459337922</v>
      </c>
      <c r="D1398" s="60">
        <v>-96.6356192017963</v>
      </c>
      <c r="E1398" s="61" t="s">
        <v>1256</v>
      </c>
      <c r="F1398" s="119"/>
      <c r="H1398" s="73"/>
      <c r="I1398" s="65">
        <f t="shared" si="1"/>
        <v>0</v>
      </c>
      <c r="J1398" s="66">
        <f>COUNTIF(Flats!Username, F1398)</f>
        <v>0</v>
      </c>
      <c r="K1398" s="66" t="b">
        <v>0</v>
      </c>
    </row>
    <row r="1399">
      <c r="A1399" s="59">
        <v>47.0</v>
      </c>
      <c r="B1399" s="59">
        <v>18.0</v>
      </c>
      <c r="C1399" s="60">
        <v>33.1225459336745</v>
      </c>
      <c r="D1399" s="60">
        <v>-96.6354475841245</v>
      </c>
      <c r="E1399" s="61" t="s">
        <v>1256</v>
      </c>
      <c r="F1399" s="119"/>
      <c r="H1399" s="73"/>
      <c r="I1399" s="65">
        <f t="shared" si="1"/>
        <v>0</v>
      </c>
      <c r="J1399" s="66">
        <f>COUNTIF(Flats!Username, F1399)</f>
        <v>0</v>
      </c>
      <c r="K1399" s="66" t="b">
        <v>0</v>
      </c>
    </row>
    <row r="1400">
      <c r="A1400" s="59">
        <v>47.0</v>
      </c>
      <c r="B1400" s="59">
        <v>19.0</v>
      </c>
      <c r="C1400" s="60">
        <v>33.1225459335569</v>
      </c>
      <c r="D1400" s="60">
        <v>-96.6352759664527</v>
      </c>
      <c r="E1400" s="61" t="s">
        <v>1256</v>
      </c>
      <c r="F1400" s="119"/>
      <c r="H1400" s="73"/>
      <c r="I1400" s="65">
        <f t="shared" si="1"/>
        <v>0</v>
      </c>
      <c r="J1400" s="66">
        <f>COUNTIF(Flats!Username, F1400)</f>
        <v>0</v>
      </c>
      <c r="K1400" s="66" t="b">
        <v>0</v>
      </c>
    </row>
    <row r="1401">
      <c r="A1401" s="59">
        <v>47.0</v>
      </c>
      <c r="B1401" s="59">
        <v>20.0</v>
      </c>
      <c r="C1401" s="60">
        <v>33.1225459334393</v>
      </c>
      <c r="D1401" s="60">
        <v>-96.6351043487809</v>
      </c>
      <c r="E1401" s="61" t="s">
        <v>1256</v>
      </c>
      <c r="F1401" s="119"/>
      <c r="H1401" s="73"/>
      <c r="I1401" s="65">
        <f t="shared" si="1"/>
        <v>0</v>
      </c>
      <c r="J1401" s="66">
        <f>COUNTIF(Flats!Username, F1401)</f>
        <v>0</v>
      </c>
      <c r="K1401" s="66" t="b">
        <v>0</v>
      </c>
    </row>
    <row r="1402">
      <c r="A1402" s="59">
        <v>47.0</v>
      </c>
      <c r="B1402" s="59">
        <v>21.0</v>
      </c>
      <c r="C1402" s="60">
        <v>33.1225459333217</v>
      </c>
      <c r="D1402" s="60">
        <v>-96.6349327311091</v>
      </c>
      <c r="E1402" s="61" t="s">
        <v>1256</v>
      </c>
      <c r="F1402" s="119"/>
      <c r="H1402" s="73"/>
      <c r="I1402" s="65">
        <f t="shared" si="1"/>
        <v>0</v>
      </c>
      <c r="J1402" s="66">
        <f>COUNTIF(Flats!Username, F1402)</f>
        <v>0</v>
      </c>
      <c r="K1402" s="66" t="b">
        <v>0</v>
      </c>
    </row>
    <row r="1403">
      <c r="A1403" s="59">
        <v>47.0</v>
      </c>
      <c r="B1403" s="59">
        <v>22.0</v>
      </c>
      <c r="C1403" s="60">
        <v>33.1225459332041</v>
      </c>
      <c r="D1403" s="60">
        <v>-96.6347611134373</v>
      </c>
      <c r="E1403" s="61" t="s">
        <v>1256</v>
      </c>
      <c r="F1403" s="119"/>
      <c r="H1403" s="73"/>
      <c r="I1403" s="65">
        <f t="shared" si="1"/>
        <v>0</v>
      </c>
      <c r="J1403" s="66">
        <f>COUNTIF(Flats!Username, F1403)</f>
        <v>0</v>
      </c>
      <c r="K1403" s="66" t="b">
        <v>0</v>
      </c>
    </row>
    <row r="1404">
      <c r="A1404" s="59">
        <v>47.0</v>
      </c>
      <c r="B1404" s="59">
        <v>27.0</v>
      </c>
      <c r="C1404" s="60">
        <v>33.122545932616</v>
      </c>
      <c r="D1404" s="60">
        <v>-96.6339030250783</v>
      </c>
      <c r="E1404" s="61" t="s">
        <v>1256</v>
      </c>
      <c r="F1404" s="119"/>
      <c r="H1404" s="73"/>
      <c r="I1404" s="65">
        <f t="shared" si="1"/>
        <v>0</v>
      </c>
      <c r="J1404" s="66">
        <f>COUNTIF(Flats!Username, F1404)</f>
        <v>0</v>
      </c>
      <c r="K1404" s="66" t="b">
        <v>0</v>
      </c>
    </row>
    <row r="1405">
      <c r="A1405" s="59">
        <v>47.0</v>
      </c>
      <c r="B1405" s="59">
        <v>28.0</v>
      </c>
      <c r="C1405" s="60">
        <v>33.1225459324983</v>
      </c>
      <c r="D1405" s="60">
        <v>-96.6337314074065</v>
      </c>
      <c r="E1405" s="61" t="s">
        <v>1256</v>
      </c>
      <c r="F1405" s="119"/>
      <c r="H1405" s="73"/>
      <c r="I1405" s="65">
        <f t="shared" si="1"/>
        <v>0</v>
      </c>
      <c r="J1405" s="66">
        <f>COUNTIF(Flats!Username, F1405)</f>
        <v>0</v>
      </c>
      <c r="K1405" s="66" t="b">
        <v>0</v>
      </c>
    </row>
    <row r="1406">
      <c r="A1406" s="59">
        <v>47.0</v>
      </c>
      <c r="B1406" s="59">
        <v>29.0</v>
      </c>
      <c r="C1406" s="60">
        <v>33.1225459323807</v>
      </c>
      <c r="D1406" s="60">
        <v>-96.6335597897347</v>
      </c>
      <c r="E1406" s="61" t="s">
        <v>1256</v>
      </c>
      <c r="F1406" s="119"/>
      <c r="H1406" s="73"/>
      <c r="I1406" s="65">
        <f t="shared" si="1"/>
        <v>0</v>
      </c>
      <c r="J1406" s="66">
        <f>COUNTIF(Flats!Username, F1406)</f>
        <v>0</v>
      </c>
      <c r="K1406" s="66" t="b">
        <v>0</v>
      </c>
    </row>
    <row r="1407">
      <c r="A1407" s="59">
        <v>47.0</v>
      </c>
      <c r="B1407" s="59">
        <v>30.0</v>
      </c>
      <c r="C1407" s="60">
        <v>33.1225459322631</v>
      </c>
      <c r="D1407" s="60">
        <v>-96.6333881720629</v>
      </c>
      <c r="E1407" s="61" t="s">
        <v>1256</v>
      </c>
      <c r="F1407" s="119"/>
      <c r="H1407" s="73"/>
      <c r="I1407" s="65">
        <f t="shared" si="1"/>
        <v>0</v>
      </c>
      <c r="J1407" s="66">
        <f>COUNTIF(Flats!Username, F1407)</f>
        <v>0</v>
      </c>
      <c r="K1407" s="66" t="b">
        <v>0</v>
      </c>
    </row>
    <row r="1408">
      <c r="A1408" s="59">
        <v>47.0</v>
      </c>
      <c r="B1408" s="59">
        <v>31.0</v>
      </c>
      <c r="C1408" s="60">
        <v>33.1225459321455</v>
      </c>
      <c r="D1408" s="60">
        <v>-96.633216554391</v>
      </c>
      <c r="E1408" s="61" t="s">
        <v>1256</v>
      </c>
      <c r="F1408" s="119"/>
      <c r="H1408" s="73"/>
      <c r="I1408" s="65">
        <f t="shared" si="1"/>
        <v>0</v>
      </c>
      <c r="J1408" s="66">
        <f>COUNTIF(Flats!Username, F1408)</f>
        <v>0</v>
      </c>
      <c r="K1408" s="66" t="b">
        <v>0</v>
      </c>
    </row>
    <row r="1409">
      <c r="A1409" s="59">
        <v>47.0</v>
      </c>
      <c r="B1409" s="59">
        <v>32.0</v>
      </c>
      <c r="C1409" s="60">
        <v>33.1225459320278</v>
      </c>
      <c r="D1409" s="60">
        <v>-96.6330449367192</v>
      </c>
      <c r="E1409" s="61" t="s">
        <v>1256</v>
      </c>
      <c r="F1409" s="119"/>
      <c r="H1409" s="73"/>
      <c r="I1409" s="65">
        <f t="shared" si="1"/>
        <v>0</v>
      </c>
      <c r="J1409" s="66">
        <f>COUNTIF(Flats!Username, F1409)</f>
        <v>0</v>
      </c>
      <c r="K1409" s="66" t="b">
        <v>0</v>
      </c>
    </row>
    <row r="1410">
      <c r="A1410" s="59">
        <v>47.0</v>
      </c>
      <c r="B1410" s="59">
        <v>33.0</v>
      </c>
      <c r="C1410" s="60">
        <v>33.1225459319102</v>
      </c>
      <c r="D1410" s="60">
        <v>-96.6328733190474</v>
      </c>
      <c r="E1410" s="61" t="s">
        <v>1256</v>
      </c>
      <c r="F1410" s="119"/>
      <c r="H1410" s="73"/>
      <c r="I1410" s="65">
        <f t="shared" si="1"/>
        <v>0</v>
      </c>
      <c r="J1410" s="66">
        <f>COUNTIF(Flats!Username, F1410)</f>
        <v>0</v>
      </c>
      <c r="K1410" s="66" t="b">
        <v>0</v>
      </c>
    </row>
    <row r="1411">
      <c r="A1411" s="59">
        <v>47.0</v>
      </c>
      <c r="B1411" s="59">
        <v>34.0</v>
      </c>
      <c r="C1411" s="60">
        <v>33.1225459317926</v>
      </c>
      <c r="D1411" s="60">
        <v>-96.6327017013756</v>
      </c>
      <c r="E1411" s="61" t="s">
        <v>1256</v>
      </c>
      <c r="F1411" s="119"/>
      <c r="H1411" s="73"/>
      <c r="I1411" s="65">
        <f t="shared" si="1"/>
        <v>0</v>
      </c>
      <c r="J1411" s="66">
        <f>COUNTIF(Flats!Username, F1411)</f>
        <v>0</v>
      </c>
      <c r="K1411" s="66" t="b">
        <v>0</v>
      </c>
    </row>
    <row r="1412">
      <c r="A1412" s="59">
        <v>47.0</v>
      </c>
      <c r="B1412" s="59">
        <v>35.0</v>
      </c>
      <c r="C1412" s="60">
        <v>33.122545931675</v>
      </c>
      <c r="D1412" s="60">
        <v>-96.6325300837038</v>
      </c>
      <c r="E1412" s="61" t="s">
        <v>1256</v>
      </c>
      <c r="F1412" s="119"/>
      <c r="H1412" s="73"/>
      <c r="I1412" s="65">
        <f t="shared" si="1"/>
        <v>0</v>
      </c>
      <c r="J1412" s="66">
        <f>COUNTIF(Flats!Username, F1412)</f>
        <v>0</v>
      </c>
      <c r="K1412" s="66" t="b">
        <v>0</v>
      </c>
    </row>
    <row r="1413">
      <c r="A1413" s="59">
        <v>47.0</v>
      </c>
      <c r="B1413" s="59">
        <v>36.0</v>
      </c>
      <c r="C1413" s="60">
        <v>33.1225459315574</v>
      </c>
      <c r="D1413" s="60">
        <v>-96.632358466032</v>
      </c>
      <c r="E1413" s="61" t="s">
        <v>1256</v>
      </c>
      <c r="F1413" s="119"/>
      <c r="H1413" s="73"/>
      <c r="I1413" s="65">
        <f t="shared" si="1"/>
        <v>0</v>
      </c>
      <c r="J1413" s="66">
        <f>COUNTIF(Flats!Username, F1413)</f>
        <v>0</v>
      </c>
      <c r="K1413" s="66" t="b">
        <v>0</v>
      </c>
    </row>
    <row r="1414">
      <c r="A1414" s="59">
        <v>47.0</v>
      </c>
      <c r="B1414" s="59">
        <v>37.0</v>
      </c>
      <c r="C1414" s="60">
        <v>33.1225459314397</v>
      </c>
      <c r="D1414" s="60">
        <v>-96.6321868483602</v>
      </c>
      <c r="E1414" s="61" t="s">
        <v>1256</v>
      </c>
      <c r="F1414" s="119"/>
      <c r="H1414" s="73"/>
      <c r="I1414" s="65">
        <f t="shared" si="1"/>
        <v>0</v>
      </c>
      <c r="J1414" s="66">
        <f>COUNTIF(Flats!Username, F1414)</f>
        <v>0</v>
      </c>
      <c r="K1414" s="66" t="b">
        <v>0</v>
      </c>
    </row>
  </sheetData>
  <mergeCells count="23">
    <mergeCell ref="A1:E1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7:C17"/>
    <mergeCell ref="G20:J20"/>
    <mergeCell ref="D23:F23"/>
    <mergeCell ref="G23:J23"/>
    <mergeCell ref="A20:C20"/>
    <mergeCell ref="A21:C21"/>
    <mergeCell ref="D21:F21"/>
    <mergeCell ref="G21:J21"/>
    <mergeCell ref="A22:C22"/>
    <mergeCell ref="D22:F22"/>
    <mergeCell ref="G22:J22"/>
  </mergeCells>
  <conditionalFormatting sqref="A12:A13 E27:E49 E51:E1414">
    <cfRule type="cellIs" dxfId="2" priority="1" operator="equal">
      <formula>"Granny Smith Apple"</formula>
    </cfRule>
  </conditionalFormatting>
  <conditionalFormatting sqref="F31">
    <cfRule type="notContainsBlanks" dxfId="3" priority="2">
      <formula>LEN(TRIM(F31))&gt;0</formula>
    </cfRule>
  </conditionalFormatting>
  <conditionalFormatting sqref="A12:A13 E27:E49 E51:E1414">
    <cfRule type="cellIs" dxfId="4" priority="3" operator="equal">
      <formula>"Sea Green"</formula>
    </cfRule>
  </conditionalFormatting>
  <conditionalFormatting sqref="A12:A13 E27:E49 E51:E1414">
    <cfRule type="cellIs" dxfId="5" priority="4" operator="equal">
      <formula>"Black"</formula>
    </cfRule>
  </conditionalFormatting>
  <conditionalFormatting sqref="A12:A13 E27:E49 E51:E1414">
    <cfRule type="cellIs" dxfId="6" priority="5" operator="equal">
      <formula>"Purple Mountains Majesty"</formula>
    </cfRule>
  </conditionalFormatting>
  <conditionalFormatting sqref="E24:E49 E51:E1414">
    <cfRule type="cellIs" dxfId="7" priority="6" operator="equal">
      <formula>"Wisteria"</formula>
    </cfRule>
  </conditionalFormatting>
  <conditionalFormatting sqref="E24:E49 E51:E1414">
    <cfRule type="cellIs" dxfId="8" priority="7" operator="equal">
      <formula>"Timberwolf"</formula>
    </cfRule>
  </conditionalFormatting>
  <conditionalFormatting sqref="E24:E49 E51:E1414">
    <cfRule type="cellIs" dxfId="9" priority="8" operator="equal">
      <formula>"Plum"</formula>
    </cfRule>
  </conditionalFormatting>
  <conditionalFormatting sqref="E24:E49 E51:E1414">
    <cfRule type="cellIs" dxfId="10" priority="9" operator="equal">
      <formula>"Silver"</formula>
    </cfRule>
  </conditionalFormatting>
  <conditionalFormatting sqref="E24:E49 E51:E1414">
    <cfRule type="cellIs" dxfId="11" priority="10" operator="equal">
      <formula>"Gray"</formula>
    </cfRule>
  </conditionalFormatting>
  <conditionalFormatting sqref="G1411">
    <cfRule type="notContainsBlanks" dxfId="3" priority="11">
      <formula>LEN(TRIM(G1411))&gt;0</formula>
    </cfRule>
  </conditionalFormatting>
  <conditionalFormatting sqref="F27">
    <cfRule type="notContainsBlanks" dxfId="3" priority="12">
      <formula>LEN(TRIM(F27))&gt;0</formula>
    </cfRule>
  </conditionalFormatting>
  <conditionalFormatting sqref="F27:K1414">
    <cfRule type="expression" dxfId="0" priority="13">
      <formula>$K27=TRUE</formula>
    </cfRule>
  </conditionalFormatting>
  <conditionalFormatting sqref="F27:K1414">
    <cfRule type="expression" dxfId="1" priority="14">
      <formula>AND($K27=FALSE, ISBLANK($G27), NOT(ISBLANK($F27)))</formula>
    </cfRule>
  </conditionalFormatting>
  <hyperlinks>
    <hyperlink r:id="rId1" ref="D17"/>
    <hyperlink r:id="rId2" ref="G27"/>
    <hyperlink r:id="rId3" ref="G28"/>
    <hyperlink r:id="rId4" ref="G29"/>
    <hyperlink r:id="rId5" ref="G30"/>
    <hyperlink r:id="rId6" ref="G31"/>
    <hyperlink r:id="rId7" ref="G32"/>
    <hyperlink r:id="rId8" ref="G33"/>
    <hyperlink r:id="rId9" ref="G34"/>
    <hyperlink r:id="rId10" ref="G35"/>
    <hyperlink r:id="rId11" ref="G36"/>
    <hyperlink r:id="rId12" ref="G37"/>
    <hyperlink r:id="rId13" ref="G38"/>
    <hyperlink r:id="rId14" ref="G39"/>
    <hyperlink r:id="rId15" ref="G40"/>
    <hyperlink r:id="rId16" ref="G41"/>
    <hyperlink r:id="rId17" ref="G42"/>
    <hyperlink r:id="rId18" ref="G43"/>
    <hyperlink r:id="rId19" ref="G44"/>
    <hyperlink r:id="rId20" ref="G45"/>
    <hyperlink r:id="rId21" ref="G46"/>
    <hyperlink r:id="rId22" ref="G47"/>
    <hyperlink r:id="rId23" ref="G49"/>
    <hyperlink r:id="rId24" ref="G50"/>
    <hyperlink r:id="rId25" ref="G53"/>
    <hyperlink r:id="rId26" ref="G54"/>
    <hyperlink r:id="rId27" ref="G55"/>
    <hyperlink r:id="rId28" ref="G56"/>
    <hyperlink r:id="rId29" ref="G57"/>
    <hyperlink r:id="rId30" ref="G58"/>
    <hyperlink r:id="rId31" ref="G59"/>
    <hyperlink r:id="rId32" ref="G60"/>
    <hyperlink r:id="rId33" ref="G61"/>
    <hyperlink r:id="rId34" ref="G62"/>
    <hyperlink r:id="rId35" ref="G64"/>
    <hyperlink r:id="rId36" ref="G65"/>
    <hyperlink r:id="rId37" ref="G66"/>
    <hyperlink r:id="rId38" ref="G67"/>
    <hyperlink r:id="rId39" ref="G68"/>
    <hyperlink r:id="rId40" ref="G70"/>
    <hyperlink r:id="rId41" ref="G71"/>
    <hyperlink r:id="rId42" ref="G72"/>
    <hyperlink r:id="rId43" ref="G73"/>
    <hyperlink r:id="rId44" ref="G74"/>
    <hyperlink r:id="rId45" ref="G75"/>
    <hyperlink r:id="rId46" ref="G76"/>
    <hyperlink r:id="rId47" ref="G77"/>
    <hyperlink r:id="rId48" ref="G78"/>
    <hyperlink r:id="rId49" ref="G79"/>
    <hyperlink r:id="rId50" ref="G80"/>
    <hyperlink r:id="rId51" ref="G81"/>
    <hyperlink r:id="rId52" ref="G82"/>
    <hyperlink r:id="rId53" ref="G83"/>
    <hyperlink r:id="rId54" ref="G84"/>
    <hyperlink r:id="rId55" ref="G86"/>
    <hyperlink r:id="rId56" ref="G87"/>
    <hyperlink r:id="rId57" ref="G88"/>
    <hyperlink r:id="rId58" ref="G89"/>
    <hyperlink r:id="rId59" ref="G90"/>
    <hyperlink r:id="rId60" ref="G91"/>
    <hyperlink r:id="rId61" ref="G92"/>
    <hyperlink r:id="rId62" ref="G93"/>
    <hyperlink r:id="rId63" ref="G94"/>
    <hyperlink r:id="rId64" ref="G95"/>
    <hyperlink r:id="rId65" ref="G96"/>
    <hyperlink r:id="rId66" ref="G98"/>
    <hyperlink r:id="rId67" ref="G99"/>
    <hyperlink r:id="rId68" ref="G101"/>
    <hyperlink r:id="rId69" ref="G102"/>
    <hyperlink r:id="rId70" ref="G103"/>
    <hyperlink r:id="rId71" ref="G104"/>
    <hyperlink r:id="rId72" ref="G105"/>
    <hyperlink r:id="rId73" ref="G106"/>
    <hyperlink r:id="rId74" ref="G108"/>
    <hyperlink r:id="rId75" ref="G111"/>
    <hyperlink r:id="rId76" ref="G115"/>
    <hyperlink r:id="rId77" ref="G119"/>
    <hyperlink r:id="rId78" ref="G130"/>
    <hyperlink r:id="rId79" ref="G133"/>
    <hyperlink r:id="rId80" ref="G136"/>
    <hyperlink r:id="rId81" ref="G137"/>
    <hyperlink r:id="rId82" ref="G138"/>
    <hyperlink r:id="rId83" ref="G140"/>
    <hyperlink r:id="rId84" ref="G142"/>
    <hyperlink r:id="rId85" ref="G143"/>
    <hyperlink r:id="rId86" ref="G144"/>
    <hyperlink r:id="rId87" ref="G152"/>
    <hyperlink r:id="rId88" ref="G153"/>
    <hyperlink r:id="rId89" ref="G165"/>
    <hyperlink r:id="rId90" ref="G202"/>
    <hyperlink r:id="rId91" ref="G211"/>
    <hyperlink r:id="rId92" ref="G212"/>
    <hyperlink r:id="rId93" ref="G213"/>
    <hyperlink r:id="rId94" ref="G221"/>
    <hyperlink r:id="rId95" ref="G249"/>
    <hyperlink r:id="rId96" ref="G266"/>
    <hyperlink r:id="rId97" ref="G272"/>
    <hyperlink r:id="rId98" ref="G275"/>
    <hyperlink r:id="rId99" ref="G281"/>
    <hyperlink r:id="rId100" ref="G284"/>
    <hyperlink r:id="rId101" ref="G287"/>
    <hyperlink r:id="rId102" ref="G293"/>
    <hyperlink r:id="rId103" ref="G334"/>
    <hyperlink r:id="rId104" ref="G383"/>
    <hyperlink r:id="rId105" ref="G397"/>
    <hyperlink r:id="rId106" ref="G400"/>
    <hyperlink r:id="rId107" ref="G416"/>
    <hyperlink r:id="rId108" ref="G550"/>
    <hyperlink r:id="rId109" ref="G555"/>
    <hyperlink r:id="rId110" ref="G616"/>
    <hyperlink r:id="rId111" ref="G684"/>
    <hyperlink r:id="rId112" ref="G770"/>
    <hyperlink r:id="rId113" ref="G843"/>
    <hyperlink r:id="rId114" ref="G846"/>
    <hyperlink r:id="rId115" ref="G849"/>
    <hyperlink r:id="rId116" ref="G858"/>
    <hyperlink r:id="rId117" ref="G861"/>
    <hyperlink r:id="rId118" ref="G863"/>
    <hyperlink r:id="rId119" ref="G865"/>
    <hyperlink r:id="rId120" ref="G868"/>
    <hyperlink r:id="rId121" ref="G871"/>
    <hyperlink r:id="rId122" ref="G874"/>
    <hyperlink r:id="rId123" ref="G877"/>
    <hyperlink r:id="rId124" ref="G880"/>
    <hyperlink r:id="rId125" ref="G922"/>
    <hyperlink r:id="rId126" ref="G1045"/>
    <hyperlink r:id="rId127" ref="G1165"/>
    <hyperlink r:id="rId128" ref="G1166"/>
    <hyperlink r:id="rId129" ref="G1171"/>
  </hyperlinks>
  <drawing r:id="rId1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1407</v>
      </c>
      <c r="B1" s="120">
        <f>(1388-SUM(Knight!D5:D14))/1388</f>
        <v>0.6959654179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</cols>
  <sheetData>
    <row r="1">
      <c r="A1" s="121" t="s">
        <v>1408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</row>
    <row r="3">
      <c r="A3" s="123" t="s">
        <v>1409</v>
      </c>
      <c r="B3" s="124" t="s">
        <v>1410</v>
      </c>
      <c r="C3" s="125"/>
      <c r="D3" s="125"/>
      <c r="E3" s="125"/>
      <c r="F3" s="126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</row>
    <row r="4">
      <c r="A4" s="58"/>
      <c r="B4" s="127" t="s">
        <v>1411</v>
      </c>
      <c r="C4" s="126"/>
      <c r="D4" s="126"/>
      <c r="E4" s="126"/>
      <c r="F4" s="126"/>
      <c r="G4" s="122"/>
      <c r="H4" s="122"/>
      <c r="I4" s="122"/>
      <c r="J4" s="122"/>
      <c r="K4" s="53"/>
      <c r="L4" s="54"/>
      <c r="M4" s="55"/>
      <c r="N4" s="56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</row>
    <row r="5">
      <c r="A5" s="123" t="s">
        <v>1409</v>
      </c>
      <c r="B5" s="128" t="s">
        <v>1412</v>
      </c>
      <c r="C5" s="126"/>
      <c r="D5" s="126"/>
      <c r="E5" s="126"/>
      <c r="F5" s="126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>
      <c r="B6" s="129" t="s">
        <v>1413</v>
      </c>
      <c r="E6" s="126"/>
      <c r="F6" s="126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>
      <c r="A7" s="123" t="s">
        <v>1409</v>
      </c>
      <c r="B7" s="124" t="s">
        <v>1414</v>
      </c>
      <c r="C7" s="126"/>
      <c r="D7" s="126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</row>
    <row r="8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</row>
    <row r="9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>
      <c r="B11" s="130" t="s">
        <v>1415</v>
      </c>
      <c r="D11" s="122"/>
      <c r="F11" s="122"/>
      <c r="G11" s="122"/>
      <c r="H11" s="122"/>
      <c r="I11" s="122"/>
      <c r="J11" s="122"/>
      <c r="K11" s="122"/>
      <c r="L11" s="130" t="s">
        <v>1416</v>
      </c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>
      <c r="B12" s="131" t="str">
        <f t="array" ref="B12:C414">sort(M12:N414,2,FALSE,1,TRUE)</f>
        <v/>
      </c>
      <c r="C12" t="e">
        <v>#N/A</v>
      </c>
      <c r="D12" s="122"/>
      <c r="E12" s="122"/>
      <c r="F12" s="122"/>
      <c r="G12" s="122"/>
      <c r="H12" s="122"/>
      <c r="I12" s="122"/>
      <c r="J12" s="122"/>
      <c r="K12" s="122"/>
      <c r="L12" s="122"/>
      <c r="M12" s="131" t="str">
        <f>IFERROR(__xludf.DUMMYFUNCTION("unique(Knight!F27:Knight!F1414)"),"WellstrandTribe")</f>
        <v>WellstrandTribe</v>
      </c>
      <c r="N12" s="131">
        <f>vlookup(M12,Knight!$F$27:$I$1414,4,FALSE)</f>
        <v>20</v>
      </c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>
      <c r="C13" t="e">
        <v>#N/A</v>
      </c>
      <c r="D13" s="122"/>
      <c r="E13" s="122"/>
      <c r="F13" s="122"/>
      <c r="G13" s="122"/>
      <c r="H13" s="122"/>
      <c r="I13" s="122"/>
      <c r="J13" s="122"/>
      <c r="K13" s="122"/>
      <c r="L13" s="130">
        <v>1.0</v>
      </c>
      <c r="M13" s="122" t="str">
        <f>IFERROR(__xludf.DUMMYFUNCTION("""COMPUTED_VALUE"""),"leesap")</f>
        <v>leesap</v>
      </c>
      <c r="N13" s="131">
        <f>vlookup(M13,Knight!$F$27:$I$1414,4,FALSE)</f>
        <v>6</v>
      </c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>
      <c r="C14" t="e">
        <v>#N/A</v>
      </c>
      <c r="D14" s="122"/>
      <c r="E14" s="122"/>
      <c r="F14" s="122"/>
      <c r="G14" s="122"/>
      <c r="H14" s="122"/>
      <c r="I14" s="122"/>
      <c r="J14" s="122"/>
      <c r="K14" s="122"/>
      <c r="L14" s="122">
        <f t="shared" ref="L14:L414" si="1">L13+1</f>
        <v>2</v>
      </c>
      <c r="M14" s="122" t="str">
        <f>IFERROR(__xludf.DUMMYFUNCTION("""COMPUTED_VALUE"""),"guido")</f>
        <v>guido</v>
      </c>
      <c r="N14" s="131">
        <f>vlookup(M14,Knight!$F$27:$I$1414,4,FALSE)</f>
        <v>2</v>
      </c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>
      <c r="C15" t="e">
        <v>#N/A</v>
      </c>
      <c r="D15" s="122"/>
      <c r="E15" s="122"/>
      <c r="F15" s="122"/>
      <c r="G15" s="122"/>
      <c r="H15" s="122"/>
      <c r="I15" s="122"/>
      <c r="J15" s="122"/>
      <c r="K15" s="122"/>
      <c r="L15" s="122">
        <f t="shared" si="1"/>
        <v>3</v>
      </c>
      <c r="M15" s="122" t="str">
        <f>IFERROR(__xludf.DUMMYFUNCTION("""COMPUTED_VALUE"""),"stevenkim")</f>
        <v>stevenkim</v>
      </c>
      <c r="N15" s="131">
        <f>vlookup(M15,Knight!$F$27:$I$1414,4,FALSE)</f>
        <v>12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>
      <c r="C16" t="e">
        <v>#N/A</v>
      </c>
      <c r="D16" s="122"/>
      <c r="E16" s="122"/>
      <c r="F16" s="122"/>
      <c r="G16" s="122"/>
      <c r="H16" s="122"/>
      <c r="I16" s="122"/>
      <c r="J16" s="122"/>
      <c r="K16" s="122"/>
      <c r="L16" s="122">
        <f t="shared" si="1"/>
        <v>4</v>
      </c>
      <c r="M16" s="122" t="str">
        <f>IFERROR(__xludf.DUMMYFUNCTION("""COMPUTED_VALUE"""),"sidcup")</f>
        <v>sidcup</v>
      </c>
      <c r="N16" s="131">
        <f>vlookup(M16,Knight!$F$27:$I$1414,4,FALSE)</f>
        <v>5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>
      <c r="C17" t="e">
        <v>#N/A</v>
      </c>
      <c r="D17" s="122"/>
      <c r="E17" s="122"/>
      <c r="F17" s="122"/>
      <c r="G17" s="122"/>
      <c r="H17" s="122"/>
      <c r="I17" s="122"/>
      <c r="J17" s="122"/>
      <c r="K17" s="122"/>
      <c r="L17" s="122">
        <f t="shared" si="1"/>
        <v>5</v>
      </c>
      <c r="M17" s="122" t="str">
        <f>IFERROR(__xludf.DUMMYFUNCTION("""COMPUTED_VALUE"""),"KLC")</f>
        <v>KLC</v>
      </c>
      <c r="N17" s="131">
        <f>vlookup(M17,Knight!$F$27:$I$1414,4,FALSE)</f>
        <v>1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C18" t="e">
        <v>#N/A</v>
      </c>
      <c r="D18" s="122"/>
      <c r="E18" s="122"/>
      <c r="F18" s="122"/>
      <c r="G18" s="122"/>
      <c r="H18" s="122"/>
      <c r="I18" s="122"/>
      <c r="J18" s="122"/>
      <c r="K18" s="122"/>
      <c r="L18" s="122">
        <f t="shared" si="1"/>
        <v>6</v>
      </c>
      <c r="M18" s="122" t="str">
        <f>IFERROR(__xludf.DUMMYFUNCTION("""COMPUTED_VALUE"""),"Peter1980")</f>
        <v>Peter1980</v>
      </c>
      <c r="N18" s="131">
        <f>vlookup(M18,Knight!$F$27:$I$1414,4,FALSE)</f>
        <v>1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C19" t="e">
        <v>#N/A</v>
      </c>
      <c r="D19" s="122"/>
      <c r="E19" s="122"/>
      <c r="F19" s="122"/>
      <c r="G19" s="122"/>
      <c r="H19" s="122"/>
      <c r="I19" s="122"/>
      <c r="J19" s="122"/>
      <c r="K19" s="122"/>
      <c r="L19" s="122">
        <f t="shared" si="1"/>
        <v>7</v>
      </c>
      <c r="M19" s="122" t="str">
        <f>IFERROR(__xludf.DUMMYFUNCTION("""COMPUTED_VALUE"""),"staceyz")</f>
        <v>staceyz</v>
      </c>
      <c r="N19" s="131">
        <f>vlookup(M19,Knight!$F$27:$I$1414,4,FALSE)</f>
        <v>3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>
      <c r="C20" t="e">
        <v>#N/A</v>
      </c>
      <c r="D20" s="122"/>
      <c r="E20" s="122"/>
      <c r="F20" s="122"/>
      <c r="G20" s="122"/>
      <c r="H20" s="122"/>
      <c r="I20" s="122"/>
      <c r="J20" s="122"/>
      <c r="K20" s="122"/>
      <c r="L20" s="122">
        <f t="shared" si="1"/>
        <v>8</v>
      </c>
      <c r="M20" s="122" t="str">
        <f>IFERROR(__xludf.DUMMYFUNCTION("""COMPUTED_VALUE"""),"Amadoreugen")</f>
        <v>Amadoreugen</v>
      </c>
      <c r="N20" s="131">
        <f>vlookup(M20,Knight!$F$27:$I$1414,4,FALSE)</f>
        <v>15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>
      <c r="C21" t="e">
        <v>#N/A</v>
      </c>
      <c r="D21" s="122"/>
      <c r="E21" s="122"/>
      <c r="F21" s="122"/>
      <c r="G21" s="122"/>
      <c r="H21" s="122"/>
      <c r="I21" s="122"/>
      <c r="J21" s="122"/>
      <c r="K21" s="122"/>
      <c r="L21" s="122">
        <f t="shared" si="1"/>
        <v>9</v>
      </c>
      <c r="M21" s="122" t="str">
        <f>IFERROR(__xludf.DUMMYFUNCTION("""COMPUTED_VALUE"""),"Oldfruits")</f>
        <v>Oldfruits</v>
      </c>
      <c r="N21" s="131">
        <f>vlookup(M21,Knight!$F$27:$I$1414,4,FALSE)</f>
        <v>1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>
      <c r="C22" t="e">
        <v>#N/A</v>
      </c>
      <c r="D22" s="122"/>
      <c r="E22" s="122"/>
      <c r="F22" s="122"/>
      <c r="G22" s="122"/>
      <c r="H22" s="122"/>
      <c r="I22" s="122"/>
      <c r="J22" s="122"/>
      <c r="K22" s="122"/>
      <c r="L22" s="122">
        <f t="shared" si="1"/>
        <v>10</v>
      </c>
      <c r="M22" s="122" t="str">
        <f>IFERROR(__xludf.DUMMYFUNCTION("""COMPUTED_VALUE"""),"denali0407")</f>
        <v>denali0407</v>
      </c>
      <c r="N22" s="131">
        <f>vlookup(M22,Knight!$F$27:$I$1414,4,FALSE)</f>
        <v>8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>
      <c r="C23" t="e">
        <v>#N/A</v>
      </c>
      <c r="D23" s="122"/>
      <c r="E23" s="122"/>
      <c r="F23" s="122"/>
      <c r="G23" s="122"/>
      <c r="H23" s="122"/>
      <c r="I23" s="122"/>
      <c r="J23" s="122"/>
      <c r="K23" s="122"/>
      <c r="L23" s="122">
        <f t="shared" si="1"/>
        <v>11</v>
      </c>
      <c r="M23" s="122" t="str">
        <f>IFERROR(__xludf.DUMMYFUNCTION("""COMPUTED_VALUE"""),"Naturelover")</f>
        <v>Naturelover</v>
      </c>
      <c r="N23" s="131">
        <f>vlookup(M23,Knight!$F$27:$I$1414,4,FALSE)</f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>
      <c r="C24" t="e">
        <v>#N/A</v>
      </c>
      <c r="D24" s="122"/>
      <c r="E24" s="122"/>
      <c r="F24" s="122"/>
      <c r="G24" s="122"/>
      <c r="H24" s="122"/>
      <c r="I24" s="122"/>
      <c r="J24" s="122"/>
      <c r="K24" s="122"/>
      <c r="L24" s="122">
        <f t="shared" si="1"/>
        <v>12</v>
      </c>
      <c r="M24" s="122" t="str">
        <f>IFERROR(__xludf.DUMMYFUNCTION("""COMPUTED_VALUE"""),"Heathcote07")</f>
        <v>Heathcote07</v>
      </c>
      <c r="N24" s="131">
        <f>vlookup(M24,Knight!$F$27:$I$1414,4,FALSE)</f>
        <v>1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>
      <c r="C25" t="e">
        <v>#N/A</v>
      </c>
      <c r="D25" s="122"/>
      <c r="E25" s="122"/>
      <c r="F25" s="122"/>
      <c r="G25" s="122"/>
      <c r="H25" s="122"/>
      <c r="I25" s="122"/>
      <c r="J25" s="122"/>
      <c r="K25" s="122"/>
      <c r="L25" s="122">
        <f t="shared" si="1"/>
        <v>13</v>
      </c>
      <c r="M25" s="122" t="str">
        <f>IFERROR(__xludf.DUMMYFUNCTION("""COMPUTED_VALUE"""),"3newsomes")</f>
        <v>3newsomes</v>
      </c>
      <c r="N25" s="131">
        <f>vlookup(M25,Knight!$F$27:$I$1414,4,FALSE)</f>
        <v>6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>
      <c r="C26" t="e">
        <v>#N/A</v>
      </c>
      <c r="D26" s="122"/>
      <c r="E26" s="122"/>
      <c r="F26" s="122"/>
      <c r="G26" s="122"/>
      <c r="H26" s="122"/>
      <c r="I26" s="122"/>
      <c r="J26" s="122"/>
      <c r="K26" s="122"/>
      <c r="L26" s="122">
        <f t="shared" si="1"/>
        <v>14</v>
      </c>
      <c r="M26" s="122" t="str">
        <f>IFERROR(__xludf.DUMMYFUNCTION("""COMPUTED_VALUE"""),"sickman")</f>
        <v>sickman</v>
      </c>
      <c r="N26" s="131">
        <f>vlookup(M26,Knight!$F$27:$I$1414,4,FALSE)</f>
        <v>2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>
      <c r="C27" t="e">
        <v>#N/A</v>
      </c>
      <c r="D27" s="122"/>
      <c r="E27" s="122"/>
      <c r="F27" s="122"/>
      <c r="G27" s="122"/>
      <c r="H27" s="122"/>
      <c r="I27" s="122"/>
      <c r="J27" s="122"/>
      <c r="K27" s="122"/>
      <c r="L27" s="122">
        <f t="shared" si="1"/>
        <v>15</v>
      </c>
      <c r="M27" s="122" t="str">
        <f>IFERROR(__xludf.DUMMYFUNCTION("""COMPUTED_VALUE"""),"stevenkim ")</f>
        <v>stevenkim </v>
      </c>
      <c r="N27" s="131">
        <f>vlookup(M27,Knight!$F$27:$I$1414,4,FALSE)</f>
        <v>1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>
      <c r="C28" t="e">
        <v>#N/A</v>
      </c>
      <c r="D28" s="122"/>
      <c r="E28" s="122"/>
      <c r="F28" s="122"/>
      <c r="G28" s="122"/>
      <c r="H28" s="122"/>
      <c r="I28" s="122"/>
      <c r="J28" s="122"/>
      <c r="K28" s="122"/>
      <c r="L28" s="122">
        <f t="shared" si="1"/>
        <v>16</v>
      </c>
      <c r="M28" s="122" t="str">
        <f>IFERROR(__xludf.DUMMYFUNCTION("""COMPUTED_VALUE"""),"mrsg9064")</f>
        <v>mrsg9064</v>
      </c>
      <c r="N28" s="131">
        <f>vlookup(M28,Knight!$F$27:$I$1414,4,FALSE)</f>
        <v>10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>
      <c r="C29" t="e">
        <v>#N/A</v>
      </c>
      <c r="D29" s="122"/>
      <c r="E29" s="122"/>
      <c r="F29" s="122"/>
      <c r="G29" s="122"/>
      <c r="H29" s="122"/>
      <c r="I29" s="122"/>
      <c r="J29" s="122"/>
      <c r="K29" s="122"/>
      <c r="L29" s="122">
        <f t="shared" si="1"/>
        <v>17</v>
      </c>
      <c r="M29" s="122" t="str">
        <f>IFERROR(__xludf.DUMMYFUNCTION("""COMPUTED_VALUE"""),"habu")</f>
        <v>habu</v>
      </c>
      <c r="N29" s="131">
        <f>vlookup(M29,Knight!$F$27:$I$1414,4,FALSE)</f>
        <v>9</v>
      </c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>
      <c r="C30" t="e">
        <v>#N/A</v>
      </c>
      <c r="D30" s="122"/>
      <c r="E30" s="122"/>
      <c r="F30" s="122"/>
      <c r="G30" s="122"/>
      <c r="H30" s="122"/>
      <c r="I30" s="122"/>
      <c r="J30" s="122"/>
      <c r="K30" s="122"/>
      <c r="L30" s="122">
        <f t="shared" si="1"/>
        <v>18</v>
      </c>
      <c r="M30" s="122" t="str">
        <f>IFERROR(__xludf.DUMMYFUNCTION("""COMPUTED_VALUE"""),"ponu")</f>
        <v>ponu</v>
      </c>
      <c r="N30" s="131">
        <f>vlookup(M30,Knight!$F$27:$I$1414,4,FALSE)</f>
        <v>1</v>
      </c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>
      <c r="C31" t="e">
        <v>#N/A</v>
      </c>
      <c r="D31" s="122"/>
      <c r="E31" s="122"/>
      <c r="F31" s="122"/>
      <c r="G31" s="122"/>
      <c r="H31" s="122"/>
      <c r="I31" s="122"/>
      <c r="J31" s="122"/>
      <c r="K31" s="122"/>
      <c r="L31" s="122">
        <f t="shared" si="1"/>
        <v>19</v>
      </c>
      <c r="M31" s="122" t="str">
        <f>IFERROR(__xludf.DUMMYFUNCTION("""COMPUTED_VALUE"""),"Kyrandia")</f>
        <v>Kyrandia</v>
      </c>
      <c r="N31" s="131">
        <f>vlookup(M31,Knight!$F$27:$I$1414,4,FALSE)</f>
        <v>2</v>
      </c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>
      <c r="C32" t="e">
        <v>#N/A</v>
      </c>
      <c r="D32" s="122"/>
      <c r="E32" s="122"/>
      <c r="F32" s="122"/>
      <c r="G32" s="122"/>
      <c r="H32" s="122"/>
      <c r="I32" s="122"/>
      <c r="J32" s="122"/>
      <c r="K32" s="122"/>
      <c r="L32" s="122">
        <f t="shared" si="1"/>
        <v>20</v>
      </c>
      <c r="M32" s="122" t="str">
        <f>IFERROR(__xludf.DUMMYFUNCTION("""COMPUTED_VALUE"""),"valsey")</f>
        <v>valsey</v>
      </c>
      <c r="N32" s="131">
        <f>vlookup(M32,Knight!$F$27:$I$1414,4,FALSE)</f>
        <v>5</v>
      </c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>
      <c r="C33" t="e">
        <v>#N/A</v>
      </c>
      <c r="D33" s="122"/>
      <c r="E33" s="122"/>
      <c r="F33" s="122"/>
      <c r="G33" s="122"/>
      <c r="H33" s="122"/>
      <c r="I33" s="122"/>
      <c r="J33" s="122"/>
      <c r="K33" s="122"/>
      <c r="L33" s="122">
        <f t="shared" si="1"/>
        <v>21</v>
      </c>
      <c r="M33" s="122" t="str">
        <f>IFERROR(__xludf.DUMMYFUNCTION("""COMPUTED_VALUE"""),"Westies")</f>
        <v>Westies</v>
      </c>
      <c r="N33" s="131">
        <f>vlookup(M33,Knight!$F$27:$I$1414,4,FALSE)</f>
        <v>2</v>
      </c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>
      <c r="C34" t="e">
        <v>#N/A</v>
      </c>
      <c r="D34" s="122"/>
      <c r="E34" s="122"/>
      <c r="F34" s="122"/>
      <c r="G34" s="122"/>
      <c r="H34" s="122"/>
      <c r="I34" s="122"/>
      <c r="J34" s="122"/>
      <c r="K34" s="122"/>
      <c r="L34" s="122">
        <f t="shared" si="1"/>
        <v>22</v>
      </c>
      <c r="M34" s="122" t="str">
        <f>IFERROR(__xludf.DUMMYFUNCTION("""COMPUTED_VALUE"""),"redshark78")</f>
        <v>redshark78</v>
      </c>
      <c r="N34" s="131">
        <f>vlookup(M34,Knight!$F$27:$I$1414,4,FALSE)</f>
        <v>2</v>
      </c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>
      <c r="C35" t="e">
        <v>#N/A</v>
      </c>
      <c r="D35" s="122"/>
      <c r="E35" s="122"/>
      <c r="F35" s="122"/>
      <c r="G35" s="122"/>
      <c r="H35" s="122"/>
      <c r="I35" s="122"/>
      <c r="J35" s="122"/>
      <c r="K35" s="122"/>
      <c r="L35" s="122">
        <f t="shared" si="1"/>
        <v>23</v>
      </c>
      <c r="M35" s="122" t="str">
        <f>IFERROR(__xludf.DUMMYFUNCTION("""COMPUTED_VALUE"""),"Humphr1d")</f>
        <v>Humphr1d</v>
      </c>
      <c r="N35" s="131">
        <f>vlookup(M35,Knight!$F$27:$I$1414,4,FALSE)</f>
        <v>1</v>
      </c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>
      <c r="C36" t="e">
        <v>#N/A</v>
      </c>
      <c r="D36" s="122"/>
      <c r="E36" s="122"/>
      <c r="F36" s="122"/>
      <c r="G36" s="122"/>
      <c r="H36" s="122"/>
      <c r="I36" s="122"/>
      <c r="J36" s="122"/>
      <c r="K36" s="122"/>
      <c r="L36" s="122">
        <f t="shared" si="1"/>
        <v>24</v>
      </c>
      <c r="M36" s="122" t="str">
        <f>IFERROR(__xludf.DUMMYFUNCTION("""COMPUTED_VALUE"""),"driver582")</f>
        <v>driver582</v>
      </c>
      <c r="N36" s="131">
        <f>vlookup(M36,Knight!$F$27:$I$1414,4,FALSE)</f>
        <v>2</v>
      </c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>
      <c r="C37" t="e">
        <v>#N/A</v>
      </c>
      <c r="D37" s="122"/>
      <c r="E37" s="122"/>
      <c r="F37" s="122"/>
      <c r="G37" s="122"/>
      <c r="H37" s="122"/>
      <c r="I37" s="122"/>
      <c r="J37" s="122"/>
      <c r="K37" s="122"/>
      <c r="L37" s="122">
        <f t="shared" si="1"/>
        <v>25</v>
      </c>
      <c r="M37" s="122" t="str">
        <f>IFERROR(__xludf.DUMMYFUNCTION("""COMPUTED_VALUE"""),"PelicanRouge")</f>
        <v>PelicanRouge</v>
      </c>
      <c r="N37" s="131">
        <f>vlookup(M37,Knight!$F$27:$I$1414,4,FALSE)</f>
        <v>1</v>
      </c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>
      <c r="C38" t="e">
        <v>#N/A</v>
      </c>
      <c r="D38" s="122"/>
      <c r="E38" s="122"/>
      <c r="F38" s="122"/>
      <c r="G38" s="122"/>
      <c r="H38" s="122"/>
      <c r="I38" s="122"/>
      <c r="J38" s="122"/>
      <c r="K38" s="122"/>
      <c r="L38" s="122">
        <f t="shared" si="1"/>
        <v>26</v>
      </c>
      <c r="M38" s="122" t="str">
        <f>IFERROR(__xludf.DUMMYFUNCTION("""COMPUTED_VALUE"""),"humbird7")</f>
        <v>humbird7</v>
      </c>
      <c r="N38" s="131">
        <f>vlookup(M38,Knight!$F$27:$I$1414,4,FALSE)</f>
        <v>1</v>
      </c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>
      <c r="C39" t="e">
        <v>#N/A</v>
      </c>
      <c r="D39" s="122"/>
      <c r="E39" s="122"/>
      <c r="F39" s="122"/>
      <c r="G39" s="122"/>
      <c r="H39" s="122"/>
      <c r="I39" s="122"/>
      <c r="J39" s="122"/>
      <c r="K39" s="122"/>
      <c r="L39" s="122">
        <f t="shared" si="1"/>
        <v>27</v>
      </c>
      <c r="M39" s="122" t="str">
        <f>IFERROR(__xludf.DUMMYFUNCTION("""COMPUTED_VALUE"""),"Allinfunners")</f>
        <v>Allinfunners</v>
      </c>
      <c r="N39" s="131">
        <f>vlookup(M39,Knight!$F$27:$I$1414,4,FALSE)</f>
        <v>2</v>
      </c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>
      <c r="C40" t="e">
        <v>#N/A</v>
      </c>
      <c r="D40" s="122"/>
      <c r="E40" s="122"/>
      <c r="F40" s="122"/>
      <c r="G40" s="122"/>
      <c r="H40" s="122"/>
      <c r="I40" s="122"/>
      <c r="J40" s="122"/>
      <c r="K40" s="122"/>
      <c r="L40" s="122">
        <f t="shared" si="1"/>
        <v>28</v>
      </c>
      <c r="M40" s="122" t="str">
        <f>IFERROR(__xludf.DUMMYFUNCTION("""COMPUTED_VALUE"""),"scoutref ")</f>
        <v>scoutref </v>
      </c>
      <c r="N40" s="131">
        <f>vlookup(M40,Knight!$F$27:$I$1414,4,FALSE)</f>
        <v>1</v>
      </c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>
      <c r="C41" t="e">
        <v>#N/A</v>
      </c>
      <c r="D41" s="122"/>
      <c r="E41" s="122"/>
      <c r="F41" s="122"/>
      <c r="G41" s="122"/>
      <c r="H41" s="122"/>
      <c r="I41" s="122"/>
      <c r="J41" s="122"/>
      <c r="K41" s="122"/>
      <c r="L41" s="122">
        <f t="shared" si="1"/>
        <v>29</v>
      </c>
      <c r="M41" s="122" t="str">
        <f>IFERROR(__xludf.DUMMYFUNCTION("""COMPUTED_VALUE"""),"bumble")</f>
        <v>bumble</v>
      </c>
      <c r="N41" s="131">
        <f>vlookup(M41,Knight!$F$27:$I$1414,4,FALSE)</f>
        <v>1</v>
      </c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>
      <c r="C42" t="e">
        <v>#N/A</v>
      </c>
      <c r="D42" s="122"/>
      <c r="E42" s="122"/>
      <c r="F42" s="122"/>
      <c r="G42" s="122"/>
      <c r="H42" s="122"/>
      <c r="I42" s="122"/>
      <c r="J42" s="122"/>
      <c r="K42" s="122"/>
      <c r="L42" s="122">
        <f t="shared" si="1"/>
        <v>30</v>
      </c>
      <c r="M42" s="122" t="str">
        <f>IFERROR(__xludf.DUMMYFUNCTION("""COMPUTED_VALUE"""),"MarleyFanCT")</f>
        <v>MarleyFanCT</v>
      </c>
      <c r="N42" s="131">
        <f>vlookup(M42,Knight!$F$27:$I$1414,4,FALSE)</f>
        <v>3</v>
      </c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>
      <c r="C43" t="e">
        <v>#N/A</v>
      </c>
      <c r="D43" s="122"/>
      <c r="E43" s="122"/>
      <c r="F43" s="122"/>
      <c r="G43" s="122"/>
      <c r="H43" s="122"/>
      <c r="I43" s="122"/>
      <c r="J43" s="122"/>
      <c r="K43" s="122"/>
      <c r="L43" s="122">
        <f t="shared" si="1"/>
        <v>31</v>
      </c>
      <c r="M43" s="122" t="str">
        <f>IFERROR(__xludf.DUMMYFUNCTION("""COMPUTED_VALUE"""),"annabanana")</f>
        <v>annabanana</v>
      </c>
      <c r="N43" s="131">
        <f>vlookup(M43,Knight!$F$27:$I$1414,4,FALSE)</f>
        <v>10</v>
      </c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>
      <c r="C44" t="e">
        <v>#N/A</v>
      </c>
      <c r="D44" s="122"/>
      <c r="E44" s="122"/>
      <c r="F44" s="122"/>
      <c r="G44" s="122"/>
      <c r="H44" s="122"/>
      <c r="I44" s="122"/>
      <c r="J44" s="122"/>
      <c r="K44" s="122"/>
      <c r="L44" s="122">
        <f t="shared" si="1"/>
        <v>32</v>
      </c>
      <c r="M44" s="122" t="str">
        <f>IFERROR(__xludf.DUMMYFUNCTION("""COMPUTED_VALUE"""),"nicdchic")</f>
        <v>nicdchic</v>
      </c>
      <c r="N44" s="131">
        <f>vlookup(M44,Knight!$F$27:$I$1414,4,FALSE)</f>
        <v>3</v>
      </c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>
      <c r="C45" t="e">
        <v>#N/A</v>
      </c>
      <c r="D45" s="122"/>
      <c r="E45" s="122"/>
      <c r="F45" s="122"/>
      <c r="G45" s="122"/>
      <c r="H45" s="122"/>
      <c r="I45" s="122"/>
      <c r="J45" s="122"/>
      <c r="K45" s="122"/>
      <c r="L45" s="122">
        <f t="shared" si="1"/>
        <v>33</v>
      </c>
      <c r="M45" s="122" t="str">
        <f>IFERROR(__xludf.DUMMYFUNCTION("""COMPUTED_VALUE"""),"Norkie")</f>
        <v>Norkie</v>
      </c>
      <c r="N45" s="131">
        <f>vlookup(M45,Knight!$F$27:$I$1414,4,FALSE)</f>
        <v>3</v>
      </c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>
      <c r="C46" t="e">
        <v>#N/A</v>
      </c>
      <c r="D46" s="122"/>
      <c r="E46" s="122"/>
      <c r="F46" s="122"/>
      <c r="G46" s="122"/>
      <c r="H46" s="122"/>
      <c r="I46" s="122"/>
      <c r="J46" s="122"/>
      <c r="K46" s="122"/>
      <c r="L46" s="122">
        <f t="shared" si="1"/>
        <v>34</v>
      </c>
      <c r="M46" s="122" t="str">
        <f>IFERROR(__xludf.DUMMYFUNCTION("""COMPUTED_VALUE"""),"aufbau")</f>
        <v>aufbau</v>
      </c>
      <c r="N46" s="131">
        <f>vlookup(M46,Knight!$F$27:$I$1414,4,FALSE)</f>
        <v>3</v>
      </c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>
      <c r="C47" t="e">
        <v>#N/A</v>
      </c>
      <c r="D47" s="122"/>
      <c r="E47" s="122"/>
      <c r="F47" s="122"/>
      <c r="G47" s="122"/>
      <c r="H47" s="122"/>
      <c r="I47" s="122"/>
      <c r="J47" s="122"/>
      <c r="K47" s="122"/>
      <c r="L47" s="122">
        <f t="shared" si="1"/>
        <v>35</v>
      </c>
      <c r="M47" s="122" t="str">
        <f>IFERROR(__xludf.DUMMYFUNCTION("""COMPUTED_VALUE"""),"rynee")</f>
        <v>rynee</v>
      </c>
      <c r="N47" s="131">
        <f>vlookup(M47,Knight!$F$27:$I$1414,4,FALSE)</f>
        <v>0</v>
      </c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>
      <c r="C48" t="e">
        <v>#N/A</v>
      </c>
      <c r="D48" s="122"/>
      <c r="E48" s="122"/>
      <c r="F48" s="122"/>
      <c r="G48" s="122"/>
      <c r="H48" s="122"/>
      <c r="I48" s="122"/>
      <c r="J48" s="122"/>
      <c r="K48" s="122"/>
      <c r="L48" s="122">
        <f t="shared" si="1"/>
        <v>36</v>
      </c>
      <c r="M48" s="122" t="str">
        <f>IFERROR(__xludf.DUMMYFUNCTION("""COMPUTED_VALUE"""),"OHail")</f>
        <v>OHail</v>
      </c>
      <c r="N48" s="131">
        <f>vlookup(M48,Knight!$F$27:$I$1414,4,FALSE)</f>
        <v>1</v>
      </c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>
      <c r="C49" t="e">
        <v>#N/A</v>
      </c>
      <c r="D49" s="122"/>
      <c r="E49" s="122"/>
      <c r="F49" s="122"/>
      <c r="G49" s="122"/>
      <c r="H49" s="122"/>
      <c r="I49" s="122"/>
      <c r="J49" s="122"/>
      <c r="K49" s="122"/>
      <c r="L49" s="122">
        <f t="shared" si="1"/>
        <v>37</v>
      </c>
      <c r="M49" s="122" t="str">
        <f>IFERROR(__xludf.DUMMYFUNCTION("""COMPUTED_VALUE"""),"Lylmik")</f>
        <v>Lylmik</v>
      </c>
      <c r="N49" s="131">
        <f>vlookup(M49,Knight!$F$27:$I$1414,4,FALSE)</f>
        <v>1</v>
      </c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>
      <c r="C50" t="e">
        <v>#N/A</v>
      </c>
      <c r="D50" s="122"/>
      <c r="E50" s="122"/>
      <c r="F50" s="122"/>
      <c r="G50" s="122"/>
      <c r="H50" s="122"/>
      <c r="I50" s="122"/>
      <c r="J50" s="122"/>
      <c r="K50" s="122"/>
      <c r="L50" s="122">
        <f t="shared" si="1"/>
        <v>38</v>
      </c>
      <c r="M50" s="122" t="str">
        <f>IFERROR(__xludf.DUMMYFUNCTION("""COMPUTED_VALUE"""),"Charlottedavina ")</f>
        <v>Charlottedavina </v>
      </c>
      <c r="N50" s="131">
        <f>vlookup(M50,Knight!$F$27:$I$1414,4,FALSE)</f>
        <v>5</v>
      </c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>
      <c r="C51" t="e">
        <v>#N/A</v>
      </c>
      <c r="D51" s="122"/>
      <c r="E51" s="122"/>
      <c r="F51" s="122"/>
      <c r="G51" s="122"/>
      <c r="H51" s="122"/>
      <c r="I51" s="122"/>
      <c r="J51" s="122"/>
      <c r="K51" s="122"/>
      <c r="L51" s="122">
        <f t="shared" si="1"/>
        <v>39</v>
      </c>
      <c r="M51" s="122" t="str">
        <f>IFERROR(__xludf.DUMMYFUNCTION("""COMPUTED_VALUE"""),"mars00xj")</f>
        <v>mars00xj</v>
      </c>
      <c r="N51" s="131">
        <f>vlookup(M51,Knight!$F$27:$I$1414,4,FALSE)</f>
        <v>10</v>
      </c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>
      <c r="C52" t="e">
        <v>#N/A</v>
      </c>
      <c r="D52" s="122"/>
      <c r="E52" s="122"/>
      <c r="F52" s="122"/>
      <c r="G52" s="122"/>
      <c r="H52" s="122"/>
      <c r="I52" s="122"/>
      <c r="J52" s="122"/>
      <c r="K52" s="122"/>
      <c r="L52" s="122">
        <f t="shared" si="1"/>
        <v>40</v>
      </c>
      <c r="M52" s="122" t="str">
        <f>IFERROR(__xludf.DUMMYFUNCTION("""COMPUTED_VALUE"""),"jonseyboy52")</f>
        <v>jonseyboy52</v>
      </c>
      <c r="N52" s="131">
        <f>vlookup(M52,Knight!$F$27:$I$1414,4,FALSE)</f>
        <v>1</v>
      </c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>
      <c r="C53" t="e">
        <v>#N/A</v>
      </c>
      <c r="D53" s="122"/>
      <c r="E53" s="122"/>
      <c r="F53" s="122"/>
      <c r="G53" s="122"/>
      <c r="H53" s="122"/>
      <c r="I53" s="122"/>
      <c r="J53" s="122"/>
      <c r="K53" s="122"/>
      <c r="L53" s="122">
        <f t="shared" si="1"/>
        <v>41</v>
      </c>
      <c r="M53" s="122" t="str">
        <f>IFERROR(__xludf.DUMMYFUNCTION("""COMPUTED_VALUE"""),"mandello")</f>
        <v>mandello</v>
      </c>
      <c r="N53" s="131">
        <f>vlookup(M53,Knight!$F$27:$I$1414,4,FALSE)</f>
        <v>2</v>
      </c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>
      <c r="C54" t="e">
        <v>#N/A</v>
      </c>
      <c r="D54" s="122"/>
      <c r="E54" s="122"/>
      <c r="F54" s="122"/>
      <c r="G54" s="122"/>
      <c r="H54" s="122"/>
      <c r="I54" s="122"/>
      <c r="J54" s="122"/>
      <c r="K54" s="122"/>
      <c r="L54" s="122">
        <f t="shared" si="1"/>
        <v>42</v>
      </c>
      <c r="M54" s="122" t="str">
        <f>IFERROR(__xludf.DUMMYFUNCTION("""COMPUTED_VALUE"""),"brandikorte")</f>
        <v>brandikorte</v>
      </c>
      <c r="N54" s="131">
        <f>vlookup(M54,Knight!$F$27:$I$1414,4,FALSE)</f>
        <v>2</v>
      </c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>
      <c r="C55" t="e">
        <v>#N/A</v>
      </c>
      <c r="D55" s="122"/>
      <c r="E55" s="122"/>
      <c r="F55" s="122"/>
      <c r="G55" s="122"/>
      <c r="H55" s="122"/>
      <c r="I55" s="122"/>
      <c r="J55" s="122"/>
      <c r="K55" s="122"/>
      <c r="L55" s="122">
        <f t="shared" si="1"/>
        <v>43</v>
      </c>
      <c r="M55" s="122" t="str">
        <f>IFERROR(__xludf.DUMMYFUNCTION("""COMPUTED_VALUE"""),"MetteS")</f>
        <v>MetteS</v>
      </c>
      <c r="N55" s="131">
        <f>vlookup(M55,Knight!$F$27:$I$1414,4,FALSE)</f>
        <v>10</v>
      </c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>
      <c r="C56" t="e">
        <v>#N/A</v>
      </c>
      <c r="D56" s="122"/>
      <c r="E56" s="122"/>
      <c r="F56" s="122"/>
      <c r="G56" s="122"/>
      <c r="H56" s="122"/>
      <c r="I56" s="122"/>
      <c r="J56" s="122"/>
      <c r="K56" s="122"/>
      <c r="L56" s="122">
        <f t="shared" si="1"/>
        <v>44</v>
      </c>
      <c r="M56" s="122" t="str">
        <f>IFERROR(__xludf.DUMMYFUNCTION("""COMPUTED_VALUE"""),"BoMS")</f>
        <v>BoMS</v>
      </c>
      <c r="N56" s="131">
        <f>vlookup(M56,Knight!$F$27:$I$1414,4,FALSE)</f>
        <v>10</v>
      </c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>
      <c r="C57" t="e">
        <v>#N/A</v>
      </c>
      <c r="D57" s="122"/>
      <c r="E57" s="122"/>
      <c r="F57" s="122"/>
      <c r="G57" s="122"/>
      <c r="H57" s="122"/>
      <c r="I57" s="122"/>
      <c r="J57" s="122"/>
      <c r="K57" s="122"/>
      <c r="L57" s="122">
        <f t="shared" si="1"/>
        <v>45</v>
      </c>
      <c r="M57" s="122" t="str">
        <f>IFERROR(__xludf.DUMMYFUNCTION("""COMPUTED_VALUE"""),"FindersGirl")</f>
        <v>FindersGirl</v>
      </c>
      <c r="N57" s="131">
        <f>vlookup(M57,Knight!$F$27:$I$1414,4,FALSE)</f>
        <v>3</v>
      </c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>
      <c r="C58" t="e">
        <v>#N/A</v>
      </c>
      <c r="D58" s="122"/>
      <c r="E58" s="122"/>
      <c r="F58" s="122"/>
      <c r="G58" s="122"/>
      <c r="H58" s="122"/>
      <c r="I58" s="122"/>
      <c r="J58" s="122"/>
      <c r="K58" s="122"/>
      <c r="L58" s="122">
        <f t="shared" si="1"/>
        <v>46</v>
      </c>
      <c r="M58" s="122" t="str">
        <f>IFERROR(__xludf.DUMMYFUNCTION("""COMPUTED_VALUE"""),"PompeyAquila")</f>
        <v>PompeyAquila</v>
      </c>
      <c r="N58" s="131">
        <f>vlookup(M58,Knight!$F$27:$I$1414,4,FALSE)</f>
        <v>2</v>
      </c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>
      <c r="C59" t="e">
        <v>#N/A</v>
      </c>
      <c r="D59" s="122"/>
      <c r="E59" s="122"/>
      <c r="F59" s="122"/>
      <c r="G59" s="122"/>
      <c r="H59" s="122"/>
      <c r="I59" s="122"/>
      <c r="J59" s="122"/>
      <c r="K59" s="122"/>
      <c r="L59" s="122">
        <f t="shared" si="1"/>
        <v>47</v>
      </c>
      <c r="M59" s="122" t="str">
        <f>IFERROR(__xludf.DUMMYFUNCTION("""COMPUTED_VALUE"""),"CaliberCable")</f>
        <v>CaliberCable</v>
      </c>
      <c r="N59" s="131">
        <f>vlookup(M59,Knight!$F$27:$I$1414,4,FALSE)</f>
        <v>7</v>
      </c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>
      <c r="C60" t="e">
        <v>#N/A</v>
      </c>
      <c r="D60" s="122"/>
      <c r="E60" s="122"/>
      <c r="F60" s="122"/>
      <c r="G60" s="122"/>
      <c r="H60" s="122"/>
      <c r="I60" s="122"/>
      <c r="J60" s="122"/>
      <c r="K60" s="122"/>
      <c r="L60" s="122">
        <f t="shared" si="1"/>
        <v>48</v>
      </c>
      <c r="M60" s="122" t="str">
        <f>IFERROR(__xludf.DUMMYFUNCTION("""COMPUTED_VALUE"""),"Debolicious")</f>
        <v>Debolicious</v>
      </c>
      <c r="N60" s="131">
        <f>vlookup(M60,Knight!$F$27:$I$1414,4,FALSE)</f>
        <v>3</v>
      </c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>
      <c r="C61" t="e">
        <v>#N/A</v>
      </c>
      <c r="D61" s="122"/>
      <c r="E61" s="122"/>
      <c r="F61" s="122"/>
      <c r="G61" s="122"/>
      <c r="H61" s="122"/>
      <c r="I61" s="122"/>
      <c r="J61" s="122"/>
      <c r="K61" s="122"/>
      <c r="L61" s="122">
        <f t="shared" si="1"/>
        <v>49</v>
      </c>
      <c r="M61" s="122" t="str">
        <f>IFERROR(__xludf.DUMMYFUNCTION("""COMPUTED_VALUE"""),"kimdot")</f>
        <v>kimdot</v>
      </c>
      <c r="N61" s="131">
        <f>vlookup(M61,Knight!$F$27:$I$1414,4,FALSE)</f>
        <v>2</v>
      </c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>
      <c r="C62" t="e">
        <v>#N/A</v>
      </c>
      <c r="D62" s="122"/>
      <c r="E62" s="122"/>
      <c r="F62" s="122"/>
      <c r="G62" s="122"/>
      <c r="H62" s="122"/>
      <c r="I62" s="122"/>
      <c r="J62" s="122"/>
      <c r="K62" s="122"/>
      <c r="L62" s="122">
        <f t="shared" si="1"/>
        <v>50</v>
      </c>
      <c r="M62" s="122" t="str">
        <f>IFERROR(__xludf.DUMMYFUNCTION("""COMPUTED_VALUE"""),"AmezorC")</f>
        <v>AmezorC</v>
      </c>
      <c r="N62" s="131">
        <f>vlookup(M62,Knight!$F$27:$I$1414,4,FALSE)</f>
        <v>1</v>
      </c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>
      <c r="C63" t="e">
        <v>#N/A</v>
      </c>
      <c r="D63" s="122"/>
      <c r="E63" s="122"/>
      <c r="F63" s="122"/>
      <c r="G63" s="122"/>
      <c r="H63" s="122"/>
      <c r="I63" s="122"/>
      <c r="J63" s="122"/>
      <c r="K63" s="122"/>
      <c r="L63" s="122">
        <f t="shared" si="1"/>
        <v>51</v>
      </c>
      <c r="M63" s="122" t="str">
        <f>IFERROR(__xludf.DUMMYFUNCTION("""COMPUTED_VALUE"""),"DarthXrisFaerieDee")</f>
        <v>DarthXrisFaerieDee</v>
      </c>
      <c r="N63" s="131">
        <f>vlookup(M63,Knight!$F$27:$I$1414,4,FALSE)</f>
        <v>0</v>
      </c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>
      <c r="C64" t="e">
        <v>#N/A</v>
      </c>
      <c r="D64" s="122"/>
      <c r="E64" s="122"/>
      <c r="F64" s="122"/>
      <c r="G64" s="122"/>
      <c r="H64" s="122"/>
      <c r="I64" s="122"/>
      <c r="J64" s="122"/>
      <c r="K64" s="122"/>
      <c r="L64" s="122">
        <f t="shared" si="1"/>
        <v>52</v>
      </c>
      <c r="M64" s="122" t="str">
        <f>IFERROR(__xludf.DUMMYFUNCTION("""COMPUTED_VALUE"""),"StaceyZ")</f>
        <v>StaceyZ</v>
      </c>
      <c r="N64" s="131">
        <f>vlookup(M64,Knight!$F$27:$I$1414,4,FALSE)</f>
        <v>3</v>
      </c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>
      <c r="C65" t="e">
        <v>#N/A</v>
      </c>
      <c r="D65" s="122"/>
      <c r="E65" s="122"/>
      <c r="F65" s="122"/>
      <c r="G65" s="122"/>
      <c r="H65" s="122"/>
      <c r="I65" s="122"/>
      <c r="J65" s="122"/>
      <c r="K65" s="122"/>
      <c r="L65" s="122">
        <f t="shared" si="1"/>
        <v>53</v>
      </c>
      <c r="M65" s="122" t="str">
        <f>IFERROR(__xludf.DUMMYFUNCTION("""COMPUTED_VALUE"""),"silleb")</f>
        <v>silleb</v>
      </c>
      <c r="N65" s="131">
        <f>vlookup(M65,Knight!$F$27:$I$1414,4,FALSE)</f>
        <v>1</v>
      </c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>
      <c r="C66" t="e">
        <v>#N/A</v>
      </c>
      <c r="D66" s="122"/>
      <c r="E66" s="122"/>
      <c r="F66" s="122"/>
      <c r="G66" s="122"/>
      <c r="H66" s="122"/>
      <c r="I66" s="122"/>
      <c r="J66" s="122"/>
      <c r="K66" s="122"/>
      <c r="L66" s="122">
        <f t="shared" si="1"/>
        <v>54</v>
      </c>
      <c r="M66" s="122" t="str">
        <f>IFERROR(__xludf.DUMMYFUNCTION("""COMPUTED_VALUE"""),"Shrekmiester")</f>
        <v>Shrekmiester</v>
      </c>
      <c r="N66" s="131">
        <f>vlookup(M66,Knight!$F$27:$I$1414,4,FALSE)</f>
        <v>1</v>
      </c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>
      <c r="C67" t="e">
        <v>#N/A</v>
      </c>
      <c r="D67" s="122"/>
      <c r="E67" s="122"/>
      <c r="F67" s="122"/>
      <c r="G67" s="122"/>
      <c r="H67" s="122"/>
      <c r="I67" s="122"/>
      <c r="J67" s="122"/>
      <c r="K67" s="122"/>
      <c r="L67" s="122">
        <f t="shared" si="1"/>
        <v>55</v>
      </c>
      <c r="M67" s="122" t="str">
        <f>IFERROR(__xludf.DUMMYFUNCTION("""COMPUTED_VALUE"""),"Newfruit")</f>
        <v>Newfruit</v>
      </c>
      <c r="N67" s="131">
        <f>vlookup(M67,Knight!$F$27:$I$1414,4,FALSE)</f>
        <v>1</v>
      </c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>
      <c r="C68" t="e">
        <v>#N/A</v>
      </c>
      <c r="D68" s="122"/>
      <c r="E68" s="122"/>
      <c r="F68" s="122"/>
      <c r="G68" s="122"/>
      <c r="H68" s="122"/>
      <c r="I68" s="122"/>
      <c r="J68" s="122"/>
      <c r="K68" s="122"/>
      <c r="L68" s="122">
        <f t="shared" si="1"/>
        <v>56</v>
      </c>
      <c r="M68" s="122" t="str">
        <f>IFERROR(__xludf.DUMMYFUNCTION("""COMPUTED_VALUE"""),"Newbee")</f>
        <v>Newbee</v>
      </c>
      <c r="N68" s="131">
        <f>vlookup(M68,Knight!$F$27:$I$1414,4,FALSE)</f>
        <v>1</v>
      </c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>
      <c r="C69" t="e">
        <v>#N/A</v>
      </c>
      <c r="D69" s="122"/>
      <c r="E69" s="122"/>
      <c r="F69" s="122"/>
      <c r="G69" s="122"/>
      <c r="H69" s="122"/>
      <c r="I69" s="122"/>
      <c r="J69" s="122"/>
      <c r="K69" s="122"/>
      <c r="L69" s="122">
        <f t="shared" si="1"/>
        <v>57</v>
      </c>
      <c r="M69" s="122" t="str">
        <f>IFERROR(__xludf.DUMMYFUNCTION("""COMPUTED_VALUE"""),"Servo")</f>
        <v>Servo</v>
      </c>
      <c r="N69" s="131">
        <f>vlookup(M69,Knight!$F$27:$I$1414,4,FALSE)</f>
        <v>18</v>
      </c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>
      <c r="C70" t="e">
        <v>#N/A</v>
      </c>
      <c r="D70" s="122"/>
      <c r="E70" s="122"/>
      <c r="F70" s="122"/>
      <c r="G70" s="122"/>
      <c r="H70" s="122"/>
      <c r="I70" s="122"/>
      <c r="J70" s="122"/>
      <c r="K70" s="122"/>
      <c r="L70" s="122">
        <f t="shared" si="1"/>
        <v>58</v>
      </c>
      <c r="M70" s="122" t="str">
        <f>IFERROR(__xludf.DUMMYFUNCTION("""COMPUTED_VALUE"""),"rodrico101")</f>
        <v>rodrico101</v>
      </c>
      <c r="N70" s="131">
        <f>vlookup(M70,Knight!$F$27:$I$1414,4,FALSE)</f>
        <v>1</v>
      </c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>
      <c r="C71" t="e">
        <v>#N/A</v>
      </c>
      <c r="D71" s="122"/>
      <c r="E71" s="122"/>
      <c r="F71" s="122"/>
      <c r="G71" s="122"/>
      <c r="H71" s="122"/>
      <c r="I71" s="122"/>
      <c r="J71" s="122"/>
      <c r="K71" s="122"/>
      <c r="L71" s="122">
        <f t="shared" si="1"/>
        <v>59</v>
      </c>
      <c r="M71" s="122" t="str">
        <f>IFERROR(__xludf.DUMMYFUNCTION("""COMPUTED_VALUE"""),"rgforsythe")</f>
        <v>rgforsythe</v>
      </c>
      <c r="N71" s="131">
        <f>vlookup(M71,Knight!$F$27:$I$1414,4,FALSE)</f>
        <v>5</v>
      </c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>
      <c r="C72" t="e">
        <v>#N/A</v>
      </c>
      <c r="D72" s="122"/>
      <c r="E72" s="122"/>
      <c r="F72" s="122"/>
      <c r="G72" s="122"/>
      <c r="H72" s="122"/>
      <c r="I72" s="122"/>
      <c r="J72" s="122"/>
      <c r="K72" s="122"/>
      <c r="L72" s="122">
        <f t="shared" si="1"/>
        <v>60</v>
      </c>
      <c r="M72" s="122" t="str">
        <f>IFERROR(__xludf.DUMMYFUNCTION("""COMPUTED_VALUE"""),"Majsan")</f>
        <v>Majsan</v>
      </c>
      <c r="N72" s="131">
        <f>vlookup(M72,Knight!$F$27:$I$1414,4,FALSE)</f>
        <v>1</v>
      </c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>
      <c r="C73" t="e">
        <v>#N/A</v>
      </c>
      <c r="D73" s="122"/>
      <c r="E73" s="122"/>
      <c r="F73" s="122"/>
      <c r="G73" s="122"/>
      <c r="H73" s="122"/>
      <c r="I73" s="122"/>
      <c r="J73" s="122"/>
      <c r="K73" s="122"/>
      <c r="L73" s="122">
        <f t="shared" si="1"/>
        <v>61</v>
      </c>
      <c r="M73" s="122" t="str">
        <f>IFERROR(__xludf.DUMMYFUNCTION("""COMPUTED_VALUE"""),"Centern")</f>
        <v>Centern</v>
      </c>
      <c r="N73" s="131">
        <f>vlookup(M73,Knight!$F$27:$I$1414,4,FALSE)</f>
        <v>0</v>
      </c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>
      <c r="C74" t="e">
        <v>#N/A</v>
      </c>
      <c r="D74" s="122"/>
      <c r="E74" s="122"/>
      <c r="F74" s="122"/>
      <c r="G74" s="122"/>
      <c r="H74" s="122"/>
      <c r="I74" s="122"/>
      <c r="J74" s="122"/>
      <c r="K74" s="122"/>
      <c r="L74" s="122">
        <f t="shared" si="1"/>
        <v>62</v>
      </c>
      <c r="M74" s="122" t="str">
        <f>IFERROR(__xludf.DUMMYFUNCTION("""COMPUTED_VALUE"""),"ShadowChasers")</f>
        <v>ShadowChasers</v>
      </c>
      <c r="N74" s="131">
        <f>vlookup(M74,Knight!$F$27:$I$1414,4,FALSE)</f>
        <v>2</v>
      </c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>
      <c r="C75" t="e">
        <v>#N/A</v>
      </c>
      <c r="D75" s="122"/>
      <c r="E75" s="122"/>
      <c r="F75" s="122"/>
      <c r="G75" s="122"/>
      <c r="H75" s="122"/>
      <c r="I75" s="122"/>
      <c r="J75" s="122"/>
      <c r="K75" s="122"/>
      <c r="L75" s="122">
        <f t="shared" si="1"/>
        <v>63</v>
      </c>
      <c r="M75" s="122" t="str">
        <f>IFERROR(__xludf.DUMMYFUNCTION("""COMPUTED_VALUE"""),"birdhouse")</f>
        <v>birdhouse</v>
      </c>
      <c r="N75" s="131">
        <f>vlookup(M75,Knight!$F$27:$I$1414,4,FALSE)</f>
        <v>2</v>
      </c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>
      <c r="C76" t="e">
        <v>#N/A</v>
      </c>
      <c r="D76" s="122"/>
      <c r="E76" s="122"/>
      <c r="F76" s="122"/>
      <c r="G76" s="122"/>
      <c r="H76" s="122"/>
      <c r="I76" s="122"/>
      <c r="J76" s="122"/>
      <c r="K76" s="122"/>
      <c r="L76" s="122">
        <f t="shared" si="1"/>
        <v>64</v>
      </c>
      <c r="M76" s="122" t="str">
        <f>IFERROR(__xludf.DUMMYFUNCTION("""COMPUTED_VALUE"""),"JABIE28")</f>
        <v>JABIE28</v>
      </c>
      <c r="N76" s="131">
        <f>vlookup(M76,Knight!$F$27:$I$1414,4,FALSE)</f>
        <v>3</v>
      </c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>
      <c r="C77" t="e">
        <v>#N/A</v>
      </c>
      <c r="D77" s="122"/>
      <c r="E77" s="122"/>
      <c r="F77" s="122"/>
      <c r="G77" s="122"/>
      <c r="H77" s="122"/>
      <c r="I77" s="122"/>
      <c r="J77" s="122"/>
      <c r="K77" s="122"/>
      <c r="L77" s="122">
        <f t="shared" si="1"/>
        <v>65</v>
      </c>
      <c r="M77" s="122" t="str">
        <f>IFERROR(__xludf.DUMMYFUNCTION("""COMPUTED_VALUE"""),"networknerd")</f>
        <v>networknerd</v>
      </c>
      <c r="N77" s="131">
        <f>vlookup(M77,Knight!$F$27:$I$1414,4,FALSE)</f>
        <v>1</v>
      </c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>
      <c r="C78" t="e">
        <v>#N/A</v>
      </c>
      <c r="D78" s="122"/>
      <c r="E78" s="122"/>
      <c r="F78" s="122"/>
      <c r="G78" s="122"/>
      <c r="H78" s="122"/>
      <c r="I78" s="122"/>
      <c r="J78" s="122"/>
      <c r="K78" s="122"/>
      <c r="L78" s="122">
        <f t="shared" si="1"/>
        <v>66</v>
      </c>
      <c r="M78" s="122" t="str">
        <f>IFERROR(__xludf.DUMMYFUNCTION("""COMPUTED_VALUE"""),"Dinklebergh")</f>
        <v>Dinklebergh</v>
      </c>
      <c r="N78" s="131">
        <f>vlookup(M78,Knight!$F$27:$I$1414,4,FALSE)</f>
        <v>4</v>
      </c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>
      <c r="C79" t="e">
        <v>#N/A</v>
      </c>
      <c r="D79" s="122"/>
      <c r="E79" s="122"/>
      <c r="F79" s="122"/>
      <c r="G79" s="122"/>
      <c r="H79" s="122"/>
      <c r="I79" s="122"/>
      <c r="J79" s="122"/>
      <c r="K79" s="122"/>
      <c r="L79" s="122">
        <f t="shared" si="1"/>
        <v>67</v>
      </c>
      <c r="M79" s="122" t="str">
        <f>IFERROR(__xludf.DUMMYFUNCTION("""COMPUTED_VALUE"""),"TheMachman")</f>
        <v>TheMachman</v>
      </c>
      <c r="N79" s="131">
        <f>vlookup(M79,Knight!$F$27:$I$1414,4,FALSE)</f>
        <v>2</v>
      </c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>
      <c r="C80" t="e">
        <v>#N/A</v>
      </c>
      <c r="D80" s="122"/>
      <c r="E80" s="122"/>
      <c r="F80" s="122"/>
      <c r="G80" s="122"/>
      <c r="H80" s="122"/>
      <c r="I80" s="122"/>
      <c r="J80" s="122"/>
      <c r="K80" s="122"/>
      <c r="L80" s="122">
        <f t="shared" si="1"/>
        <v>68</v>
      </c>
      <c r="M80" s="122" t="str">
        <f>IFERROR(__xludf.DUMMYFUNCTION("""COMPUTED_VALUE"""),"xwusel ")</f>
        <v>xwusel </v>
      </c>
      <c r="N80" s="131">
        <f>vlookup(M80,Knight!$F$27:$I$1414,4,FALSE)</f>
        <v>1</v>
      </c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>
      <c r="C81" t="e">
        <v>#N/A</v>
      </c>
      <c r="D81" s="122"/>
      <c r="E81" s="122"/>
      <c r="F81" s="122"/>
      <c r="G81" s="122"/>
      <c r="H81" s="122"/>
      <c r="I81" s="122"/>
      <c r="J81" s="122"/>
      <c r="K81" s="122"/>
      <c r="L81" s="122">
        <f t="shared" si="1"/>
        <v>69</v>
      </c>
      <c r="M81" s="122" t="str">
        <f>IFERROR(__xludf.DUMMYFUNCTION("""COMPUTED_VALUE"""),"Patterc")</f>
        <v>Patterc</v>
      </c>
      <c r="N81" s="131">
        <f>vlookup(M81,Knight!$F$27:$I$1414,4,FALSE)</f>
        <v>8</v>
      </c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>
      <c r="C82" t="e">
        <v>#N/A</v>
      </c>
      <c r="D82" s="122"/>
      <c r="E82" s="122"/>
      <c r="F82" s="122"/>
      <c r="G82" s="122"/>
      <c r="H82" s="122"/>
      <c r="I82" s="122"/>
      <c r="J82" s="122"/>
      <c r="K82" s="122"/>
      <c r="L82" s="122">
        <f t="shared" si="1"/>
        <v>70</v>
      </c>
      <c r="M82" s="122" t="str">
        <f>IFERROR(__xludf.DUMMYFUNCTION("""COMPUTED_VALUE"""),"moonster")</f>
        <v>moonster</v>
      </c>
      <c r="N82" s="131">
        <f>vlookup(M82,Knight!$F$27:$I$1414,4,FALSE)</f>
        <v>1</v>
      </c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>
      <c r="C83" t="e">
        <v>#N/A</v>
      </c>
      <c r="D83" s="122"/>
      <c r="E83" s="122"/>
      <c r="F83" s="122"/>
      <c r="G83" s="122"/>
      <c r="H83" s="122"/>
      <c r="I83" s="122"/>
      <c r="J83" s="122"/>
      <c r="K83" s="122"/>
      <c r="L83" s="122">
        <f t="shared" si="1"/>
        <v>71</v>
      </c>
      <c r="M83" s="122" t="str">
        <f>IFERROR(__xludf.DUMMYFUNCTION("""COMPUTED_VALUE"""),"Lehmis")</f>
        <v>Lehmis</v>
      </c>
      <c r="N83" s="131">
        <f>vlookup(M83,Knight!$F$27:$I$1414,4,FALSE)</f>
        <v>7</v>
      </c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>
      <c r="C84" t="e">
        <v>#N/A</v>
      </c>
      <c r="D84" s="122"/>
      <c r="E84" s="122"/>
      <c r="F84" s="122"/>
      <c r="G84" s="122"/>
      <c r="H84" s="122"/>
      <c r="I84" s="122"/>
      <c r="J84" s="122"/>
      <c r="K84" s="122"/>
      <c r="L84" s="122">
        <f t="shared" si="1"/>
        <v>72</v>
      </c>
      <c r="M84" s="122" t="str">
        <f>IFERROR(__xludf.DUMMYFUNCTION("""COMPUTED_VALUE"""),"MeLa")</f>
        <v>MeLa</v>
      </c>
      <c r="N84" s="131">
        <f>vlookup(M84,Knight!$F$27:$I$1414,4,FALSE)</f>
        <v>3</v>
      </c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>
      <c r="C85" t="e">
        <v>#N/A</v>
      </c>
      <c r="D85" s="122"/>
      <c r="E85" s="122"/>
      <c r="F85" s="122"/>
      <c r="G85" s="122"/>
      <c r="H85" s="122"/>
      <c r="I85" s="122"/>
      <c r="J85" s="122"/>
      <c r="K85" s="122"/>
      <c r="L85" s="122">
        <f t="shared" si="1"/>
        <v>73</v>
      </c>
      <c r="M85" s="122" t="str">
        <f>IFERROR(__xludf.DUMMYFUNCTION("""COMPUTED_VALUE"""),"q22q17")</f>
        <v>q22q17</v>
      </c>
      <c r="N85" s="131">
        <f>vlookup(M85,Knight!$F$27:$I$1414,4,FALSE)</f>
        <v>6</v>
      </c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>
      <c r="C86" t="e">
        <v>#N/A</v>
      </c>
      <c r="D86" s="122"/>
      <c r="E86" s="122"/>
      <c r="F86" s="122"/>
      <c r="G86" s="122"/>
      <c r="H86" s="122"/>
      <c r="I86" s="122"/>
      <c r="J86" s="122"/>
      <c r="K86" s="122"/>
      <c r="L86" s="122">
        <f t="shared" si="1"/>
        <v>74</v>
      </c>
      <c r="M86" s="122" t="str">
        <f>IFERROR(__xludf.DUMMYFUNCTION("""COMPUTED_VALUE"""),"Lukyshak")</f>
        <v>Lukyshak</v>
      </c>
      <c r="N86" s="131">
        <f>vlookup(M86,Knight!$F$27:$I$1414,4,FALSE)</f>
        <v>2</v>
      </c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>
      <c r="C87" t="e">
        <v>#N/A</v>
      </c>
      <c r="D87" s="122"/>
      <c r="E87" s="122"/>
      <c r="F87" s="122"/>
      <c r="G87" s="122"/>
      <c r="H87" s="122"/>
      <c r="I87" s="122"/>
      <c r="J87" s="122"/>
      <c r="K87" s="122"/>
      <c r="L87" s="122">
        <f t="shared" si="1"/>
        <v>75</v>
      </c>
      <c r="M87" s="122" t="str">
        <f>IFERROR(__xludf.DUMMYFUNCTION("""COMPUTED_VALUE"""),"kwd")</f>
        <v>kwd</v>
      </c>
      <c r="N87" s="131">
        <f>vlookup(M87,Knight!$F$27:$I$1414,4,FALSE)</f>
        <v>5</v>
      </c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>
      <c r="C88" t="e">
        <v>#N/A</v>
      </c>
      <c r="D88" s="122"/>
      <c r="E88" s="122"/>
      <c r="F88" s="122"/>
      <c r="G88" s="122"/>
      <c r="H88" s="122"/>
      <c r="I88" s="122"/>
      <c r="J88" s="122"/>
      <c r="K88" s="122"/>
      <c r="L88" s="122">
        <f t="shared" si="1"/>
        <v>76</v>
      </c>
      <c r="M88" s="122" t="str">
        <f>IFERROR(__xludf.DUMMYFUNCTION("""COMPUTED_VALUE"""),"Habu")</f>
        <v>Habu</v>
      </c>
      <c r="N88" s="131">
        <f>vlookup(M88,Knight!$F$27:$I$1414,4,FALSE)</f>
        <v>9</v>
      </c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>
      <c r="C89" t="e">
        <v>#N/A</v>
      </c>
      <c r="D89" s="122"/>
      <c r="E89" s="122"/>
      <c r="F89" s="122"/>
      <c r="G89" s="122"/>
      <c r="H89" s="122"/>
      <c r="I89" s="122"/>
      <c r="J89" s="122"/>
      <c r="K89" s="122"/>
      <c r="L89" s="122">
        <f t="shared" si="1"/>
        <v>77</v>
      </c>
      <c r="M89" s="122" t="str">
        <f>IFERROR(__xludf.DUMMYFUNCTION("""COMPUTED_VALUE"""),"Mrsg9064")</f>
        <v>Mrsg9064</v>
      </c>
      <c r="N89" s="131">
        <f>vlookup(M89,Knight!$F$27:$I$1414,4,FALSE)</f>
        <v>10</v>
      </c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>
      <c r="C90" t="e">
        <v>#N/A</v>
      </c>
      <c r="D90" s="122"/>
      <c r="E90" s="122"/>
      <c r="F90" s="122"/>
      <c r="G90" s="122"/>
      <c r="H90" s="122"/>
      <c r="I90" s="122"/>
      <c r="J90" s="122"/>
      <c r="K90" s="122"/>
      <c r="L90" s="122">
        <f t="shared" si="1"/>
        <v>78</v>
      </c>
      <c r="M90" s="122" t="str">
        <f>IFERROR(__xludf.DUMMYFUNCTION("""COMPUTED_VALUE"""),"shingobee23")</f>
        <v>shingobee23</v>
      </c>
      <c r="N90" s="131">
        <f>vlookup(M90,Knight!$F$27:$I$1414,4,FALSE)</f>
        <v>1</v>
      </c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>
      <c r="C91" t="e">
        <v>#N/A</v>
      </c>
      <c r="D91" s="122"/>
      <c r="E91" s="122"/>
      <c r="F91" s="122"/>
      <c r="G91" s="122"/>
      <c r="H91" s="122"/>
      <c r="I91" s="122"/>
      <c r="J91" s="122"/>
      <c r="K91" s="122"/>
      <c r="L91" s="122">
        <f t="shared" si="1"/>
        <v>79</v>
      </c>
      <c r="M91" s="122" t="str">
        <f>IFERROR(__xludf.DUMMYFUNCTION("""COMPUTED_VALUE"""),"Jafo43")</f>
        <v>Jafo43</v>
      </c>
      <c r="N91" s="131">
        <f>vlookup(M91,Knight!$F$27:$I$1414,4,FALSE)</f>
        <v>12</v>
      </c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>
      <c r="C92" t="e">
        <v>#N/A</v>
      </c>
      <c r="D92" s="122"/>
      <c r="E92" s="122"/>
      <c r="F92" s="122"/>
      <c r="G92" s="122"/>
      <c r="H92" s="122"/>
      <c r="I92" s="122"/>
      <c r="J92" s="122"/>
      <c r="K92" s="122"/>
      <c r="L92" s="122">
        <f t="shared" si="1"/>
        <v>80</v>
      </c>
      <c r="M92" s="122" t="str">
        <f>IFERROR(__xludf.DUMMYFUNCTION("""COMPUTED_VALUE"""),"destolkjes4ever")</f>
        <v>destolkjes4ever</v>
      </c>
      <c r="N92" s="131">
        <f>vlookup(M92,Knight!$F$27:$I$1414,4,FALSE)</f>
        <v>1</v>
      </c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>
      <c r="C93" t="e">
        <v>#N/A</v>
      </c>
      <c r="D93" s="122"/>
      <c r="E93" s="122"/>
      <c r="F93" s="122"/>
      <c r="G93" s="122"/>
      <c r="H93" s="122"/>
      <c r="I93" s="122"/>
      <c r="J93" s="122"/>
      <c r="K93" s="122"/>
      <c r="L93" s="122">
        <f t="shared" si="1"/>
        <v>81</v>
      </c>
      <c r="M93" s="122" t="str">
        <f>IFERROR(__xludf.DUMMYFUNCTION("""COMPUTED_VALUE"""),"jafo43")</f>
        <v>jafo43</v>
      </c>
      <c r="N93" s="131">
        <f>vlookup(M93,Knight!$F$27:$I$1414,4,FALSE)</f>
        <v>12</v>
      </c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>
      <c r="C94" t="e">
        <v>#N/A</v>
      </c>
      <c r="D94" s="122"/>
      <c r="E94" s="122"/>
      <c r="F94" s="122"/>
      <c r="G94" s="122"/>
      <c r="H94" s="122"/>
      <c r="I94" s="122"/>
      <c r="J94" s="122"/>
      <c r="K94" s="122"/>
      <c r="L94" s="122">
        <f t="shared" si="1"/>
        <v>82</v>
      </c>
      <c r="M94" s="122" t="str">
        <f>IFERROR(__xludf.DUMMYFUNCTION("""COMPUTED_VALUE"""),"greensfgiant")</f>
        <v>greensfgiant</v>
      </c>
      <c r="N94" s="131">
        <f>vlookup(M94,Knight!$F$27:$I$1414,4,FALSE)</f>
        <v>8</v>
      </c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>
      <c r="C95" t="e">
        <v>#N/A</v>
      </c>
      <c r="D95" s="122"/>
      <c r="E95" s="122"/>
      <c r="F95" s="122"/>
      <c r="G95" s="122"/>
      <c r="H95" s="122"/>
      <c r="I95" s="122"/>
      <c r="J95" s="122"/>
      <c r="K95" s="122"/>
      <c r="L95" s="122">
        <f t="shared" si="1"/>
        <v>83</v>
      </c>
      <c r="M95" s="122" t="str">
        <f>IFERROR(__xludf.DUMMYFUNCTION("""COMPUTED_VALUE"""),"Ivivila")</f>
        <v>Ivivila</v>
      </c>
      <c r="N95" s="131">
        <f>vlookup(M95,Knight!$F$27:$I$1414,4,FALSE)</f>
        <v>4</v>
      </c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>
      <c r="C96" t="e">
        <v>#N/A</v>
      </c>
      <c r="D96" s="122"/>
      <c r="E96" s="122"/>
      <c r="F96" s="122"/>
      <c r="G96" s="122"/>
      <c r="H96" s="122"/>
      <c r="I96" s="122"/>
      <c r="J96" s="122"/>
      <c r="K96" s="122"/>
      <c r="L96" s="122">
        <f t="shared" si="1"/>
        <v>84</v>
      </c>
      <c r="M96" s="122" t="str">
        <f>IFERROR(__xludf.DUMMYFUNCTION("""COMPUTED_VALUE"""),"GrizzSteve")</f>
        <v>GrizzSteve</v>
      </c>
      <c r="N96" s="131">
        <f>vlookup(M96,Knight!$F$27:$I$1414,4,FALSE)</f>
        <v>3</v>
      </c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>
      <c r="C97" t="e">
        <v>#N/A</v>
      </c>
      <c r="D97" s="122"/>
      <c r="E97" s="122"/>
      <c r="F97" s="122"/>
      <c r="G97" s="122"/>
      <c r="H97" s="122"/>
      <c r="I97" s="122"/>
      <c r="J97" s="122"/>
      <c r="K97" s="122"/>
      <c r="L97" s="122">
        <f t="shared" si="1"/>
        <v>85</v>
      </c>
      <c r="M97" s="122" t="str">
        <f>IFERROR(__xludf.DUMMYFUNCTION("""COMPUTED_VALUE"""),"Munzeeprof ")</f>
        <v>Munzeeprof </v>
      </c>
      <c r="N97" s="131">
        <f>vlookup(M97,Knight!$F$27:$I$1414,4,FALSE)</f>
        <v>5</v>
      </c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>
      <c r="C98" t="e">
        <v>#N/A</v>
      </c>
      <c r="D98" s="122"/>
      <c r="E98" s="122"/>
      <c r="F98" s="122"/>
      <c r="G98" s="122"/>
      <c r="H98" s="122"/>
      <c r="I98" s="122"/>
      <c r="J98" s="122"/>
      <c r="K98" s="122"/>
      <c r="L98" s="122">
        <f t="shared" si="1"/>
        <v>86</v>
      </c>
      <c r="M98" s="122" t="str">
        <f>IFERROR(__xludf.DUMMYFUNCTION("""COMPUTED_VALUE"""),"Buffalo113")</f>
        <v>Buffalo113</v>
      </c>
      <c r="N98" s="131">
        <f>vlookup(M98,Knight!$F$27:$I$1414,4,FALSE)</f>
        <v>10</v>
      </c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>
      <c r="C99" t="e">
        <v>#N/A</v>
      </c>
      <c r="D99" s="122"/>
      <c r="E99" s="122"/>
      <c r="F99" s="122"/>
      <c r="G99" s="122"/>
      <c r="H99" s="122"/>
      <c r="I99" s="122"/>
      <c r="J99" s="122"/>
      <c r="K99" s="122"/>
      <c r="L99" s="122">
        <f t="shared" si="1"/>
        <v>87</v>
      </c>
      <c r="M99" s="122" t="str">
        <f>IFERROR(__xludf.DUMMYFUNCTION("""COMPUTED_VALUE"""),"Redman")</f>
        <v>Redman</v>
      </c>
      <c r="N99" s="131">
        <f>vlookup(M99,Knight!$F$27:$I$1414,4,FALSE)</f>
        <v>8</v>
      </c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>
      <c r="C100" t="e">
        <v>#N/A</v>
      </c>
      <c r="D100" s="122"/>
      <c r="E100" s="122"/>
      <c r="F100" s="122"/>
      <c r="G100" s="122"/>
      <c r="H100" s="122"/>
      <c r="I100" s="122"/>
      <c r="J100" s="122"/>
      <c r="K100" s="122"/>
      <c r="L100" s="122">
        <f t="shared" si="1"/>
        <v>88</v>
      </c>
      <c r="M100" s="122" t="str">
        <f>IFERROR(__xludf.DUMMYFUNCTION("""COMPUTED_VALUE"""),"J1Huisman")</f>
        <v>J1Huisman</v>
      </c>
      <c r="N100" s="131">
        <f>vlookup(M100,Knight!$F$27:$I$1414,4,FALSE)</f>
        <v>1</v>
      </c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>
      <c r="C101" t="e">
        <v>#N/A</v>
      </c>
      <c r="D101" s="122"/>
      <c r="E101" s="122"/>
      <c r="F101" s="122"/>
      <c r="G101" s="122"/>
      <c r="H101" s="122"/>
      <c r="I101" s="122"/>
      <c r="J101" s="122"/>
      <c r="K101" s="122"/>
      <c r="L101" s="122">
        <f t="shared" si="1"/>
        <v>89</v>
      </c>
      <c r="M101" s="122" t="str">
        <f>IFERROR(__xludf.DUMMYFUNCTION("""COMPUTED_VALUE"""),"jsvetlik")</f>
        <v>jsvetlik</v>
      </c>
      <c r="N101" s="131">
        <f>vlookup(M101,Knight!$F$27:$I$1414,4,FALSE)</f>
        <v>4</v>
      </c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>
      <c r="C102" t="e">
        <v>#N/A</v>
      </c>
      <c r="D102" s="122"/>
      <c r="E102" s="122"/>
      <c r="F102" s="122"/>
      <c r="G102" s="122"/>
      <c r="H102" s="122"/>
      <c r="I102" s="122"/>
      <c r="J102" s="122"/>
      <c r="K102" s="122"/>
      <c r="L102" s="122">
        <f t="shared" si="1"/>
        <v>90</v>
      </c>
      <c r="M102" s="122" t="str">
        <f>IFERROR(__xludf.DUMMYFUNCTION("""COMPUTED_VALUE"""),"Viivic")</f>
        <v>Viivic</v>
      </c>
      <c r="N102" s="131">
        <f>vlookup(M102,Knight!$F$27:$I$1414,4,FALSE)</f>
        <v>1</v>
      </c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>
      <c r="C103" t="e">
        <v>#N/A</v>
      </c>
      <c r="D103" s="122"/>
      <c r="E103" s="122"/>
      <c r="F103" s="122"/>
      <c r="G103" s="122"/>
      <c r="H103" s="122"/>
      <c r="I103" s="122"/>
      <c r="J103" s="122"/>
      <c r="K103" s="122"/>
      <c r="L103" s="122">
        <f t="shared" si="1"/>
        <v>91</v>
      </c>
      <c r="M103" s="122" t="str">
        <f>IFERROR(__xludf.DUMMYFUNCTION("""COMPUTED_VALUE"""),"redman")</f>
        <v>redman</v>
      </c>
      <c r="N103" s="131">
        <f>vlookup(M103,Knight!$F$27:$I$1414,4,FALSE)</f>
        <v>8</v>
      </c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>
      <c r="C104" t="e">
        <v>#N/A</v>
      </c>
      <c r="D104" s="122"/>
      <c r="E104" s="122"/>
      <c r="F104" s="122"/>
      <c r="G104" s="122"/>
      <c r="H104" s="122"/>
      <c r="I104" s="122"/>
      <c r="J104" s="122"/>
      <c r="K104" s="122"/>
      <c r="L104" s="122">
        <f t="shared" si="1"/>
        <v>92</v>
      </c>
      <c r="M104" s="122" t="str">
        <f>IFERROR(__xludf.DUMMYFUNCTION("""COMPUTED_VALUE"""),"daysleeperdot ")</f>
        <v>daysleeperdot </v>
      </c>
      <c r="N104" s="131">
        <f>vlookup(M104,Knight!$F$27:$I$1414,4,FALSE)</f>
        <v>2</v>
      </c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>
      <c r="C105" t="e">
        <v>#N/A</v>
      </c>
      <c r="D105" s="122"/>
      <c r="E105" s="122"/>
      <c r="F105" s="122"/>
      <c r="G105" s="122"/>
      <c r="H105" s="122"/>
      <c r="I105" s="122"/>
      <c r="J105" s="122"/>
      <c r="K105" s="122"/>
      <c r="L105" s="122">
        <f t="shared" si="1"/>
        <v>93</v>
      </c>
      <c r="M105" s="122" t="str">
        <f>IFERROR(__xludf.DUMMYFUNCTION("""COMPUTED_VALUE"""),"big100hd")</f>
        <v>big100hd</v>
      </c>
      <c r="N105" s="131">
        <f>vlookup(M105,Knight!$F$27:$I$1414,4,FALSE)</f>
        <v>7</v>
      </c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>
      <c r="C106" t="e">
        <v>#N/A</v>
      </c>
      <c r="D106" s="122"/>
      <c r="E106" s="122"/>
      <c r="F106" s="122"/>
      <c r="G106" s="122"/>
      <c r="H106" s="122"/>
      <c r="I106" s="122"/>
      <c r="J106" s="122"/>
      <c r="K106" s="122"/>
      <c r="L106" s="122">
        <f t="shared" si="1"/>
        <v>94</v>
      </c>
      <c r="M106" s="122" t="str">
        <f>IFERROR(__xludf.DUMMYFUNCTION("""COMPUTED_VALUE"""),"GrandpaArvada")</f>
        <v>GrandpaArvada</v>
      </c>
      <c r="N106" s="131">
        <f>vlookup(M106,Knight!$F$27:$I$1414,4,FALSE)</f>
        <v>10</v>
      </c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>
      <c r="C107" t="e">
        <v>#N/A</v>
      </c>
      <c r="D107" s="122"/>
      <c r="E107" s="122"/>
      <c r="F107" s="122"/>
      <c r="G107" s="122"/>
      <c r="H107" s="122"/>
      <c r="I107" s="122"/>
      <c r="J107" s="122"/>
      <c r="K107" s="122"/>
      <c r="L107" s="122">
        <f t="shared" si="1"/>
        <v>95</v>
      </c>
      <c r="M107" s="122" t="str">
        <f>IFERROR(__xludf.DUMMYFUNCTION("""COMPUTED_VALUE"""),"AllyMouse ")</f>
        <v>AllyMouse </v>
      </c>
      <c r="N107" s="131">
        <f>vlookup(M107,Knight!$F$27:$I$1414,4,FALSE)</f>
        <v>0</v>
      </c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>
      <c r="C108" t="e">
        <v>#N/A</v>
      </c>
      <c r="D108" s="122"/>
      <c r="E108" s="122"/>
      <c r="F108" s="122"/>
      <c r="G108" s="122"/>
      <c r="H108" s="122"/>
      <c r="I108" s="122"/>
      <c r="J108" s="122"/>
      <c r="K108" s="122"/>
      <c r="L108" s="122">
        <f t="shared" si="1"/>
        <v>96</v>
      </c>
      <c r="M108" s="122" t="str">
        <f>IFERROR(__xludf.DUMMYFUNCTION("""COMPUTED_VALUE"""),"123xilef")</f>
        <v>123xilef</v>
      </c>
      <c r="N108" s="131">
        <f>vlookup(M108,Knight!$F$27:$I$1414,4,FALSE)</f>
        <v>1</v>
      </c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>
      <c r="C109" t="e">
        <v>#N/A</v>
      </c>
      <c r="D109" s="122"/>
      <c r="E109" s="122"/>
      <c r="F109" s="122"/>
      <c r="G109" s="122"/>
      <c r="H109" s="122"/>
      <c r="I109" s="122"/>
      <c r="J109" s="122"/>
      <c r="K109" s="122"/>
      <c r="L109" s="122">
        <f t="shared" si="1"/>
        <v>97</v>
      </c>
      <c r="M109" s="122" t="str">
        <f>IFERROR(__xludf.DUMMYFUNCTION("""COMPUTED_VALUE"""),"MariaHTJ")</f>
        <v>MariaHTJ</v>
      </c>
      <c r="N109" s="131">
        <f>vlookup(M109,Knight!$F$27:$I$1414,4,FALSE)</f>
        <v>1</v>
      </c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>
      <c r="C110" t="e">
        <v>#N/A</v>
      </c>
      <c r="D110" s="122"/>
      <c r="E110" s="122"/>
      <c r="F110" s="122"/>
      <c r="G110" s="122"/>
      <c r="H110" s="122"/>
      <c r="I110" s="122"/>
      <c r="J110" s="122"/>
      <c r="K110" s="122"/>
      <c r="L110" s="122">
        <f t="shared" si="1"/>
        <v>98</v>
      </c>
      <c r="M110" s="122" t="str">
        <f>IFERROR(__xludf.DUMMYFUNCTION("""COMPUTED_VALUE"""),"pritzen")</f>
        <v>pritzen</v>
      </c>
      <c r="N110" s="131">
        <f>vlookup(M110,Knight!$F$27:$I$1414,4,FALSE)</f>
        <v>5</v>
      </c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>
      <c r="C111" t="e">
        <v>#N/A</v>
      </c>
      <c r="D111" s="122"/>
      <c r="E111" s="122"/>
      <c r="F111" s="122"/>
      <c r="G111" s="122"/>
      <c r="H111" s="122"/>
      <c r="I111" s="122"/>
      <c r="J111" s="122"/>
      <c r="K111" s="122"/>
      <c r="L111" s="122">
        <f t="shared" si="1"/>
        <v>99</v>
      </c>
      <c r="M111" s="122" t="str">
        <f>IFERROR(__xludf.DUMMYFUNCTION("""COMPUTED_VALUE"""),"georeyna")</f>
        <v>georeyna</v>
      </c>
      <c r="N111" s="131">
        <f>vlookup(M111,Knight!$F$27:$I$1414,4,FALSE)</f>
        <v>7</v>
      </c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>
      <c r="C112" t="e">
        <v>#N/A</v>
      </c>
      <c r="D112" s="122"/>
      <c r="E112" s="122"/>
      <c r="F112" s="122"/>
      <c r="G112" s="122"/>
      <c r="H112" s="122"/>
      <c r="I112" s="122"/>
      <c r="J112" s="122"/>
      <c r="K112" s="122"/>
      <c r="L112" s="122">
        <f t="shared" si="1"/>
        <v>100</v>
      </c>
      <c r="M112" s="122" t="str">
        <f>IFERROR(__xludf.DUMMYFUNCTION("""COMPUTED_VALUE"""),"DaZie62")</f>
        <v>DaZie62</v>
      </c>
      <c r="N112" s="131">
        <f>vlookup(M112,Knight!$F$27:$I$1414,4,FALSE)</f>
        <v>1</v>
      </c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>
      <c r="C113" t="e">
        <v>#N/A</v>
      </c>
      <c r="D113" s="122"/>
      <c r="E113" s="122"/>
      <c r="F113" s="122"/>
      <c r="G113" s="122"/>
      <c r="H113" s="122"/>
      <c r="I113" s="122"/>
      <c r="J113" s="122"/>
      <c r="K113" s="122"/>
      <c r="L113" s="122">
        <f t="shared" si="1"/>
        <v>101</v>
      </c>
      <c r="M113" s="122" t="str">
        <f>IFERROR(__xludf.DUMMYFUNCTION("""COMPUTED_VALUE"""),"BustersBlue")</f>
        <v>BustersBlue</v>
      </c>
      <c r="N113" s="131">
        <f>vlookup(M113,Knight!$F$27:$I$1414,4,FALSE)</f>
        <v>1</v>
      </c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>
      <c r="C114" t="e">
        <v>#N/A</v>
      </c>
      <c r="D114" s="122"/>
      <c r="E114" s="122"/>
      <c r="F114" s="122"/>
      <c r="G114" s="122"/>
      <c r="H114" s="122"/>
      <c r="I114" s="122"/>
      <c r="J114" s="122"/>
      <c r="K114" s="122"/>
      <c r="L114" s="122">
        <f t="shared" si="1"/>
        <v>102</v>
      </c>
      <c r="M114" s="122" t="str">
        <f>IFERROR(__xludf.DUMMYFUNCTION("""COMPUTED_VALUE"""),"Target13")</f>
        <v>Target13</v>
      </c>
      <c r="N114" s="131">
        <f>vlookup(M114,Knight!$F$27:$I$1414,4,FALSE)</f>
        <v>1</v>
      </c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>
      <c r="C115" t="e">
        <v>#N/A</v>
      </c>
      <c r="D115" s="122"/>
      <c r="E115" s="122"/>
      <c r="F115" s="122"/>
      <c r="G115" s="122"/>
      <c r="H115" s="122"/>
      <c r="I115" s="122"/>
      <c r="J115" s="122"/>
      <c r="K115" s="122"/>
      <c r="L115" s="122">
        <f t="shared" si="1"/>
        <v>103</v>
      </c>
      <c r="M115" s="122" t="str">
        <f>IFERROR(__xludf.DUMMYFUNCTION("""COMPUTED_VALUE"""),"MariaBr")</f>
        <v>MariaBr</v>
      </c>
      <c r="N115" s="131">
        <f>vlookup(M115,Knight!$F$27:$I$1414,4,FALSE)</f>
        <v>0</v>
      </c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>
      <c r="C116" t="e">
        <v>#N/A</v>
      </c>
      <c r="D116" s="122"/>
      <c r="E116" s="122"/>
      <c r="F116" s="122"/>
      <c r="G116" s="122"/>
      <c r="H116" s="122"/>
      <c r="I116" s="122"/>
      <c r="J116" s="122"/>
      <c r="K116" s="122"/>
      <c r="L116" s="122">
        <f t="shared" si="1"/>
        <v>104</v>
      </c>
      <c r="M116" s="122" t="str">
        <f>IFERROR(__xludf.DUMMYFUNCTION("""COMPUTED_VALUE"""),"lalaeu")</f>
        <v>lalaeu</v>
      </c>
      <c r="N116" s="131">
        <f>vlookup(M116,Knight!$F$27:$I$1414,4,FALSE)</f>
        <v>0</v>
      </c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>
      <c r="C117" t="e">
        <v>#N/A</v>
      </c>
      <c r="D117" s="122"/>
      <c r="E117" s="122"/>
      <c r="F117" s="122"/>
      <c r="G117" s="122"/>
      <c r="H117" s="122"/>
      <c r="I117" s="122"/>
      <c r="J117" s="122"/>
      <c r="K117" s="122"/>
      <c r="L117" s="122">
        <f t="shared" si="1"/>
        <v>105</v>
      </c>
      <c r="M117" s="122" t="str">
        <f>IFERROR(__xludf.DUMMYFUNCTION("""COMPUTED_VALUE"""),"Nomadicjp")</f>
        <v>Nomadicjp</v>
      </c>
      <c r="N117" s="131">
        <f>vlookup(M117,Knight!$F$27:$I$1414,4,FALSE)</f>
        <v>1</v>
      </c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>
      <c r="C118" t="e">
        <v>#N/A</v>
      </c>
      <c r="D118" s="122"/>
      <c r="E118" s="122"/>
      <c r="F118" s="122"/>
      <c r="G118" s="122"/>
      <c r="H118" s="122"/>
      <c r="I118" s="122"/>
      <c r="J118" s="122"/>
      <c r="K118" s="122"/>
      <c r="L118" s="122">
        <f t="shared" si="1"/>
        <v>106</v>
      </c>
      <c r="M118" s="122" t="str">
        <f>IFERROR(__xludf.DUMMYFUNCTION("""COMPUTED_VALUE"""),"einkilorind")</f>
        <v>einkilorind</v>
      </c>
      <c r="N118" s="131">
        <f>vlookup(M118,Knight!$F$27:$I$1414,4,FALSE)</f>
        <v>2</v>
      </c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>
      <c r="C119" t="e">
        <v>#N/A</v>
      </c>
      <c r="D119" s="122"/>
      <c r="E119" s="122"/>
      <c r="F119" s="122"/>
      <c r="G119" s="122"/>
      <c r="H119" s="122"/>
      <c r="I119" s="122"/>
      <c r="J119" s="122"/>
      <c r="K119" s="122"/>
      <c r="L119" s="122">
        <f t="shared" si="1"/>
        <v>107</v>
      </c>
      <c r="M119" s="122" t="str">
        <f>IFERROR(__xludf.DUMMYFUNCTION("""COMPUTED_VALUE"""),"Big100hd")</f>
        <v>Big100hd</v>
      </c>
      <c r="N119" s="131">
        <f>vlookup(M119,Knight!$F$27:$I$1414,4,FALSE)</f>
        <v>7</v>
      </c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>
      <c r="C120" t="e">
        <v>#N/A</v>
      </c>
      <c r="D120" s="122"/>
      <c r="E120" s="122"/>
      <c r="F120" s="122"/>
      <c r="G120" s="122"/>
      <c r="H120" s="122"/>
      <c r="I120" s="122"/>
      <c r="J120" s="122"/>
      <c r="K120" s="122"/>
      <c r="L120" s="122">
        <f t="shared" si="1"/>
        <v>108</v>
      </c>
      <c r="M120" s="122" t="str">
        <f>IFERROR(__xludf.DUMMYFUNCTION("""COMPUTED_VALUE"""),"debmitc")</f>
        <v>debmitc</v>
      </c>
      <c r="N120" s="131">
        <f>vlookup(M120,Knight!$F$27:$I$1414,4,FALSE)</f>
        <v>1</v>
      </c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>
      <c r="C121" t="e">
        <v>#N/A</v>
      </c>
      <c r="D121" s="122"/>
      <c r="E121" s="122"/>
      <c r="F121" s="122"/>
      <c r="G121" s="122"/>
      <c r="H121" s="122"/>
      <c r="I121" s="122"/>
      <c r="J121" s="122"/>
      <c r="K121" s="122"/>
      <c r="L121" s="122">
        <f t="shared" si="1"/>
        <v>109</v>
      </c>
      <c r="M121" s="122" t="str">
        <f>IFERROR(__xludf.DUMMYFUNCTION("""COMPUTED_VALUE"""),"Rubik80")</f>
        <v>Rubik80</v>
      </c>
      <c r="N121" s="131">
        <f>vlookup(M121,Knight!$F$27:$I$1414,4,FALSE)</f>
        <v>6</v>
      </c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>
      <c r="C122" t="e">
        <v>#N/A</v>
      </c>
      <c r="D122" s="122"/>
      <c r="E122" s="122"/>
      <c r="F122" s="122"/>
      <c r="G122" s="122"/>
      <c r="H122" s="122"/>
      <c r="I122" s="122"/>
      <c r="J122" s="122"/>
      <c r="K122" s="122"/>
      <c r="L122" s="122">
        <f t="shared" si="1"/>
        <v>110</v>
      </c>
      <c r="M122" s="122" t="str">
        <f>IFERROR(__xludf.DUMMYFUNCTION("""COMPUTED_VALUE"""),"Arts5 ")</f>
        <v>Arts5 </v>
      </c>
      <c r="N122" s="131">
        <f>vlookup(M122,Knight!$F$27:$I$1414,4,FALSE)</f>
        <v>0</v>
      </c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>
      <c r="C123" t="e">
        <v>#N/A</v>
      </c>
      <c r="D123" s="122"/>
      <c r="E123" s="122"/>
      <c r="F123" s="122"/>
      <c r="G123" s="122"/>
      <c r="H123" s="122"/>
      <c r="I123" s="122"/>
      <c r="J123" s="122"/>
      <c r="K123" s="122"/>
      <c r="L123" s="122">
        <f t="shared" si="1"/>
        <v>111</v>
      </c>
      <c r="M123" s="122" t="str">
        <f>IFERROR(__xludf.DUMMYFUNCTION("""COMPUTED_VALUE"""),"frostbyte13")</f>
        <v>frostbyte13</v>
      </c>
      <c r="N123" s="131">
        <f>vlookup(M123,Knight!$F$27:$I$1414,4,FALSE)</f>
        <v>1</v>
      </c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>
      <c r="C124" t="e">
        <v>#N/A</v>
      </c>
      <c r="D124" s="122"/>
      <c r="E124" s="122"/>
      <c r="F124" s="122"/>
      <c r="G124" s="122"/>
      <c r="H124" s="122"/>
      <c r="I124" s="122"/>
      <c r="J124" s="122"/>
      <c r="K124" s="122"/>
      <c r="L124" s="122">
        <f t="shared" si="1"/>
        <v>112</v>
      </c>
      <c r="M124" s="122" t="str">
        <f>IFERROR(__xludf.DUMMYFUNCTION("""COMPUTED_VALUE"""),"littlemonsters77")</f>
        <v>littlemonsters77</v>
      </c>
      <c r="N124" s="131">
        <f>vlookup(M124,Knight!$F$27:$I$1414,4,FALSE)</f>
        <v>1</v>
      </c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>
      <c r="C125" t="e">
        <v>#N/A</v>
      </c>
      <c r="D125" s="122"/>
      <c r="E125" s="122"/>
      <c r="F125" s="122"/>
      <c r="G125" s="122"/>
      <c r="H125" s="122"/>
      <c r="I125" s="122"/>
      <c r="J125" s="122"/>
      <c r="K125" s="122"/>
      <c r="L125" s="122">
        <f t="shared" si="1"/>
        <v>113</v>
      </c>
      <c r="M125" s="122" t="str">
        <f>IFERROR(__xludf.DUMMYFUNCTION("""COMPUTED_VALUE"""),"JRdaBoss")</f>
        <v>JRdaBoss</v>
      </c>
      <c r="N125" s="131">
        <f>vlookup(M125,Knight!$F$27:$I$1414,4,FALSE)</f>
        <v>1</v>
      </c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>
      <c r="C126" t="e">
        <v>#N/A</v>
      </c>
      <c r="D126" s="122"/>
      <c r="E126" s="122"/>
      <c r="F126" s="122"/>
      <c r="G126" s="122"/>
      <c r="H126" s="122"/>
      <c r="I126" s="122"/>
      <c r="J126" s="122"/>
      <c r="K126" s="122"/>
      <c r="L126" s="122">
        <f t="shared" si="1"/>
        <v>114</v>
      </c>
      <c r="M126" s="122" t="str">
        <f>IFERROR(__xludf.DUMMYFUNCTION("""COMPUTED_VALUE"""),"MeanderingMonkeys")</f>
        <v>MeanderingMonkeys</v>
      </c>
      <c r="N126" s="131">
        <f>vlookup(M126,Knight!$F$27:$I$1414,4,FALSE)</f>
        <v>22</v>
      </c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>
      <c r="C127" t="e">
        <v>#N/A</v>
      </c>
      <c r="D127" s="122"/>
      <c r="E127" s="122"/>
      <c r="F127" s="122"/>
      <c r="G127" s="122"/>
      <c r="H127" s="122"/>
      <c r="I127" s="122"/>
      <c r="J127" s="122"/>
      <c r="K127" s="122"/>
      <c r="L127" s="122">
        <f t="shared" si="1"/>
        <v>115</v>
      </c>
      <c r="M127" s="122" t="str">
        <f>IFERROR(__xludf.DUMMYFUNCTION("""COMPUTED_VALUE"""),"HB31")</f>
        <v>HB31</v>
      </c>
      <c r="N127" s="131">
        <f>vlookup(M127,Knight!$F$27:$I$1414,4,FALSE)</f>
        <v>1</v>
      </c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>
      <c r="C128" t="e">
        <v>#N/A</v>
      </c>
      <c r="D128" s="122"/>
      <c r="E128" s="122"/>
      <c r="F128" s="122"/>
      <c r="G128" s="122"/>
      <c r="H128" s="122"/>
      <c r="I128" s="122"/>
      <c r="J128" s="122"/>
      <c r="K128" s="122"/>
      <c r="L128" s="122">
        <f t="shared" si="1"/>
        <v>116</v>
      </c>
      <c r="M128" s="122" t="str">
        <f>IFERROR(__xludf.DUMMYFUNCTION("""COMPUTED_VALUE"""),"Justforfun33")</f>
        <v>Justforfun33</v>
      </c>
      <c r="N128" s="131">
        <f>vlookup(M128,Knight!$F$27:$I$1414,4,FALSE)</f>
        <v>5</v>
      </c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>
      <c r="C129" t="e">
        <v>#N/A</v>
      </c>
      <c r="D129" s="122"/>
      <c r="E129" s="122"/>
      <c r="F129" s="122"/>
      <c r="G129" s="122"/>
      <c r="H129" s="122"/>
      <c r="I129" s="122"/>
      <c r="J129" s="122"/>
      <c r="K129" s="122"/>
      <c r="L129" s="122">
        <f t="shared" si="1"/>
        <v>117</v>
      </c>
      <c r="M129" s="122" t="str">
        <f>IFERROR(__xludf.DUMMYFUNCTION("""COMPUTED_VALUE"""),"xptwo")</f>
        <v>xptwo</v>
      </c>
      <c r="N129" s="131">
        <f>vlookup(M129,Knight!$F$27:$I$1414,4,FALSE)</f>
        <v>11</v>
      </c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>
      <c r="C130" t="e">
        <v>#N/A</v>
      </c>
      <c r="D130" s="122"/>
      <c r="E130" s="122"/>
      <c r="F130" s="122"/>
      <c r="G130" s="122"/>
      <c r="H130" s="122"/>
      <c r="I130" s="122"/>
      <c r="J130" s="122"/>
      <c r="K130" s="122"/>
      <c r="L130" s="122">
        <f t="shared" si="1"/>
        <v>118</v>
      </c>
      <c r="M130" s="122" t="str">
        <f>IFERROR(__xludf.DUMMYFUNCTION("""COMPUTED_VALUE"""),"DogSoft")</f>
        <v>DogSoft</v>
      </c>
      <c r="N130" s="131">
        <f>vlookup(M130,Knight!$F$27:$I$1414,4,FALSE)</f>
        <v>4</v>
      </c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>
      <c r="C131" t="e">
        <v>#N/A</v>
      </c>
      <c r="D131" s="122"/>
      <c r="E131" s="122"/>
      <c r="F131" s="122"/>
      <c r="G131" s="122"/>
      <c r="H131" s="122"/>
      <c r="I131" s="122"/>
      <c r="J131" s="122"/>
      <c r="K131" s="122"/>
      <c r="L131" s="122">
        <f t="shared" si="1"/>
        <v>119</v>
      </c>
      <c r="M131" s="122" t="str">
        <f>IFERROR(__xludf.DUMMYFUNCTION("""COMPUTED_VALUE"""),"sfwife")</f>
        <v>sfwife</v>
      </c>
      <c r="N131" s="131">
        <f>vlookup(M131,Knight!$F$27:$I$1414,4,FALSE)</f>
        <v>8</v>
      </c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>
      <c r="C132" t="e">
        <v>#N/A</v>
      </c>
      <c r="D132" s="122"/>
      <c r="E132" s="122"/>
      <c r="F132" s="122"/>
      <c r="G132" s="122"/>
      <c r="H132" s="122"/>
      <c r="I132" s="122"/>
      <c r="J132" s="122"/>
      <c r="K132" s="122"/>
      <c r="L132" s="122">
        <f t="shared" si="1"/>
        <v>120</v>
      </c>
      <c r="M132" s="122" t="str">
        <f>IFERROR(__xludf.DUMMYFUNCTION("""COMPUTED_VALUE"""),"delaner46")</f>
        <v>delaner46</v>
      </c>
      <c r="N132" s="131">
        <f>vlookup(M132,Knight!$F$27:$I$1414,4,FALSE)</f>
        <v>10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>
      <c r="C133" t="e">
        <v>#N/A</v>
      </c>
      <c r="D133" s="122"/>
      <c r="E133" s="122"/>
      <c r="F133" s="122"/>
      <c r="G133" s="122"/>
      <c r="H133" s="122"/>
      <c r="I133" s="122"/>
      <c r="J133" s="122"/>
      <c r="K133" s="122"/>
      <c r="L133" s="122">
        <f t="shared" si="1"/>
        <v>121</v>
      </c>
      <c r="M133" s="122" t="str">
        <f>IFERROR(__xludf.DUMMYFUNCTION("""COMPUTED_VALUE"""),"wemissmo")</f>
        <v>wemissmo</v>
      </c>
      <c r="N133" s="131">
        <f>vlookup(M133,Knight!$F$27:$I$1414,4,FALSE)</f>
        <v>2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>
      <c r="C134" t="e">
        <v>#N/A</v>
      </c>
      <c r="D134" s="122"/>
      <c r="E134" s="122"/>
      <c r="F134" s="122"/>
      <c r="G134" s="122"/>
      <c r="H134" s="122"/>
      <c r="I134" s="122"/>
      <c r="J134" s="122"/>
      <c r="K134" s="122"/>
      <c r="L134" s="122">
        <f t="shared" si="1"/>
        <v>122</v>
      </c>
      <c r="M134" s="122" t="str">
        <f>IFERROR(__xludf.DUMMYFUNCTION("""COMPUTED_VALUE"""),"sockenpuppe789")</f>
        <v>sockenpuppe789</v>
      </c>
      <c r="N134" s="131">
        <f>vlookup(M134,Knight!$F$27:$I$1414,4,FALSE)</f>
        <v>1</v>
      </c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>
      <c r="C135" t="e">
        <v>#N/A</v>
      </c>
      <c r="D135" s="122"/>
      <c r="E135" s="122"/>
      <c r="F135" s="122"/>
      <c r="G135" s="122"/>
      <c r="H135" s="122"/>
      <c r="I135" s="122"/>
      <c r="J135" s="122"/>
      <c r="K135" s="122"/>
      <c r="L135" s="122">
        <f t="shared" si="1"/>
        <v>123</v>
      </c>
      <c r="M135" s="122" t="str">
        <f>IFERROR(__xludf.DUMMYFUNCTION("""COMPUTED_VALUE"""),"steha70")</f>
        <v>steha70</v>
      </c>
      <c r="N135" s="131">
        <f>vlookup(M135,Knight!$F$27:$I$1414,4,FALSE)</f>
        <v>1</v>
      </c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>
      <c r="C136" t="e">
        <v>#N/A</v>
      </c>
      <c r="D136" s="122"/>
      <c r="E136" s="122"/>
      <c r="F136" s="122"/>
      <c r="G136" s="122"/>
      <c r="H136" s="122"/>
      <c r="I136" s="122"/>
      <c r="J136" s="122"/>
      <c r="K136" s="122"/>
      <c r="L136" s="122">
        <f t="shared" si="1"/>
        <v>124</v>
      </c>
      <c r="M136" s="122" t="str">
        <f>IFERROR(__xludf.DUMMYFUNCTION("""COMPUTED_VALUE"""),"NYBOSS")</f>
        <v>NYBOSS</v>
      </c>
      <c r="N136" s="131">
        <f>vlookup(M136,Knight!$F$27:$I$1414,4,FALSE)</f>
        <v>1</v>
      </c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>
      <c r="C137" t="e">
        <v>#N/A</v>
      </c>
      <c r="D137" s="122"/>
      <c r="E137" s="122"/>
      <c r="F137" s="122"/>
      <c r="G137" s="122"/>
      <c r="H137" s="122"/>
      <c r="I137" s="122"/>
      <c r="J137" s="122"/>
      <c r="K137" s="122"/>
      <c r="L137" s="122">
        <f t="shared" si="1"/>
        <v>125</v>
      </c>
      <c r="M137" s="122" t="str">
        <f>IFERROR(__xludf.DUMMYFUNCTION("""COMPUTED_VALUE"""),"Tabata2")</f>
        <v>Tabata2</v>
      </c>
      <c r="N137" s="131">
        <f>vlookup(M137,Knight!$F$27:$I$1414,4,FALSE)</f>
        <v>9</v>
      </c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>
      <c r="C138" t="e">
        <v>#N/A</v>
      </c>
      <c r="D138" s="122"/>
      <c r="E138" s="122"/>
      <c r="F138" s="122"/>
      <c r="G138" s="122"/>
      <c r="H138" s="122"/>
      <c r="I138" s="122"/>
      <c r="J138" s="122"/>
      <c r="K138" s="122"/>
      <c r="L138" s="122">
        <f t="shared" si="1"/>
        <v>126</v>
      </c>
      <c r="M138" s="122" t="str">
        <f>IFERROR(__xludf.DUMMYFUNCTION("""COMPUTED_VALUE"""),"grubsneerg")</f>
        <v>grubsneerg</v>
      </c>
      <c r="N138" s="131">
        <f>vlookup(M138,Knight!$F$27:$I$1414,4,FALSE)</f>
        <v>1</v>
      </c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>
      <c r="C139" t="e">
        <v>#N/A</v>
      </c>
      <c r="D139" s="122"/>
      <c r="E139" s="122"/>
      <c r="F139" s="122"/>
      <c r="G139" s="122"/>
      <c r="H139" s="122"/>
      <c r="I139" s="122"/>
      <c r="J139" s="122"/>
      <c r="K139" s="122"/>
      <c r="L139" s="122">
        <f t="shared" si="1"/>
        <v>127</v>
      </c>
      <c r="M139" s="122" t="str">
        <f>IFERROR(__xludf.DUMMYFUNCTION("""COMPUTED_VALUE"""),"WiseOldWizard")</f>
        <v>WiseOldWizard</v>
      </c>
      <c r="N139" s="131">
        <f>vlookup(M139,Knight!$F$27:$I$1414,4,FALSE)</f>
        <v>1</v>
      </c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>
      <c r="C140" t="e">
        <v>#N/A</v>
      </c>
      <c r="D140" s="122"/>
      <c r="E140" s="122"/>
      <c r="F140" s="122"/>
      <c r="G140" s="122"/>
      <c r="H140" s="122"/>
      <c r="I140" s="122"/>
      <c r="J140" s="122"/>
      <c r="K140" s="122"/>
      <c r="L140" s="122">
        <f t="shared" si="1"/>
        <v>128</v>
      </c>
      <c r="M140" s="122" t="str">
        <f>IFERROR(__xludf.DUMMYFUNCTION("""COMPUTED_VALUE"""),"jal")</f>
        <v>jal</v>
      </c>
      <c r="N140" s="131">
        <f>vlookup(M140,Knight!$F$27:$I$1414,4,FALSE)</f>
        <v>6</v>
      </c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>
      <c r="C141" t="e">
        <v>#N/A</v>
      </c>
      <c r="D141" s="122"/>
      <c r="E141" s="122"/>
      <c r="F141" s="122"/>
      <c r="G141" s="122"/>
      <c r="H141" s="122"/>
      <c r="I141" s="122"/>
      <c r="J141" s="122"/>
      <c r="K141" s="122"/>
      <c r="L141" s="122">
        <f t="shared" si="1"/>
        <v>129</v>
      </c>
      <c r="M141" s="122" t="str">
        <f>IFERROR(__xludf.DUMMYFUNCTION("""COMPUTED_VALUE"""),"cambridgehannons")</f>
        <v>cambridgehannons</v>
      </c>
      <c r="N141" s="131">
        <f>vlookup(M141,Knight!$F$27:$I$1414,4,FALSE)</f>
        <v>1</v>
      </c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>
      <c r="C142" t="e">
        <v>#N/A</v>
      </c>
      <c r="D142" s="122"/>
      <c r="E142" s="122"/>
      <c r="F142" s="122"/>
      <c r="G142" s="122"/>
      <c r="H142" s="122"/>
      <c r="I142" s="122"/>
      <c r="J142" s="122"/>
      <c r="K142" s="122"/>
      <c r="L142" s="122">
        <f t="shared" si="1"/>
        <v>130</v>
      </c>
      <c r="M142" s="122" t="str">
        <f>IFERROR(__xludf.DUMMYFUNCTION("""COMPUTED_VALUE"""),"BonnieB1")</f>
        <v>BonnieB1</v>
      </c>
      <c r="N142" s="131">
        <f>vlookup(M142,Knight!$F$27:$I$1414,4,FALSE)</f>
        <v>2</v>
      </c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>
      <c r="C143" t="e">
        <v>#N/A</v>
      </c>
      <c r="D143" s="122"/>
      <c r="E143" s="122"/>
      <c r="F143" s="122"/>
      <c r="G143" s="122"/>
      <c r="H143" s="122"/>
      <c r="I143" s="122"/>
      <c r="J143" s="122"/>
      <c r="K143" s="122"/>
      <c r="L143" s="122">
        <f t="shared" si="1"/>
        <v>131</v>
      </c>
      <c r="M143" s="122" t="str">
        <f>IFERROR(__xludf.DUMMYFUNCTION("""COMPUTED_VALUE"""),"90mile")</f>
        <v>90mile</v>
      </c>
      <c r="N143" s="131">
        <f>vlookup(M143,Knight!$F$27:$I$1414,4,FALSE)</f>
        <v>1</v>
      </c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>
      <c r="C144" t="e">
        <v>#N/A</v>
      </c>
      <c r="D144" s="122"/>
      <c r="E144" s="122"/>
      <c r="F144" s="122"/>
      <c r="G144" s="122"/>
      <c r="H144" s="122"/>
      <c r="I144" s="122"/>
      <c r="J144" s="122"/>
      <c r="K144" s="122"/>
      <c r="L144" s="122">
        <f t="shared" si="1"/>
        <v>132</v>
      </c>
      <c r="M144" s="122" t="str">
        <f>IFERROR(__xludf.DUMMYFUNCTION("""COMPUTED_VALUE"""),"Valj519")</f>
        <v>Valj519</v>
      </c>
      <c r="N144" s="131">
        <f>vlookup(M144,Knight!$F$27:$I$1414,4,FALSE)</f>
        <v>0</v>
      </c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>
      <c r="C145" t="e">
        <v>#N/A</v>
      </c>
      <c r="D145" s="122"/>
      <c r="E145" s="122"/>
      <c r="F145" s="122"/>
      <c r="G145" s="122"/>
      <c r="H145" s="122"/>
      <c r="I145" s="122"/>
      <c r="J145" s="122"/>
      <c r="K145" s="122"/>
      <c r="L145" s="122">
        <f t="shared" si="1"/>
        <v>133</v>
      </c>
      <c r="M145" s="122" t="str">
        <f>IFERROR(__xludf.DUMMYFUNCTION("""COMPUTED_VALUE"""),"ATeam4")</f>
        <v>ATeam4</v>
      </c>
      <c r="N145" s="131">
        <f>vlookup(M145,Knight!$F$27:$I$1414,4,FALSE)</f>
        <v>3</v>
      </c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>
      <c r="C146" t="e">
        <v>#N/A</v>
      </c>
      <c r="D146" s="122"/>
      <c r="E146" s="122"/>
      <c r="F146" s="122"/>
      <c r="G146" s="122"/>
      <c r="H146" s="122"/>
      <c r="I146" s="122"/>
      <c r="J146" s="122"/>
      <c r="K146" s="122"/>
      <c r="L146" s="122">
        <f t="shared" si="1"/>
        <v>134</v>
      </c>
      <c r="M146" s="122" t="str">
        <f>IFERROR(__xludf.DUMMYFUNCTION("""COMPUTED_VALUE"""),"gargoyle18")</f>
        <v>gargoyle18</v>
      </c>
      <c r="N146" s="131">
        <f>vlookup(M146,Knight!$F$27:$I$1414,4,FALSE)</f>
        <v>6</v>
      </c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>
      <c r="C147" t="e">
        <v>#N/A</v>
      </c>
      <c r="D147" s="122"/>
      <c r="E147" s="122"/>
      <c r="F147" s="122"/>
      <c r="G147" s="122"/>
      <c r="H147" s="122"/>
      <c r="I147" s="122"/>
      <c r="J147" s="122"/>
      <c r="K147" s="122"/>
      <c r="L147" s="122">
        <f t="shared" si="1"/>
        <v>135</v>
      </c>
      <c r="M147" s="122" t="str">
        <f>IFERROR(__xludf.DUMMYFUNCTION("""COMPUTED_VALUE"""),"dvdnjyc")</f>
        <v>dvdnjyc</v>
      </c>
      <c r="N147" s="131">
        <f>vlookup(M147,Knight!$F$27:$I$1414,4,FALSE)</f>
        <v>6</v>
      </c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>
      <c r="C148" t="e">
        <v>#N/A</v>
      </c>
      <c r="D148" s="122"/>
      <c r="E148" s="122"/>
      <c r="F148" s="122"/>
      <c r="G148" s="122"/>
      <c r="H148" s="122"/>
      <c r="I148" s="122"/>
      <c r="J148" s="122"/>
      <c r="K148" s="122"/>
      <c r="L148" s="122">
        <f t="shared" si="1"/>
        <v>136</v>
      </c>
      <c r="M148" s="122" t="str">
        <f>IFERROR(__xludf.DUMMYFUNCTION("""COMPUTED_VALUE"""),"Acudaira")</f>
        <v>Acudaira</v>
      </c>
      <c r="N148" s="131">
        <f>vlookup(M148,Knight!$F$27:$I$1414,4,FALSE)</f>
        <v>1</v>
      </c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>
      <c r="C149" t="e">
        <v>#N/A</v>
      </c>
      <c r="D149" s="122"/>
      <c r="E149" s="122"/>
      <c r="F149" s="122"/>
      <c r="G149" s="122"/>
      <c r="H149" s="122"/>
      <c r="I149" s="122"/>
      <c r="J149" s="122"/>
      <c r="K149" s="122"/>
      <c r="L149" s="122">
        <f t="shared" si="1"/>
        <v>137</v>
      </c>
      <c r="M149" s="122" t="str">
        <f>IFERROR(__xludf.DUMMYFUNCTION("""COMPUTED_VALUE"""),"zip61348")</f>
        <v>zip61348</v>
      </c>
      <c r="N149" s="131">
        <f>vlookup(M149,Knight!$F$27:$I$1414,4,FALSE)</f>
        <v>1</v>
      </c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>
      <c r="C150" t="e">
        <v>#N/A</v>
      </c>
      <c r="D150" s="122"/>
      <c r="E150" s="122"/>
      <c r="F150" s="122"/>
      <c r="G150" s="122"/>
      <c r="H150" s="122"/>
      <c r="I150" s="122"/>
      <c r="J150" s="122"/>
      <c r="K150" s="122"/>
      <c r="L150" s="122">
        <f t="shared" si="1"/>
        <v>138</v>
      </c>
      <c r="M150" s="122" t="str">
        <f>IFERROR(__xludf.DUMMYFUNCTION("""COMPUTED_VALUE"""),"MrsHB31")</f>
        <v>MrsHB31</v>
      </c>
      <c r="N150" s="131">
        <f>vlookup(M150,Knight!$F$27:$I$1414,4,FALSE)</f>
        <v>1</v>
      </c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>
      <c r="C151" t="e">
        <v>#N/A</v>
      </c>
      <c r="D151" s="122"/>
      <c r="E151" s="122"/>
      <c r="F151" s="122"/>
      <c r="G151" s="122"/>
      <c r="H151" s="122"/>
      <c r="I151" s="122"/>
      <c r="J151" s="122"/>
      <c r="K151" s="122"/>
      <c r="L151" s="122">
        <f t="shared" si="1"/>
        <v>139</v>
      </c>
      <c r="M151" s="122" t="str">
        <f>IFERROR(__xludf.DUMMYFUNCTION("""COMPUTED_VALUE"""),"mtbiker64")</f>
        <v>mtbiker64</v>
      </c>
      <c r="N151" s="131">
        <f>vlookup(M151,Knight!$F$27:$I$1414,4,FALSE)</f>
        <v>1</v>
      </c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>
      <c r="C152" t="e">
        <v>#N/A</v>
      </c>
      <c r="D152" s="122"/>
      <c r="E152" s="122"/>
      <c r="F152" s="122"/>
      <c r="G152" s="122"/>
      <c r="H152" s="122"/>
      <c r="I152" s="122"/>
      <c r="J152" s="122"/>
      <c r="K152" s="122"/>
      <c r="L152" s="122">
        <f t="shared" si="1"/>
        <v>140</v>
      </c>
      <c r="M152" s="122" t="str">
        <f>IFERROR(__xludf.DUMMYFUNCTION("""COMPUTED_VALUE"""),"papasmurfsr ")</f>
        <v>papasmurfsr </v>
      </c>
      <c r="N152" s="131">
        <f>vlookup(M152,Knight!$F$27:$I$1414,4,FALSE)</f>
        <v>0</v>
      </c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>
      <c r="C153" t="e">
        <v>#N/A</v>
      </c>
      <c r="D153" s="122"/>
      <c r="E153" s="122"/>
      <c r="F153" s="122"/>
      <c r="G153" s="122"/>
      <c r="H153" s="122"/>
      <c r="I153" s="122"/>
      <c r="J153" s="122"/>
      <c r="K153" s="122"/>
      <c r="L153" s="122">
        <f t="shared" si="1"/>
        <v>141</v>
      </c>
      <c r="M153" s="122" t="str">
        <f>IFERROR(__xludf.DUMMYFUNCTION("""COMPUTED_VALUE"""),"TURTLE")</f>
        <v>TURTLE</v>
      </c>
      <c r="N153" s="131">
        <f>vlookup(M153,Knight!$F$27:$I$1414,4,FALSE)</f>
        <v>2</v>
      </c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>
      <c r="C154" t="e">
        <v>#N/A</v>
      </c>
      <c r="D154" s="122"/>
      <c r="E154" s="122"/>
      <c r="F154" s="122"/>
      <c r="G154" s="122"/>
      <c r="H154" s="122"/>
      <c r="I154" s="122"/>
      <c r="J154" s="122"/>
      <c r="K154" s="122"/>
      <c r="L154" s="122">
        <f t="shared" si="1"/>
        <v>142</v>
      </c>
      <c r="M154" s="122" t="str">
        <f>IFERROR(__xludf.DUMMYFUNCTION("""COMPUTED_VALUE"""),"geckofreund")</f>
        <v>geckofreund</v>
      </c>
      <c r="N154" s="131">
        <f>vlookup(M154,Knight!$F$27:$I$1414,4,FALSE)</f>
        <v>2</v>
      </c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>
      <c r="C155" t="e">
        <v>#N/A</v>
      </c>
      <c r="D155" s="122"/>
      <c r="E155" s="122"/>
      <c r="F155" s="122"/>
      <c r="G155" s="122"/>
      <c r="H155" s="122"/>
      <c r="I155" s="122"/>
      <c r="J155" s="122"/>
      <c r="K155" s="122"/>
      <c r="L155" s="122">
        <f t="shared" si="1"/>
        <v>143</v>
      </c>
      <c r="M155" s="122" t="str">
        <f>IFERROR(__xludf.DUMMYFUNCTION("""COMPUTED_VALUE"""),"NoahCache")</f>
        <v>NoahCache</v>
      </c>
      <c r="N155" s="131">
        <f>vlookup(M155,Knight!$F$27:$I$1414,4,FALSE)</f>
        <v>2</v>
      </c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>
      <c r="C156" t="e">
        <v>#N/A</v>
      </c>
      <c r="D156" s="122"/>
      <c r="E156" s="122"/>
      <c r="F156" s="122"/>
      <c r="G156" s="122"/>
      <c r="H156" s="122"/>
      <c r="I156" s="122"/>
      <c r="J156" s="122"/>
      <c r="K156" s="122"/>
      <c r="L156" s="122">
        <f t="shared" si="1"/>
        <v>144</v>
      </c>
      <c r="M156" s="122" t="str">
        <f>IFERROR(__xludf.DUMMYFUNCTION("""COMPUTED_VALUE"""),"Syrtene")</f>
        <v>Syrtene</v>
      </c>
      <c r="N156" s="131">
        <f>vlookup(M156,Knight!$F$27:$I$1414,4,FALSE)</f>
        <v>2</v>
      </c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>
      <c r="C157" t="e">
        <v>#N/A</v>
      </c>
      <c r="D157" s="122"/>
      <c r="E157" s="122"/>
      <c r="F157" s="122"/>
      <c r="G157" s="122"/>
      <c r="H157" s="122"/>
      <c r="I157" s="122"/>
      <c r="J157" s="122"/>
      <c r="K157" s="122"/>
      <c r="L157" s="122">
        <f t="shared" si="1"/>
        <v>145</v>
      </c>
      <c r="M157" s="122" t="str">
        <f>IFERROR(__xludf.DUMMYFUNCTION("""COMPUTED_VALUE"""),"Bisquick2")</f>
        <v>Bisquick2</v>
      </c>
      <c r="N157" s="131">
        <f>vlookup(M157,Knight!$F$27:$I$1414,4,FALSE)</f>
        <v>1</v>
      </c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>
      <c r="C158" t="e">
        <v>#N/A</v>
      </c>
      <c r="D158" s="122"/>
      <c r="E158" s="122"/>
      <c r="F158" s="122"/>
      <c r="G158" s="122"/>
      <c r="H158" s="122"/>
      <c r="I158" s="122"/>
      <c r="J158" s="122"/>
      <c r="K158" s="122"/>
      <c r="L158" s="122">
        <f t="shared" si="1"/>
        <v>146</v>
      </c>
      <c r="M158" s="122" t="str">
        <f>IFERROR(__xludf.DUMMYFUNCTION("""COMPUTED_VALUE"""),"Bambusznad")</f>
        <v>Bambusznad</v>
      </c>
      <c r="N158" s="131">
        <f>vlookup(M158,Knight!$F$27:$I$1414,4,FALSE)</f>
        <v>2</v>
      </c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>
      <c r="C159" t="e">
        <v>#N/A</v>
      </c>
      <c r="D159" s="122"/>
      <c r="E159" s="122"/>
      <c r="F159" s="122"/>
      <c r="G159" s="122"/>
      <c r="H159" s="122"/>
      <c r="I159" s="122"/>
      <c r="J159" s="122"/>
      <c r="K159" s="122"/>
      <c r="L159" s="122">
        <f t="shared" si="1"/>
        <v>147</v>
      </c>
      <c r="M159" s="122" t="str">
        <f>IFERROR(__xludf.DUMMYFUNCTION("""COMPUTED_VALUE"""),"dt07751")</f>
        <v>dt07751</v>
      </c>
      <c r="N159" s="131">
        <f>vlookup(M159,Knight!$F$27:$I$1414,4,FALSE)</f>
        <v>18</v>
      </c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>
      <c r="C160" t="e">
        <v>#N/A</v>
      </c>
      <c r="D160" s="122"/>
      <c r="E160" s="122"/>
      <c r="F160" s="122"/>
      <c r="G160" s="122"/>
      <c r="H160" s="122"/>
      <c r="I160" s="122"/>
      <c r="J160" s="122"/>
      <c r="K160" s="122"/>
      <c r="L160" s="122">
        <f t="shared" si="1"/>
        <v>148</v>
      </c>
      <c r="M160" s="122" t="str">
        <f>IFERROR(__xludf.DUMMYFUNCTION("""COMPUTED_VALUE"""),"hunniees")</f>
        <v>hunniees</v>
      </c>
      <c r="N160" s="131">
        <f>vlookup(M160,Knight!$F$27:$I$1414,4,FALSE)</f>
        <v>17</v>
      </c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>
      <c r="C161" t="e">
        <v>#N/A</v>
      </c>
      <c r="D161" s="122"/>
      <c r="E161" s="122"/>
      <c r="F161" s="122"/>
      <c r="G161" s="122"/>
      <c r="H161" s="122"/>
      <c r="I161" s="122"/>
      <c r="J161" s="122"/>
      <c r="K161" s="122"/>
      <c r="L161" s="122">
        <f t="shared" si="1"/>
        <v>149</v>
      </c>
      <c r="M161" s="122" t="str">
        <f>IFERROR(__xludf.DUMMYFUNCTION("""COMPUTED_VALUE"""),"SoccerGurl")</f>
        <v>SoccerGurl</v>
      </c>
      <c r="N161" s="131">
        <f>vlookup(M161,Knight!$F$27:$I$1414,4,FALSE)</f>
        <v>1</v>
      </c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>
      <c r="C162" t="e">
        <v>#N/A</v>
      </c>
      <c r="D162" s="122"/>
      <c r="E162" s="122"/>
      <c r="F162" s="122"/>
      <c r="G162" s="122"/>
      <c r="H162" s="122"/>
      <c r="I162" s="122"/>
      <c r="J162" s="122"/>
      <c r="K162" s="122"/>
      <c r="L162" s="122">
        <f t="shared" si="1"/>
        <v>150</v>
      </c>
      <c r="M162" s="122" t="str">
        <f>IFERROR(__xludf.DUMMYFUNCTION("""COMPUTED_VALUE"""),"GeoZ")</f>
        <v>GeoZ</v>
      </c>
      <c r="N162" s="131">
        <f>vlookup(M162,Knight!$F$27:$I$1414,4,FALSE)</f>
        <v>1</v>
      </c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>
      <c r="C163" t="e">
        <v>#N/A</v>
      </c>
      <c r="D163" s="122"/>
      <c r="E163" s="122"/>
      <c r="F163" s="122"/>
      <c r="G163" s="122"/>
      <c r="H163" s="122"/>
      <c r="I163" s="122"/>
      <c r="J163" s="122"/>
      <c r="K163" s="122"/>
      <c r="L163" s="122">
        <f t="shared" si="1"/>
        <v>151</v>
      </c>
      <c r="M163" s="122" t="str">
        <f>IFERROR(__xludf.DUMMYFUNCTION("""COMPUTED_VALUE"""),"lison55")</f>
        <v>lison55</v>
      </c>
      <c r="N163" s="131">
        <f>vlookup(M163,Knight!$F$27:$I$1414,4,FALSE)</f>
        <v>1</v>
      </c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>
      <c r="C164" t="e">
        <v>#N/A</v>
      </c>
      <c r="D164" s="122"/>
      <c r="E164" s="122"/>
      <c r="F164" s="122"/>
      <c r="G164" s="122"/>
      <c r="H164" s="122"/>
      <c r="I164" s="122"/>
      <c r="J164" s="122"/>
      <c r="K164" s="122"/>
      <c r="L164" s="122">
        <f t="shared" si="1"/>
        <v>152</v>
      </c>
      <c r="M164" s="122" t="str">
        <f>IFERROR(__xludf.DUMMYFUNCTION("""COMPUTED_VALUE"""),"cachaholic")</f>
        <v>cachaholic</v>
      </c>
      <c r="N164" s="131">
        <f>vlookup(M164,Knight!$F$27:$I$1414,4,FALSE)</f>
        <v>4</v>
      </c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>
      <c r="C165" t="e">
        <v>#N/A</v>
      </c>
      <c r="D165" s="122"/>
      <c r="E165" s="122"/>
      <c r="F165" s="122"/>
      <c r="G165" s="122"/>
      <c r="H165" s="122"/>
      <c r="I165" s="122"/>
      <c r="J165" s="122"/>
      <c r="K165" s="122"/>
      <c r="L165" s="122">
        <f t="shared" si="1"/>
        <v>153</v>
      </c>
      <c r="M165" s="122" t="str">
        <f>IFERROR(__xludf.DUMMYFUNCTION("""COMPUTED_VALUE"""),"Derlame ")</f>
        <v>Derlame </v>
      </c>
      <c r="N165" s="131">
        <f>vlookup(M165,Knight!$F$27:$I$1414,4,FALSE)</f>
        <v>1</v>
      </c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>
      <c r="C166" t="e">
        <v>#N/A</v>
      </c>
      <c r="D166" s="122"/>
      <c r="E166" s="122"/>
      <c r="F166" s="122"/>
      <c r="G166" s="122"/>
      <c r="H166" s="122"/>
      <c r="I166" s="122"/>
      <c r="J166" s="122"/>
      <c r="K166" s="122"/>
      <c r="L166" s="122">
        <f t="shared" si="1"/>
        <v>154</v>
      </c>
      <c r="M166" s="122" t="str">
        <f>IFERROR(__xludf.DUMMYFUNCTION("""COMPUTED_VALUE"""),"hwbas04")</f>
        <v>hwbas04</v>
      </c>
      <c r="N166" s="131">
        <f>vlookup(M166,Knight!$F$27:$I$1414,4,FALSE)</f>
        <v>1</v>
      </c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>
      <c r="C167" t="e">
        <v>#N/A</v>
      </c>
      <c r="D167" s="122"/>
      <c r="E167" s="122"/>
      <c r="F167" s="122"/>
      <c r="G167" s="122"/>
      <c r="H167" s="122"/>
      <c r="I167" s="122"/>
      <c r="J167" s="122"/>
      <c r="K167" s="122"/>
      <c r="L167" s="122">
        <f t="shared" si="1"/>
        <v>155</v>
      </c>
      <c r="M167" s="122" t="str">
        <f>IFERROR(__xludf.DUMMYFUNCTION("""COMPUTED_VALUE"""),"Sinijatatu")</f>
        <v>Sinijatatu</v>
      </c>
      <c r="N167" s="131">
        <f>vlookup(M167,Knight!$F$27:$I$1414,4,FALSE)</f>
        <v>1</v>
      </c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>
      <c r="B168" t="s">
        <v>416</v>
      </c>
      <c r="C168">
        <v>22.0</v>
      </c>
      <c r="D168" s="122"/>
      <c r="E168" s="122"/>
      <c r="F168" s="122"/>
      <c r="G168" s="122"/>
      <c r="H168" s="122"/>
      <c r="I168" s="122"/>
      <c r="J168" s="122"/>
      <c r="K168" s="122"/>
      <c r="L168" s="122">
        <f t="shared" si="1"/>
        <v>156</v>
      </c>
      <c r="M168" s="122" t="str">
        <f>IFERROR(__xludf.DUMMYFUNCTION("""COMPUTED_VALUE"""),"Eotwp")</f>
        <v>Eotwp</v>
      </c>
      <c r="N168" s="131">
        <f>vlookup(M168,Knight!$F$27:$I$1414,4,FALSE)</f>
        <v>0</v>
      </c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>
      <c r="B169" t="s">
        <v>44</v>
      </c>
      <c r="C169">
        <v>20.0</v>
      </c>
      <c r="D169" s="122"/>
      <c r="E169" s="122"/>
      <c r="F169" s="122"/>
      <c r="G169" s="122"/>
      <c r="H169" s="122"/>
      <c r="I169" s="122"/>
      <c r="J169" s="122"/>
      <c r="K169" s="122"/>
      <c r="L169" s="122">
        <f t="shared" si="1"/>
        <v>157</v>
      </c>
      <c r="M169" s="122" t="str">
        <f>IFERROR(__xludf.DUMMYFUNCTION("""COMPUTED_VALUE"""),"Kali32891")</f>
        <v>Kali32891</v>
      </c>
      <c r="N169" s="131">
        <f>vlookup(M169,Knight!$F$27:$I$1414,4,FALSE)</f>
        <v>0</v>
      </c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>
      <c r="B170" t="s">
        <v>652</v>
      </c>
      <c r="C170">
        <v>18.0</v>
      </c>
      <c r="D170" s="122"/>
      <c r="E170" s="122"/>
      <c r="F170" s="122"/>
      <c r="G170" s="122"/>
      <c r="H170" s="122"/>
      <c r="I170" s="122"/>
      <c r="J170" s="122"/>
      <c r="K170" s="122"/>
      <c r="L170" s="122">
        <f t="shared" si="1"/>
        <v>158</v>
      </c>
      <c r="M170" s="122" t="str">
        <f>IFERROR(__xludf.DUMMYFUNCTION("""COMPUTED_VALUE"""),"Lindah417 ")</f>
        <v>Lindah417 </v>
      </c>
      <c r="N170" s="131">
        <f>vlookup(M170,Knight!$F$27:$I$1414,4,FALSE)</f>
        <v>1</v>
      </c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>
      <c r="B171" t="s">
        <v>193</v>
      </c>
      <c r="C171">
        <v>18.0</v>
      </c>
      <c r="D171" s="122"/>
      <c r="E171" s="122"/>
      <c r="F171" s="122"/>
      <c r="G171" s="122"/>
      <c r="H171" s="122"/>
      <c r="I171" s="122"/>
      <c r="J171" s="122"/>
      <c r="K171" s="122"/>
      <c r="L171" s="122">
        <f t="shared" si="1"/>
        <v>159</v>
      </c>
      <c r="M171" s="122" t="str">
        <f>IFERROR(__xludf.DUMMYFUNCTION("""COMPUTED_VALUE"""),"Traycee")</f>
        <v>Traycee</v>
      </c>
      <c r="N171" s="131">
        <f>vlookup(M171,Knight!$F$27:$I$1414,4,FALSE)</f>
        <v>2</v>
      </c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>
      <c r="B172" t="s">
        <v>656</v>
      </c>
      <c r="C172">
        <v>17.0</v>
      </c>
      <c r="D172" s="122"/>
      <c r="E172" s="122"/>
      <c r="F172" s="122"/>
      <c r="G172" s="122"/>
      <c r="H172" s="122"/>
      <c r="I172" s="122"/>
      <c r="J172" s="122"/>
      <c r="K172" s="122"/>
      <c r="L172" s="122">
        <f t="shared" si="1"/>
        <v>160</v>
      </c>
      <c r="M172" s="122" t="str">
        <f>IFERROR(__xludf.DUMMYFUNCTION("""COMPUTED_VALUE"""),"trevosetreckers")</f>
        <v>trevosetreckers</v>
      </c>
      <c r="N172" s="131">
        <f>vlookup(M172,Knight!$F$27:$I$1414,4,FALSE)</f>
        <v>0</v>
      </c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>
      <c r="B173" t="s">
        <v>60</v>
      </c>
      <c r="C173">
        <v>15.0</v>
      </c>
      <c r="D173" s="122"/>
      <c r="E173" s="122"/>
      <c r="F173" s="122"/>
      <c r="G173" s="122"/>
      <c r="H173" s="122"/>
      <c r="I173" s="122"/>
      <c r="J173" s="122"/>
      <c r="K173" s="122"/>
      <c r="L173" s="122">
        <f t="shared" si="1"/>
        <v>161</v>
      </c>
      <c r="M173" s="122" t="str">
        <f>IFERROR(__xludf.DUMMYFUNCTION("""COMPUTED_VALUE"""),"candyfloss64")</f>
        <v>candyfloss64</v>
      </c>
      <c r="N173" s="131">
        <f>vlookup(M173,Knight!$F$27:$I$1414,4,FALSE)</f>
        <v>0</v>
      </c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>
      <c r="B174" t="s">
        <v>282</v>
      </c>
      <c r="C174">
        <v>12.0</v>
      </c>
      <c r="D174" s="122"/>
      <c r="E174" s="122"/>
      <c r="F174" s="122"/>
      <c r="G174" s="122"/>
      <c r="H174" s="122"/>
      <c r="I174" s="122"/>
      <c r="J174" s="122"/>
      <c r="K174" s="122"/>
      <c r="L174" s="122">
        <f t="shared" si="1"/>
        <v>162</v>
      </c>
      <c r="M174" s="122" t="str">
        <f>IFERROR(__xludf.DUMMYFUNCTION("""COMPUTED_VALUE"""),"CoffeeBender")</f>
        <v>CoffeeBender</v>
      </c>
      <c r="N174" s="131">
        <f>vlookup(M174,Knight!$F$27:$I$1414,4,FALSE)</f>
        <v>0</v>
      </c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>
      <c r="B175" t="s">
        <v>287</v>
      </c>
      <c r="C175">
        <v>12.0</v>
      </c>
      <c r="D175" s="122"/>
      <c r="E175" s="122"/>
      <c r="F175" s="122"/>
      <c r="G175" s="122"/>
      <c r="H175" s="122"/>
      <c r="I175" s="122"/>
      <c r="J175" s="122"/>
      <c r="K175" s="122"/>
      <c r="L175" s="122">
        <f t="shared" si="1"/>
        <v>163</v>
      </c>
      <c r="M175" s="122" t="str">
        <f>IFERROR(__xludf.DUMMYFUNCTION("""COMPUTED_VALUE"""),"Rapidlywild")</f>
        <v>Rapidlywild</v>
      </c>
      <c r="N175" s="131">
        <f>vlookup(M175,Knight!$F$27:$I$1414,4,FALSE)</f>
        <v>0</v>
      </c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>
      <c r="B176" t="s">
        <v>50</v>
      </c>
      <c r="C176">
        <v>12.0</v>
      </c>
      <c r="D176" s="122"/>
      <c r="E176" s="122"/>
      <c r="F176" s="122"/>
      <c r="G176" s="122"/>
      <c r="H176" s="122"/>
      <c r="I176" s="122"/>
      <c r="J176" s="122"/>
      <c r="K176" s="122"/>
      <c r="L176" s="122">
        <f t="shared" si="1"/>
        <v>164</v>
      </c>
      <c r="M176" s="122" t="str">
        <f>IFERROR(__xludf.DUMMYFUNCTION("""COMPUTED_VALUE"""),"bearmomscouter")</f>
        <v>bearmomscouter</v>
      </c>
      <c r="N176" s="131">
        <f>vlookup(M176,Knight!$F$27:$I$1414,4,FALSE)</f>
        <v>0</v>
      </c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>
      <c r="B177" t="s">
        <v>453</v>
      </c>
      <c r="C177">
        <v>11.0</v>
      </c>
      <c r="D177" s="122"/>
      <c r="E177" s="122"/>
      <c r="F177" s="122"/>
      <c r="G177" s="122"/>
      <c r="H177" s="122"/>
      <c r="I177" s="122"/>
      <c r="J177" s="122"/>
      <c r="K177" s="122"/>
      <c r="L177" s="122">
        <f t="shared" si="1"/>
        <v>165</v>
      </c>
      <c r="M177" s="122" t="str">
        <f>IFERROR(__xludf.DUMMYFUNCTION("""COMPUTED_VALUE"""),"valj519")</f>
        <v>valj519</v>
      </c>
      <c r="N177" s="131">
        <f>vlookup(M177,Knight!$F$27:$I$1414,4,FALSE)</f>
        <v>0</v>
      </c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>
      <c r="B178" t="s">
        <v>113</v>
      </c>
      <c r="C178">
        <v>10.0</v>
      </c>
      <c r="D178" s="122"/>
      <c r="E178" s="122"/>
      <c r="F178" s="122"/>
      <c r="G178" s="122"/>
      <c r="H178" s="122"/>
      <c r="I178" s="122"/>
      <c r="J178" s="122"/>
      <c r="K178" s="122"/>
      <c r="L178" s="122">
        <f t="shared" si="1"/>
        <v>166</v>
      </c>
      <c r="M178" s="122" t="str">
        <f>IFERROR(__xludf.DUMMYFUNCTION("""COMPUTED_VALUE"""),"Raraku")</f>
        <v>Raraku</v>
      </c>
      <c r="N178" s="131">
        <f>vlookup(M178,Knight!$F$27:$I$1414,4,FALSE)</f>
        <v>0</v>
      </c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>
      <c r="B179" t="s">
        <v>154</v>
      </c>
      <c r="C179">
        <v>10.0</v>
      </c>
      <c r="D179" s="122"/>
      <c r="E179" s="122"/>
      <c r="F179" s="122"/>
      <c r="G179" s="122"/>
      <c r="H179" s="122"/>
      <c r="I179" s="122"/>
      <c r="J179" s="122"/>
      <c r="K179" s="122"/>
      <c r="L179" s="122">
        <f t="shared" si="1"/>
        <v>167</v>
      </c>
      <c r="M179" s="122" t="str">
        <f>IFERROR(__xludf.DUMMYFUNCTION("""COMPUTED_VALUE"""),"MsGiggler")</f>
        <v>MsGiggler</v>
      </c>
      <c r="N179" s="131">
        <f>vlookup(M179,Knight!$F$27:$I$1414,4,FALSE)</f>
        <v>0</v>
      </c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>
      <c r="B180" t="s">
        <v>303</v>
      </c>
      <c r="C180">
        <v>10.0</v>
      </c>
      <c r="D180" s="122"/>
      <c r="E180" s="122"/>
      <c r="F180" s="122"/>
      <c r="G180" s="122"/>
      <c r="H180" s="122"/>
      <c r="I180" s="122"/>
      <c r="J180" s="122"/>
      <c r="K180" s="122"/>
      <c r="L180" s="122">
        <f t="shared" si="1"/>
        <v>168</v>
      </c>
      <c r="M180" s="122" t="str">
        <f>IFERROR(__xludf.DUMMYFUNCTION("""COMPUTED_VALUE"""),"RedBear")</f>
        <v>RedBear</v>
      </c>
      <c r="N180" s="131">
        <f>vlookup(M180,Knight!$F$27:$I$1414,4,FALSE)</f>
        <v>0</v>
      </c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>
      <c r="B181" t="s">
        <v>463</v>
      </c>
      <c r="C181">
        <v>10.0</v>
      </c>
      <c r="D181" s="122"/>
      <c r="E181" s="122"/>
      <c r="F181" s="122"/>
      <c r="G181" s="122"/>
      <c r="H181" s="122"/>
      <c r="I181" s="122"/>
      <c r="J181" s="122"/>
      <c r="K181" s="122"/>
      <c r="L181" s="122">
        <f t="shared" si="1"/>
        <v>169</v>
      </c>
      <c r="M181" s="122" t="str">
        <f>IFERROR(__xludf.DUMMYFUNCTION("""COMPUTED_VALUE"""),"cdreamn")</f>
        <v>cdreamn</v>
      </c>
      <c r="N181" s="131">
        <f>vlookup(M181,Knight!$F$27:$I$1414,4,FALSE)</f>
        <v>1</v>
      </c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>
      <c r="B182" t="s">
        <v>338</v>
      </c>
      <c r="C182">
        <v>10.0</v>
      </c>
      <c r="D182" s="122"/>
      <c r="E182" s="122"/>
      <c r="F182" s="122"/>
      <c r="G182" s="122"/>
      <c r="H182" s="122"/>
      <c r="I182" s="122"/>
      <c r="J182" s="122"/>
      <c r="K182" s="122"/>
      <c r="L182" s="122">
        <f t="shared" si="1"/>
        <v>170</v>
      </c>
      <c r="M182" s="122" t="str">
        <f>IFERROR(__xludf.DUMMYFUNCTION("""COMPUTED_VALUE"""),"nitetimecacher")</f>
        <v>nitetimecacher</v>
      </c>
      <c r="N182" s="131">
        <f>vlookup(M182,Knight!$F$27:$I$1414,4,FALSE)</f>
        <v>1</v>
      </c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>
      <c r="B183" t="s">
        <v>141</v>
      </c>
      <c r="C183">
        <v>10.0</v>
      </c>
      <c r="D183" s="122"/>
      <c r="E183" s="122"/>
      <c r="F183" s="122"/>
      <c r="G183" s="122"/>
      <c r="H183" s="122"/>
      <c r="I183" s="122"/>
      <c r="J183" s="122"/>
      <c r="K183" s="122"/>
      <c r="L183" s="122">
        <f t="shared" si="1"/>
        <v>171</v>
      </c>
      <c r="M183" s="122" t="str">
        <f>IFERROR(__xludf.DUMMYFUNCTION("""COMPUTED_VALUE"""),"lanyasummer")</f>
        <v>lanyasummer</v>
      </c>
      <c r="N183" s="131">
        <f>vlookup(M183,Knight!$F$27:$I$1414,4,FALSE)</f>
        <v>1</v>
      </c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>
      <c r="B184" t="s">
        <v>152</v>
      </c>
      <c r="C184">
        <v>10.0</v>
      </c>
      <c r="D184" s="122"/>
      <c r="E184" s="122"/>
      <c r="F184" s="122"/>
      <c r="G184" s="122"/>
      <c r="H184" s="122"/>
      <c r="I184" s="122"/>
      <c r="J184" s="122"/>
      <c r="K184" s="122"/>
      <c r="L184" s="122">
        <f t="shared" si="1"/>
        <v>172</v>
      </c>
      <c r="M184" s="122" t="str">
        <f>IFERROR(__xludf.DUMMYFUNCTION("""COMPUTED_VALUE"""),"6wiggies")</f>
        <v>6wiggies</v>
      </c>
      <c r="N184" s="131">
        <f>vlookup(M184,Knight!$F$27:$I$1414,4,FALSE)</f>
        <v>0</v>
      </c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>
      <c r="B185" t="s">
        <v>79</v>
      </c>
      <c r="C185">
        <v>10.0</v>
      </c>
      <c r="D185" s="122"/>
      <c r="E185" s="122"/>
      <c r="F185" s="122"/>
      <c r="G185" s="122"/>
      <c r="H185" s="122"/>
      <c r="I185" s="122"/>
      <c r="J185" s="122"/>
      <c r="K185" s="122"/>
      <c r="L185" s="122">
        <f t="shared" si="1"/>
        <v>173</v>
      </c>
      <c r="M185" s="122" t="str">
        <f>IFERROR(__xludf.DUMMYFUNCTION("""COMPUTED_VALUE"""),"sagabi")</f>
        <v>sagabi</v>
      </c>
      <c r="N185" s="131">
        <f>vlookup(M185,Knight!$F$27:$I$1414,4,FALSE)</f>
        <v>0</v>
      </c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>
      <c r="B186" t="s">
        <v>270</v>
      </c>
      <c r="C186">
        <v>10.0</v>
      </c>
      <c r="D186" s="122"/>
      <c r="E186" s="122"/>
      <c r="F186" s="122"/>
      <c r="G186" s="122"/>
      <c r="H186" s="122"/>
      <c r="I186" s="122"/>
      <c r="J186" s="122"/>
      <c r="K186" s="122"/>
      <c r="L186" s="122">
        <f t="shared" si="1"/>
        <v>174</v>
      </c>
      <c r="M186" s="122" t="str">
        <f>IFERROR(__xludf.DUMMYFUNCTION("""COMPUTED_VALUE"""),"edwin21")</f>
        <v>edwin21</v>
      </c>
      <c r="N186" s="131">
        <f>vlookup(M186,Knight!$F$27:$I$1414,4,FALSE)</f>
        <v>0</v>
      </c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>
      <c r="B187" t="s">
        <v>81</v>
      </c>
      <c r="C187">
        <v>9.0</v>
      </c>
      <c r="D187" s="122"/>
      <c r="E187" s="122"/>
      <c r="F187" s="122"/>
      <c r="G187" s="122"/>
      <c r="H187" s="122"/>
      <c r="I187" s="122"/>
      <c r="J187" s="122"/>
      <c r="K187" s="122"/>
      <c r="L187" s="122">
        <f t="shared" si="1"/>
        <v>175</v>
      </c>
      <c r="M187" s="122" t="str">
        <f>IFERROR(__xludf.DUMMYFUNCTION("""COMPUTED_VALUE"""),"Papasmurfsr")</f>
        <v>Papasmurfsr</v>
      </c>
      <c r="N187" s="131">
        <f>vlookup(M187,Knight!$F$27:$I$1414,4,FALSE)</f>
        <v>0</v>
      </c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>
      <c r="B188" t="s">
        <v>268</v>
      </c>
      <c r="C188">
        <v>9.0</v>
      </c>
      <c r="D188" s="122"/>
      <c r="E188" s="122"/>
      <c r="F188" s="122"/>
      <c r="G188" s="122"/>
      <c r="H188" s="122"/>
      <c r="I188" s="122"/>
      <c r="J188" s="122"/>
      <c r="K188" s="122"/>
      <c r="L188" s="122">
        <f t="shared" si="1"/>
        <v>176</v>
      </c>
      <c r="M188" s="122" t="str">
        <f>IFERROR(__xludf.DUMMYFUNCTION("""COMPUTED_VALUE"""),"G1enter")</f>
        <v>G1enter</v>
      </c>
      <c r="N188" s="131">
        <f>vlookup(M188,Knight!$F$27:$I$1414,4,FALSE)</f>
        <v>0</v>
      </c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>
      <c r="B189" t="s">
        <v>511</v>
      </c>
      <c r="C189">
        <v>9.0</v>
      </c>
      <c r="D189" s="122"/>
      <c r="E189" s="122"/>
      <c r="F189" s="122"/>
      <c r="G189" s="122"/>
      <c r="H189" s="122"/>
      <c r="I189" s="122"/>
      <c r="J189" s="122"/>
      <c r="K189" s="122"/>
      <c r="L189" s="122">
        <f t="shared" si="1"/>
        <v>177</v>
      </c>
      <c r="M189" s="122" t="str">
        <f>IFERROR(__xludf.DUMMYFUNCTION("""COMPUTED_VALUE"""),"katinka3")</f>
        <v>katinka3</v>
      </c>
      <c r="N189" s="131">
        <f>vlookup(M189,Knight!$F$27:$I$1414,4,FALSE)</f>
        <v>1</v>
      </c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>
      <c r="B190" t="s">
        <v>64</v>
      </c>
      <c r="C190">
        <v>8.0</v>
      </c>
      <c r="D190" s="122"/>
      <c r="E190" s="122"/>
      <c r="F190" s="122"/>
      <c r="G190" s="122"/>
      <c r="H190" s="122"/>
      <c r="I190" s="122"/>
      <c r="J190" s="122"/>
      <c r="K190" s="122"/>
      <c r="L190" s="122">
        <f t="shared" si="1"/>
        <v>178</v>
      </c>
      <c r="M190" s="122" t="str">
        <f>IFERROR(__xludf.DUMMYFUNCTION("""COMPUTED_VALUE"""),"listom")</f>
        <v>listom</v>
      </c>
      <c r="N190" s="131">
        <f>vlookup(M190,Knight!$F$27:$I$1414,4,FALSE)</f>
        <v>0</v>
      </c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>
      <c r="B191" t="s">
        <v>293</v>
      </c>
      <c r="C191">
        <v>8.0</v>
      </c>
      <c r="D191" s="122"/>
      <c r="E191" s="122"/>
      <c r="F191" s="122"/>
      <c r="G191" s="122"/>
      <c r="H191" s="122"/>
      <c r="I191" s="122"/>
      <c r="J191" s="122"/>
      <c r="K191" s="122"/>
      <c r="L191" s="122">
        <f t="shared" si="1"/>
        <v>179</v>
      </c>
      <c r="M191" s="122" t="str">
        <f>IFERROR(__xludf.DUMMYFUNCTION("""COMPUTED_VALUE"""),"Neta")</f>
        <v>Neta</v>
      </c>
      <c r="N191" s="131">
        <f>vlookup(M191,Knight!$F$27:$I$1414,4,FALSE)</f>
        <v>0</v>
      </c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>
      <c r="B192" t="s">
        <v>235</v>
      </c>
      <c r="C192">
        <v>8.0</v>
      </c>
      <c r="D192" s="122"/>
      <c r="E192" s="122"/>
      <c r="F192" s="122"/>
      <c r="G192" s="122"/>
      <c r="H192" s="122"/>
      <c r="I192" s="122"/>
      <c r="J192" s="122"/>
      <c r="K192" s="122"/>
      <c r="L192" s="122">
        <f t="shared" si="1"/>
        <v>180</v>
      </c>
      <c r="M192" s="122" t="str">
        <f>IFERROR(__xludf.DUMMYFUNCTION("""COMPUTED_VALUE"""),"ddtsnorton")</f>
        <v>ddtsnorton</v>
      </c>
      <c r="N192" s="131">
        <f>vlookup(M192,Knight!$F$27:$I$1414,4,FALSE)</f>
        <v>0</v>
      </c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>
      <c r="B193" t="s">
        <v>306</v>
      </c>
      <c r="C193">
        <v>8.0</v>
      </c>
      <c r="D193" s="122"/>
      <c r="E193" s="122"/>
      <c r="F193" s="122"/>
      <c r="G193" s="122"/>
      <c r="H193" s="122"/>
      <c r="I193" s="122"/>
      <c r="J193" s="122"/>
      <c r="K193" s="122"/>
      <c r="L193" s="122">
        <f t="shared" si="1"/>
        <v>181</v>
      </c>
      <c r="M193" s="122" t="str">
        <f>IFERROR(__xludf.DUMMYFUNCTION("""COMPUTED_VALUE"""),"BaDo")</f>
        <v>BaDo</v>
      </c>
      <c r="N193" s="131">
        <f>vlookup(M193,Knight!$F$27:$I$1414,4,FALSE)</f>
        <v>0</v>
      </c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>
      <c r="B194" t="s">
        <v>327</v>
      </c>
      <c r="C194">
        <v>8.0</v>
      </c>
      <c r="D194" s="122"/>
      <c r="E194" s="122"/>
      <c r="F194" s="122"/>
      <c r="G194" s="122"/>
      <c r="H194" s="122"/>
      <c r="I194" s="122"/>
      <c r="J194" s="122"/>
      <c r="K194" s="122"/>
      <c r="L194" s="122">
        <f t="shared" si="1"/>
        <v>182</v>
      </c>
      <c r="M194" s="122" t="str">
        <f>IFERROR(__xludf.DUMMYFUNCTION("""COMPUTED_VALUE"""),"papasmurfsr")</f>
        <v>papasmurfsr</v>
      </c>
      <c r="N194" s="131">
        <f>vlookup(M194,Knight!$F$27:$I$1414,4,FALSE)</f>
        <v>0</v>
      </c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>
      <c r="B195" t="s">
        <v>459</v>
      </c>
      <c r="C195">
        <v>8.0</v>
      </c>
      <c r="D195" s="122"/>
      <c r="E195" s="122"/>
      <c r="F195" s="122"/>
      <c r="G195" s="122"/>
      <c r="H195" s="122"/>
      <c r="I195" s="122"/>
      <c r="J195" s="122"/>
      <c r="K195" s="122"/>
      <c r="L195" s="122">
        <f t="shared" si="1"/>
        <v>183</v>
      </c>
      <c r="M195" s="122" t="str">
        <f>IFERROR(__xludf.DUMMYFUNCTION("""COMPUTED_VALUE"""),"arts5 ")</f>
        <v>arts5 </v>
      </c>
      <c r="N195" s="131">
        <f>vlookup(M195,Knight!$F$27:$I$1414,4,FALSE)</f>
        <v>0</v>
      </c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>
      <c r="B196" t="s">
        <v>333</v>
      </c>
      <c r="C196">
        <v>7.0</v>
      </c>
      <c r="D196" s="122"/>
      <c r="E196" s="122"/>
      <c r="F196" s="122"/>
      <c r="G196" s="122"/>
      <c r="H196" s="122"/>
      <c r="I196" s="122"/>
      <c r="J196" s="122"/>
      <c r="K196" s="122"/>
      <c r="L196" s="122">
        <f t="shared" si="1"/>
        <v>184</v>
      </c>
      <c r="M196" s="122" t="str">
        <f>IFERROR(__xludf.DUMMYFUNCTION("""COMPUTED_VALUE"""),"dQuest")</f>
        <v>dQuest</v>
      </c>
      <c r="N196" s="131">
        <f>vlookup(M196,Knight!$F$27:$I$1414,4,FALSE)</f>
        <v>0</v>
      </c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>
      <c r="B197" t="s">
        <v>394</v>
      </c>
      <c r="C197">
        <v>7.0</v>
      </c>
      <c r="D197" s="122"/>
      <c r="E197" s="122"/>
      <c r="F197" s="122"/>
      <c r="G197" s="122"/>
      <c r="H197" s="122"/>
      <c r="I197" s="122"/>
      <c r="J197" s="122"/>
      <c r="K197" s="122"/>
      <c r="L197" s="122">
        <f t="shared" si="1"/>
        <v>185</v>
      </c>
      <c r="M197" s="122" t="str">
        <f>IFERROR(__xludf.DUMMYFUNCTION("""COMPUTED_VALUE"""),"purplecourgette")</f>
        <v>purplecourgette</v>
      </c>
      <c r="N197" s="131">
        <f>vlookup(M197,Knight!$F$27:$I$1414,4,FALSE)</f>
        <v>0</v>
      </c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>
      <c r="B198" t="s">
        <v>168</v>
      </c>
      <c r="C198">
        <v>7.0</v>
      </c>
      <c r="D198" s="122"/>
      <c r="E198" s="122"/>
      <c r="F198" s="122"/>
      <c r="G198" s="122"/>
      <c r="H198" s="122"/>
      <c r="I198" s="122"/>
      <c r="J198" s="122"/>
      <c r="K198" s="122"/>
      <c r="L198" s="122">
        <f t="shared" si="1"/>
        <v>186</v>
      </c>
      <c r="M198" s="122" t="str">
        <f>IFERROR(__xludf.DUMMYFUNCTION("""COMPUTED_VALUE"""),"utilitymanjoe")</f>
        <v>utilitymanjoe</v>
      </c>
      <c r="N198" s="131">
        <f>vlookup(M198,Knight!$F$27:$I$1414,4,FALSE)</f>
        <v>0</v>
      </c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>
      <c r="B199" t="s">
        <v>884</v>
      </c>
      <c r="C199">
        <v>7.0</v>
      </c>
      <c r="D199" s="122"/>
      <c r="E199" s="122"/>
      <c r="F199" s="122"/>
      <c r="G199" s="122"/>
      <c r="H199" s="122"/>
      <c r="I199" s="122"/>
      <c r="J199" s="122"/>
      <c r="K199" s="122"/>
      <c r="L199" s="122">
        <f t="shared" si="1"/>
        <v>187</v>
      </c>
      <c r="M199" s="122" t="str">
        <f>IFERROR(__xludf.DUMMYFUNCTION("""COMPUTED_VALUE"""),"Bennycams")</f>
        <v>Bennycams</v>
      </c>
      <c r="N199" s="131">
        <f>vlookup(M199,Knight!$F$27:$I$1414,4,FALSE)</f>
        <v>0</v>
      </c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>
      <c r="B200" t="s">
        <v>369</v>
      </c>
      <c r="C200">
        <v>7.0</v>
      </c>
      <c r="D200" s="122"/>
      <c r="E200" s="122"/>
      <c r="F200" s="122"/>
      <c r="G200" s="122"/>
      <c r="H200" s="122"/>
      <c r="I200" s="122"/>
      <c r="J200" s="122"/>
      <c r="K200" s="122"/>
      <c r="L200" s="122">
        <f t="shared" si="1"/>
        <v>188</v>
      </c>
      <c r="M200" s="122" t="str">
        <f>IFERROR(__xludf.DUMMYFUNCTION("""COMPUTED_VALUE"""),"biggoalie31")</f>
        <v>biggoalie31</v>
      </c>
      <c r="N200" s="131">
        <f>vlookup(M200,Knight!$F$27:$I$1414,4,FALSE)</f>
        <v>0</v>
      </c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>
      <c r="B201" t="s">
        <v>239</v>
      </c>
      <c r="C201">
        <v>7.0</v>
      </c>
      <c r="D201" s="122"/>
      <c r="E201" s="122"/>
      <c r="F201" s="122"/>
      <c r="G201" s="122"/>
      <c r="H201" s="122"/>
      <c r="I201" s="122"/>
      <c r="J201" s="122"/>
      <c r="K201" s="122"/>
      <c r="L201" s="122">
        <f t="shared" si="1"/>
        <v>189</v>
      </c>
      <c r="M201" s="122" t="str">
        <f>IFERROR(__xludf.DUMMYFUNCTION("""COMPUTED_VALUE"""),"Fossillady")</f>
        <v>Fossillady</v>
      </c>
      <c r="N201" s="131">
        <f>vlookup(M201,Knight!$F$27:$I$1414,4,FALSE)</f>
        <v>0</v>
      </c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>
      <c r="B202" t="s">
        <v>70</v>
      </c>
      <c r="C202">
        <v>6.0</v>
      </c>
      <c r="D202" s="122"/>
      <c r="E202" s="122"/>
      <c r="F202" s="122"/>
      <c r="G202" s="122"/>
      <c r="H202" s="122"/>
      <c r="I202" s="122"/>
      <c r="J202" s="122"/>
      <c r="K202" s="122"/>
      <c r="L202" s="122">
        <f t="shared" si="1"/>
        <v>190</v>
      </c>
      <c r="M202" s="122" t="str">
        <f>IFERROR(__xludf.DUMMYFUNCTION("""COMPUTED_VALUE"""),"Nov64")</f>
        <v>Nov64</v>
      </c>
      <c r="N202" s="131">
        <f>vlookup(M202,Knight!$F$27:$I$1414,4,FALSE)</f>
        <v>0</v>
      </c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>
      <c r="B203" t="s">
        <v>552</v>
      </c>
      <c r="C203">
        <v>6.0</v>
      </c>
      <c r="D203" s="122"/>
      <c r="E203" s="122"/>
      <c r="F203" s="122"/>
      <c r="G203" s="122"/>
      <c r="H203" s="122"/>
      <c r="I203" s="122"/>
      <c r="J203" s="122"/>
      <c r="K203" s="122"/>
      <c r="L203" s="122">
        <f t="shared" si="1"/>
        <v>191</v>
      </c>
      <c r="M203" s="122" t="str">
        <f>IFERROR(__xludf.DUMMYFUNCTION("""COMPUTED_VALUE"""),"DarkButPale")</f>
        <v>DarkButPale</v>
      </c>
      <c r="N203" s="131">
        <f>vlookup(M203,Knight!$F$27:$I$1414,4,FALSE)</f>
        <v>7</v>
      </c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>
      <c r="B204" t="s">
        <v>549</v>
      </c>
      <c r="C204">
        <v>6.0</v>
      </c>
      <c r="D204" s="122"/>
      <c r="E204" s="122"/>
      <c r="F204" s="122"/>
      <c r="G204" s="122"/>
      <c r="H204" s="122"/>
      <c r="I204" s="122"/>
      <c r="J204" s="122"/>
      <c r="K204" s="122"/>
      <c r="L204" s="122">
        <f t="shared" si="1"/>
        <v>192</v>
      </c>
      <c r="M204" s="122" t="str">
        <f>IFERROR(__xludf.DUMMYFUNCTION("""COMPUTED_VALUE"""),"TheFatCats")</f>
        <v>TheFatCats</v>
      </c>
      <c r="N204" s="131">
        <f>vlookup(M204,Knight!$F$27:$I$1414,4,FALSE)</f>
        <v>0</v>
      </c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>
      <c r="B205" t="s">
        <v>522</v>
      </c>
      <c r="C205">
        <v>6.0</v>
      </c>
      <c r="D205" s="122"/>
      <c r="E205" s="122"/>
      <c r="F205" s="122"/>
      <c r="G205" s="122"/>
      <c r="H205" s="122"/>
      <c r="I205" s="122"/>
      <c r="J205" s="122"/>
      <c r="K205" s="122"/>
      <c r="L205" s="122">
        <f t="shared" si="1"/>
        <v>193</v>
      </c>
      <c r="M205" s="122" t="str">
        <f>IFERROR(__xludf.DUMMYFUNCTION("""COMPUTED_VALUE"""),"Rayman")</f>
        <v>Rayman</v>
      </c>
      <c r="N205" s="131">
        <f>vlookup(M205,Knight!$F$27:$I$1414,4,FALSE)</f>
        <v>0</v>
      </c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>
      <c r="B206" t="s">
        <v>46</v>
      </c>
      <c r="C206">
        <v>6.0</v>
      </c>
      <c r="D206" s="122"/>
      <c r="E206" s="122"/>
      <c r="F206" s="122"/>
      <c r="G206" s="122"/>
      <c r="H206" s="122"/>
      <c r="I206" s="122"/>
      <c r="J206" s="122"/>
      <c r="K206" s="122"/>
      <c r="L206" s="122">
        <f t="shared" si="1"/>
        <v>194</v>
      </c>
      <c r="M206" s="122" t="str">
        <f>IFERROR(__xludf.DUMMYFUNCTION("""COMPUTED_VALUE"""),"RoninsGal")</f>
        <v>RoninsGal</v>
      </c>
      <c r="N206" s="131">
        <f>vlookup(M206,Knight!$F$27:$I$1414,4,FALSE)</f>
        <v>0</v>
      </c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>
      <c r="B207" t="s">
        <v>250</v>
      </c>
      <c r="C207">
        <v>6.0</v>
      </c>
      <c r="D207" s="122"/>
      <c r="E207" s="122"/>
      <c r="F207" s="122"/>
      <c r="G207" s="122"/>
      <c r="H207" s="122"/>
      <c r="I207" s="122"/>
      <c r="J207" s="122"/>
      <c r="K207" s="122"/>
      <c r="L207" s="122">
        <f t="shared" si="1"/>
        <v>195</v>
      </c>
      <c r="M207" s="122" t="str">
        <f>IFERROR(__xludf.DUMMYFUNCTION("""COMPUTED_VALUE"""),"Qdog")</f>
        <v>Qdog</v>
      </c>
      <c r="N207" s="131">
        <f>vlookup(M207,Knight!$F$27:$I$1414,4,FALSE)</f>
        <v>0</v>
      </c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>
      <c r="B208" t="s">
        <v>398</v>
      </c>
      <c r="C208">
        <v>6.0</v>
      </c>
      <c r="D208" s="122"/>
      <c r="E208" s="122"/>
      <c r="F208" s="122"/>
      <c r="G208" s="122"/>
      <c r="H208" s="122"/>
      <c r="I208" s="122"/>
      <c r="J208" s="122"/>
      <c r="K208" s="122"/>
      <c r="L208" s="122">
        <f t="shared" si="1"/>
        <v>196</v>
      </c>
      <c r="M208" s="122" t="str">
        <f>IFERROR(__xludf.DUMMYFUNCTION("""COMPUTED_VALUE"""),"VLoopSouth")</f>
        <v>VLoopSouth</v>
      </c>
      <c r="N208" s="131">
        <f>vlookup(M208,Knight!$F$27:$I$1414,4,FALSE)</f>
        <v>0</v>
      </c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>
      <c r="B209" t="s">
        <v>136</v>
      </c>
      <c r="C209">
        <v>5.0</v>
      </c>
      <c r="D209" s="122"/>
      <c r="E209" s="122"/>
      <c r="F209" s="122"/>
      <c r="G209" s="122"/>
      <c r="H209" s="122"/>
      <c r="I209" s="122"/>
      <c r="J209" s="122"/>
      <c r="K209" s="122"/>
      <c r="L209" s="122">
        <f t="shared" si="1"/>
        <v>197</v>
      </c>
      <c r="M209" s="122" t="str">
        <f>IFERROR(__xludf.DUMMYFUNCTION("""COMPUTED_VALUE"""),"RUJA")</f>
        <v>RUJA</v>
      </c>
      <c r="N209" s="131">
        <f>vlookup(M209,Knight!$F$27:$I$1414,4,FALSE)</f>
        <v>0</v>
      </c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>
      <c r="B210" t="s">
        <v>444</v>
      </c>
      <c r="C210">
        <v>5.0</v>
      </c>
      <c r="D210" s="122"/>
      <c r="E210" s="122"/>
      <c r="F210" s="122"/>
      <c r="G210" s="122"/>
      <c r="H210" s="122"/>
      <c r="I210" s="122"/>
      <c r="J210" s="122"/>
      <c r="K210" s="122"/>
      <c r="L210" s="122">
        <f t="shared" si="1"/>
        <v>198</v>
      </c>
      <c r="M210" s="122" t="str">
        <f>IFERROR(__xludf.DUMMYFUNCTION("""COMPUTED_VALUE"""),"Zniffer")</f>
        <v>Zniffer</v>
      </c>
      <c r="N210" s="131">
        <f>vlookup(M210,Knight!$F$27:$I$1414,4,FALSE)</f>
        <v>0</v>
      </c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>
      <c r="B211" t="s">
        <v>266</v>
      </c>
      <c r="C211">
        <v>5.0</v>
      </c>
      <c r="D211" s="122"/>
      <c r="E211" s="122"/>
      <c r="F211" s="122"/>
      <c r="G211" s="122"/>
      <c r="H211" s="122"/>
      <c r="I211" s="122"/>
      <c r="J211" s="122"/>
      <c r="K211" s="122"/>
      <c r="L211" s="122">
        <f t="shared" si="1"/>
        <v>199</v>
      </c>
      <c r="M211" s="122" t="str">
        <f>IFERROR(__xludf.DUMMYFUNCTION("""COMPUTED_VALUE"""),"Heinerup")</f>
        <v>Heinerup</v>
      </c>
      <c r="N211" s="131">
        <f>vlookup(M211,Knight!$F$27:$I$1414,4,FALSE)</f>
        <v>0</v>
      </c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>
      <c r="B212" t="s">
        <v>301</v>
      </c>
      <c r="C212">
        <v>5.0</v>
      </c>
      <c r="D212" s="122"/>
      <c r="E212" s="122"/>
      <c r="F212" s="122"/>
      <c r="G212" s="122"/>
      <c r="H212" s="122"/>
      <c r="I212" s="122"/>
      <c r="J212" s="122"/>
      <c r="K212" s="122"/>
      <c r="L212" s="122">
        <f t="shared" si="1"/>
        <v>200</v>
      </c>
      <c r="M212" s="122" t="str">
        <f>IFERROR(__xludf.DUMMYFUNCTION("""COMPUTED_VALUE"""),"darrenjones")</f>
        <v>darrenjones</v>
      </c>
      <c r="N212" s="131">
        <f>vlookup(M212,Knight!$F$27:$I$1414,4,FALSE)</f>
        <v>0</v>
      </c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>
      <c r="B213" t="s">
        <v>363</v>
      </c>
      <c r="C213">
        <v>5.0</v>
      </c>
      <c r="D213" s="122"/>
      <c r="E213" s="122"/>
      <c r="F213" s="122"/>
      <c r="G213" s="122"/>
      <c r="H213" s="122"/>
      <c r="I213" s="122"/>
      <c r="J213" s="122"/>
      <c r="K213" s="122"/>
      <c r="L213" s="122">
        <f t="shared" si="1"/>
        <v>201</v>
      </c>
      <c r="M213" s="122" t="str">
        <f>IFERROR(__xludf.DUMMYFUNCTION("""COMPUTED_VALUE"""),"Hogglespike")</f>
        <v>Hogglespike</v>
      </c>
      <c r="N213" s="131">
        <f>vlookup(M213,Knight!$F$27:$I$1414,4,FALSE)</f>
        <v>0</v>
      </c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>
      <c r="B214" t="s">
        <v>199</v>
      </c>
      <c r="C214">
        <v>5.0</v>
      </c>
      <c r="D214" s="122"/>
      <c r="E214" s="122"/>
      <c r="F214" s="122"/>
      <c r="G214" s="122"/>
      <c r="H214" s="122"/>
      <c r="I214" s="122"/>
      <c r="J214" s="122"/>
      <c r="K214" s="122"/>
      <c r="L214" s="122">
        <f t="shared" si="1"/>
        <v>202</v>
      </c>
      <c r="M214" s="122" t="str">
        <f>IFERROR(__xludf.DUMMYFUNCTION("""COMPUTED_VALUE"""),"bazfum")</f>
        <v>bazfum</v>
      </c>
      <c r="N214" s="131">
        <f>vlookup(M214,Knight!$F$27:$I$1414,4,FALSE)</f>
        <v>0</v>
      </c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>
      <c r="B215" t="s">
        <v>52</v>
      </c>
      <c r="C215">
        <v>5.0</v>
      </c>
      <c r="D215" s="122"/>
      <c r="E215" s="122"/>
      <c r="F215" s="122"/>
      <c r="G215" s="122"/>
      <c r="H215" s="122"/>
      <c r="I215" s="122"/>
      <c r="J215" s="122"/>
      <c r="K215" s="122"/>
      <c r="L215" s="122">
        <f t="shared" si="1"/>
        <v>203</v>
      </c>
      <c r="M215" s="122" t="str">
        <f>IFERROR(__xludf.DUMMYFUNCTION("""COMPUTED_VALUE"""),"rita85gto")</f>
        <v>rita85gto</v>
      </c>
      <c r="N215" s="131">
        <f>vlookup(M215,Knight!$F$27:$I$1414,4,FALSE)</f>
        <v>0</v>
      </c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>
      <c r="B216" t="s">
        <v>87</v>
      </c>
      <c r="C216">
        <v>5.0</v>
      </c>
      <c r="D216" s="122"/>
      <c r="E216" s="122"/>
      <c r="F216" s="122"/>
      <c r="G216" s="122"/>
      <c r="H216" s="122"/>
      <c r="I216" s="122"/>
      <c r="J216" s="122"/>
      <c r="K216" s="122"/>
      <c r="L216" s="122">
        <f t="shared" si="1"/>
        <v>204</v>
      </c>
      <c r="M216" s="122" t="str">
        <f>IFERROR(__xludf.DUMMYFUNCTION("""COMPUTED_VALUE"""),"Tonliluvsnow")</f>
        <v>Tonliluvsnow</v>
      </c>
      <c r="N216" s="131">
        <f>vlookup(M216,Knight!$F$27:$I$1414,4,FALSE)</f>
        <v>0</v>
      </c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>
      <c r="B217" t="s">
        <v>680</v>
      </c>
      <c r="C217">
        <v>4.0</v>
      </c>
      <c r="D217" s="122"/>
      <c r="E217" s="122"/>
      <c r="F217" s="122"/>
      <c r="G217" s="122"/>
      <c r="H217" s="122"/>
      <c r="I217" s="122"/>
      <c r="J217" s="122"/>
      <c r="K217" s="122"/>
      <c r="L217" s="122">
        <f t="shared" si="1"/>
        <v>205</v>
      </c>
      <c r="M217" s="122" t="str">
        <f>IFERROR(__xludf.DUMMYFUNCTION("""COMPUTED_VALUE"""),"JM")</f>
        <v>JM</v>
      </c>
      <c r="N217" s="131">
        <f>vlookup(M217,Knight!$F$27:$I$1414,4,FALSE)</f>
        <v>0</v>
      </c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>
      <c r="B218" t="s">
        <v>225</v>
      </c>
      <c r="C218">
        <v>4.0</v>
      </c>
      <c r="D218" s="122"/>
      <c r="E218" s="122"/>
      <c r="F218" s="122"/>
      <c r="G218" s="122"/>
      <c r="H218" s="122"/>
      <c r="I218" s="122"/>
      <c r="J218" s="122"/>
      <c r="K218" s="122"/>
      <c r="L218" s="122">
        <f t="shared" si="1"/>
        <v>206</v>
      </c>
      <c r="M218" s="122" t="str">
        <f>IFERROR(__xludf.DUMMYFUNCTION("""COMPUTED_VALUE"""),"Sikko")</f>
        <v>Sikko</v>
      </c>
      <c r="N218" s="131">
        <f>vlookup(M218,Knight!$F$27:$I$1414,4,FALSE)</f>
        <v>0</v>
      </c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>
      <c r="B219" t="s">
        <v>456</v>
      </c>
      <c r="C219">
        <v>4.0</v>
      </c>
      <c r="D219" s="122"/>
      <c r="E219" s="122"/>
      <c r="F219" s="122"/>
      <c r="G219" s="122"/>
      <c r="H219" s="122"/>
      <c r="I219" s="122"/>
      <c r="J219" s="122"/>
      <c r="K219" s="122"/>
      <c r="L219" s="122">
        <f t="shared" si="1"/>
        <v>207</v>
      </c>
      <c r="M219" s="122"/>
      <c r="N219" s="131" t="str">
        <f>vlookup(M219,Knight!$F$27:$I$1414,4,FALSE)</f>
        <v>#N/A</v>
      </c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>
      <c r="B220" t="s">
        <v>296</v>
      </c>
      <c r="C220">
        <v>4.0</v>
      </c>
      <c r="D220" s="122"/>
      <c r="E220" s="122"/>
      <c r="F220" s="122"/>
      <c r="G220" s="122"/>
      <c r="H220" s="122"/>
      <c r="I220" s="122"/>
      <c r="J220" s="122"/>
      <c r="K220" s="122"/>
      <c r="L220" s="122">
        <f t="shared" si="1"/>
        <v>208</v>
      </c>
      <c r="M220" s="122" t="str">
        <f>IFERROR(__xludf.DUMMYFUNCTION("""COMPUTED_VALUE"""),"thelanes")</f>
        <v>thelanes</v>
      </c>
      <c r="N220" s="131">
        <f>vlookup(M220,Knight!$F$27:$I$1414,4,FALSE)</f>
        <v>0</v>
      </c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>
      <c r="B221" t="s">
        <v>319</v>
      </c>
      <c r="C221">
        <v>4.0</v>
      </c>
      <c r="D221" s="122"/>
      <c r="E221" s="122"/>
      <c r="F221" s="122"/>
      <c r="G221" s="122"/>
      <c r="H221" s="122"/>
      <c r="I221" s="122"/>
      <c r="J221" s="122"/>
      <c r="K221" s="122"/>
      <c r="L221" s="122">
        <f t="shared" si="1"/>
        <v>209</v>
      </c>
      <c r="M221" s="122" t="str">
        <f>IFERROR(__xludf.DUMMYFUNCTION("""COMPUTED_VALUE"""),"TheRedSquirrel")</f>
        <v>TheRedSquirrel</v>
      </c>
      <c r="N221" s="131">
        <f>vlookup(M221,Knight!$F$27:$I$1414,4,FALSE)</f>
        <v>0</v>
      </c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>
      <c r="B222" t="s">
        <v>547</v>
      </c>
      <c r="C222">
        <v>3.0</v>
      </c>
      <c r="D222" s="122"/>
      <c r="E222" s="122"/>
      <c r="F222" s="122"/>
      <c r="G222" s="122"/>
      <c r="H222" s="122"/>
      <c r="I222" s="122"/>
      <c r="J222" s="122"/>
      <c r="K222" s="122"/>
      <c r="L222" s="122">
        <f t="shared" si="1"/>
        <v>210</v>
      </c>
      <c r="M222" s="122" t="str">
        <f>IFERROR(__xludf.DUMMYFUNCTION("""COMPUTED_VALUE"""),"coachV")</f>
        <v>coachV</v>
      </c>
      <c r="N222" s="131">
        <f>vlookup(M222,Knight!$F$27:$I$1414,4,FALSE)</f>
        <v>0</v>
      </c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>
      <c r="B223" t="s">
        <v>124</v>
      </c>
      <c r="C223">
        <v>3.0</v>
      </c>
      <c r="D223" s="122"/>
      <c r="E223" s="122"/>
      <c r="F223" s="122"/>
      <c r="G223" s="122"/>
      <c r="H223" s="122"/>
      <c r="I223" s="122"/>
      <c r="J223" s="122"/>
      <c r="K223" s="122"/>
      <c r="L223" s="122">
        <f t="shared" si="1"/>
        <v>211</v>
      </c>
      <c r="M223" s="122" t="str">
        <f>IFERROR(__xludf.DUMMYFUNCTION("""COMPUTED_VALUE"""),"meka")</f>
        <v>meka</v>
      </c>
      <c r="N223" s="131">
        <f>vlookup(M223,Knight!$F$27:$I$1414,4,FALSE)</f>
        <v>0</v>
      </c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>
      <c r="B224" t="s">
        <v>171</v>
      </c>
      <c r="C224">
        <v>3.0</v>
      </c>
      <c r="D224" s="122"/>
      <c r="E224" s="122"/>
      <c r="F224" s="122"/>
      <c r="G224" s="122"/>
      <c r="H224" s="122"/>
      <c r="I224" s="122"/>
      <c r="J224" s="122"/>
      <c r="K224" s="122"/>
      <c r="L224" s="122">
        <f t="shared" si="1"/>
        <v>212</v>
      </c>
      <c r="M224" s="122" t="str">
        <f>IFERROR(__xludf.DUMMYFUNCTION("""COMPUTED_VALUE"""),"Quietriots")</f>
        <v>Quietriots</v>
      </c>
      <c r="N224" s="131">
        <f>vlookup(M224,Knight!$F$27:$I$1414,4,FALSE)</f>
        <v>0</v>
      </c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>
      <c r="B225" t="s">
        <v>157</v>
      </c>
      <c r="C225">
        <v>3.0</v>
      </c>
      <c r="D225" s="122"/>
      <c r="E225" s="122"/>
      <c r="F225" s="122"/>
      <c r="G225" s="122"/>
      <c r="H225" s="122"/>
      <c r="I225" s="122"/>
      <c r="J225" s="122"/>
      <c r="K225" s="122"/>
      <c r="L225" s="122">
        <f t="shared" si="1"/>
        <v>213</v>
      </c>
      <c r="M225" s="122" t="str">
        <f>IFERROR(__xludf.DUMMYFUNCTION("""COMPUTED_VALUE"""),"barefootguru")</f>
        <v>barefootguru</v>
      </c>
      <c r="N225" s="131">
        <f>vlookup(M225,Knight!$F$27:$I$1414,4,FALSE)</f>
        <v>1</v>
      </c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>
      <c r="B226" t="s">
        <v>299</v>
      </c>
      <c r="C226">
        <v>3.0</v>
      </c>
      <c r="D226" s="122"/>
      <c r="E226" s="122"/>
      <c r="F226" s="122"/>
      <c r="G226" s="122"/>
      <c r="H226" s="122"/>
      <c r="I226" s="122"/>
      <c r="J226" s="122"/>
      <c r="K226" s="122"/>
      <c r="L226" s="122">
        <f t="shared" si="1"/>
        <v>214</v>
      </c>
      <c r="M226" s="122" t="str">
        <f>IFERROR(__xludf.DUMMYFUNCTION("""COMPUTED_VALUE"""),"monrose")</f>
        <v>monrose</v>
      </c>
      <c r="N226" s="131">
        <f>vlookup(M226,Knight!$F$27:$I$1414,4,FALSE)</f>
        <v>0</v>
      </c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>
      <c r="B227" t="s">
        <v>213</v>
      </c>
      <c r="C227">
        <v>3.0</v>
      </c>
      <c r="D227" s="122"/>
      <c r="E227" s="122"/>
      <c r="F227" s="122"/>
      <c r="G227" s="122"/>
      <c r="H227" s="122"/>
      <c r="I227" s="122"/>
      <c r="J227" s="122"/>
      <c r="K227" s="122"/>
      <c r="L227" s="122">
        <f t="shared" si="1"/>
        <v>215</v>
      </c>
      <c r="M227" s="122" t="str">
        <f>IFERROR(__xludf.DUMMYFUNCTION("""COMPUTED_VALUE"""),"granitente")</f>
        <v>granitente</v>
      </c>
      <c r="N227" s="131">
        <f>vlookup(M227,Knight!$F$27:$I$1414,4,FALSE)</f>
        <v>0</v>
      </c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>
      <c r="B228" t="s">
        <v>111</v>
      </c>
      <c r="C228">
        <v>3.0</v>
      </c>
      <c r="D228" s="122"/>
      <c r="E228" s="122"/>
      <c r="F228" s="122"/>
      <c r="G228" s="122"/>
      <c r="H228" s="122"/>
      <c r="I228" s="122"/>
      <c r="J228" s="122"/>
      <c r="K228" s="122"/>
      <c r="L228" s="122">
        <f t="shared" si="1"/>
        <v>216</v>
      </c>
      <c r="M228" s="122" t="str">
        <f>IFERROR(__xludf.DUMMYFUNCTION("""COMPUTED_VALUE"""),"Aniara")</f>
        <v>Aniara</v>
      </c>
      <c r="N228" s="131">
        <f>vlookup(M228,Knight!$F$27:$I$1414,4,FALSE)</f>
        <v>0</v>
      </c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>
      <c r="B229" t="s">
        <v>243</v>
      </c>
      <c r="C229">
        <v>3.0</v>
      </c>
      <c r="D229" s="122"/>
      <c r="E229" s="122"/>
      <c r="F229" s="122"/>
      <c r="G229" s="122"/>
      <c r="H229" s="122"/>
      <c r="I229" s="122"/>
      <c r="J229" s="122"/>
      <c r="K229" s="122"/>
      <c r="L229" s="122">
        <f t="shared" si="1"/>
        <v>217</v>
      </c>
      <c r="M229" s="122" t="str">
        <f>IFERROR(__xludf.DUMMYFUNCTION("""COMPUTED_VALUE"""),"geomatrix ")</f>
        <v>geomatrix </v>
      </c>
      <c r="N229" s="131">
        <f>vlookup(M229,Knight!$F$27:$I$1414,4,FALSE)</f>
        <v>2</v>
      </c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>
      <c r="B230" t="s">
        <v>115</v>
      </c>
      <c r="C230">
        <v>3.0</v>
      </c>
      <c r="D230" s="122"/>
      <c r="E230" s="122"/>
      <c r="F230" s="122"/>
      <c r="G230" s="122"/>
      <c r="H230" s="122"/>
      <c r="I230" s="122"/>
      <c r="J230" s="122"/>
      <c r="K230" s="122"/>
      <c r="L230" s="122">
        <f t="shared" si="1"/>
        <v>218</v>
      </c>
      <c r="M230" s="122" t="str">
        <f>IFERROR(__xludf.DUMMYFUNCTION("""COMPUTED_VALUE"""),"kiitokurre")</f>
        <v>kiitokurre</v>
      </c>
      <c r="N230" s="131">
        <f>vlookup(M230,Knight!$F$27:$I$1414,4,FALSE)</f>
        <v>1</v>
      </c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>
      <c r="B231" t="s">
        <v>121</v>
      </c>
      <c r="C231">
        <v>3.0</v>
      </c>
      <c r="D231" s="122"/>
      <c r="E231" s="122"/>
      <c r="F231" s="122"/>
      <c r="G231" s="122"/>
      <c r="H231" s="122"/>
      <c r="I231" s="122"/>
      <c r="J231" s="122"/>
      <c r="K231" s="122"/>
      <c r="L231" s="122">
        <f t="shared" si="1"/>
        <v>219</v>
      </c>
      <c r="M231" s="122" t="str">
        <f>IFERROR(__xludf.DUMMYFUNCTION("""COMPUTED_VALUE"""),"Cidinho")</f>
        <v>Cidinho</v>
      </c>
      <c r="N231" s="131">
        <f>vlookup(M231,Knight!$F$27:$I$1414,4,FALSE)</f>
        <v>0</v>
      </c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>
      <c r="B232" t="s">
        <v>58</v>
      </c>
      <c r="C232">
        <v>3.0</v>
      </c>
      <c r="D232" s="122"/>
      <c r="E232" s="122"/>
      <c r="F232" s="122"/>
      <c r="G232" s="122"/>
      <c r="H232" s="122"/>
      <c r="I232" s="122"/>
      <c r="J232" s="122"/>
      <c r="K232" s="122"/>
      <c r="L232" s="122">
        <f t="shared" si="1"/>
        <v>220</v>
      </c>
      <c r="M232" s="122" t="str">
        <f>IFERROR(__xludf.DUMMYFUNCTION("""COMPUTED_VALUE"""),"Steerzer")</f>
        <v>Steerzer</v>
      </c>
      <c r="N232" s="131">
        <f>vlookup(M232,Knight!$F$27:$I$1414,4,FALSE)</f>
        <v>0</v>
      </c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>
      <c r="B233" t="s">
        <v>182</v>
      </c>
      <c r="C233">
        <v>3.0</v>
      </c>
      <c r="D233" s="122"/>
      <c r="E233" s="122"/>
      <c r="F233" s="122"/>
      <c r="G233" s="122"/>
      <c r="H233" s="122"/>
      <c r="I233" s="122"/>
      <c r="J233" s="122"/>
      <c r="K233" s="122"/>
      <c r="L233" s="122">
        <f t="shared" si="1"/>
        <v>221</v>
      </c>
      <c r="M233" s="122" t="str">
        <f>IFERROR(__xludf.DUMMYFUNCTION("""COMPUTED_VALUE"""),"TK7464")</f>
        <v>TK7464</v>
      </c>
      <c r="N233" s="131">
        <f>vlookup(M233,Knight!$F$27:$I$1414,4,FALSE)</f>
        <v>0</v>
      </c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>
      <c r="B234" t="s">
        <v>105</v>
      </c>
      <c r="C234">
        <v>2.0</v>
      </c>
      <c r="D234" s="122"/>
      <c r="E234" s="122"/>
      <c r="F234" s="122"/>
      <c r="G234" s="122"/>
      <c r="H234" s="122"/>
      <c r="I234" s="122"/>
      <c r="J234" s="122"/>
      <c r="K234" s="122"/>
      <c r="L234" s="122">
        <f t="shared" si="1"/>
        <v>222</v>
      </c>
      <c r="M234" s="122" t="str">
        <f>IFERROR(__xludf.DUMMYFUNCTION("""COMPUTED_VALUE"""),"PompeyAquila ")</f>
        <v>PompeyAquila </v>
      </c>
      <c r="N234" s="131">
        <f>vlookup(M234,Knight!$F$27:$I$1414,4,FALSE)</f>
        <v>0</v>
      </c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>
      <c r="B235" t="s">
        <v>648</v>
      </c>
      <c r="C235">
        <v>2.0</v>
      </c>
      <c r="D235" s="122"/>
      <c r="E235" s="122"/>
      <c r="F235" s="122"/>
      <c r="G235" s="122"/>
      <c r="H235" s="122"/>
      <c r="I235" s="122"/>
      <c r="J235" s="122"/>
      <c r="K235" s="122"/>
      <c r="L235" s="122">
        <f t="shared" si="1"/>
        <v>223</v>
      </c>
      <c r="M235" s="122" t="str">
        <f>IFERROR(__xludf.DUMMYFUNCTION("""COMPUTED_VALUE"""),"Cachesaurous")</f>
        <v>Cachesaurous</v>
      </c>
      <c r="N235" s="131">
        <f>vlookup(M235,Knight!$F$27:$I$1414,4,FALSE)</f>
        <v>0</v>
      </c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>
      <c r="B236" t="s">
        <v>207</v>
      </c>
      <c r="C236">
        <v>2.0</v>
      </c>
      <c r="D236" s="122"/>
      <c r="E236" s="122"/>
      <c r="F236" s="122"/>
      <c r="G236" s="122"/>
      <c r="H236" s="122"/>
      <c r="I236" s="122"/>
      <c r="J236" s="122"/>
      <c r="K236" s="122"/>
      <c r="L236" s="122">
        <f t="shared" si="1"/>
        <v>224</v>
      </c>
      <c r="M236" s="122" t="str">
        <f>IFERROR(__xludf.DUMMYFUNCTION("""COMPUTED_VALUE"""),"geoibsons")</f>
        <v>geoibsons</v>
      </c>
      <c r="N236" s="131">
        <f>vlookup(M236,Knight!$F$27:$I$1414,4,FALSE)</f>
        <v>0</v>
      </c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>
      <c r="B237" t="s">
        <v>529</v>
      </c>
      <c r="C237">
        <v>2.0</v>
      </c>
      <c r="D237" s="122"/>
      <c r="E237" s="122"/>
      <c r="F237" s="122"/>
      <c r="G237" s="122"/>
      <c r="H237" s="122"/>
      <c r="I237" s="122"/>
      <c r="J237" s="122"/>
      <c r="K237" s="122"/>
      <c r="L237" s="122">
        <f t="shared" si="1"/>
        <v>225</v>
      </c>
      <c r="M237" s="122" t="str">
        <f>IFERROR(__xludf.DUMMYFUNCTION("""COMPUTED_VALUE"""),"rdv3rd")</f>
        <v>rdv3rd</v>
      </c>
      <c r="N237" s="131">
        <f>vlookup(M237,Knight!$F$27:$I$1414,4,FALSE)</f>
        <v>0</v>
      </c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>
      <c r="B238" t="s">
        <v>149</v>
      </c>
      <c r="C238">
        <v>2.0</v>
      </c>
      <c r="D238" s="122"/>
      <c r="E238" s="122"/>
      <c r="F238" s="122"/>
      <c r="G238" s="122"/>
      <c r="H238" s="122"/>
      <c r="I238" s="122"/>
      <c r="J238" s="122"/>
      <c r="K238" s="122"/>
      <c r="L238" s="122">
        <f t="shared" si="1"/>
        <v>226</v>
      </c>
      <c r="M238" s="122" t="str">
        <f>IFERROR(__xludf.DUMMYFUNCTION("""COMPUTED_VALUE"""),"m8")</f>
        <v>m8</v>
      </c>
      <c r="N238" s="131">
        <f>vlookup(M238,Knight!$F$27:$I$1414,4,FALSE)</f>
        <v>0</v>
      </c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>
      <c r="B239" t="s">
        <v>329</v>
      </c>
      <c r="C239">
        <v>2.0</v>
      </c>
      <c r="D239" s="122"/>
      <c r="E239" s="122"/>
      <c r="F239" s="122"/>
      <c r="G239" s="122"/>
      <c r="H239" s="122"/>
      <c r="I239" s="122"/>
      <c r="J239" s="122"/>
      <c r="K239" s="122"/>
      <c r="L239" s="122">
        <f t="shared" si="1"/>
        <v>227</v>
      </c>
      <c r="M239" s="122" t="str">
        <f>IFERROR(__xludf.DUMMYFUNCTION("""COMPUTED_VALUE"""),"basher")</f>
        <v>basher</v>
      </c>
      <c r="N239" s="131">
        <f>vlookup(M239,Knight!$F$27:$I$1414,4,FALSE)</f>
        <v>0</v>
      </c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>
      <c r="B240" t="s">
        <v>98</v>
      </c>
      <c r="C240">
        <v>2.0</v>
      </c>
      <c r="D240" s="122"/>
      <c r="E240" s="122"/>
      <c r="F240" s="122"/>
      <c r="G240" s="122"/>
      <c r="H240" s="122"/>
      <c r="I240" s="122"/>
      <c r="J240" s="122"/>
      <c r="K240" s="122"/>
      <c r="L240" s="122">
        <f t="shared" si="1"/>
        <v>228</v>
      </c>
      <c r="M240" s="122" t="str">
        <f>IFERROR(__xludf.DUMMYFUNCTION("""COMPUTED_VALUE"""),"Alzarius")</f>
        <v>Alzarius</v>
      </c>
      <c r="N240" s="131">
        <f>vlookup(M240,Knight!$F$27:$I$1414,4,FALSE)</f>
        <v>1</v>
      </c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>
      <c r="B241" t="s">
        <v>392</v>
      </c>
      <c r="C241">
        <v>2.0</v>
      </c>
      <c r="D241" s="122"/>
      <c r="E241" s="122"/>
      <c r="F241" s="122"/>
      <c r="G241" s="122"/>
      <c r="H241" s="122"/>
      <c r="I241" s="122"/>
      <c r="J241" s="122"/>
      <c r="K241" s="122"/>
      <c r="L241" s="122">
        <f t="shared" si="1"/>
        <v>229</v>
      </c>
      <c r="M241" s="122" t="str">
        <f>IFERROR(__xludf.DUMMYFUNCTION("""COMPUTED_VALUE"""),"Sivontim")</f>
        <v>Sivontim</v>
      </c>
      <c r="N241" s="131">
        <f>vlookup(M241,Knight!$F$27:$I$1414,4,FALSE)</f>
        <v>0</v>
      </c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>
      <c r="B242" t="s">
        <v>629</v>
      </c>
      <c r="C242">
        <v>2.0</v>
      </c>
      <c r="D242" s="122"/>
      <c r="E242" s="122"/>
      <c r="F242" s="122"/>
      <c r="G242" s="122"/>
      <c r="H242" s="122"/>
      <c r="I242" s="122"/>
      <c r="J242" s="122"/>
      <c r="K242" s="122"/>
      <c r="L242" s="122">
        <f t="shared" si="1"/>
        <v>230</v>
      </c>
      <c r="M242" s="122" t="str">
        <f>IFERROR(__xludf.DUMMYFUNCTION("""COMPUTED_VALUE"""),"Chivasloyal ")</f>
        <v>Chivasloyal </v>
      </c>
      <c r="N242" s="131">
        <f>vlookup(M242,Knight!$F$27:$I$1414,4,FALSE)</f>
        <v>0</v>
      </c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>
      <c r="B243" t="s">
        <v>994</v>
      </c>
      <c r="C243">
        <v>2.0</v>
      </c>
      <c r="D243" s="122"/>
      <c r="E243" s="122"/>
      <c r="F243" s="122"/>
      <c r="G243" s="122"/>
      <c r="H243" s="122"/>
      <c r="I243" s="122"/>
      <c r="J243" s="122"/>
      <c r="K243" s="122"/>
      <c r="L243" s="122">
        <f t="shared" si="1"/>
        <v>231</v>
      </c>
      <c r="M243" s="122" t="str">
        <f>IFERROR(__xludf.DUMMYFUNCTION("""COMPUTED_VALUE"""),"Belboz")</f>
        <v>Belboz</v>
      </c>
      <c r="N243" s="131">
        <f>vlookup(M243,Knight!$F$27:$I$1414,4,FALSE)</f>
        <v>0</v>
      </c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>
      <c r="B244" t="s">
        <v>48</v>
      </c>
      <c r="C244">
        <v>2.0</v>
      </c>
      <c r="D244" s="122"/>
      <c r="E244" s="122"/>
      <c r="F244" s="122"/>
      <c r="G244" s="122"/>
      <c r="H244" s="122"/>
      <c r="I244" s="122"/>
      <c r="J244" s="122"/>
      <c r="K244" s="122"/>
      <c r="L244" s="122">
        <f t="shared" si="1"/>
        <v>232</v>
      </c>
      <c r="M244" s="122" t="str">
        <f>IFERROR(__xludf.DUMMYFUNCTION("""COMPUTED_VALUE"""),"Mattie")</f>
        <v>Mattie</v>
      </c>
      <c r="N244" s="131">
        <f>vlookup(M244,Knight!$F$27:$I$1414,4,FALSE)</f>
        <v>0</v>
      </c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>
      <c r="B245" t="s">
        <v>174</v>
      </c>
      <c r="C245">
        <v>2.0</v>
      </c>
      <c r="D245" s="122"/>
      <c r="E245" s="122"/>
      <c r="F245" s="122"/>
      <c r="G245" s="122"/>
      <c r="H245" s="122"/>
      <c r="I245" s="122"/>
      <c r="J245" s="122"/>
      <c r="K245" s="122"/>
      <c r="L245" s="122">
        <f t="shared" si="1"/>
        <v>233</v>
      </c>
      <c r="M245" s="122" t="str">
        <f>IFERROR(__xludf.DUMMYFUNCTION("""COMPUTED_VALUE"""),"chickenrun")</f>
        <v>chickenrun</v>
      </c>
      <c r="N245" s="131">
        <f>vlookup(M245,Knight!$F$27:$I$1414,4,FALSE)</f>
        <v>0</v>
      </c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>
      <c r="B246" t="s">
        <v>85</v>
      </c>
      <c r="C246">
        <v>2.0</v>
      </c>
      <c r="D246" s="122"/>
      <c r="E246" s="122"/>
      <c r="F246" s="122"/>
      <c r="G246" s="122"/>
      <c r="H246" s="122"/>
      <c r="I246" s="122"/>
      <c r="J246" s="122"/>
      <c r="K246" s="122"/>
      <c r="L246" s="122">
        <f t="shared" si="1"/>
        <v>234</v>
      </c>
      <c r="M246" s="122" t="str">
        <f>IFERROR(__xludf.DUMMYFUNCTION("""COMPUTED_VALUE"""),"Equibobenan")</f>
        <v>Equibobenan</v>
      </c>
      <c r="N246" s="131">
        <f>vlookup(M246,Knight!$F$27:$I$1414,4,FALSE)</f>
        <v>0</v>
      </c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>
      <c r="B247" t="s">
        <v>262</v>
      </c>
      <c r="C247">
        <v>2.0</v>
      </c>
      <c r="D247" s="122"/>
      <c r="E247" s="122"/>
      <c r="F247" s="122"/>
      <c r="G247" s="122"/>
      <c r="H247" s="122"/>
      <c r="I247" s="122"/>
      <c r="J247" s="122"/>
      <c r="K247" s="122"/>
      <c r="L247" s="122">
        <f t="shared" si="1"/>
        <v>235</v>
      </c>
      <c r="M247" s="122" t="str">
        <f>IFERROR(__xludf.DUMMYFUNCTION("""COMPUTED_VALUE"""),"Ocelaris")</f>
        <v>Ocelaris</v>
      </c>
      <c r="N247" s="131">
        <f>vlookup(M247,Knight!$F$27:$I$1414,4,FALSE)</f>
        <v>0</v>
      </c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>
      <c r="B248" t="s">
        <v>145</v>
      </c>
      <c r="C248">
        <v>2.0</v>
      </c>
      <c r="D248" s="122"/>
      <c r="E248" s="122"/>
      <c r="F248" s="122"/>
      <c r="G248" s="122"/>
      <c r="H248" s="122"/>
      <c r="I248" s="122"/>
      <c r="J248" s="122"/>
      <c r="K248" s="122"/>
      <c r="L248" s="122">
        <f t="shared" si="1"/>
        <v>236</v>
      </c>
      <c r="M248" s="122" t="str">
        <f>IFERROR(__xludf.DUMMYFUNCTION("""COMPUTED_VALUE"""),"traycee")</f>
        <v>traycee</v>
      </c>
      <c r="N248" s="131">
        <f>vlookup(M248,Knight!$F$27:$I$1414,4,FALSE)</f>
        <v>2</v>
      </c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>
      <c r="B249" t="s">
        <v>631</v>
      </c>
      <c r="C249">
        <v>2.0</v>
      </c>
      <c r="D249" s="122"/>
      <c r="E249" s="122"/>
      <c r="F249" s="122"/>
      <c r="G249" s="122"/>
      <c r="H249" s="122"/>
      <c r="I249" s="122"/>
      <c r="J249" s="122"/>
      <c r="K249" s="122"/>
      <c r="L249" s="122">
        <f t="shared" si="1"/>
        <v>237</v>
      </c>
      <c r="M249" s="122" t="str">
        <f>IFERROR(__xludf.DUMMYFUNCTION("""COMPUTED_VALUE"""),"PoniaN")</f>
        <v>PoniaN</v>
      </c>
      <c r="N249" s="131">
        <f>vlookup(M249,Knight!$F$27:$I$1414,4,FALSE)</f>
        <v>0</v>
      </c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>
      <c r="B250" t="s">
        <v>165</v>
      </c>
      <c r="C250">
        <v>2.0</v>
      </c>
      <c r="D250" s="122"/>
      <c r="E250" s="122"/>
      <c r="F250" s="122"/>
      <c r="G250" s="122"/>
      <c r="H250" s="122"/>
      <c r="I250" s="122"/>
      <c r="J250" s="122"/>
      <c r="K250" s="122"/>
      <c r="L250" s="122">
        <f t="shared" si="1"/>
        <v>238</v>
      </c>
      <c r="M250" s="122" t="str">
        <f>IFERROR(__xludf.DUMMYFUNCTION("""COMPUTED_VALUE"""),"lostsole68")</f>
        <v>lostsole68</v>
      </c>
      <c r="N250" s="131">
        <f>vlookup(M250,Knight!$F$27:$I$1414,4,FALSE)</f>
        <v>0</v>
      </c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>
      <c r="B251" t="s">
        <v>91</v>
      </c>
      <c r="C251">
        <v>2.0</v>
      </c>
      <c r="D251" s="122"/>
      <c r="E251" s="122"/>
      <c r="F251" s="122"/>
      <c r="G251" s="122"/>
      <c r="H251" s="122"/>
      <c r="I251" s="122"/>
      <c r="J251" s="122"/>
      <c r="K251" s="122"/>
      <c r="L251" s="122">
        <f t="shared" si="1"/>
        <v>239</v>
      </c>
      <c r="M251" s="122" t="str">
        <f>IFERROR(__xludf.DUMMYFUNCTION("""COMPUTED_VALUE"""),"Caribus")</f>
        <v>Caribus</v>
      </c>
      <c r="N251" s="131">
        <f>vlookup(M251,Knight!$F$27:$I$1414,4,FALSE)</f>
        <v>0</v>
      </c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>
      <c r="B252" t="s">
        <v>205</v>
      </c>
      <c r="C252">
        <v>2.0</v>
      </c>
      <c r="D252" s="122"/>
      <c r="E252" s="122"/>
      <c r="F252" s="122"/>
      <c r="G252" s="122"/>
      <c r="H252" s="122"/>
      <c r="I252" s="122"/>
      <c r="J252" s="122"/>
      <c r="K252" s="122"/>
      <c r="L252" s="122">
        <f t="shared" si="1"/>
        <v>240</v>
      </c>
      <c r="M252" s="122" t="str">
        <f>IFERROR(__xludf.DUMMYFUNCTION("""COMPUTED_VALUE"""),"hunnies")</f>
        <v>hunnies</v>
      </c>
      <c r="N252" s="131">
        <f>vlookup(M252,Knight!$F$27:$I$1414,4,FALSE)</f>
        <v>0</v>
      </c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>
      <c r="B253" t="s">
        <v>72</v>
      </c>
      <c r="C253">
        <v>2.0</v>
      </c>
      <c r="D253" s="122"/>
      <c r="E253" s="122"/>
      <c r="F253" s="122"/>
      <c r="G253" s="122"/>
      <c r="H253" s="122"/>
      <c r="I253" s="122"/>
      <c r="J253" s="122"/>
      <c r="K253" s="122"/>
      <c r="L253" s="122">
        <f t="shared" si="1"/>
        <v>241</v>
      </c>
      <c r="M253" s="122" t="str">
        <f>IFERROR(__xludf.DUMMYFUNCTION("""COMPUTED_VALUE"""),"seashelliee")</f>
        <v>seashelliee</v>
      </c>
      <c r="N253" s="131">
        <f>vlookup(M253,Knight!$F$27:$I$1414,4,FALSE)</f>
        <v>0</v>
      </c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>
      <c r="B254" t="s">
        <v>633</v>
      </c>
      <c r="C254">
        <v>2.0</v>
      </c>
      <c r="D254" s="122"/>
      <c r="E254" s="122"/>
      <c r="F254" s="122"/>
      <c r="G254" s="122"/>
      <c r="H254" s="122"/>
      <c r="I254" s="122"/>
      <c r="J254" s="122"/>
      <c r="K254" s="122"/>
      <c r="L254" s="122">
        <f t="shared" si="1"/>
        <v>242</v>
      </c>
      <c r="M254" s="122" t="str">
        <f>IFERROR(__xludf.DUMMYFUNCTION("""COMPUTED_VALUE"""),"wally62")</f>
        <v>wally62</v>
      </c>
      <c r="N254" s="131">
        <f>vlookup(M254,Knight!$F$27:$I$1414,4,FALSE)</f>
        <v>0</v>
      </c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>
      <c r="B255" t="s">
        <v>229</v>
      </c>
      <c r="C255">
        <v>2.0</v>
      </c>
      <c r="D255" s="122"/>
      <c r="E255" s="122"/>
      <c r="F255" s="122"/>
      <c r="G255" s="122"/>
      <c r="H255" s="122"/>
      <c r="I255" s="122"/>
      <c r="J255" s="122"/>
      <c r="K255" s="122"/>
      <c r="L255" s="122">
        <f t="shared" si="1"/>
        <v>243</v>
      </c>
      <c r="M255" s="122" t="str">
        <f>IFERROR(__xludf.DUMMYFUNCTION("""COMPUTED_VALUE"""),"Tuumake")</f>
        <v>Tuumake</v>
      </c>
      <c r="N255" s="131">
        <f>vlookup(M255,Knight!$F$27:$I$1414,4,FALSE)</f>
        <v>0</v>
      </c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>
      <c r="B256" t="s">
        <v>721</v>
      </c>
      <c r="C256">
        <v>2.0</v>
      </c>
      <c r="D256" s="122"/>
      <c r="E256" s="122"/>
      <c r="F256" s="122"/>
      <c r="G256" s="122"/>
      <c r="H256" s="122"/>
      <c r="I256" s="122"/>
      <c r="J256" s="122"/>
      <c r="K256" s="122"/>
      <c r="L256" s="122">
        <f t="shared" si="1"/>
        <v>244</v>
      </c>
      <c r="M256" s="122" t="str">
        <f>IFERROR(__xludf.DUMMYFUNCTION("""COMPUTED_VALUE"""),"5Star")</f>
        <v>5Star</v>
      </c>
      <c r="N256" s="131">
        <f>vlookup(M256,Knight!$F$27:$I$1414,4,FALSE)</f>
        <v>0</v>
      </c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>
      <c r="B257" t="s">
        <v>1139</v>
      </c>
      <c r="C257">
        <v>2.0</v>
      </c>
      <c r="D257" s="122"/>
      <c r="E257" s="122"/>
      <c r="F257" s="122"/>
      <c r="G257" s="122"/>
      <c r="H257" s="122"/>
      <c r="I257" s="122"/>
      <c r="J257" s="122"/>
      <c r="K257" s="122"/>
      <c r="L257" s="122">
        <f t="shared" si="1"/>
        <v>245</v>
      </c>
      <c r="M257" s="122" t="str">
        <f>IFERROR(__xludf.DUMMYFUNCTION("""COMPUTED_VALUE"""),"jacksparrow")</f>
        <v>jacksparrow</v>
      </c>
      <c r="N257" s="131">
        <f>vlookup(M257,Knight!$F$27:$I$1414,4,FALSE)</f>
        <v>0</v>
      </c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>
      <c r="B258" t="s">
        <v>625</v>
      </c>
      <c r="C258">
        <v>2.0</v>
      </c>
      <c r="D258" s="122"/>
      <c r="E258" s="122"/>
      <c r="F258" s="122"/>
      <c r="G258" s="122"/>
      <c r="H258" s="122"/>
      <c r="I258" s="122"/>
      <c r="J258" s="122"/>
      <c r="K258" s="122"/>
      <c r="L258" s="122">
        <f t="shared" si="1"/>
        <v>246</v>
      </c>
      <c r="M258" s="122" t="str">
        <f>IFERROR(__xludf.DUMMYFUNCTION("""COMPUTED_VALUE"""),"thorkel")</f>
        <v>thorkel</v>
      </c>
      <c r="N258" s="131">
        <f>vlookup(M258,Knight!$F$27:$I$1414,4,FALSE)</f>
        <v>0</v>
      </c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>
      <c r="B259" t="s">
        <v>486</v>
      </c>
      <c r="C259">
        <v>2.0</v>
      </c>
      <c r="D259" s="122"/>
      <c r="E259" s="122"/>
      <c r="F259" s="122"/>
      <c r="G259" s="122"/>
      <c r="H259" s="122"/>
      <c r="I259" s="122"/>
      <c r="J259" s="122"/>
      <c r="K259" s="122"/>
      <c r="L259" s="122">
        <f t="shared" si="1"/>
        <v>247</v>
      </c>
      <c r="M259" s="122" t="str">
        <f>IFERROR(__xludf.DUMMYFUNCTION("""COMPUTED_VALUE"""),"misstee")</f>
        <v>misstee</v>
      </c>
      <c r="N259" s="131">
        <f>vlookup(M259,Knight!$F$27:$I$1414,4,FALSE)</f>
        <v>0</v>
      </c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>
      <c r="B260" t="s">
        <v>89</v>
      </c>
      <c r="C260">
        <v>2.0</v>
      </c>
      <c r="D260" s="122"/>
      <c r="E260" s="122"/>
      <c r="F260" s="122"/>
      <c r="G260" s="122"/>
      <c r="H260" s="122"/>
      <c r="I260" s="122"/>
      <c r="J260" s="122"/>
      <c r="K260" s="122"/>
      <c r="L260" s="122">
        <f t="shared" si="1"/>
        <v>248</v>
      </c>
      <c r="M260" s="122"/>
      <c r="N260" s="131" t="str">
        <f>vlookup(M260,Knight!$F$27:$I$1414,4,FALSE)</f>
        <v>#N/A</v>
      </c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>
      <c r="B261" t="s">
        <v>352</v>
      </c>
      <c r="C261">
        <v>1.0</v>
      </c>
      <c r="D261" s="122"/>
      <c r="E261" s="122"/>
      <c r="F261" s="122"/>
      <c r="G261" s="122"/>
      <c r="H261" s="122"/>
      <c r="I261" s="122"/>
      <c r="J261" s="122"/>
      <c r="K261" s="122"/>
      <c r="L261" s="122">
        <f t="shared" si="1"/>
        <v>249</v>
      </c>
      <c r="M261" s="122"/>
      <c r="N261" s="131" t="str">
        <f>vlookup(M261,Knight!$F$27:$I$1414,4,FALSE)</f>
        <v>#N/A</v>
      </c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>
      <c r="B262" t="s">
        <v>542</v>
      </c>
      <c r="C262">
        <v>1.0</v>
      </c>
      <c r="D262" s="122"/>
      <c r="E262" s="122"/>
      <c r="F262" s="122"/>
      <c r="G262" s="122"/>
      <c r="H262" s="122"/>
      <c r="I262" s="122"/>
      <c r="J262" s="122"/>
      <c r="K262" s="122"/>
      <c r="L262" s="122">
        <f t="shared" si="1"/>
        <v>250</v>
      </c>
      <c r="M262" s="122"/>
      <c r="N262" s="131" t="str">
        <f>vlookup(M262,Knight!$F$27:$I$1414,4,FALSE)</f>
        <v>#N/A</v>
      </c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>
      <c r="B263" t="s">
        <v>556</v>
      </c>
      <c r="C263">
        <v>1.0</v>
      </c>
      <c r="D263" s="122"/>
      <c r="E263" s="122"/>
      <c r="F263" s="122"/>
      <c r="G263" s="122"/>
      <c r="H263" s="122"/>
      <c r="I263" s="122"/>
      <c r="J263" s="122"/>
      <c r="K263" s="122"/>
      <c r="L263" s="122">
        <f t="shared" si="1"/>
        <v>251</v>
      </c>
      <c r="M263" s="122"/>
      <c r="N263" s="131" t="str">
        <f>vlookup(M263,Knight!$F$27:$I$1414,4,FALSE)</f>
        <v>#N/A</v>
      </c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>
      <c r="B264" t="s">
        <v>1076</v>
      </c>
      <c r="C264">
        <v>1.0</v>
      </c>
      <c r="D264" s="122"/>
      <c r="E264" s="122"/>
      <c r="F264" s="122"/>
      <c r="G264" s="122"/>
      <c r="H264" s="122"/>
      <c r="I264" s="122"/>
      <c r="J264" s="122"/>
      <c r="K264" s="122"/>
      <c r="L264" s="122">
        <f t="shared" si="1"/>
        <v>252</v>
      </c>
      <c r="M264" s="122"/>
      <c r="N264" s="131" t="str">
        <f>vlookup(M264,Knight!$F$27:$I$1414,4,FALSE)</f>
        <v>#N/A</v>
      </c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>
      <c r="B265" t="s">
        <v>178</v>
      </c>
      <c r="C265">
        <v>1.0</v>
      </c>
      <c r="D265" s="122"/>
      <c r="E265" s="122"/>
      <c r="F265" s="122"/>
      <c r="G265" s="122"/>
      <c r="H265" s="122"/>
      <c r="I265" s="122"/>
      <c r="J265" s="122"/>
      <c r="K265" s="122"/>
      <c r="L265" s="122">
        <f t="shared" si="1"/>
        <v>253</v>
      </c>
      <c r="M265" s="122"/>
      <c r="N265" s="131" t="str">
        <f>vlookup(M265,Knight!$F$27:$I$1414,4,FALSE)</f>
        <v>#N/A</v>
      </c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>
      <c r="B266" t="s">
        <v>981</v>
      </c>
      <c r="C266">
        <v>1.0</v>
      </c>
      <c r="D266" s="122"/>
      <c r="E266" s="122"/>
      <c r="F266" s="122"/>
      <c r="G266" s="122"/>
      <c r="H266" s="122"/>
      <c r="I266" s="122"/>
      <c r="J266" s="122"/>
      <c r="K266" s="122"/>
      <c r="L266" s="122">
        <f t="shared" si="1"/>
        <v>254</v>
      </c>
      <c r="M266" s="122"/>
      <c r="N266" s="131" t="str">
        <f>vlookup(M266,Knight!$F$27:$I$1414,4,FALSE)</f>
        <v>#N/A</v>
      </c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>
      <c r="B267" t="s">
        <v>644</v>
      </c>
      <c r="C267">
        <v>1.0</v>
      </c>
      <c r="D267" s="122"/>
      <c r="E267" s="122"/>
      <c r="F267" s="122"/>
      <c r="G267" s="122"/>
      <c r="H267" s="122"/>
      <c r="I267" s="122"/>
      <c r="J267" s="122"/>
      <c r="K267" s="122"/>
      <c r="L267" s="122">
        <f t="shared" si="1"/>
        <v>255</v>
      </c>
      <c r="M267" s="122"/>
      <c r="N267" s="131" t="str">
        <f>vlookup(M267,Knight!$F$27:$I$1414,4,FALSE)</f>
        <v>#N/A</v>
      </c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>
      <c r="B268" t="s">
        <v>109</v>
      </c>
      <c r="C268">
        <v>1.0</v>
      </c>
      <c r="D268" s="122"/>
      <c r="E268" s="122"/>
      <c r="F268" s="122"/>
      <c r="G268" s="122"/>
      <c r="H268" s="122"/>
      <c r="I268" s="122"/>
      <c r="J268" s="122"/>
      <c r="K268" s="122"/>
      <c r="L268" s="122">
        <f t="shared" si="1"/>
        <v>256</v>
      </c>
      <c r="M268" s="122"/>
      <c r="N268" s="131" t="str">
        <f>vlookup(M268,Knight!$F$27:$I$1414,4,FALSE)</f>
        <v>#N/A</v>
      </c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>
      <c r="B269" t="s">
        <v>377</v>
      </c>
      <c r="C269">
        <v>1.0</v>
      </c>
      <c r="D269" s="122"/>
      <c r="E269" s="122"/>
      <c r="F269" s="122"/>
      <c r="G269" s="122"/>
      <c r="H269" s="122"/>
      <c r="I269" s="122"/>
      <c r="J269" s="122"/>
      <c r="K269" s="122"/>
      <c r="L269" s="122">
        <f t="shared" si="1"/>
        <v>257</v>
      </c>
      <c r="M269" s="122"/>
      <c r="N269" s="131" t="str">
        <f>vlookup(M269,Knight!$F$27:$I$1414,4,FALSE)</f>
        <v>#N/A</v>
      </c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>
      <c r="B270" t="s">
        <v>527</v>
      </c>
      <c r="C270">
        <v>1.0</v>
      </c>
      <c r="D270" s="122"/>
      <c r="E270" s="122"/>
      <c r="F270" s="122"/>
      <c r="G270" s="122"/>
      <c r="H270" s="122"/>
      <c r="I270" s="122"/>
      <c r="J270" s="122"/>
      <c r="K270" s="122"/>
      <c r="L270" s="122">
        <f t="shared" si="1"/>
        <v>258</v>
      </c>
      <c r="M270" s="122"/>
      <c r="N270" s="131" t="str">
        <f>vlookup(M270,Knight!$F$27:$I$1414,4,FALSE)</f>
        <v>#N/A</v>
      </c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>
      <c r="B271" t="s">
        <v>759</v>
      </c>
      <c r="C271">
        <v>1.0</v>
      </c>
      <c r="D271" s="122"/>
      <c r="E271" s="122"/>
      <c r="F271" s="122"/>
      <c r="G271" s="122"/>
      <c r="H271" s="122"/>
      <c r="I271" s="122"/>
      <c r="J271" s="122"/>
      <c r="K271" s="122"/>
      <c r="L271" s="122">
        <f t="shared" si="1"/>
        <v>259</v>
      </c>
      <c r="M271" s="122"/>
      <c r="N271" s="131" t="str">
        <f>vlookup(M271,Knight!$F$27:$I$1414,4,FALSE)</f>
        <v>#N/A</v>
      </c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>
      <c r="B272" t="s">
        <v>374</v>
      </c>
      <c r="C272">
        <v>1.0</v>
      </c>
      <c r="D272" s="122"/>
      <c r="E272" s="122"/>
      <c r="F272" s="122"/>
      <c r="G272" s="122"/>
      <c r="H272" s="122"/>
      <c r="I272" s="122"/>
      <c r="J272" s="122"/>
      <c r="K272" s="122"/>
      <c r="L272" s="122">
        <f t="shared" si="1"/>
        <v>260</v>
      </c>
      <c r="M272" s="122"/>
      <c r="N272" s="131" t="str">
        <f>vlookup(M272,Knight!$F$27:$I$1414,4,FALSE)</f>
        <v>#N/A</v>
      </c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>
      <c r="B273" t="s">
        <v>396</v>
      </c>
      <c r="C273">
        <v>1.0</v>
      </c>
      <c r="D273" s="122"/>
      <c r="E273" s="122"/>
      <c r="F273" s="122"/>
      <c r="G273" s="122"/>
      <c r="H273" s="122"/>
      <c r="I273" s="122"/>
      <c r="J273" s="122"/>
      <c r="K273" s="122"/>
      <c r="L273" s="122">
        <f t="shared" si="1"/>
        <v>261</v>
      </c>
      <c r="M273" s="122"/>
      <c r="N273" s="131" t="str">
        <f>vlookup(M273,Knight!$F$27:$I$1414,4,FALSE)</f>
        <v>#N/A</v>
      </c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>
      <c r="B274" t="s">
        <v>684</v>
      </c>
      <c r="C274">
        <v>1.0</v>
      </c>
      <c r="D274" s="122"/>
      <c r="E274" s="122"/>
      <c r="F274" s="122"/>
      <c r="G274" s="122"/>
      <c r="H274" s="122"/>
      <c r="I274" s="122"/>
      <c r="J274" s="122"/>
      <c r="K274" s="122"/>
      <c r="L274" s="122">
        <f t="shared" si="1"/>
        <v>262</v>
      </c>
      <c r="M274" s="122"/>
      <c r="N274" s="131" t="str">
        <f>vlookup(M274,Knight!$F$27:$I$1414,4,FALSE)</f>
        <v>#N/A</v>
      </c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>
      <c r="B275" t="s">
        <v>285</v>
      </c>
      <c r="C275">
        <v>1.0</v>
      </c>
      <c r="D275" s="122"/>
      <c r="E275" s="122"/>
      <c r="F275" s="122"/>
      <c r="G275" s="122"/>
      <c r="H275" s="122"/>
      <c r="I275" s="122"/>
      <c r="J275" s="122"/>
      <c r="K275" s="122"/>
      <c r="L275" s="122">
        <f t="shared" si="1"/>
        <v>263</v>
      </c>
      <c r="M275" s="122"/>
      <c r="N275" s="131" t="str">
        <f>vlookup(M275,Knight!$F$27:$I$1414,4,FALSE)</f>
        <v>#N/A</v>
      </c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>
      <c r="B276" t="s">
        <v>407</v>
      </c>
      <c r="C276">
        <v>1.0</v>
      </c>
      <c r="D276" s="122"/>
      <c r="E276" s="122"/>
      <c r="F276" s="122"/>
      <c r="G276" s="122"/>
      <c r="H276" s="122"/>
      <c r="I276" s="122"/>
      <c r="J276" s="122"/>
      <c r="K276" s="122"/>
      <c r="L276" s="122">
        <f t="shared" si="1"/>
        <v>264</v>
      </c>
      <c r="M276" s="122"/>
      <c r="N276" s="131" t="str">
        <f>vlookup(M276,Knight!$F$27:$I$1414,4,FALSE)</f>
        <v>#N/A</v>
      </c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>
      <c r="B277" t="s">
        <v>666</v>
      </c>
      <c r="C277">
        <v>1.0</v>
      </c>
      <c r="D277" s="122"/>
      <c r="E277" s="122"/>
      <c r="F277" s="122"/>
      <c r="G277" s="122"/>
      <c r="H277" s="122"/>
      <c r="I277" s="122"/>
      <c r="J277" s="122"/>
      <c r="K277" s="122"/>
      <c r="L277" s="122">
        <f t="shared" si="1"/>
        <v>265</v>
      </c>
      <c r="M277" s="122"/>
      <c r="N277" s="131" t="str">
        <f>vlookup(M277,Knight!$F$27:$I$1414,4,FALSE)</f>
        <v>#N/A</v>
      </c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>
      <c r="B278" t="s">
        <v>517</v>
      </c>
      <c r="C278">
        <v>1.0</v>
      </c>
      <c r="D278" s="122"/>
      <c r="E278" s="122"/>
      <c r="F278" s="122"/>
      <c r="G278" s="122"/>
      <c r="H278" s="122"/>
      <c r="I278" s="122"/>
      <c r="J278" s="122"/>
      <c r="K278" s="122"/>
      <c r="L278" s="122">
        <f t="shared" si="1"/>
        <v>266</v>
      </c>
      <c r="M278" s="122"/>
      <c r="N278" s="131" t="str">
        <f>vlookup(M278,Knight!$F$27:$I$1414,4,FALSE)</f>
        <v>#N/A</v>
      </c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>
      <c r="B279" t="s">
        <v>427</v>
      </c>
      <c r="C279">
        <v>1.0</v>
      </c>
      <c r="D279" s="122"/>
      <c r="E279" s="122"/>
      <c r="F279" s="122"/>
      <c r="G279" s="122"/>
      <c r="H279" s="122"/>
      <c r="I279" s="122"/>
      <c r="J279" s="122"/>
      <c r="K279" s="122"/>
      <c r="L279" s="122">
        <f t="shared" si="1"/>
        <v>267</v>
      </c>
      <c r="M279" s="122"/>
      <c r="N279" s="131" t="str">
        <f>vlookup(M279,Knight!$F$27:$I$1414,4,FALSE)</f>
        <v>#N/A</v>
      </c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>
      <c r="B280" t="s">
        <v>68</v>
      </c>
      <c r="C280">
        <v>1.0</v>
      </c>
      <c r="D280" s="122"/>
      <c r="E280" s="122"/>
      <c r="F280" s="122"/>
      <c r="G280" s="122"/>
      <c r="H280" s="122"/>
      <c r="I280" s="122"/>
      <c r="J280" s="122"/>
      <c r="K280" s="122"/>
      <c r="L280" s="122">
        <f t="shared" si="1"/>
        <v>268</v>
      </c>
      <c r="M280" s="122"/>
      <c r="N280" s="131" t="str">
        <f>vlookup(M280,Knight!$F$27:$I$1414,4,FALSE)</f>
        <v>#N/A</v>
      </c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>
      <c r="B281" t="s">
        <v>103</v>
      </c>
      <c r="C281">
        <v>1.0</v>
      </c>
      <c r="D281" s="122"/>
      <c r="E281" s="122"/>
      <c r="F281" s="122"/>
      <c r="G281" s="122"/>
      <c r="H281" s="122"/>
      <c r="I281" s="122"/>
      <c r="J281" s="122"/>
      <c r="K281" s="122"/>
      <c r="L281" s="122">
        <f t="shared" si="1"/>
        <v>269</v>
      </c>
      <c r="M281" s="122"/>
      <c r="N281" s="131" t="str">
        <f>vlookup(M281,Knight!$F$27:$I$1414,4,FALSE)</f>
        <v>#N/A</v>
      </c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>
      <c r="B282" t="s">
        <v>96</v>
      </c>
      <c r="C282">
        <v>1.0</v>
      </c>
      <c r="D282" s="122"/>
      <c r="E282" s="122"/>
      <c r="F282" s="122"/>
      <c r="G282" s="122"/>
      <c r="H282" s="122"/>
      <c r="I282" s="122"/>
      <c r="J282" s="122"/>
      <c r="K282" s="122"/>
      <c r="L282" s="122">
        <f t="shared" si="1"/>
        <v>270</v>
      </c>
      <c r="M282" s="122"/>
      <c r="N282" s="131" t="str">
        <f>vlookup(M282,Knight!$F$27:$I$1414,4,FALSE)</f>
        <v>#N/A</v>
      </c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>
      <c r="B283" t="s">
        <v>689</v>
      </c>
      <c r="C283">
        <v>1.0</v>
      </c>
      <c r="D283" s="122"/>
      <c r="E283" s="122"/>
      <c r="F283" s="122"/>
      <c r="G283" s="122"/>
      <c r="H283" s="122"/>
      <c r="I283" s="122"/>
      <c r="J283" s="122"/>
      <c r="K283" s="122"/>
      <c r="L283" s="122">
        <f t="shared" si="1"/>
        <v>271</v>
      </c>
      <c r="M283" s="122"/>
      <c r="N283" s="131" t="str">
        <f>vlookup(M283,Knight!$F$27:$I$1414,4,FALSE)</f>
        <v>#N/A</v>
      </c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>
      <c r="B284" t="s">
        <v>311</v>
      </c>
      <c r="C284">
        <v>1.0</v>
      </c>
      <c r="D284" s="122"/>
      <c r="E284" s="122"/>
      <c r="F284" s="122"/>
      <c r="G284" s="122"/>
      <c r="H284" s="122"/>
      <c r="I284" s="122"/>
      <c r="J284" s="122"/>
      <c r="K284" s="122"/>
      <c r="L284" s="122">
        <f t="shared" si="1"/>
        <v>272</v>
      </c>
      <c r="M284" s="122"/>
      <c r="N284" s="131" t="str">
        <f>vlookup(M284,Knight!$F$27:$I$1414,4,FALSE)</f>
        <v>#N/A</v>
      </c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>
      <c r="B285" t="s">
        <v>143</v>
      </c>
      <c r="C285">
        <v>1.0</v>
      </c>
      <c r="D285" s="122"/>
      <c r="E285" s="122"/>
      <c r="F285" s="122"/>
      <c r="G285" s="122"/>
      <c r="H285" s="122"/>
      <c r="I285" s="122"/>
      <c r="J285" s="122"/>
      <c r="K285" s="122"/>
      <c r="L285" s="122">
        <f t="shared" si="1"/>
        <v>273</v>
      </c>
      <c r="M285" s="122"/>
      <c r="N285" s="131" t="str">
        <f>vlookup(M285,Knight!$F$27:$I$1414,4,FALSE)</f>
        <v>#N/A</v>
      </c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>
      <c r="B286" t="s">
        <v>413</v>
      </c>
      <c r="C286">
        <v>1.0</v>
      </c>
      <c r="D286" s="122"/>
      <c r="E286" s="122"/>
      <c r="F286" s="122"/>
      <c r="G286" s="122"/>
      <c r="H286" s="122"/>
      <c r="I286" s="122"/>
      <c r="J286" s="122"/>
      <c r="K286" s="122"/>
      <c r="L286" s="122">
        <f t="shared" si="1"/>
        <v>274</v>
      </c>
      <c r="M286" s="122"/>
      <c r="N286" s="131" t="str">
        <f>vlookup(M286,Knight!$F$27:$I$1414,4,FALSE)</f>
        <v>#N/A</v>
      </c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>
      <c r="B287" t="s">
        <v>795</v>
      </c>
      <c r="C287">
        <v>1.0</v>
      </c>
      <c r="D287" s="122"/>
      <c r="E287" s="122"/>
      <c r="F287" s="122"/>
      <c r="G287" s="122"/>
      <c r="H287" s="122"/>
      <c r="I287" s="122"/>
      <c r="J287" s="122"/>
      <c r="K287" s="122"/>
      <c r="L287" s="122">
        <f t="shared" si="1"/>
        <v>275</v>
      </c>
      <c r="M287" s="122"/>
      <c r="N287" s="131" t="str">
        <f>vlookup(M287,Knight!$F$27:$I$1414,4,FALSE)</f>
        <v>#N/A</v>
      </c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>
      <c r="B288" t="s">
        <v>1026</v>
      </c>
      <c r="C288">
        <v>1.0</v>
      </c>
      <c r="D288" s="122"/>
      <c r="E288" s="122"/>
      <c r="F288" s="122"/>
      <c r="G288" s="122"/>
      <c r="H288" s="122"/>
      <c r="I288" s="122"/>
      <c r="J288" s="122"/>
      <c r="K288" s="122"/>
      <c r="L288" s="122">
        <f t="shared" si="1"/>
        <v>276</v>
      </c>
      <c r="M288" s="122"/>
      <c r="N288" s="131" t="str">
        <f>vlookup(M288,Knight!$F$27:$I$1414,4,FALSE)</f>
        <v>#N/A</v>
      </c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>
      <c r="B289" t="s">
        <v>54</v>
      </c>
      <c r="C289">
        <v>1.0</v>
      </c>
      <c r="D289" s="122"/>
      <c r="E289" s="122"/>
      <c r="F289" s="122"/>
      <c r="G289" s="122"/>
      <c r="H289" s="122"/>
      <c r="I289" s="122"/>
      <c r="J289" s="122"/>
      <c r="K289" s="122"/>
      <c r="L289" s="122">
        <f t="shared" si="1"/>
        <v>277</v>
      </c>
      <c r="M289" s="122"/>
      <c r="N289" s="131" t="str">
        <f>vlookup(M289,Knight!$F$27:$I$1414,4,FALSE)</f>
        <v>#N/A</v>
      </c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>
      <c r="B290" t="s">
        <v>765</v>
      </c>
      <c r="C290">
        <v>1.0</v>
      </c>
      <c r="D290" s="122"/>
      <c r="E290" s="122"/>
      <c r="F290" s="122"/>
      <c r="G290" s="122"/>
      <c r="H290" s="122"/>
      <c r="I290" s="122"/>
      <c r="J290" s="122"/>
      <c r="K290" s="122"/>
      <c r="L290" s="122">
        <f t="shared" si="1"/>
        <v>278</v>
      </c>
      <c r="M290" s="122"/>
      <c r="N290" s="131" t="str">
        <f>vlookup(M290,Knight!$F$27:$I$1414,4,FALSE)</f>
        <v>#N/A</v>
      </c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>
      <c r="B291" t="s">
        <v>712</v>
      </c>
      <c r="C291">
        <v>1.0</v>
      </c>
      <c r="D291" s="122"/>
      <c r="E291" s="122"/>
      <c r="F291" s="122"/>
      <c r="G291" s="122"/>
      <c r="H291" s="122"/>
      <c r="I291" s="122"/>
      <c r="J291" s="122"/>
      <c r="K291" s="122"/>
      <c r="L291" s="122">
        <f t="shared" si="1"/>
        <v>279</v>
      </c>
      <c r="M291" s="122"/>
      <c r="N291" s="131" t="str">
        <f>vlookup(M291,Knight!$F$27:$I$1414,4,FALSE)</f>
        <v>#N/A</v>
      </c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>
      <c r="B292" t="s">
        <v>678</v>
      </c>
      <c r="C292">
        <v>1.0</v>
      </c>
      <c r="D292" s="122"/>
      <c r="E292" s="122"/>
      <c r="F292" s="122"/>
      <c r="G292" s="122"/>
      <c r="H292" s="122"/>
      <c r="I292" s="122"/>
      <c r="J292" s="122"/>
      <c r="K292" s="122"/>
      <c r="L292" s="122">
        <f t="shared" si="1"/>
        <v>280</v>
      </c>
      <c r="M292" s="122"/>
      <c r="N292" s="131" t="str">
        <f>vlookup(M292,Knight!$F$27:$I$1414,4,FALSE)</f>
        <v>#N/A</v>
      </c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>
      <c r="B293" t="s">
        <v>409</v>
      </c>
      <c r="C293">
        <v>1.0</v>
      </c>
      <c r="D293" s="122"/>
      <c r="E293" s="122"/>
      <c r="F293" s="122"/>
      <c r="G293" s="122"/>
      <c r="H293" s="122"/>
      <c r="I293" s="122"/>
      <c r="J293" s="122"/>
      <c r="K293" s="122"/>
      <c r="L293" s="122">
        <f t="shared" si="1"/>
        <v>281</v>
      </c>
      <c r="M293" s="122"/>
      <c r="N293" s="131" t="str">
        <f>vlookup(M293,Knight!$F$27:$I$1414,4,FALSE)</f>
        <v>#N/A</v>
      </c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>
      <c r="B294" t="s">
        <v>132</v>
      </c>
      <c r="C294">
        <v>1.0</v>
      </c>
      <c r="D294" s="122"/>
      <c r="E294" s="122"/>
      <c r="F294" s="122"/>
      <c r="G294" s="122"/>
      <c r="H294" s="122"/>
      <c r="I294" s="122"/>
      <c r="J294" s="122"/>
      <c r="K294" s="122"/>
      <c r="L294" s="122">
        <f t="shared" si="1"/>
        <v>282</v>
      </c>
      <c r="M294" s="122"/>
      <c r="N294" s="131" t="str">
        <f>vlookup(M294,Knight!$F$27:$I$1414,4,FALSE)</f>
        <v>#N/A</v>
      </c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>
      <c r="B295" t="s">
        <v>201</v>
      </c>
      <c r="C295">
        <v>1.0</v>
      </c>
      <c r="D295" s="122"/>
      <c r="E295" s="122"/>
      <c r="F295" s="122"/>
      <c r="G295" s="122"/>
      <c r="H295" s="122"/>
      <c r="I295" s="122"/>
      <c r="J295" s="122"/>
      <c r="K295" s="122"/>
      <c r="L295" s="122">
        <f t="shared" si="1"/>
        <v>283</v>
      </c>
      <c r="M295" s="122"/>
      <c r="N295" s="131" t="str">
        <f>vlookup(M295,Knight!$F$27:$I$1414,4,FALSE)</f>
        <v>#N/A</v>
      </c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>
      <c r="B296" t="s">
        <v>356</v>
      </c>
      <c r="C296">
        <v>1.0</v>
      </c>
      <c r="D296" s="122"/>
      <c r="E296" s="122"/>
      <c r="F296" s="122"/>
      <c r="G296" s="122"/>
      <c r="H296" s="122"/>
      <c r="I296" s="122"/>
      <c r="J296" s="122"/>
      <c r="K296" s="122"/>
      <c r="L296" s="122">
        <f t="shared" si="1"/>
        <v>284</v>
      </c>
      <c r="M296" s="122"/>
      <c r="N296" s="131" t="str">
        <f>vlookup(M296,Knight!$F$27:$I$1414,4,FALSE)</f>
        <v>#N/A</v>
      </c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>
      <c r="B297" t="s">
        <v>237</v>
      </c>
      <c r="C297">
        <v>1.0</v>
      </c>
      <c r="D297" s="122"/>
      <c r="E297" s="122"/>
      <c r="F297" s="122"/>
      <c r="G297" s="122"/>
      <c r="H297" s="122"/>
      <c r="I297" s="122"/>
      <c r="J297" s="122"/>
      <c r="K297" s="122"/>
      <c r="L297" s="122">
        <f t="shared" si="1"/>
        <v>285</v>
      </c>
      <c r="M297" s="122"/>
      <c r="N297" s="131" t="str">
        <f>vlookup(M297,Knight!$F$27:$I$1414,4,FALSE)</f>
        <v>#N/A</v>
      </c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>
      <c r="B298" t="s">
        <v>593</v>
      </c>
      <c r="C298">
        <v>1.0</v>
      </c>
      <c r="D298" s="122"/>
      <c r="E298" s="122"/>
      <c r="F298" s="122"/>
      <c r="G298" s="122"/>
      <c r="H298" s="122"/>
      <c r="I298" s="122"/>
      <c r="J298" s="122"/>
      <c r="K298" s="122"/>
      <c r="L298" s="122">
        <f t="shared" si="1"/>
        <v>286</v>
      </c>
      <c r="M298" s="122"/>
      <c r="N298" s="131" t="str">
        <f>vlookup(M298,Knight!$F$27:$I$1414,4,FALSE)</f>
        <v>#N/A</v>
      </c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>
      <c r="B299" t="s">
        <v>606</v>
      </c>
      <c r="C299">
        <v>1.0</v>
      </c>
      <c r="D299" s="122"/>
      <c r="E299" s="122"/>
      <c r="F299" s="122"/>
      <c r="G299" s="122"/>
      <c r="H299" s="122"/>
      <c r="I299" s="122"/>
      <c r="J299" s="122"/>
      <c r="K299" s="122"/>
      <c r="L299" s="122">
        <f t="shared" si="1"/>
        <v>287</v>
      </c>
      <c r="M299" s="122"/>
      <c r="N299" s="131" t="str">
        <f>vlookup(M299,Knight!$F$27:$I$1414,4,FALSE)</f>
        <v>#N/A</v>
      </c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>
      <c r="B300" t="s">
        <v>66</v>
      </c>
      <c r="C300">
        <v>1.0</v>
      </c>
      <c r="D300" s="122"/>
      <c r="E300" s="122"/>
      <c r="F300" s="122"/>
      <c r="G300" s="122"/>
      <c r="H300" s="122"/>
      <c r="I300" s="122"/>
      <c r="J300" s="122"/>
      <c r="K300" s="122"/>
      <c r="L300" s="122">
        <f t="shared" si="1"/>
        <v>288</v>
      </c>
      <c r="M300" s="122"/>
      <c r="N300" s="131" t="str">
        <f>vlookup(M300,Knight!$F$27:$I$1414,4,FALSE)</f>
        <v>#N/A</v>
      </c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>
      <c r="B301" t="s">
        <v>220</v>
      </c>
      <c r="C301">
        <v>1.0</v>
      </c>
      <c r="D301" s="122"/>
      <c r="E301" s="122"/>
      <c r="F301" s="122"/>
      <c r="G301" s="122"/>
      <c r="H301" s="122"/>
      <c r="I301" s="122"/>
      <c r="J301" s="122"/>
      <c r="K301" s="122"/>
      <c r="L301" s="122">
        <f t="shared" si="1"/>
        <v>289</v>
      </c>
      <c r="M301" s="122"/>
      <c r="N301" s="131" t="str">
        <f>vlookup(M301,Knight!$F$27:$I$1414,4,FALSE)</f>
        <v>#N/A</v>
      </c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>
      <c r="B302" t="s">
        <v>191</v>
      </c>
      <c r="C302">
        <v>1.0</v>
      </c>
      <c r="D302" s="122"/>
      <c r="E302" s="122"/>
      <c r="F302" s="122"/>
      <c r="G302" s="122"/>
      <c r="H302" s="122"/>
      <c r="I302" s="122"/>
      <c r="J302" s="122"/>
      <c r="K302" s="122"/>
      <c r="L302" s="122">
        <f t="shared" si="1"/>
        <v>290</v>
      </c>
      <c r="M302" s="122"/>
      <c r="N302" s="131" t="str">
        <f>vlookup(M302,Knight!$F$27:$I$1414,4,FALSE)</f>
        <v>#N/A</v>
      </c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>
      <c r="B303" t="s">
        <v>189</v>
      </c>
      <c r="C303">
        <v>1.0</v>
      </c>
      <c r="D303" s="122"/>
      <c r="E303" s="122"/>
      <c r="F303" s="122"/>
      <c r="G303" s="122"/>
      <c r="H303" s="122"/>
      <c r="I303" s="122"/>
      <c r="J303" s="122"/>
      <c r="K303" s="122"/>
      <c r="L303" s="122">
        <f t="shared" si="1"/>
        <v>291</v>
      </c>
      <c r="M303" s="122"/>
      <c r="N303" s="131" t="str">
        <f>vlookup(M303,Knight!$F$27:$I$1414,4,FALSE)</f>
        <v>#N/A</v>
      </c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>
      <c r="B304" t="s">
        <v>761</v>
      </c>
      <c r="C304">
        <v>1.0</v>
      </c>
      <c r="D304" s="122"/>
      <c r="E304" s="122"/>
      <c r="F304" s="122"/>
      <c r="G304" s="122"/>
      <c r="H304" s="122"/>
      <c r="I304" s="122"/>
      <c r="J304" s="122"/>
      <c r="K304" s="122"/>
      <c r="L304" s="122">
        <f t="shared" si="1"/>
        <v>292</v>
      </c>
      <c r="M304" s="122"/>
      <c r="N304" s="131" t="str">
        <f>vlookup(M304,Knight!$F$27:$I$1414,4,FALSE)</f>
        <v>#N/A</v>
      </c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>
      <c r="B305" t="s">
        <v>388</v>
      </c>
      <c r="C305">
        <v>1.0</v>
      </c>
      <c r="D305" s="122"/>
      <c r="E305" s="122"/>
      <c r="F305" s="122"/>
      <c r="G305" s="122"/>
      <c r="H305" s="122"/>
      <c r="I305" s="122"/>
      <c r="J305" s="122"/>
      <c r="K305" s="122"/>
      <c r="L305" s="122">
        <f t="shared" si="1"/>
        <v>293</v>
      </c>
      <c r="M305" s="122"/>
      <c r="N305" s="131" t="str">
        <f>vlookup(M305,Knight!$F$27:$I$1414,4,FALSE)</f>
        <v>#N/A</v>
      </c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>
      <c r="B306" t="s">
        <v>502</v>
      </c>
      <c r="C306">
        <v>1.0</v>
      </c>
      <c r="D306" s="122"/>
      <c r="E306" s="122"/>
      <c r="F306" s="122"/>
      <c r="G306" s="122"/>
      <c r="H306" s="122"/>
      <c r="I306" s="122"/>
      <c r="J306" s="122"/>
      <c r="K306" s="122"/>
      <c r="L306" s="122">
        <f t="shared" si="1"/>
        <v>294</v>
      </c>
      <c r="M306" s="122"/>
      <c r="N306" s="131" t="str">
        <f>vlookup(M306,Knight!$F$27:$I$1414,4,FALSE)</f>
        <v>#N/A</v>
      </c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>
      <c r="B307" t="s">
        <v>129</v>
      </c>
      <c r="C307">
        <v>1.0</v>
      </c>
      <c r="D307" s="122"/>
      <c r="E307" s="122"/>
      <c r="F307" s="122"/>
      <c r="G307" s="122"/>
      <c r="H307" s="122"/>
      <c r="I307" s="122"/>
      <c r="J307" s="122"/>
      <c r="K307" s="122"/>
      <c r="L307" s="122">
        <f t="shared" si="1"/>
        <v>295</v>
      </c>
      <c r="M307" s="122"/>
      <c r="N307" s="131" t="str">
        <f>vlookup(M307,Knight!$F$27:$I$1414,4,FALSE)</f>
        <v>#N/A</v>
      </c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>
      <c r="B308" t="s">
        <v>62</v>
      </c>
      <c r="C308">
        <v>1.0</v>
      </c>
      <c r="D308" s="122"/>
      <c r="E308" s="122"/>
      <c r="F308" s="122"/>
      <c r="G308" s="122"/>
      <c r="H308" s="122"/>
      <c r="I308" s="122"/>
      <c r="J308" s="122"/>
      <c r="K308" s="122"/>
      <c r="L308" s="122">
        <f t="shared" si="1"/>
        <v>296</v>
      </c>
      <c r="M308" s="122"/>
      <c r="N308" s="131" t="str">
        <f>vlookup(M308,Knight!$F$27:$I$1414,4,FALSE)</f>
        <v>#N/A</v>
      </c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>
      <c r="B309" t="s">
        <v>101</v>
      </c>
      <c r="C309">
        <v>1.0</v>
      </c>
      <c r="D309" s="122"/>
      <c r="E309" s="122"/>
      <c r="F309" s="122"/>
      <c r="G309" s="122"/>
      <c r="H309" s="122"/>
      <c r="I309" s="122"/>
      <c r="J309" s="122"/>
      <c r="K309" s="122"/>
      <c r="L309" s="122">
        <f t="shared" si="1"/>
        <v>297</v>
      </c>
      <c r="M309" s="122"/>
      <c r="N309" s="131" t="str">
        <f>vlookup(M309,Knight!$F$27:$I$1414,4,FALSE)</f>
        <v>#N/A</v>
      </c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>
      <c r="B310" t="s">
        <v>56</v>
      </c>
      <c r="C310">
        <v>1.0</v>
      </c>
      <c r="D310" s="122"/>
      <c r="E310" s="122"/>
      <c r="F310" s="122"/>
      <c r="G310" s="122"/>
      <c r="H310" s="122"/>
      <c r="I310" s="122"/>
      <c r="J310" s="122"/>
      <c r="K310" s="122"/>
      <c r="L310" s="122">
        <f t="shared" si="1"/>
        <v>298</v>
      </c>
      <c r="M310" s="122"/>
      <c r="N310" s="131" t="str">
        <f>vlookup(M310,Knight!$F$27:$I$1414,4,FALSE)</f>
        <v>#N/A</v>
      </c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>
      <c r="B311" t="s">
        <v>83</v>
      </c>
      <c r="C311">
        <v>1.0</v>
      </c>
      <c r="D311" s="122"/>
      <c r="E311" s="122"/>
      <c r="F311" s="122"/>
      <c r="G311" s="122"/>
      <c r="H311" s="122"/>
      <c r="I311" s="122"/>
      <c r="J311" s="122"/>
      <c r="K311" s="122"/>
      <c r="L311" s="122">
        <f t="shared" si="1"/>
        <v>299</v>
      </c>
      <c r="M311" s="122"/>
      <c r="N311" s="131" t="str">
        <f>vlookup(M311,Knight!$F$27:$I$1414,4,FALSE)</f>
        <v>#N/A</v>
      </c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>
      <c r="B312" t="s">
        <v>195</v>
      </c>
      <c r="C312">
        <v>1.0</v>
      </c>
      <c r="D312" s="122"/>
      <c r="E312" s="122"/>
      <c r="F312" s="122"/>
      <c r="G312" s="122"/>
      <c r="H312" s="122"/>
      <c r="I312" s="122"/>
      <c r="J312" s="122"/>
      <c r="K312" s="122"/>
      <c r="L312" s="122">
        <f t="shared" si="1"/>
        <v>300</v>
      </c>
      <c r="M312" s="122"/>
      <c r="N312" s="131" t="str">
        <f>vlookup(M312,Knight!$F$27:$I$1414,4,FALSE)</f>
        <v>#N/A</v>
      </c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>
      <c r="B313" t="s">
        <v>107</v>
      </c>
      <c r="C313">
        <v>1.0</v>
      </c>
      <c r="D313" s="122"/>
      <c r="E313" s="122"/>
      <c r="F313" s="122"/>
      <c r="G313" s="122"/>
      <c r="H313" s="122"/>
      <c r="I313" s="122"/>
      <c r="J313" s="122"/>
      <c r="K313" s="122"/>
      <c r="L313" s="122">
        <f t="shared" si="1"/>
        <v>301</v>
      </c>
      <c r="M313" s="122"/>
      <c r="N313" s="131" t="str">
        <f>vlookup(M313,Knight!$F$27:$I$1414,4,FALSE)</f>
        <v>#N/A</v>
      </c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>
      <c r="B314" t="s">
        <v>279</v>
      </c>
      <c r="C314">
        <v>1.0</v>
      </c>
      <c r="D314" s="122"/>
      <c r="E314" s="122"/>
      <c r="F314" s="122"/>
      <c r="G314" s="122"/>
      <c r="H314" s="122"/>
      <c r="I314" s="122"/>
      <c r="J314" s="122"/>
      <c r="K314" s="122"/>
      <c r="L314" s="122">
        <f t="shared" si="1"/>
        <v>302</v>
      </c>
      <c r="M314" s="122"/>
      <c r="N314" s="131" t="str">
        <f>vlookup(M314,Knight!$F$27:$I$1414,4,FALSE)</f>
        <v>#N/A</v>
      </c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>
      <c r="B315" t="s">
        <v>187</v>
      </c>
      <c r="C315">
        <v>1.0</v>
      </c>
      <c r="D315" s="122"/>
      <c r="E315" s="122"/>
      <c r="F315" s="122"/>
      <c r="G315" s="122"/>
      <c r="H315" s="122"/>
      <c r="I315" s="122"/>
      <c r="J315" s="122"/>
      <c r="K315" s="122"/>
      <c r="L315" s="122">
        <f t="shared" si="1"/>
        <v>303</v>
      </c>
      <c r="M315" s="122"/>
      <c r="N315" s="131" t="str">
        <f>vlookup(M315,Knight!$F$27:$I$1414,4,FALSE)</f>
        <v>#N/A</v>
      </c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>
      <c r="B316" t="s">
        <v>184</v>
      </c>
      <c r="C316">
        <v>1.0</v>
      </c>
      <c r="D316" s="122"/>
      <c r="E316" s="122"/>
      <c r="F316" s="122"/>
      <c r="G316" s="122"/>
      <c r="H316" s="122"/>
      <c r="I316" s="122"/>
      <c r="J316" s="122"/>
      <c r="K316" s="122"/>
      <c r="L316" s="122">
        <f t="shared" si="1"/>
        <v>304</v>
      </c>
      <c r="M316" s="122"/>
      <c r="N316" s="131" t="str">
        <f>vlookup(M316,Knight!$F$27:$I$1414,4,FALSE)</f>
        <v>#N/A</v>
      </c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>
      <c r="B317" t="s">
        <v>704</v>
      </c>
      <c r="C317">
        <v>1.0</v>
      </c>
      <c r="D317" s="122"/>
      <c r="E317" s="122"/>
      <c r="F317" s="122"/>
      <c r="G317" s="122"/>
      <c r="H317" s="122"/>
      <c r="I317" s="122"/>
      <c r="J317" s="122"/>
      <c r="K317" s="122"/>
      <c r="L317" s="122">
        <f t="shared" si="1"/>
        <v>305</v>
      </c>
      <c r="M317" s="122"/>
      <c r="N317" s="131" t="str">
        <f>vlookup(M317,Knight!$F$27:$I$1414,4,FALSE)</f>
        <v>#N/A</v>
      </c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>
      <c r="B318" t="s">
        <v>659</v>
      </c>
      <c r="C318">
        <v>1.0</v>
      </c>
      <c r="D318" s="122"/>
      <c r="E318" s="122"/>
      <c r="F318" s="122"/>
      <c r="G318" s="122"/>
      <c r="H318" s="122"/>
      <c r="I318" s="122"/>
      <c r="J318" s="122"/>
      <c r="K318" s="122"/>
      <c r="L318" s="122">
        <f t="shared" si="1"/>
        <v>306</v>
      </c>
      <c r="M318" s="122"/>
      <c r="N318" s="131" t="str">
        <f>vlookup(M318,Knight!$F$27:$I$1414,4,FALSE)</f>
        <v>#N/A</v>
      </c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>
      <c r="B319" t="s">
        <v>491</v>
      </c>
      <c r="C319">
        <v>1.0</v>
      </c>
      <c r="D319" s="122"/>
      <c r="E319" s="122"/>
      <c r="F319" s="122"/>
      <c r="G319" s="122"/>
      <c r="H319" s="122"/>
      <c r="I319" s="122"/>
      <c r="J319" s="122"/>
      <c r="K319" s="122"/>
      <c r="L319" s="122">
        <f t="shared" si="1"/>
        <v>307</v>
      </c>
      <c r="M319" s="122"/>
      <c r="N319" s="131" t="str">
        <f>vlookup(M319,Knight!$F$27:$I$1414,4,FALSE)</f>
        <v>#N/A</v>
      </c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>
      <c r="B320" t="s">
        <v>497</v>
      </c>
      <c r="C320">
        <v>1.0</v>
      </c>
      <c r="D320" s="122"/>
      <c r="E320" s="122"/>
      <c r="F320" s="122"/>
      <c r="G320" s="122"/>
      <c r="H320" s="122"/>
      <c r="I320" s="122"/>
      <c r="J320" s="122"/>
      <c r="K320" s="122"/>
      <c r="L320" s="122">
        <f t="shared" si="1"/>
        <v>308</v>
      </c>
      <c r="M320" s="122"/>
      <c r="N320" s="131" t="str">
        <f>vlookup(M320,Knight!$F$27:$I$1414,4,FALSE)</f>
        <v>#N/A</v>
      </c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>
      <c r="B321" t="s">
        <v>77</v>
      </c>
      <c r="C321">
        <v>1.0</v>
      </c>
      <c r="D321" s="122"/>
      <c r="E321" s="122"/>
      <c r="F321" s="122"/>
      <c r="G321" s="122"/>
      <c r="H321" s="122"/>
      <c r="I321" s="122"/>
      <c r="J321" s="122"/>
      <c r="K321" s="122"/>
      <c r="L321" s="122">
        <f t="shared" si="1"/>
        <v>309</v>
      </c>
      <c r="M321" s="122"/>
      <c r="N321" s="131" t="str">
        <f>vlookup(M321,Knight!$F$27:$I$1414,4,FALSE)</f>
        <v>#N/A</v>
      </c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>
      <c r="B322" t="s">
        <v>379</v>
      </c>
      <c r="C322">
        <v>1.0</v>
      </c>
      <c r="D322" s="122"/>
      <c r="E322" s="122"/>
      <c r="F322" s="122"/>
      <c r="G322" s="122"/>
      <c r="H322" s="122"/>
      <c r="I322" s="122"/>
      <c r="J322" s="122"/>
      <c r="K322" s="122"/>
      <c r="L322" s="122">
        <f t="shared" si="1"/>
        <v>310</v>
      </c>
      <c r="M322" s="122"/>
      <c r="N322" s="131" t="str">
        <f>vlookup(M322,Knight!$F$27:$I$1414,4,FALSE)</f>
        <v>#N/A</v>
      </c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>
      <c r="B323" t="s">
        <v>321</v>
      </c>
      <c r="C323">
        <v>1.0</v>
      </c>
      <c r="D323" s="122"/>
      <c r="E323" s="122"/>
      <c r="F323" s="122"/>
      <c r="G323" s="122"/>
      <c r="H323" s="122"/>
      <c r="I323" s="122"/>
      <c r="J323" s="122"/>
      <c r="K323" s="122"/>
      <c r="L323" s="122">
        <f t="shared" si="1"/>
        <v>311</v>
      </c>
      <c r="M323" s="122"/>
      <c r="N323" s="131" t="str">
        <f>vlookup(M323,Knight!$F$27:$I$1414,4,FALSE)</f>
        <v>#N/A</v>
      </c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>
      <c r="B324" t="s">
        <v>520</v>
      </c>
      <c r="C324">
        <v>1.0</v>
      </c>
      <c r="D324" s="122"/>
      <c r="E324" s="122"/>
      <c r="F324" s="122"/>
      <c r="G324" s="122"/>
      <c r="H324" s="122"/>
      <c r="I324" s="122"/>
      <c r="J324" s="122"/>
      <c r="K324" s="122"/>
      <c r="L324" s="122">
        <f t="shared" si="1"/>
        <v>312</v>
      </c>
      <c r="M324" s="122"/>
      <c r="N324" s="131" t="str">
        <f>vlookup(M324,Knight!$F$27:$I$1414,4,FALSE)</f>
        <v>#N/A</v>
      </c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>
      <c r="B325" t="s">
        <v>231</v>
      </c>
      <c r="C325">
        <v>1.0</v>
      </c>
      <c r="D325" s="122"/>
      <c r="E325" s="122"/>
      <c r="F325" s="122"/>
      <c r="G325" s="122"/>
      <c r="H325" s="122"/>
      <c r="I325" s="122"/>
      <c r="J325" s="122"/>
      <c r="K325" s="122"/>
      <c r="L325" s="122">
        <f t="shared" si="1"/>
        <v>313</v>
      </c>
      <c r="M325" s="122"/>
      <c r="N325" s="131" t="str">
        <f>vlookup(M325,Knight!$F$27:$I$1414,4,FALSE)</f>
        <v>#N/A</v>
      </c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>
      <c r="B326" t="s">
        <v>563</v>
      </c>
      <c r="C326">
        <v>1.0</v>
      </c>
      <c r="D326" s="122"/>
      <c r="E326" s="122"/>
      <c r="F326" s="122"/>
      <c r="G326" s="122"/>
      <c r="H326" s="122"/>
      <c r="I326" s="122"/>
      <c r="J326" s="122"/>
      <c r="K326" s="122"/>
      <c r="L326" s="122">
        <f t="shared" si="1"/>
        <v>314</v>
      </c>
      <c r="M326" s="122"/>
      <c r="N326" s="131" t="str">
        <f>vlookup(M326,Knight!$F$27:$I$1414,4,FALSE)</f>
        <v>#N/A</v>
      </c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>
      <c r="B327" t="s">
        <v>1195</v>
      </c>
      <c r="C327">
        <v>0.0</v>
      </c>
      <c r="D327" s="122"/>
      <c r="E327" s="122"/>
      <c r="F327" s="122"/>
      <c r="G327" s="122"/>
      <c r="H327" s="122"/>
      <c r="I327" s="122"/>
      <c r="J327" s="122"/>
      <c r="K327" s="122"/>
      <c r="L327" s="122">
        <f t="shared" si="1"/>
        <v>315</v>
      </c>
      <c r="M327" s="122"/>
      <c r="N327" s="131" t="str">
        <f>vlookup(M327,Knight!$F$27:$I$1414,4,FALSE)</f>
        <v>#N/A</v>
      </c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>
      <c r="B328" t="s">
        <v>767</v>
      </c>
      <c r="C328">
        <v>0.0</v>
      </c>
      <c r="D328" s="122"/>
      <c r="E328" s="122"/>
      <c r="F328" s="122"/>
      <c r="G328" s="122"/>
      <c r="H328" s="122"/>
      <c r="I328" s="122"/>
      <c r="J328" s="122"/>
      <c r="K328" s="122"/>
      <c r="L328" s="122">
        <f t="shared" si="1"/>
        <v>316</v>
      </c>
      <c r="M328" s="122"/>
      <c r="N328" s="131" t="str">
        <f>vlookup(M328,Knight!$F$27:$I$1414,4,FALSE)</f>
        <v>#N/A</v>
      </c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>
      <c r="B329" t="s">
        <v>350</v>
      </c>
      <c r="C329">
        <v>0.0</v>
      </c>
      <c r="D329" s="122"/>
      <c r="E329" s="122"/>
      <c r="F329" s="122"/>
      <c r="G329" s="122"/>
      <c r="H329" s="122"/>
      <c r="I329" s="122"/>
      <c r="J329" s="122"/>
      <c r="K329" s="122"/>
      <c r="L329" s="122">
        <f t="shared" si="1"/>
        <v>317</v>
      </c>
      <c r="M329" s="122"/>
      <c r="N329" s="131" t="str">
        <f>vlookup(M329,Knight!$F$27:$I$1414,4,FALSE)</f>
        <v>#N/A</v>
      </c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>
      <c r="B330" t="s">
        <v>990</v>
      </c>
      <c r="C330">
        <v>0.0</v>
      </c>
      <c r="D330" s="122"/>
      <c r="E330" s="122"/>
      <c r="F330" s="122"/>
      <c r="G330" s="122"/>
      <c r="H330" s="122"/>
      <c r="I330" s="122"/>
      <c r="J330" s="122"/>
      <c r="K330" s="122"/>
      <c r="L330" s="122">
        <f t="shared" si="1"/>
        <v>318</v>
      </c>
      <c r="M330" s="122"/>
      <c r="N330" s="131" t="str">
        <f>vlookup(M330,Knight!$F$27:$I$1414,4,FALSE)</f>
        <v>#N/A</v>
      </c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>
      <c r="B331" t="s">
        <v>402</v>
      </c>
      <c r="C331">
        <v>0.0</v>
      </c>
      <c r="D331" s="122"/>
      <c r="E331" s="122"/>
      <c r="F331" s="122"/>
      <c r="G331" s="122"/>
      <c r="H331" s="122"/>
      <c r="I331" s="122"/>
      <c r="J331" s="122"/>
      <c r="K331" s="122"/>
      <c r="L331" s="122">
        <f t="shared" si="1"/>
        <v>319</v>
      </c>
      <c r="M331" s="122"/>
      <c r="N331" s="131" t="str">
        <f>vlookup(M331,Knight!$F$27:$I$1414,4,FALSE)</f>
        <v>#N/A</v>
      </c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>
      <c r="B332" t="s">
        <v>828</v>
      </c>
      <c r="C332">
        <v>0.0</v>
      </c>
      <c r="D332" s="122"/>
      <c r="E332" s="122"/>
      <c r="F332" s="122"/>
      <c r="G332" s="122"/>
      <c r="H332" s="122"/>
      <c r="I332" s="122"/>
      <c r="J332" s="122"/>
      <c r="K332" s="122"/>
      <c r="L332" s="122">
        <f t="shared" si="1"/>
        <v>320</v>
      </c>
      <c r="M332" s="122"/>
      <c r="N332" s="131" t="str">
        <f>vlookup(M332,Knight!$F$27:$I$1414,4,FALSE)</f>
        <v>#N/A</v>
      </c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>
      <c r="B333" t="s">
        <v>822</v>
      </c>
      <c r="C333">
        <v>0.0</v>
      </c>
      <c r="D333" s="122"/>
      <c r="E333" s="122"/>
      <c r="F333" s="122"/>
      <c r="G333" s="122"/>
      <c r="H333" s="122"/>
      <c r="I333" s="122"/>
      <c r="J333" s="122"/>
      <c r="K333" s="122"/>
      <c r="L333" s="122">
        <f t="shared" si="1"/>
        <v>321</v>
      </c>
      <c r="M333" s="122"/>
      <c r="N333" s="131" t="str">
        <f>vlookup(M333,Knight!$F$27:$I$1414,4,FALSE)</f>
        <v>#N/A</v>
      </c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>
      <c r="B334" t="s">
        <v>1074</v>
      </c>
      <c r="C334">
        <v>0.0</v>
      </c>
      <c r="D334" s="122"/>
      <c r="E334" s="122"/>
      <c r="F334" s="122"/>
      <c r="G334" s="122"/>
      <c r="H334" s="122"/>
      <c r="I334" s="122"/>
      <c r="J334" s="122"/>
      <c r="K334" s="122"/>
      <c r="L334" s="122">
        <f t="shared" si="1"/>
        <v>322</v>
      </c>
      <c r="M334" s="122"/>
      <c r="N334" s="131" t="str">
        <f>vlookup(M334,Knight!$F$27:$I$1414,4,FALSE)</f>
        <v>#N/A</v>
      </c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>
      <c r="B335" t="s">
        <v>961</v>
      </c>
      <c r="C335">
        <v>0.0</v>
      </c>
      <c r="D335" s="122"/>
      <c r="E335" s="122"/>
      <c r="F335" s="122"/>
      <c r="G335" s="122"/>
      <c r="H335" s="122"/>
      <c r="I335" s="122"/>
      <c r="J335" s="122"/>
      <c r="K335" s="122"/>
      <c r="L335" s="122">
        <f t="shared" si="1"/>
        <v>323</v>
      </c>
      <c r="M335" s="122"/>
      <c r="N335" s="131" t="str">
        <f>vlookup(M335,Knight!$F$27:$I$1414,4,FALSE)</f>
        <v>#N/A</v>
      </c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>
      <c r="B336" t="s">
        <v>739</v>
      </c>
      <c r="C336">
        <v>0.0</v>
      </c>
      <c r="D336" s="122"/>
      <c r="E336" s="122"/>
      <c r="F336" s="122"/>
      <c r="G336" s="122"/>
      <c r="H336" s="122"/>
      <c r="I336" s="122"/>
      <c r="J336" s="122"/>
      <c r="K336" s="122"/>
      <c r="L336" s="122">
        <f t="shared" si="1"/>
        <v>324</v>
      </c>
      <c r="M336" s="122"/>
      <c r="N336" s="131" t="str">
        <f>vlookup(M336,Knight!$F$27:$I$1414,4,FALSE)</f>
        <v>#N/A</v>
      </c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>
      <c r="B337" t="s">
        <v>1095</v>
      </c>
      <c r="C337">
        <v>0.0</v>
      </c>
      <c r="D337" s="122"/>
      <c r="E337" s="122"/>
      <c r="F337" s="122"/>
      <c r="G337" s="122"/>
      <c r="H337" s="122"/>
      <c r="I337" s="122"/>
      <c r="J337" s="122"/>
      <c r="K337" s="122"/>
      <c r="L337" s="122">
        <f t="shared" si="1"/>
        <v>325</v>
      </c>
      <c r="M337" s="122"/>
      <c r="N337" s="131" t="str">
        <f>vlookup(M337,Knight!$F$27:$I$1414,4,FALSE)</f>
        <v>#N/A</v>
      </c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>
      <c r="B338" t="s">
        <v>871</v>
      </c>
      <c r="C338">
        <v>0.0</v>
      </c>
      <c r="D338" s="122"/>
      <c r="E338" s="122"/>
      <c r="F338" s="122"/>
      <c r="G338" s="122"/>
      <c r="H338" s="122"/>
      <c r="I338" s="122"/>
      <c r="J338" s="122"/>
      <c r="K338" s="122"/>
      <c r="L338" s="122">
        <f t="shared" si="1"/>
        <v>326</v>
      </c>
      <c r="M338" s="122"/>
      <c r="N338" s="131" t="str">
        <f>vlookup(M338,Knight!$F$27:$I$1414,4,FALSE)</f>
        <v>#N/A</v>
      </c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>
      <c r="B339" t="s">
        <v>875</v>
      </c>
      <c r="C339">
        <v>0.0</v>
      </c>
      <c r="D339" s="122"/>
      <c r="E339" s="122"/>
      <c r="F339" s="122"/>
      <c r="G339" s="122"/>
      <c r="H339" s="122"/>
      <c r="I339" s="122"/>
      <c r="J339" s="122"/>
      <c r="K339" s="122"/>
      <c r="L339" s="122">
        <f t="shared" si="1"/>
        <v>327</v>
      </c>
      <c r="M339" s="122"/>
      <c r="N339" s="131" t="str">
        <f>vlookup(M339,Knight!$F$27:$I$1414,4,FALSE)</f>
        <v>#N/A</v>
      </c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>
      <c r="B340" t="s">
        <v>1066</v>
      </c>
      <c r="C340">
        <v>0.0</v>
      </c>
      <c r="D340" s="122"/>
      <c r="E340" s="122"/>
      <c r="F340" s="122"/>
      <c r="G340" s="122"/>
      <c r="H340" s="122"/>
      <c r="I340" s="122"/>
      <c r="J340" s="122"/>
      <c r="K340" s="122"/>
      <c r="L340" s="122">
        <f t="shared" si="1"/>
        <v>328</v>
      </c>
      <c r="M340" s="122"/>
      <c r="N340" s="131" t="str">
        <f>vlookup(M340,Knight!$F$27:$I$1414,4,FALSE)</f>
        <v>#N/A</v>
      </c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>
      <c r="B341" t="s">
        <v>730</v>
      </c>
      <c r="C341">
        <v>0.0</v>
      </c>
      <c r="D341" s="122"/>
      <c r="E341" s="122"/>
      <c r="F341" s="122"/>
      <c r="G341" s="122"/>
      <c r="H341" s="122"/>
      <c r="I341" s="122"/>
      <c r="J341" s="122"/>
      <c r="K341" s="122"/>
      <c r="L341" s="122">
        <f t="shared" si="1"/>
        <v>329</v>
      </c>
      <c r="M341" s="122"/>
      <c r="N341" s="131" t="str">
        <f>vlookup(M341,Knight!$F$27:$I$1414,4,FALSE)</f>
        <v>#N/A</v>
      </c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>
      <c r="B342" t="s">
        <v>1179</v>
      </c>
      <c r="C342">
        <v>0.0</v>
      </c>
      <c r="D342" s="122"/>
      <c r="E342" s="122"/>
      <c r="F342" s="122"/>
      <c r="G342" s="122"/>
      <c r="H342" s="122"/>
      <c r="I342" s="122"/>
      <c r="J342" s="122"/>
      <c r="K342" s="122"/>
      <c r="L342" s="122">
        <f t="shared" si="1"/>
        <v>330</v>
      </c>
      <c r="M342" s="122"/>
      <c r="N342" s="131" t="str">
        <f>vlookup(M342,Knight!$F$27:$I$1414,4,FALSE)</f>
        <v>#N/A</v>
      </c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>
      <c r="B343" t="s">
        <v>203</v>
      </c>
      <c r="C343">
        <v>0.0</v>
      </c>
      <c r="D343" s="122"/>
      <c r="E343" s="122"/>
      <c r="F343" s="122"/>
      <c r="G343" s="122"/>
      <c r="H343" s="122"/>
      <c r="I343" s="122"/>
      <c r="J343" s="122"/>
      <c r="K343" s="122"/>
      <c r="L343" s="122">
        <f t="shared" si="1"/>
        <v>331</v>
      </c>
      <c r="M343" s="122"/>
      <c r="N343" s="131" t="str">
        <f>vlookup(M343,Knight!$F$27:$I$1414,4,FALSE)</f>
        <v>#N/A</v>
      </c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>
      <c r="B344" t="s">
        <v>1121</v>
      </c>
      <c r="C344">
        <v>0.0</v>
      </c>
      <c r="D344" s="122"/>
      <c r="E344" s="122"/>
      <c r="F344" s="122"/>
      <c r="G344" s="122"/>
      <c r="H344" s="122"/>
      <c r="I344" s="122"/>
      <c r="J344" s="122"/>
      <c r="K344" s="122"/>
      <c r="L344" s="122">
        <f t="shared" si="1"/>
        <v>332</v>
      </c>
      <c r="M344" s="122"/>
      <c r="N344" s="131" t="str">
        <f>vlookup(M344,Knight!$F$27:$I$1414,4,FALSE)</f>
        <v>#N/A</v>
      </c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>
      <c r="B345" t="s">
        <v>1080</v>
      </c>
      <c r="C345">
        <v>0.0</v>
      </c>
      <c r="D345" s="122"/>
      <c r="E345" s="122"/>
      <c r="F345" s="122"/>
      <c r="G345" s="122"/>
      <c r="H345" s="122"/>
      <c r="I345" s="122"/>
      <c r="J345" s="122"/>
      <c r="K345" s="122"/>
      <c r="L345" s="122">
        <f t="shared" si="1"/>
        <v>333</v>
      </c>
      <c r="M345" s="122"/>
      <c r="N345" s="131" t="str">
        <f>vlookup(M345,Knight!$F$27:$I$1414,4,FALSE)</f>
        <v>#N/A</v>
      </c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>
      <c r="B346" t="s">
        <v>1033</v>
      </c>
      <c r="C346">
        <v>0.0</v>
      </c>
      <c r="D346" s="122"/>
      <c r="E346" s="122"/>
      <c r="F346" s="122"/>
      <c r="G346" s="122"/>
      <c r="H346" s="122"/>
      <c r="I346" s="122"/>
      <c r="J346" s="122"/>
      <c r="K346" s="122"/>
      <c r="L346" s="122">
        <f t="shared" si="1"/>
        <v>334</v>
      </c>
      <c r="M346" s="122"/>
      <c r="N346" s="131" t="str">
        <f>vlookup(M346,Knight!$F$27:$I$1414,4,FALSE)</f>
        <v>#N/A</v>
      </c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>
      <c r="B347" t="s">
        <v>974</v>
      </c>
      <c r="C347">
        <v>0.0</v>
      </c>
      <c r="D347" s="122"/>
      <c r="E347" s="122"/>
      <c r="F347" s="122"/>
      <c r="G347" s="122"/>
      <c r="H347" s="122"/>
      <c r="I347" s="122"/>
      <c r="J347" s="122"/>
      <c r="K347" s="122"/>
      <c r="L347" s="122">
        <f t="shared" si="1"/>
        <v>335</v>
      </c>
      <c r="M347" s="122"/>
      <c r="N347" s="131" t="str">
        <f>vlookup(M347,Knight!$F$27:$I$1414,4,FALSE)</f>
        <v>#N/A</v>
      </c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>
      <c r="B348" t="s">
        <v>732</v>
      </c>
      <c r="C348">
        <v>0.0</v>
      </c>
      <c r="D348" s="122"/>
      <c r="E348" s="122"/>
      <c r="F348" s="122"/>
      <c r="G348" s="122"/>
      <c r="H348" s="122"/>
      <c r="I348" s="122"/>
      <c r="J348" s="122"/>
      <c r="K348" s="122"/>
      <c r="L348" s="122">
        <f t="shared" si="1"/>
        <v>336</v>
      </c>
      <c r="M348" s="122"/>
      <c r="N348" s="131" t="str">
        <f>vlookup(M348,Knight!$F$27:$I$1414,4,FALSE)</f>
        <v>#N/A</v>
      </c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>
      <c r="B349" t="s">
        <v>956</v>
      </c>
      <c r="C349">
        <v>0.0</v>
      </c>
      <c r="D349" s="122"/>
      <c r="E349" s="122"/>
      <c r="F349" s="122"/>
      <c r="G349" s="122"/>
      <c r="H349" s="122"/>
      <c r="I349" s="122"/>
      <c r="J349" s="122"/>
      <c r="K349" s="122"/>
      <c r="L349" s="122">
        <f t="shared" si="1"/>
        <v>337</v>
      </c>
      <c r="M349" s="122"/>
      <c r="N349" s="131" t="str">
        <f>vlookup(M349,Knight!$F$27:$I$1414,4,FALSE)</f>
        <v>#N/A</v>
      </c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>
      <c r="B350" t="s">
        <v>181</v>
      </c>
      <c r="C350">
        <v>0.0</v>
      </c>
      <c r="D350" s="122"/>
      <c r="E350" s="122"/>
      <c r="F350" s="122"/>
      <c r="G350" s="122"/>
      <c r="H350" s="122"/>
      <c r="I350" s="122"/>
      <c r="J350" s="122"/>
      <c r="K350" s="122"/>
      <c r="L350" s="122">
        <f t="shared" si="1"/>
        <v>338</v>
      </c>
      <c r="M350" s="122"/>
      <c r="N350" s="131" t="str">
        <f>vlookup(M350,Knight!$F$27:$I$1414,4,FALSE)</f>
        <v>#N/A</v>
      </c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>
      <c r="B351" t="s">
        <v>819</v>
      </c>
      <c r="C351">
        <v>0.0</v>
      </c>
      <c r="D351" s="122"/>
      <c r="E351" s="122"/>
      <c r="F351" s="122"/>
      <c r="G351" s="122"/>
      <c r="H351" s="122"/>
      <c r="I351" s="122"/>
      <c r="J351" s="122"/>
      <c r="K351" s="122"/>
      <c r="L351" s="122">
        <f t="shared" si="1"/>
        <v>339</v>
      </c>
      <c r="M351" s="122"/>
      <c r="N351" s="131" t="str">
        <f>vlookup(M351,Knight!$F$27:$I$1414,4,FALSE)</f>
        <v>#N/A</v>
      </c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>
      <c r="B352" t="s">
        <v>835</v>
      </c>
      <c r="C352">
        <v>0.0</v>
      </c>
      <c r="D352" s="122"/>
      <c r="E352" s="122"/>
      <c r="F352" s="122"/>
      <c r="G352" s="122"/>
      <c r="H352" s="122"/>
      <c r="I352" s="122"/>
      <c r="J352" s="122"/>
      <c r="K352" s="122"/>
      <c r="L352" s="122">
        <f t="shared" si="1"/>
        <v>340</v>
      </c>
      <c r="M352" s="122"/>
      <c r="N352" s="131" t="str">
        <f>vlookup(M352,Knight!$F$27:$I$1414,4,FALSE)</f>
        <v>#N/A</v>
      </c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>
      <c r="B353" t="s">
        <v>780</v>
      </c>
      <c r="C353">
        <v>0.0</v>
      </c>
      <c r="D353" s="122"/>
      <c r="E353" s="122"/>
      <c r="F353" s="122"/>
      <c r="G353" s="122"/>
      <c r="H353" s="122"/>
      <c r="I353" s="122"/>
      <c r="J353" s="122"/>
      <c r="K353" s="122"/>
      <c r="L353" s="122">
        <f t="shared" si="1"/>
        <v>341</v>
      </c>
      <c r="M353" s="122"/>
      <c r="N353" s="131" t="str">
        <f>vlookup(M353,Knight!$F$27:$I$1414,4,FALSE)</f>
        <v>#N/A</v>
      </c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>
      <c r="B354" t="s">
        <v>708</v>
      </c>
      <c r="C354">
        <v>0.0</v>
      </c>
      <c r="D354" s="122"/>
      <c r="E354" s="122"/>
      <c r="F354" s="122"/>
      <c r="G354" s="122"/>
      <c r="H354" s="122"/>
      <c r="I354" s="122"/>
      <c r="J354" s="122"/>
      <c r="K354" s="122"/>
      <c r="L354" s="122">
        <f t="shared" si="1"/>
        <v>342</v>
      </c>
      <c r="M354" s="122"/>
      <c r="N354" s="131" t="str">
        <f>vlookup(M354,Knight!$F$27:$I$1414,4,FALSE)</f>
        <v>#N/A</v>
      </c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>
      <c r="B355" t="s">
        <v>1126</v>
      </c>
      <c r="C355">
        <v>0.0</v>
      </c>
      <c r="D355" s="122"/>
      <c r="E355" s="122"/>
      <c r="F355" s="122"/>
      <c r="G355" s="122"/>
      <c r="H355" s="122"/>
      <c r="I355" s="122"/>
      <c r="J355" s="122"/>
      <c r="K355" s="122"/>
      <c r="L355" s="122">
        <f t="shared" si="1"/>
        <v>343</v>
      </c>
      <c r="M355" s="122"/>
      <c r="N355" s="131" t="str">
        <f>vlookup(M355,Knight!$F$27:$I$1414,4,FALSE)</f>
        <v>#N/A</v>
      </c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>
      <c r="B356" t="s">
        <v>878</v>
      </c>
      <c r="C356">
        <v>0.0</v>
      </c>
      <c r="D356" s="122"/>
      <c r="E356" s="122"/>
      <c r="F356" s="122"/>
      <c r="G356" s="122"/>
      <c r="H356" s="122"/>
      <c r="I356" s="122"/>
      <c r="J356" s="122"/>
      <c r="K356" s="122"/>
      <c r="L356" s="122">
        <f t="shared" si="1"/>
        <v>344</v>
      </c>
      <c r="M356" s="122"/>
      <c r="N356" s="131" t="str">
        <f>vlookup(M356,Knight!$F$27:$I$1414,4,FALSE)</f>
        <v>#N/A</v>
      </c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>
      <c r="B357" t="s">
        <v>789</v>
      </c>
      <c r="C357">
        <v>0.0</v>
      </c>
      <c r="D357" s="122"/>
      <c r="E357" s="122"/>
      <c r="F357" s="122"/>
      <c r="G357" s="122"/>
      <c r="H357" s="122"/>
      <c r="I357" s="122"/>
      <c r="J357" s="122"/>
      <c r="K357" s="122"/>
      <c r="L357" s="122">
        <f t="shared" si="1"/>
        <v>345</v>
      </c>
      <c r="M357" s="122"/>
      <c r="N357" s="131" t="str">
        <f>vlookup(M357,Knight!$F$27:$I$1414,4,FALSE)</f>
        <v>#N/A</v>
      </c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>
      <c r="B358" t="s">
        <v>1068</v>
      </c>
      <c r="C358">
        <v>0.0</v>
      </c>
      <c r="D358" s="122"/>
      <c r="E358" s="122"/>
      <c r="F358" s="122"/>
      <c r="G358" s="122"/>
      <c r="H358" s="122"/>
      <c r="I358" s="122"/>
      <c r="J358" s="122"/>
      <c r="K358" s="122"/>
      <c r="L358" s="122">
        <f t="shared" si="1"/>
        <v>346</v>
      </c>
      <c r="M358" s="122"/>
      <c r="N358" s="131" t="str">
        <f>vlookup(M358,Knight!$F$27:$I$1414,4,FALSE)</f>
        <v>#N/A</v>
      </c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>
      <c r="B359" t="s">
        <v>985</v>
      </c>
      <c r="C359">
        <v>0.0</v>
      </c>
      <c r="D359" s="122"/>
      <c r="E359" s="122"/>
      <c r="F359" s="122"/>
      <c r="G359" s="122"/>
      <c r="H359" s="122"/>
      <c r="I359" s="122"/>
      <c r="J359" s="122"/>
      <c r="K359" s="122"/>
      <c r="L359" s="122">
        <f t="shared" si="1"/>
        <v>347</v>
      </c>
      <c r="M359" s="122"/>
      <c r="N359" s="131" t="str">
        <f>vlookup(M359,Knight!$F$27:$I$1414,4,FALSE)</f>
        <v>#N/A</v>
      </c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>
      <c r="B360" t="s">
        <v>948</v>
      </c>
      <c r="C360">
        <v>0.0</v>
      </c>
      <c r="D360" s="122"/>
      <c r="E360" s="122"/>
      <c r="F360" s="122"/>
      <c r="G360" s="122"/>
      <c r="H360" s="122"/>
      <c r="I360" s="122"/>
      <c r="J360" s="122"/>
      <c r="K360" s="122"/>
      <c r="L360" s="122">
        <f t="shared" si="1"/>
        <v>348</v>
      </c>
      <c r="M360" s="122"/>
      <c r="N360" s="131" t="str">
        <f>vlookup(M360,Knight!$F$27:$I$1414,4,FALSE)</f>
        <v>#N/A</v>
      </c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>
      <c r="B361" t="s">
        <v>958</v>
      </c>
      <c r="C361">
        <v>0.0</v>
      </c>
      <c r="D361" s="122"/>
      <c r="E361" s="122"/>
      <c r="F361" s="122"/>
      <c r="G361" s="122"/>
      <c r="H361" s="122"/>
      <c r="I361" s="122"/>
      <c r="J361" s="122"/>
      <c r="K361" s="122"/>
      <c r="L361" s="122">
        <f t="shared" si="1"/>
        <v>349</v>
      </c>
      <c r="M361" s="122"/>
      <c r="N361" s="131" t="str">
        <f>vlookup(M361,Knight!$F$27:$I$1414,4,FALSE)</f>
        <v>#N/A</v>
      </c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>
      <c r="B362" t="s">
        <v>1183</v>
      </c>
      <c r="C362">
        <v>0.0</v>
      </c>
      <c r="D362" s="122"/>
      <c r="E362" s="122"/>
      <c r="F362" s="122"/>
      <c r="G362" s="122"/>
      <c r="H362" s="122"/>
      <c r="I362" s="122"/>
      <c r="J362" s="122"/>
      <c r="K362" s="122"/>
      <c r="L362" s="122">
        <f t="shared" si="1"/>
        <v>350</v>
      </c>
      <c r="M362" s="122"/>
      <c r="N362" s="131" t="str">
        <f>vlookup(M362,Knight!$F$27:$I$1414,4,FALSE)</f>
        <v>#N/A</v>
      </c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>
      <c r="B363" t="s">
        <v>1205</v>
      </c>
      <c r="C363">
        <v>0.0</v>
      </c>
      <c r="D363" s="122"/>
      <c r="E363" s="122"/>
      <c r="F363" s="122"/>
      <c r="G363" s="122"/>
      <c r="H363" s="122"/>
      <c r="I363" s="122"/>
      <c r="J363" s="122"/>
      <c r="K363" s="122"/>
      <c r="L363" s="122">
        <f t="shared" si="1"/>
        <v>351</v>
      </c>
      <c r="M363" s="122"/>
      <c r="N363" s="131" t="str">
        <f>vlookup(M363,Knight!$F$27:$I$1414,4,FALSE)</f>
        <v>#N/A</v>
      </c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>
      <c r="B364" t="s">
        <v>967</v>
      </c>
      <c r="C364">
        <v>0.0</v>
      </c>
      <c r="D364" s="122"/>
      <c r="E364" s="122"/>
      <c r="F364" s="122"/>
      <c r="G364" s="122"/>
      <c r="H364" s="122"/>
      <c r="I364" s="122"/>
      <c r="J364" s="122"/>
      <c r="K364" s="122"/>
      <c r="L364" s="122">
        <f t="shared" si="1"/>
        <v>352</v>
      </c>
      <c r="M364" s="122"/>
      <c r="N364" s="131" t="str">
        <f>vlookup(M364,Knight!$F$27:$I$1414,4,FALSE)</f>
        <v>#N/A</v>
      </c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>
      <c r="B365" t="s">
        <v>710</v>
      </c>
      <c r="C365">
        <v>0.0</v>
      </c>
      <c r="D365" s="122"/>
      <c r="E365" s="122"/>
      <c r="F365" s="122"/>
      <c r="G365" s="122"/>
      <c r="H365" s="122"/>
      <c r="I365" s="122"/>
      <c r="J365" s="122"/>
      <c r="K365" s="122"/>
      <c r="L365" s="122">
        <f t="shared" si="1"/>
        <v>353</v>
      </c>
      <c r="M365" s="122"/>
      <c r="N365" s="131" t="str">
        <f>vlookup(M365,Knight!$F$27:$I$1414,4,FALSE)</f>
        <v>#N/A</v>
      </c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>
      <c r="B366" t="s">
        <v>387</v>
      </c>
      <c r="C366">
        <v>0.0</v>
      </c>
      <c r="D366" s="122"/>
      <c r="E366" s="122"/>
      <c r="F366" s="122"/>
      <c r="G366" s="122"/>
      <c r="H366" s="122"/>
      <c r="I366" s="122"/>
      <c r="J366" s="122"/>
      <c r="K366" s="122"/>
      <c r="L366" s="122">
        <f t="shared" si="1"/>
        <v>354</v>
      </c>
      <c r="M366" s="122"/>
      <c r="N366" s="131" t="str">
        <f>vlookup(M366,Knight!$F$27:$I$1414,4,FALSE)</f>
        <v>#N/A</v>
      </c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>
      <c r="B367" t="s">
        <v>809</v>
      </c>
      <c r="C367">
        <v>0.0</v>
      </c>
      <c r="D367" s="122"/>
      <c r="E367" s="122"/>
      <c r="F367" s="122"/>
      <c r="G367" s="122"/>
      <c r="H367" s="122"/>
      <c r="I367" s="122"/>
      <c r="J367" s="122"/>
      <c r="K367" s="122"/>
      <c r="L367" s="122">
        <f t="shared" si="1"/>
        <v>355</v>
      </c>
      <c r="M367" s="122"/>
      <c r="N367" s="131" t="str">
        <f>vlookup(M367,Knight!$F$27:$I$1414,4,FALSE)</f>
        <v>#N/A</v>
      </c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>
      <c r="B368" t="s">
        <v>1149</v>
      </c>
      <c r="C368">
        <v>0.0</v>
      </c>
      <c r="D368" s="122"/>
      <c r="E368" s="122"/>
      <c r="F368" s="122"/>
      <c r="G368" s="122"/>
      <c r="H368" s="122"/>
      <c r="I368" s="122"/>
      <c r="J368" s="122"/>
      <c r="K368" s="122"/>
      <c r="L368" s="122">
        <f t="shared" si="1"/>
        <v>356</v>
      </c>
      <c r="M368" s="122"/>
      <c r="N368" s="131" t="str">
        <f>vlookup(M368,Knight!$F$27:$I$1414,4,FALSE)</f>
        <v>#N/A</v>
      </c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>
      <c r="B369" t="s">
        <v>1072</v>
      </c>
      <c r="C369">
        <v>0.0</v>
      </c>
      <c r="D369" s="122"/>
      <c r="E369" s="122"/>
      <c r="F369" s="122"/>
      <c r="G369" s="122"/>
      <c r="H369" s="122"/>
      <c r="I369" s="122"/>
      <c r="J369" s="122"/>
      <c r="K369" s="122"/>
      <c r="L369" s="122">
        <f t="shared" si="1"/>
        <v>357</v>
      </c>
      <c r="M369" s="122"/>
      <c r="N369" s="131" t="str">
        <f>vlookup(M369,Knight!$F$27:$I$1414,4,FALSE)</f>
        <v>#N/A</v>
      </c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>
      <c r="B370" t="s">
        <v>383</v>
      </c>
      <c r="C370">
        <v>0.0</v>
      </c>
      <c r="D370" s="122"/>
      <c r="E370" s="122"/>
      <c r="F370" s="122"/>
      <c r="G370" s="122"/>
      <c r="H370" s="122"/>
      <c r="I370" s="122"/>
      <c r="J370" s="122"/>
      <c r="K370" s="122"/>
      <c r="L370" s="122">
        <f t="shared" si="1"/>
        <v>358</v>
      </c>
      <c r="M370" s="122"/>
      <c r="N370" s="131" t="str">
        <f>vlookup(M370,Knight!$F$27:$I$1414,4,FALSE)</f>
        <v>#N/A</v>
      </c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>
      <c r="B371" t="s">
        <v>1114</v>
      </c>
      <c r="C371">
        <v>0.0</v>
      </c>
      <c r="D371" s="122"/>
      <c r="E371" s="122"/>
      <c r="F371" s="122"/>
      <c r="G371" s="122"/>
      <c r="H371" s="122"/>
      <c r="I371" s="122"/>
      <c r="J371" s="122"/>
      <c r="K371" s="122"/>
      <c r="L371" s="122">
        <f t="shared" si="1"/>
        <v>359</v>
      </c>
      <c r="M371" s="122"/>
      <c r="N371" s="131" t="str">
        <f>vlookup(M371,Knight!$F$27:$I$1414,4,FALSE)</f>
        <v>#N/A</v>
      </c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>
      <c r="B372" t="s">
        <v>976</v>
      </c>
      <c r="C372">
        <v>0.0</v>
      </c>
      <c r="D372" s="122"/>
      <c r="E372" s="122"/>
      <c r="F372" s="122"/>
      <c r="G372" s="122"/>
      <c r="H372" s="122"/>
      <c r="I372" s="122"/>
      <c r="J372" s="122"/>
      <c r="K372" s="122"/>
      <c r="L372" s="122">
        <f t="shared" si="1"/>
        <v>360</v>
      </c>
      <c r="M372" s="122"/>
      <c r="N372" s="131" t="str">
        <f>vlookup(M372,Knight!$F$27:$I$1414,4,FALSE)</f>
        <v>#N/A</v>
      </c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>
      <c r="B373" t="s">
        <v>1214</v>
      </c>
      <c r="C373">
        <v>0.0</v>
      </c>
      <c r="D373" s="122"/>
      <c r="E373" s="122"/>
      <c r="F373" s="122"/>
      <c r="G373" s="122"/>
      <c r="H373" s="122"/>
      <c r="I373" s="122"/>
      <c r="J373" s="122"/>
      <c r="K373" s="122"/>
      <c r="L373" s="122">
        <f t="shared" si="1"/>
        <v>361</v>
      </c>
      <c r="M373" s="122"/>
      <c r="N373" s="131" t="str">
        <f>vlookup(M373,Knight!$F$27:$I$1414,4,FALSE)</f>
        <v>#N/A</v>
      </c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>
      <c r="B374" t="s">
        <v>983</v>
      </c>
      <c r="C374">
        <v>0.0</v>
      </c>
      <c r="D374" s="122"/>
      <c r="E374" s="122"/>
      <c r="F374" s="122"/>
      <c r="G374" s="122"/>
      <c r="H374" s="122"/>
      <c r="I374" s="122"/>
      <c r="J374" s="122"/>
      <c r="K374" s="122"/>
      <c r="L374" s="122">
        <f t="shared" si="1"/>
        <v>362</v>
      </c>
      <c r="M374" s="122"/>
      <c r="N374" s="131" t="str">
        <f>vlookup(M374,Knight!$F$27:$I$1414,4,FALSE)</f>
        <v>#N/A</v>
      </c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>
      <c r="B375" t="s">
        <v>752</v>
      </c>
      <c r="C375">
        <v>0.0</v>
      </c>
      <c r="D375" s="122"/>
      <c r="E375" s="122"/>
      <c r="F375" s="122"/>
      <c r="G375" s="122"/>
      <c r="H375" s="122"/>
      <c r="I375" s="122"/>
      <c r="J375" s="122"/>
      <c r="K375" s="122"/>
      <c r="L375" s="122">
        <f t="shared" si="1"/>
        <v>363</v>
      </c>
      <c r="M375" s="122"/>
      <c r="N375" s="131" t="str">
        <f>vlookup(M375,Knight!$F$27:$I$1414,4,FALSE)</f>
        <v>#N/A</v>
      </c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>
      <c r="B376" t="s">
        <v>811</v>
      </c>
      <c r="C376">
        <v>0.0</v>
      </c>
      <c r="D376" s="122"/>
      <c r="E376" s="122"/>
      <c r="F376" s="122"/>
      <c r="G376" s="122"/>
      <c r="H376" s="122"/>
      <c r="I376" s="122"/>
      <c r="J376" s="122"/>
      <c r="K376" s="122"/>
      <c r="L376" s="122">
        <f t="shared" si="1"/>
        <v>364</v>
      </c>
      <c r="M376" s="122"/>
      <c r="N376" s="131" t="str">
        <f>vlookup(M376,Knight!$F$27:$I$1414,4,FALSE)</f>
        <v>#N/A</v>
      </c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>
      <c r="B377" t="s">
        <v>881</v>
      </c>
      <c r="C377">
        <v>0.0</v>
      </c>
      <c r="D377" s="122"/>
      <c r="E377" s="122"/>
      <c r="F377" s="122"/>
      <c r="G377" s="122"/>
      <c r="H377" s="122"/>
      <c r="I377" s="122"/>
      <c r="J377" s="122"/>
      <c r="K377" s="122"/>
      <c r="L377" s="122">
        <f t="shared" si="1"/>
        <v>365</v>
      </c>
      <c r="M377" s="122"/>
      <c r="N377" s="131" t="str">
        <f>vlookup(M377,Knight!$F$27:$I$1414,4,FALSE)</f>
        <v>#N/A</v>
      </c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>
      <c r="B378" t="s">
        <v>1128</v>
      </c>
      <c r="C378">
        <v>0.0</v>
      </c>
      <c r="D378" s="122"/>
      <c r="E378" s="122"/>
      <c r="F378" s="122"/>
      <c r="G378" s="122"/>
      <c r="H378" s="122"/>
      <c r="I378" s="122"/>
      <c r="J378" s="122"/>
      <c r="K378" s="122"/>
      <c r="L378" s="122">
        <f t="shared" si="1"/>
        <v>366</v>
      </c>
      <c r="M378" s="122"/>
      <c r="N378" s="131" t="str">
        <f>vlookup(M378,Knight!$F$27:$I$1414,4,FALSE)</f>
        <v>#N/A</v>
      </c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>
      <c r="B379" t="s">
        <v>786</v>
      </c>
      <c r="C379">
        <v>0.0</v>
      </c>
      <c r="D379" s="122"/>
      <c r="E379" s="122"/>
      <c r="F379" s="122"/>
      <c r="G379" s="122"/>
      <c r="H379" s="122"/>
      <c r="I379" s="122"/>
      <c r="J379" s="122"/>
      <c r="K379" s="122"/>
      <c r="L379" s="122">
        <f t="shared" si="1"/>
        <v>367</v>
      </c>
      <c r="M379" s="122"/>
      <c r="N379" s="131" t="str">
        <f>vlookup(M379,Knight!$F$27:$I$1414,4,FALSE)</f>
        <v>#N/A</v>
      </c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>
      <c r="B380" t="s">
        <v>827</v>
      </c>
      <c r="C380">
        <v>0.0</v>
      </c>
      <c r="D380" s="122"/>
      <c r="E380" s="122"/>
      <c r="F380" s="122"/>
      <c r="G380" s="122"/>
      <c r="H380" s="122"/>
      <c r="I380" s="122"/>
      <c r="J380" s="122"/>
      <c r="K380" s="122"/>
      <c r="L380" s="122">
        <f t="shared" si="1"/>
        <v>368</v>
      </c>
      <c r="M380" s="122"/>
      <c r="N380" s="131" t="str">
        <f>vlookup(M380,Knight!$F$27:$I$1414,4,FALSE)</f>
        <v>#N/A</v>
      </c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>
      <c r="B381" t="s">
        <v>620</v>
      </c>
      <c r="C381">
        <v>0.0</v>
      </c>
      <c r="D381" s="122"/>
      <c r="E381" s="122"/>
      <c r="F381" s="122"/>
      <c r="G381" s="122"/>
      <c r="H381" s="122"/>
      <c r="I381" s="122"/>
      <c r="J381" s="122"/>
      <c r="K381" s="122"/>
      <c r="L381" s="122">
        <f t="shared" si="1"/>
        <v>369</v>
      </c>
      <c r="M381" s="122"/>
      <c r="N381" s="131" t="str">
        <f>vlookup(M381,Knight!$F$27:$I$1414,4,FALSE)</f>
        <v>#N/A</v>
      </c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>
      <c r="B382" t="s">
        <v>1064</v>
      </c>
      <c r="C382">
        <v>0.0</v>
      </c>
      <c r="D382" s="122"/>
      <c r="E382" s="122"/>
      <c r="F382" s="122"/>
      <c r="G382" s="122"/>
      <c r="H382" s="122"/>
      <c r="I382" s="122"/>
      <c r="J382" s="122"/>
      <c r="K382" s="122"/>
      <c r="L382" s="122">
        <f t="shared" si="1"/>
        <v>370</v>
      </c>
      <c r="M382" s="122"/>
      <c r="N382" s="131" t="str">
        <f>vlookup(M382,Knight!$F$27:$I$1414,4,FALSE)</f>
        <v>#N/A</v>
      </c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>
      <c r="B383" t="s">
        <v>1141</v>
      </c>
      <c r="C383">
        <v>0.0</v>
      </c>
      <c r="D383" s="122"/>
      <c r="E383" s="122"/>
      <c r="F383" s="122"/>
      <c r="G383" s="122"/>
      <c r="H383" s="122"/>
      <c r="I383" s="122"/>
      <c r="J383" s="122"/>
      <c r="K383" s="122"/>
      <c r="L383" s="122">
        <f t="shared" si="1"/>
        <v>371</v>
      </c>
      <c r="M383" s="122"/>
      <c r="N383" s="131" t="str">
        <f>vlookup(M383,Knight!$F$27:$I$1414,4,FALSE)</f>
        <v>#N/A</v>
      </c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>
      <c r="B384" t="s">
        <v>843</v>
      </c>
      <c r="C384">
        <v>0.0</v>
      </c>
      <c r="D384" s="122"/>
      <c r="E384" s="122"/>
      <c r="F384" s="122"/>
      <c r="G384" s="122"/>
      <c r="H384" s="122"/>
      <c r="I384" s="122"/>
      <c r="J384" s="122"/>
      <c r="K384" s="122"/>
      <c r="L384" s="122">
        <f t="shared" si="1"/>
        <v>372</v>
      </c>
      <c r="M384" s="122"/>
      <c r="N384" s="131" t="str">
        <f>vlookup(M384,Knight!$F$27:$I$1414,4,FALSE)</f>
        <v>#N/A</v>
      </c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>
      <c r="B385" t="s">
        <v>936</v>
      </c>
      <c r="C385">
        <v>0.0</v>
      </c>
      <c r="D385" s="122"/>
      <c r="E385" s="122"/>
      <c r="F385" s="122"/>
      <c r="G385" s="122"/>
      <c r="H385" s="122"/>
      <c r="I385" s="122"/>
      <c r="J385" s="122"/>
      <c r="K385" s="122"/>
      <c r="L385" s="122">
        <f t="shared" si="1"/>
        <v>373</v>
      </c>
      <c r="M385" s="122"/>
      <c r="N385" s="131" t="str">
        <f>vlookup(M385,Knight!$F$27:$I$1414,4,FALSE)</f>
        <v>#N/A</v>
      </c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>
      <c r="B386" t="s">
        <v>978</v>
      </c>
      <c r="C386">
        <v>0.0</v>
      </c>
      <c r="D386" s="122"/>
      <c r="E386" s="122"/>
      <c r="F386" s="122"/>
      <c r="G386" s="122"/>
      <c r="H386" s="122"/>
      <c r="I386" s="122"/>
      <c r="J386" s="122"/>
      <c r="K386" s="122"/>
      <c r="L386" s="122">
        <f t="shared" si="1"/>
        <v>374</v>
      </c>
      <c r="M386" s="122"/>
      <c r="N386" s="131" t="str">
        <f>vlookup(M386,Knight!$F$27:$I$1414,4,FALSE)</f>
        <v>#N/A</v>
      </c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>
      <c r="B387" t="s">
        <v>734</v>
      </c>
      <c r="C387">
        <v>0.0</v>
      </c>
      <c r="D387" s="122"/>
      <c r="E387" s="122"/>
      <c r="F387" s="122"/>
      <c r="G387" s="122"/>
      <c r="H387" s="122"/>
      <c r="I387" s="122"/>
      <c r="J387" s="122"/>
      <c r="K387" s="122"/>
      <c r="L387" s="122">
        <f t="shared" si="1"/>
        <v>375</v>
      </c>
      <c r="M387" s="122"/>
      <c r="N387" s="131" t="str">
        <f>vlookup(M387,Knight!$F$27:$I$1414,4,FALSE)</f>
        <v>#N/A</v>
      </c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>
      <c r="B388" t="s">
        <v>747</v>
      </c>
      <c r="C388">
        <v>0.0</v>
      </c>
      <c r="D388" s="122"/>
      <c r="E388" s="122"/>
      <c r="F388" s="122"/>
      <c r="G388" s="122"/>
      <c r="H388" s="122"/>
      <c r="I388" s="122"/>
      <c r="J388" s="122"/>
      <c r="K388" s="122"/>
      <c r="L388" s="122">
        <f t="shared" si="1"/>
        <v>376</v>
      </c>
      <c r="M388" s="122"/>
      <c r="N388" s="131" t="str">
        <f>vlookup(M388,Knight!$F$27:$I$1414,4,FALSE)</f>
        <v>#N/A</v>
      </c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>
      <c r="B389" t="s">
        <v>901</v>
      </c>
      <c r="C389">
        <v>0.0</v>
      </c>
      <c r="D389" s="122"/>
      <c r="E389" s="122"/>
      <c r="F389" s="122"/>
      <c r="G389" s="122"/>
      <c r="H389" s="122"/>
      <c r="I389" s="122"/>
      <c r="J389" s="122"/>
      <c r="K389" s="122"/>
      <c r="L389" s="122">
        <f t="shared" si="1"/>
        <v>377</v>
      </c>
      <c r="M389" s="122"/>
      <c r="N389" s="131" t="str">
        <f>vlookup(M389,Knight!$F$27:$I$1414,4,FALSE)</f>
        <v>#N/A</v>
      </c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>
      <c r="B390" t="s">
        <v>1070</v>
      </c>
      <c r="C390">
        <v>0.0</v>
      </c>
      <c r="D390" s="122"/>
      <c r="E390" s="122"/>
      <c r="F390" s="122"/>
      <c r="G390" s="122"/>
      <c r="H390" s="122"/>
      <c r="I390" s="122"/>
      <c r="J390" s="122"/>
      <c r="K390" s="122"/>
      <c r="L390" s="122">
        <f t="shared" si="1"/>
        <v>378</v>
      </c>
      <c r="M390" s="122"/>
      <c r="N390" s="131" t="str">
        <f>vlookup(M390,Knight!$F$27:$I$1414,4,FALSE)</f>
        <v>#N/A</v>
      </c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>
      <c r="B391" t="s">
        <v>756</v>
      </c>
      <c r="C391">
        <v>0.0</v>
      </c>
      <c r="D391" s="122"/>
      <c r="E391" s="122"/>
      <c r="F391" s="122"/>
      <c r="G391" s="122"/>
      <c r="H391" s="122"/>
      <c r="I391" s="122"/>
      <c r="J391" s="122"/>
      <c r="K391" s="122"/>
      <c r="L391" s="122">
        <f t="shared" si="1"/>
        <v>379</v>
      </c>
      <c r="M391" s="122"/>
      <c r="N391" s="131" t="str">
        <f>vlookup(M391,Knight!$F$27:$I$1414,4,FALSE)</f>
        <v>#N/A</v>
      </c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>
      <c r="B392" t="s">
        <v>963</v>
      </c>
      <c r="C392">
        <v>0.0</v>
      </c>
      <c r="D392" s="122"/>
      <c r="E392" s="122"/>
      <c r="F392" s="122"/>
      <c r="G392" s="122"/>
      <c r="H392" s="122"/>
      <c r="I392" s="122"/>
      <c r="J392" s="122"/>
      <c r="K392" s="122"/>
      <c r="L392" s="122">
        <f t="shared" si="1"/>
        <v>380</v>
      </c>
      <c r="M392" s="122"/>
      <c r="N392" s="131" t="str">
        <f>vlookup(M392,Knight!$F$27:$I$1414,4,FALSE)</f>
        <v>#N/A</v>
      </c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>
      <c r="B393" t="s">
        <v>927</v>
      </c>
      <c r="C393">
        <v>0.0</v>
      </c>
      <c r="D393" s="122"/>
      <c r="E393" s="122"/>
      <c r="F393" s="122"/>
      <c r="G393" s="122"/>
      <c r="H393" s="122"/>
      <c r="I393" s="122"/>
      <c r="J393" s="122"/>
      <c r="K393" s="122"/>
      <c r="L393" s="122">
        <f t="shared" si="1"/>
        <v>381</v>
      </c>
      <c r="M393" s="122"/>
      <c r="N393" s="131" t="str">
        <f>vlookup(M393,Knight!$F$27:$I$1414,4,FALSE)</f>
        <v>#N/A</v>
      </c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>
      <c r="B394" t="s">
        <v>942</v>
      </c>
      <c r="C394">
        <v>0.0</v>
      </c>
      <c r="D394" s="122"/>
      <c r="E394" s="122"/>
      <c r="F394" s="122"/>
      <c r="G394" s="122"/>
      <c r="H394" s="122"/>
      <c r="I394" s="122"/>
      <c r="J394" s="122"/>
      <c r="K394" s="122"/>
      <c r="L394" s="122">
        <f t="shared" si="1"/>
        <v>382</v>
      </c>
      <c r="M394" s="122"/>
      <c r="N394" s="131" t="str">
        <f>vlookup(M394,Knight!$F$27:$I$1414,4,FALSE)</f>
        <v>#N/A</v>
      </c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>
      <c r="B395" t="s">
        <v>127</v>
      </c>
      <c r="C395">
        <v>0.0</v>
      </c>
      <c r="D395" s="122"/>
      <c r="E395" s="122"/>
      <c r="F395" s="122"/>
      <c r="G395" s="122"/>
      <c r="H395" s="122"/>
      <c r="I395" s="122"/>
      <c r="J395" s="122"/>
      <c r="K395" s="122"/>
      <c r="L395" s="122">
        <f t="shared" si="1"/>
        <v>383</v>
      </c>
      <c r="M395" s="122"/>
      <c r="N395" s="131" t="str">
        <f>vlookup(M395,Knight!$F$27:$I$1414,4,FALSE)</f>
        <v>#N/A</v>
      </c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>
      <c r="B396" t="s">
        <v>777</v>
      </c>
      <c r="C396">
        <v>0.0</v>
      </c>
      <c r="D396" s="122"/>
      <c r="E396" s="122"/>
      <c r="F396" s="122"/>
      <c r="G396" s="122"/>
      <c r="H396" s="122"/>
      <c r="I396" s="122"/>
      <c r="J396" s="122"/>
      <c r="K396" s="122"/>
      <c r="L396" s="122">
        <f t="shared" si="1"/>
        <v>384</v>
      </c>
      <c r="M396" s="122"/>
      <c r="N396" s="131" t="str">
        <f>vlookup(M396,Knight!$F$27:$I$1414,4,FALSE)</f>
        <v>#N/A</v>
      </c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>
      <c r="B397" t="s">
        <v>1186</v>
      </c>
      <c r="C397">
        <v>0.0</v>
      </c>
      <c r="D397" s="122"/>
      <c r="E397" s="122"/>
      <c r="F397" s="122"/>
      <c r="G397" s="122"/>
      <c r="H397" s="122"/>
      <c r="I397" s="122"/>
      <c r="J397" s="122"/>
      <c r="K397" s="122"/>
      <c r="L397" s="122">
        <f t="shared" si="1"/>
        <v>385</v>
      </c>
      <c r="M397" s="122"/>
      <c r="N397" s="131" t="str">
        <f>vlookup(M397,Knight!$F$27:$I$1414,4,FALSE)</f>
        <v>#N/A</v>
      </c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>
      <c r="B398" t="s">
        <v>969</v>
      </c>
      <c r="C398">
        <v>0.0</v>
      </c>
      <c r="D398" s="122"/>
      <c r="E398" s="122"/>
      <c r="F398" s="122"/>
      <c r="G398" s="122"/>
      <c r="H398" s="122"/>
      <c r="I398" s="122"/>
      <c r="J398" s="122"/>
      <c r="K398" s="122"/>
      <c r="L398" s="122">
        <f t="shared" si="1"/>
        <v>386</v>
      </c>
      <c r="M398" s="122"/>
      <c r="N398" s="131" t="str">
        <f>vlookup(M398,Knight!$F$27:$I$1414,4,FALSE)</f>
        <v>#N/A</v>
      </c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>
      <c r="B399" t="s">
        <v>1078</v>
      </c>
      <c r="C399">
        <v>0.0</v>
      </c>
      <c r="D399" s="122"/>
      <c r="E399" s="122"/>
      <c r="F399" s="122"/>
      <c r="G399" s="122"/>
      <c r="H399" s="122"/>
      <c r="I399" s="122"/>
      <c r="J399" s="122"/>
      <c r="K399" s="122"/>
      <c r="L399" s="122">
        <f t="shared" si="1"/>
        <v>387</v>
      </c>
      <c r="M399" s="122"/>
      <c r="N399" s="131" t="str">
        <f>vlookup(M399,Knight!$F$27:$I$1414,4,FALSE)</f>
        <v>#N/A</v>
      </c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>
      <c r="B400" t="s">
        <v>1035</v>
      </c>
      <c r="C400">
        <v>0.0</v>
      </c>
      <c r="D400" s="122"/>
      <c r="E400" s="122"/>
      <c r="F400" s="122"/>
      <c r="G400" s="122"/>
      <c r="H400" s="122"/>
      <c r="I400" s="122"/>
      <c r="J400" s="122"/>
      <c r="K400" s="122"/>
      <c r="L400" s="122">
        <f t="shared" si="1"/>
        <v>388</v>
      </c>
      <c r="M400" s="122"/>
      <c r="N400" s="131" t="str">
        <f>vlookup(M400,Knight!$F$27:$I$1414,4,FALSE)</f>
        <v>#N/A</v>
      </c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>
      <c r="B401" t="s">
        <v>898</v>
      </c>
      <c r="C401">
        <v>0.0</v>
      </c>
      <c r="D401" s="122"/>
      <c r="E401" s="122"/>
      <c r="F401" s="122"/>
      <c r="G401" s="122"/>
      <c r="H401" s="122"/>
      <c r="I401" s="122"/>
      <c r="J401" s="122"/>
      <c r="K401" s="122"/>
      <c r="L401" s="122">
        <f t="shared" si="1"/>
        <v>389</v>
      </c>
      <c r="M401" s="122"/>
      <c r="N401" s="131" t="str">
        <f>vlookup(M401,Knight!$F$27:$I$1414,4,FALSE)</f>
        <v>#N/A</v>
      </c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>
      <c r="B402" t="s">
        <v>971</v>
      </c>
      <c r="C402">
        <v>0.0</v>
      </c>
      <c r="D402" s="122"/>
      <c r="E402" s="122"/>
      <c r="F402" s="122"/>
      <c r="G402" s="122"/>
      <c r="H402" s="122"/>
      <c r="I402" s="122"/>
      <c r="J402" s="122"/>
      <c r="K402" s="122"/>
      <c r="L402" s="122">
        <f t="shared" si="1"/>
        <v>390</v>
      </c>
      <c r="M402" s="122"/>
      <c r="N402" s="131" t="str">
        <f>vlookup(M402,Knight!$F$27:$I$1414,4,FALSE)</f>
        <v>#N/A</v>
      </c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>
      <c r="B403" t="s">
        <v>972</v>
      </c>
      <c r="C403">
        <v>0.0</v>
      </c>
      <c r="D403" s="122"/>
      <c r="E403" s="122"/>
      <c r="F403" s="122"/>
      <c r="G403" s="122"/>
      <c r="H403" s="122"/>
      <c r="I403" s="122"/>
      <c r="J403" s="122"/>
      <c r="K403" s="122"/>
      <c r="L403" s="122">
        <f t="shared" si="1"/>
        <v>391</v>
      </c>
      <c r="M403" s="122"/>
      <c r="N403" s="131" t="str">
        <f>vlookup(M403,Knight!$F$27:$I$1414,4,FALSE)</f>
        <v>#N/A</v>
      </c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>
      <c r="B404" t="s">
        <v>1211</v>
      </c>
      <c r="C404">
        <v>0.0</v>
      </c>
      <c r="D404" s="122"/>
      <c r="E404" s="122"/>
      <c r="F404" s="122"/>
      <c r="G404" s="122"/>
      <c r="H404" s="122"/>
      <c r="I404" s="122"/>
      <c r="J404" s="122"/>
      <c r="K404" s="122"/>
      <c r="L404" s="122">
        <f t="shared" si="1"/>
        <v>392</v>
      </c>
      <c r="M404" s="122"/>
      <c r="N404" s="131" t="str">
        <f>vlookup(M404,Knight!$F$27:$I$1414,4,FALSE)</f>
        <v>#N/A</v>
      </c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>
      <c r="B405" t="s">
        <v>1062</v>
      </c>
      <c r="C405">
        <v>0.0</v>
      </c>
      <c r="D405" s="122"/>
      <c r="E405" s="122"/>
      <c r="F405" s="122"/>
      <c r="G405" s="122"/>
      <c r="H405" s="122"/>
      <c r="I405" s="122"/>
      <c r="J405" s="122"/>
      <c r="K405" s="122"/>
      <c r="L405" s="122">
        <f t="shared" si="1"/>
        <v>393</v>
      </c>
      <c r="M405" s="122"/>
      <c r="N405" s="131" t="str">
        <f>vlookup(M405,Knight!$F$27:$I$1414,4,FALSE)</f>
        <v>#N/A</v>
      </c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>
      <c r="B406" t="s">
        <v>965</v>
      </c>
      <c r="C406">
        <v>0.0</v>
      </c>
      <c r="D406" s="122"/>
      <c r="E406" s="122"/>
      <c r="F406" s="122"/>
      <c r="G406" s="122"/>
      <c r="H406" s="122"/>
      <c r="I406" s="122"/>
      <c r="J406" s="122"/>
      <c r="K406" s="122"/>
      <c r="L406" s="122">
        <f t="shared" si="1"/>
        <v>394</v>
      </c>
      <c r="M406" s="122"/>
      <c r="N406" s="131" t="str">
        <f>vlookup(M406,Knight!$F$27:$I$1414,4,FALSE)</f>
        <v>#N/A</v>
      </c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>
      <c r="B407" t="s">
        <v>728</v>
      </c>
      <c r="C407">
        <v>0.0</v>
      </c>
      <c r="D407" s="122"/>
      <c r="E407" s="122"/>
      <c r="F407" s="122"/>
      <c r="G407" s="122"/>
      <c r="H407" s="122"/>
      <c r="I407" s="122"/>
      <c r="J407" s="122"/>
      <c r="K407" s="122"/>
      <c r="L407" s="122">
        <f t="shared" si="1"/>
        <v>395</v>
      </c>
      <c r="M407" s="122"/>
      <c r="N407" s="131" t="str">
        <f>vlookup(M407,Knight!$F$27:$I$1414,4,FALSE)</f>
        <v>#N/A</v>
      </c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>
      <c r="B408" t="s">
        <v>1192</v>
      </c>
      <c r="C408">
        <v>0.0</v>
      </c>
      <c r="D408" s="122"/>
      <c r="E408" s="122"/>
      <c r="F408" s="122"/>
      <c r="G408" s="122"/>
      <c r="H408" s="122"/>
      <c r="I408" s="122"/>
      <c r="J408" s="122"/>
      <c r="K408" s="122"/>
      <c r="L408" s="122">
        <f t="shared" si="1"/>
        <v>396</v>
      </c>
      <c r="M408" s="122"/>
      <c r="N408" s="131" t="str">
        <f>vlookup(M408,Knight!$F$27:$I$1414,4,FALSE)</f>
        <v>#N/A</v>
      </c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>
      <c r="B409" t="s">
        <v>849</v>
      </c>
      <c r="C409">
        <v>0.0</v>
      </c>
      <c r="D409" s="122"/>
      <c r="E409" s="122"/>
      <c r="F409" s="122"/>
      <c r="G409" s="122"/>
      <c r="H409" s="122"/>
      <c r="I409" s="122"/>
      <c r="J409" s="122"/>
      <c r="K409" s="122"/>
      <c r="L409" s="122">
        <f t="shared" si="1"/>
        <v>397</v>
      </c>
      <c r="M409" s="122"/>
      <c r="N409" s="131" t="str">
        <f>vlookup(M409,Knight!$F$27:$I$1414,4,FALSE)</f>
        <v>#N/A</v>
      </c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>
      <c r="B410" t="s">
        <v>544</v>
      </c>
      <c r="C410">
        <v>0.0</v>
      </c>
      <c r="D410" s="122"/>
      <c r="E410" s="122"/>
      <c r="F410" s="122"/>
      <c r="G410" s="122"/>
      <c r="H410" s="122"/>
      <c r="I410" s="122"/>
      <c r="J410" s="122"/>
      <c r="K410" s="122"/>
      <c r="L410" s="122">
        <f t="shared" si="1"/>
        <v>398</v>
      </c>
      <c r="M410" s="122"/>
      <c r="N410" s="131" t="str">
        <f>vlookup(M410,Knight!$F$27:$I$1414,4,FALSE)</f>
        <v>#N/A</v>
      </c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>
      <c r="B411" t="s">
        <v>741</v>
      </c>
      <c r="C411">
        <v>0.0</v>
      </c>
      <c r="D411" s="122"/>
      <c r="E411" s="122"/>
      <c r="F411" s="122"/>
      <c r="G411" s="122"/>
      <c r="H411" s="122"/>
      <c r="I411" s="122"/>
      <c r="J411" s="122"/>
      <c r="K411" s="122"/>
      <c r="L411" s="122">
        <f t="shared" si="1"/>
        <v>399</v>
      </c>
      <c r="M411" s="122"/>
      <c r="N411" s="131" t="str">
        <f>vlookup(M411,Knight!$F$27:$I$1414,4,FALSE)</f>
        <v>#N/A</v>
      </c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>
      <c r="B412" t="s">
        <v>938</v>
      </c>
      <c r="C412">
        <v>0.0</v>
      </c>
      <c r="D412" s="122"/>
      <c r="E412" s="122"/>
      <c r="F412" s="122"/>
      <c r="G412" s="122"/>
      <c r="H412" s="122"/>
      <c r="I412" s="122"/>
      <c r="J412" s="122"/>
      <c r="K412" s="122"/>
      <c r="L412" s="122">
        <f t="shared" si="1"/>
        <v>400</v>
      </c>
      <c r="M412" s="122"/>
      <c r="N412" s="131" t="str">
        <f>vlookup(M412,Knight!$F$27:$I$1414,4,FALSE)</f>
        <v>#N/A</v>
      </c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>
      <c r="B413" t="s">
        <v>1189</v>
      </c>
      <c r="C413">
        <v>0.0</v>
      </c>
      <c r="D413" s="122"/>
      <c r="E413" s="122"/>
      <c r="F413" s="122"/>
      <c r="G413" s="122"/>
      <c r="H413" s="122"/>
      <c r="I413" s="122"/>
      <c r="J413" s="122"/>
      <c r="K413" s="122"/>
      <c r="L413" s="122">
        <f t="shared" si="1"/>
        <v>401</v>
      </c>
      <c r="M413" s="122"/>
      <c r="N413" s="131" t="str">
        <f>vlookup(M413,Knight!$F$27:$I$1414,4,FALSE)</f>
        <v>#N/A</v>
      </c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>
      <c r="B414" t="s">
        <v>945</v>
      </c>
      <c r="C414">
        <v>0.0</v>
      </c>
      <c r="D414" s="122"/>
      <c r="E414" s="122"/>
      <c r="F414" s="122"/>
      <c r="G414" s="122"/>
      <c r="H414" s="122"/>
      <c r="I414" s="122"/>
      <c r="J414" s="122"/>
      <c r="K414" s="122"/>
      <c r="L414" s="122">
        <f t="shared" si="1"/>
        <v>402</v>
      </c>
      <c r="M414" s="122"/>
      <c r="N414" s="131" t="str">
        <f>vlookup(M414,Knight!$F$27:$I$1414,4,FALSE)</f>
        <v>#N/A</v>
      </c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</row>
    <row r="100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</row>
    <row r="1002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</row>
  </sheetData>
  <drawing r:id="rId1"/>
</worksheet>
</file>