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árok1" sheetId="1" r:id="rId4"/>
  </sheets>
  <definedNames/>
  <calcPr/>
</workbook>
</file>

<file path=xl/sharedStrings.xml><?xml version="1.0" encoding="utf-8"?>
<sst xmlns="http://schemas.openxmlformats.org/spreadsheetml/2006/main" count="1410" uniqueCount="945">
  <si>
    <t>Count of munzee</t>
  </si>
  <si>
    <t>Free</t>
  </si>
  <si>
    <t>Reserved</t>
  </si>
  <si>
    <t>Deployed</t>
  </si>
  <si>
    <t>Total munzees</t>
  </si>
  <si>
    <t>http://bit.ly/ElectricLetters</t>
  </si>
  <si>
    <t>Row</t>
  </si>
  <si>
    <t>Column</t>
  </si>
  <si>
    <t>Latitude</t>
  </si>
  <si>
    <t>Longitude</t>
  </si>
  <si>
    <t>Munzee type</t>
  </si>
  <si>
    <t>Munzee name</t>
  </si>
  <si>
    <t>Username</t>
  </si>
  <si>
    <t>URL</t>
  </si>
  <si>
    <t>status</t>
  </si>
  <si>
    <t>48.17605926916505</t>
  </si>
  <si>
    <t>17.0461938615681</t>
  </si>
  <si>
    <t>Night Vision Goggles</t>
  </si>
  <si>
    <t>Electric Letters (R1 C2)</t>
  </si>
  <si>
    <t>https://www.munzee.com/m/Kumahelion/389/</t>
  </si>
  <si>
    <t>deployed</t>
  </si>
  <si>
    <t>48.176169372990856</t>
  </si>
  <si>
    <t>17.0460553158797</t>
  </si>
  <si>
    <t>Electric Letters (R1 C3)</t>
  </si>
  <si>
    <t>https://www.munzee.com/m/Adushka/368/</t>
  </si>
  <si>
    <t>48.17627947681666</t>
  </si>
  <si>
    <t>17.04591676989378</t>
  </si>
  <si>
    <t>Electric Letters (R1 C4)</t>
  </si>
  <si>
    <t>https://www.munzee.com/m/Mon4ikaCriss/1057/</t>
  </si>
  <si>
    <t>48.17638958064247</t>
  </si>
  <si>
    <t>17.04577822361034</t>
  </si>
  <si>
    <t>Electric Letters (R1 C5)</t>
  </si>
  <si>
    <t>https://www.munzee.com/m/Rikitan/3194/</t>
  </si>
  <si>
    <t>48.176499684468276</t>
  </si>
  <si>
    <t>17.045639677029385</t>
  </si>
  <si>
    <t>Electric Letters (R1 C6)</t>
  </si>
  <si>
    <t>lison55</t>
  </si>
  <si>
    <t>https://www.munzee.com/m/lison55/6999/</t>
  </si>
  <si>
    <t>48.17660978829408</t>
  </si>
  <si>
    <t>17.04550113015091</t>
  </si>
  <si>
    <t>Electric Letters (R1 C7)</t>
  </si>
  <si>
    <t>https://www.munzee.com/m/kepke3/1112/</t>
  </si>
  <si>
    <t>48.176719892119884</t>
  </si>
  <si>
    <t>17.045362582974917</t>
  </si>
  <si>
    <t>Electric Letters (R1 C8)</t>
  </si>
  <si>
    <t>https://www.munzee.com/m/and2470/812/</t>
  </si>
  <si>
    <t>48.1768299959457</t>
  </si>
  <si>
    <t>17.045224035501406</t>
  </si>
  <si>
    <t>Electric Letters (R1 C9)</t>
  </si>
  <si>
    <t>https://www.munzee.com/m/Adushka/441/</t>
  </si>
  <si>
    <t>48.17694009977151</t>
  </si>
  <si>
    <t>17.045085487730375</t>
  </si>
  <si>
    <t>Electric Letters (R1 C10)</t>
  </si>
  <si>
    <t>https://www.munzee.com/m/kepke3/1144/</t>
  </si>
  <si>
    <t>48.17705020359731</t>
  </si>
  <si>
    <t>17.044946939661713</t>
  </si>
  <si>
    <t>Electric Letters (R1 C11)</t>
  </si>
  <si>
    <t>https://www.munzee.com/m/and2470/839/</t>
  </si>
  <si>
    <t>48.177160307423115</t>
  </si>
  <si>
    <t>17.044808391295533</t>
  </si>
  <si>
    <t>Electric Letters (R1 C12)</t>
  </si>
  <si>
    <t>https://www.munzee.com/m/Rikitan/3536/</t>
  </si>
  <si>
    <t>48.17727041124892</t>
  </si>
  <si>
    <t>17.044669842631833</t>
  </si>
  <si>
    <t>Electric Letters (R1 C13)</t>
  </si>
  <si>
    <t>https://www.munzee.com/m/katrina123/421/</t>
  </si>
  <si>
    <t>48.177380515074724</t>
  </si>
  <si>
    <t>17.044531293670616</t>
  </si>
  <si>
    <t>Electric Letters (R1 C14)</t>
  </si>
  <si>
    <t>and2470</t>
  </si>
  <si>
    <t>https://www.munzee.com/m/and2470/845/</t>
  </si>
  <si>
    <t>48.17749061890053</t>
  </si>
  <si>
    <t>17.04439274441188</t>
  </si>
  <si>
    <t>Electric Letters (R1 C15)</t>
  </si>
  <si>
    <t>https://www.munzee.com/m/Rikitan/3591/</t>
  </si>
  <si>
    <t>48.177600722726346</t>
  </si>
  <si>
    <t>17.04425419485551</t>
  </si>
  <si>
    <t>Electric Letters (R1 C16)</t>
  </si>
  <si>
    <t>taska1981</t>
  </si>
  <si>
    <t>https://www.munzee.com/m/taska1981/6423/</t>
  </si>
  <si>
    <t>48.17771082655216</t>
  </si>
  <si>
    <t>17.044115645001625</t>
  </si>
  <si>
    <t>Electric Letters (R1 C17)</t>
  </si>
  <si>
    <t>https://www.munzee.com/m/and2470/1152/</t>
  </si>
  <si>
    <t>48.17782093037796</t>
  </si>
  <si>
    <t>17.04397709485022</t>
  </si>
  <si>
    <t>Electric Letters (R1 C18)</t>
  </si>
  <si>
    <t>https://www.munzee.com/m/Rikitan/3575/</t>
  </si>
  <si>
    <t>48.17793103420378</t>
  </si>
  <si>
    <t>17.043838544401297</t>
  </si>
  <si>
    <t>Electric Letters (R1 C19)</t>
  </si>
  <si>
    <t>Quietriots</t>
  </si>
  <si>
    <t>https://www.munzee.com/m/Quietriots/2111/</t>
  </si>
  <si>
    <t>48.178041138029585</t>
  </si>
  <si>
    <t>17.04369999365474</t>
  </si>
  <si>
    <t>Electric Letters (R1 C20)</t>
  </si>
  <si>
    <t>https://www.munzee.com/m/and2470/1190/</t>
  </si>
  <si>
    <t>48.17815124185539</t>
  </si>
  <si>
    <t>17.043561442610667</t>
  </si>
  <si>
    <t>Electric Letters (R1 C21)</t>
  </si>
  <si>
    <t>https://www.munzee.com/m/Rikitan/3507/</t>
  </si>
  <si>
    <t>48.17826134568119</t>
  </si>
  <si>
    <t>17.043422891269074</t>
  </si>
  <si>
    <t>Electric Letters (R1 C22)</t>
  </si>
  <si>
    <t>https://www.munzee.com/m/KarelVeliky/3104/</t>
  </si>
  <si>
    <t>48.178371449507</t>
  </si>
  <si>
    <t>17.04328433962985</t>
  </si>
  <si>
    <t>Electric Letters (R1 C23)</t>
  </si>
  <si>
    <t>MacickaLizza</t>
  </si>
  <si>
    <t>https://www.munzee.com/m/MacickaLizza/664/</t>
  </si>
  <si>
    <t>48.1784815533328</t>
  </si>
  <si>
    <t>17.043145787693106</t>
  </si>
  <si>
    <t>Electric Letters (R1 C24)</t>
  </si>
  <si>
    <t>https://www.munzee.com/m/Rikitan/3433/</t>
  </si>
  <si>
    <t>48.178591657158606</t>
  </si>
  <si>
    <t>17.043007235458845</t>
  </si>
  <si>
    <t>Electric Letters (R1 C25)</t>
  </si>
  <si>
    <t>https://www.munzee.com/m/and2470/1205/</t>
  </si>
  <si>
    <t>48.17870176098441</t>
  </si>
  <si>
    <t>17.04286868292695</t>
  </si>
  <si>
    <t>Electric Letters (R1 C26)</t>
  </si>
  <si>
    <t>Lorax1</t>
  </si>
  <si>
    <t>https://www.munzee.com/m/Lorax1/396/</t>
  </si>
  <si>
    <t>48.17881186481021</t>
  </si>
  <si>
    <t>17.042730130097425</t>
  </si>
  <si>
    <t>Electric Letters (R1 C27)</t>
  </si>
  <si>
    <t>https://www.munzee.com/m/EeveeFox/967</t>
  </si>
  <si>
    <t>48.17892196863601</t>
  </si>
  <si>
    <t>17.04259157697038</t>
  </si>
  <si>
    <t>Electric Letters (R1 C28)</t>
  </si>
  <si>
    <t>https://www.munzee.com/m/Rikitan/3376/</t>
  </si>
  <si>
    <t>48.17903207246181</t>
  </si>
  <si>
    <t>17.042453023545818</t>
  </si>
  <si>
    <t>Electric Letters (R1 C29)</t>
  </si>
  <si>
    <t>https://www.munzee.com/m/katrina123/413/</t>
  </si>
  <si>
    <t>48.17914217628761</t>
  </si>
  <si>
    <t>17.042314469823623</t>
  </si>
  <si>
    <t>Electric Letters (R1 C30)</t>
  </si>
  <si>
    <t>einkilorind</t>
  </si>
  <si>
    <t>https://www.munzee.com/m/einkilorind/4510/</t>
  </si>
  <si>
    <t>48.17925228011341</t>
  </si>
  <si>
    <t>17.04217591580391</t>
  </si>
  <si>
    <t>Electric Letters (R1 C31)</t>
  </si>
  <si>
    <t>https://www.munzee.com/m/Kumahelion/774/</t>
  </si>
  <si>
    <t>48.17936238393919</t>
  </si>
  <si>
    <t>17.042037361486564</t>
  </si>
  <si>
    <t>Electric Letters (R1 C32)</t>
  </si>
  <si>
    <t>https://www.munzee.com/m/and2470/777/</t>
  </si>
  <si>
    <t>48.176151657196314</t>
  </si>
  <si>
    <t>17.046358968395225</t>
  </si>
  <si>
    <t>Electric Letters (R2 C2)</t>
  </si>
  <si>
    <t>Neloras</t>
  </si>
  <si>
    <t>https://www.munzee.com/m/Neloras/764/</t>
  </si>
  <si>
    <t>48.176261761022126</t>
  </si>
  <si>
    <t>17.046220422457168</t>
  </si>
  <si>
    <t>Electric Mystery</t>
  </si>
  <si>
    <t>Electric Letters (R2 C3)</t>
  </si>
  <si>
    <t>https://www.munzee.com/m/MacickaLizza/491/</t>
  </si>
  <si>
    <t>48.17637186484794</t>
  </si>
  <si>
    <t>17.046081876221592</t>
  </si>
  <si>
    <t>Electric Letters (R2 C4)</t>
  </si>
  <si>
    <t>https://www.munzee.com/m/and2470/488/</t>
  </si>
  <si>
    <t>48.17648196867375</t>
  </si>
  <si>
    <t>17.045943329688498</t>
  </si>
  <si>
    <t>Electric Letters (R2 C5)</t>
  </si>
  <si>
    <t>https://www.munzee.com/m/Lorax1/705/</t>
  </si>
  <si>
    <t>48.17659207249956</t>
  </si>
  <si>
    <t>17.045804782857886</t>
  </si>
  <si>
    <t>Electric Letters (R2 C6)</t>
  </si>
  <si>
    <t>https://www.munzee.com/m/FreezeMan073/779/</t>
  </si>
  <si>
    <t>48.176702176325364</t>
  </si>
  <si>
    <t>17.045666235729755</t>
  </si>
  <si>
    <t>Electric Letters (R2 C7)</t>
  </si>
  <si>
    <t>https://www.munzee.com/m/MacickaLizza/157</t>
  </si>
  <si>
    <t>48.176812280151175</t>
  </si>
  <si>
    <t>17.045527688304105</t>
  </si>
  <si>
    <t>Electric Letters (R2 C8)</t>
  </si>
  <si>
    <t>mrsg9064</t>
  </si>
  <si>
    <t>https://www.munzee.com/m/mrsg9064/9292/</t>
  </si>
  <si>
    <t>48.17692238397698</t>
  </si>
  <si>
    <t>17.045389140580937</t>
  </si>
  <si>
    <t>Electric Letters (R2 C9)</t>
  </si>
  <si>
    <t>https://www.munzee.com/m/einkilorind/5299/</t>
  </si>
  <si>
    <t>48.17703248780279</t>
  </si>
  <si>
    <t>17.04525059256025</t>
  </si>
  <si>
    <t>Electric Letters (R2 C10)</t>
  </si>
  <si>
    <t>habu</t>
  </si>
  <si>
    <t>https://www.munzee.com/m/habu/11802/</t>
  </si>
  <si>
    <t>48.177142591628595</t>
  </si>
  <si>
    <t>17.045112044241932</t>
  </si>
  <si>
    <t>Electric Letters (R2 C11)</t>
  </si>
  <si>
    <t>https://www.munzee.com/m/MacickaLizza/124</t>
  </si>
  <si>
    <t>48.1772526954544</t>
  </si>
  <si>
    <t>17.044973495626095</t>
  </si>
  <si>
    <t>Electric Letters (R2 C12)</t>
  </si>
  <si>
    <t>https://www.munzee.com/m/EeveeFox/579</t>
  </si>
  <si>
    <t>48.17736279928022</t>
  </si>
  <si>
    <t>17.04483494671274</t>
  </si>
  <si>
    <t>Electric Letters (R2 C13)</t>
  </si>
  <si>
    <t>https://www.munzee.com/m/Shun79/4452/</t>
  </si>
  <si>
    <t>48.17747290310602</t>
  </si>
  <si>
    <t>17.044696397501866</t>
  </si>
  <si>
    <t>Electric Letters (R2 C14)</t>
  </si>
  <si>
    <t>https://www.munzee.com/m/MacickaLizza/636</t>
  </si>
  <si>
    <t>48.177583006931826</t>
  </si>
  <si>
    <t>17.044557847993474</t>
  </si>
  <si>
    <t>Electric Letters (R2 C15)</t>
  </si>
  <si>
    <t>MsGiggler</t>
  </si>
  <si>
    <t>https://www.munzee.com/m/MsGiggler/11034/</t>
  </si>
  <si>
    <t>48.17769311075763</t>
  </si>
  <si>
    <t>17.04441929818745</t>
  </si>
  <si>
    <t>Electric Letters (R2 C16)</t>
  </si>
  <si>
    <t>https://www.munzee.com/m/EeveeFox/335</t>
  </si>
  <si>
    <t>48.177803214583435</t>
  </si>
  <si>
    <t>17.044280748083906</t>
  </si>
  <si>
    <t>Electric Letters (R2 C17)</t>
  </si>
  <si>
    <t>https://www.munzee.com/m/MacickaLizza/88</t>
  </si>
  <si>
    <t>48.17791331840924</t>
  </si>
  <si>
    <t>17.04414219768273</t>
  </si>
  <si>
    <t>Electric Letters (R2 C18)</t>
  </si>
  <si>
    <t>https://www.munzee.com/m/habu/11741/</t>
  </si>
  <si>
    <t>48.17802342223505</t>
  </si>
  <si>
    <t>17.044003646984038</t>
  </si>
  <si>
    <t>Electric Letters (R2 C19)</t>
  </si>
  <si>
    <t>https://www.munzee.com/m/EeveeFox/154</t>
  </si>
  <si>
    <t>48.17813352606086</t>
  </si>
  <si>
    <t>17.043865095987826</t>
  </si>
  <si>
    <t>Electric Letters (R2 C20)</t>
  </si>
  <si>
    <t>https://www.munzee.com/m/29Februaris/831/admin/</t>
  </si>
  <si>
    <t>48.178243629886666</t>
  </si>
  <si>
    <t>17.043726544694096</t>
  </si>
  <si>
    <t>Electric Letters (R2 C21)</t>
  </si>
  <si>
    <t>https://www.munzee.com/m/Lorax1/173/</t>
  </si>
  <si>
    <t>48.17835373371248</t>
  </si>
  <si>
    <t>17.043587993102733</t>
  </si>
  <si>
    <t>Electric Letters (R2 C22)</t>
  </si>
  <si>
    <t>https://www.munzee.com/m/mrsg9064/9299/</t>
  </si>
  <si>
    <t>48.17846383753828</t>
  </si>
  <si>
    <t>17.043449441213852</t>
  </si>
  <si>
    <t>Electric Letters (R2 C23)</t>
  </si>
  <si>
    <t>https://www.munzee.com/m/EeveeFox/121</t>
  </si>
  <si>
    <t>48.178573941364085</t>
  </si>
  <si>
    <t>17.043310889027453</t>
  </si>
  <si>
    <t>Electric Letters (R2 C24)</t>
  </si>
  <si>
    <t>Reart</t>
  </si>
  <si>
    <t>https://www.munzee.com/m/Reart/2028/</t>
  </si>
  <si>
    <t>48.17868404518988</t>
  </si>
  <si>
    <t>17.04317233654342</t>
  </si>
  <si>
    <t>Electric Letters (R2 C25)</t>
  </si>
  <si>
    <t>https://www.munzee.com/m/Mon4ikaCriss/1283/</t>
  </si>
  <si>
    <t>48.17879414901568</t>
  </si>
  <si>
    <t>17.04303378376187</t>
  </si>
  <si>
    <t>Electric Letters (R2 C26)</t>
  </si>
  <si>
    <t>aufbau</t>
  </si>
  <si>
    <t>https://www.munzee.com/m/aufbau/14053/</t>
  </si>
  <si>
    <t>48.17890425284148</t>
  </si>
  <si>
    <t>17.04289523068269</t>
  </si>
  <si>
    <t>Electric Letters (R2 C27)</t>
  </si>
  <si>
    <t>https://www.munzee.com/m/29Februaris/1042/admin/</t>
  </si>
  <si>
    <t>48.17901435666728</t>
  </si>
  <si>
    <t>17.042756677305988</t>
  </si>
  <si>
    <t>Electric Letters (R2 C28)</t>
  </si>
  <si>
    <t>https://www.munzee.com/m/and2470/1244/</t>
  </si>
  <si>
    <t>48.17912446049308</t>
  </si>
  <si>
    <t>17.042618123631655</t>
  </si>
  <si>
    <t>Electric Letters (R2 C29)</t>
  </si>
  <si>
    <t>Vonney</t>
  </si>
  <si>
    <t>https://www.munzee.com/m/Vonney/1442/</t>
  </si>
  <si>
    <t>48.17923456431887</t>
  </si>
  <si>
    <t>17.042479569659804</t>
  </si>
  <si>
    <t>Electric Letters (R2 C30)</t>
  </si>
  <si>
    <t>https://www.munzee.com/m/Charonovci/567</t>
  </si>
  <si>
    <t>48.179344668144665</t>
  </si>
  <si>
    <t>17.04234101539032</t>
  </si>
  <si>
    <t>Electric Letters (R2 C31)</t>
  </si>
  <si>
    <t>kpr1000</t>
  </si>
  <si>
    <t>https://www.munzee.com/m/kpr1000/10206</t>
  </si>
  <si>
    <t>48.17945477197047</t>
  </si>
  <si>
    <t>17.04220246082332</t>
  </si>
  <si>
    <t>Electric Letters (R2 C32)</t>
  </si>
  <si>
    <t>https://www.munzee.com/m/Lorax1/361</t>
  </si>
  <si>
    <t>48.17624404522756</t>
  </si>
  <si>
    <t>17.046524075519528</t>
  </si>
  <si>
    <t>Electric Letters (R3 C2)</t>
  </si>
  <si>
    <t>Kapor24</t>
  </si>
  <si>
    <t>https://www.munzee.com/m/Kapor24/574/</t>
  </si>
  <si>
    <t>48.17635414905337</t>
  </si>
  <si>
    <t>17.046385529331815</t>
  </si>
  <si>
    <t>Electric Letters (R3 C3)</t>
  </si>
  <si>
    <t>https://www.munzee.com/m/Charonovci/1314/</t>
  </si>
  <si>
    <t>48.17646425287917</t>
  </si>
  <si>
    <t>17.046246982846583</t>
  </si>
  <si>
    <t>Electric Letters (R3 C4)</t>
  </si>
  <si>
    <t>https://www.munzee.com/m/29Februaris/1324/admin/</t>
  </si>
  <si>
    <t>48.176574356704975</t>
  </si>
  <si>
    <t>17.046108436063832</t>
  </si>
  <si>
    <t>Electric Letters (R3 C5)</t>
  </si>
  <si>
    <t>dorsetknob</t>
  </si>
  <si>
    <t>https://www.munzee.com/m/dorsetknob/4367</t>
  </si>
  <si>
    <t>48.17668446053079</t>
  </si>
  <si>
    <t>17.045969888983564</t>
  </si>
  <si>
    <t>Electric Letters (R3 C6)</t>
  </si>
  <si>
    <t>Unicorn55</t>
  </si>
  <si>
    <t>https://www.munzee.com/m/Unicorn55/3683/</t>
  </si>
  <si>
    <t>48.17679456435659</t>
  </si>
  <si>
    <t>17.045831341605776</t>
  </si>
  <si>
    <t>Electric Letters (R3 C7)</t>
  </si>
  <si>
    <t>https://www.munzee.com/m/Charonovci/1126/</t>
  </si>
  <si>
    <t>48.176904668182395</t>
  </si>
  <si>
    <t>17.04569279393047</t>
  </si>
  <si>
    <t>Electric Letters (R3 C8)</t>
  </si>
  <si>
    <t>https://www.munzee.com/m/29Februaris/1309/</t>
  </si>
  <si>
    <t>48.1770147720082</t>
  </si>
  <si>
    <t>17.045554245957646</t>
  </si>
  <si>
    <t>Electric Letters (R3 C9)</t>
  </si>
  <si>
    <t>https://www.munzee.com/m/Unicorn55/6687/</t>
  </si>
  <si>
    <t>48.177124875834004</t>
  </si>
  <si>
    <t>17.045415697687304</t>
  </si>
  <si>
    <t>Electric Letters (R3 C10)</t>
  </si>
  <si>
    <t>Kyrandia</t>
  </si>
  <si>
    <t>https://www.munzee.com/m/Kyrandia/5239/</t>
  </si>
  <si>
    <t>48.17723497965981</t>
  </si>
  <si>
    <t>17.04527714911933</t>
  </si>
  <si>
    <t>Electric Letters (R3 C11)</t>
  </si>
  <si>
    <t>https://www.munzee.com/m/Charonovci/785</t>
  </si>
  <si>
    <t>48.17734508348561</t>
  </si>
  <si>
    <t>17.045138600253836</t>
  </si>
  <si>
    <t>Electric Letters (R3 C12)</t>
  </si>
  <si>
    <t>https://www.munzee.com/m/Unicorn55/5548/</t>
  </si>
  <si>
    <t>48.177455187311416</t>
  </si>
  <si>
    <t>17.045000051090824</t>
  </si>
  <si>
    <t>Electric Letters (R3 C13)</t>
  </si>
  <si>
    <t>https://www.munzee.com/m/Kumahelion/791/</t>
  </si>
  <si>
    <t>48.17756529113722</t>
  </si>
  <si>
    <t>17.044861501630294</t>
  </si>
  <si>
    <t>Electric Letters (R3 C14)</t>
  </si>
  <si>
    <t>https://www.munzee.com/m/Lorax1/366/</t>
  </si>
  <si>
    <t>48.17767539496302</t>
  </si>
  <si>
    <t>17.04472295187213</t>
  </si>
  <si>
    <t>Electric Letters (R3 C15)</t>
  </si>
  <si>
    <t>https://www.munzee.com/m/Charonovci/774</t>
  </si>
  <si>
    <t>48.17778549878882</t>
  </si>
  <si>
    <t>17.04458440181645</t>
  </si>
  <si>
    <t>Electric Letters (R3 C16)</t>
  </si>
  <si>
    <t>https://www.munzee.com/m/Unicorn55/3804/</t>
  </si>
  <si>
    <t>48.17789560261462</t>
  </si>
  <si>
    <t>17.04444585146325</t>
  </si>
  <si>
    <t>Electric Letters (R3 C17)</t>
  </si>
  <si>
    <t>Mallet75</t>
  </si>
  <si>
    <t>https://www.munzee.com/m/Mallet75/2016/admin/</t>
  </si>
  <si>
    <t>48.17800570644043</t>
  </si>
  <si>
    <t>17.044307300812534</t>
  </si>
  <si>
    <t>Electric Letters (R3 C18)</t>
  </si>
  <si>
    <t>LFC21</t>
  </si>
  <si>
    <t>https://www.munzee.com/m/LFC21/6622/</t>
  </si>
  <si>
    <t>48.17811581026624</t>
  </si>
  <si>
    <t>17.044168749864184</t>
  </si>
  <si>
    <t>Electric Letters (R3 C19)</t>
  </si>
  <si>
    <t>https://www.munzee.com/m/mrsg9064/9290/</t>
  </si>
  <si>
    <t>48.17822591409205</t>
  </si>
  <si>
    <t>17.044030198618316</t>
  </si>
  <si>
    <t>Electric Letters (R3 C20)</t>
  </si>
  <si>
    <t>https://www.munzee.com/m/Charonovci/467</t>
  </si>
  <si>
    <t>48.178336017917864</t>
  </si>
  <si>
    <t>17.043891647074815</t>
  </si>
  <si>
    <t>Electric Letters (R3 C21)</t>
  </si>
  <si>
    <t>https://www.munzee.com/m/habu/11686/</t>
  </si>
  <si>
    <t>48.17844612174367</t>
  </si>
  <si>
    <t>17.043753095233797</t>
  </si>
  <si>
    <t>Electric Letters (R3 C22)</t>
  </si>
  <si>
    <t>https://www.munzee.com/m/Unicorn55/4180/</t>
  </si>
  <si>
    <t>48.17855622556948</t>
  </si>
  <si>
    <t>17.04361454309526</t>
  </si>
  <si>
    <t>Electric Letters (R3 C23)</t>
  </si>
  <si>
    <t>https://www.munzee.com/m/Charonovci/430/</t>
  </si>
  <si>
    <t>48.17866632939529</t>
  </si>
  <si>
    <t>17.04347599065909</t>
  </si>
  <si>
    <t>Electric Letters (R3 C24)</t>
  </si>
  <si>
    <t>Aiden29</t>
  </si>
  <si>
    <t>https://www.munzee.com/m/Aiden29/6454/</t>
  </si>
  <si>
    <t>48.17877643322109</t>
  </si>
  <si>
    <t>17.043337437925402</t>
  </si>
  <si>
    <t>Electric Letters (R3 C25)</t>
  </si>
  <si>
    <t>https://www.munzee.com/m/katrina123/405/</t>
  </si>
  <si>
    <t>48.178886537046886</t>
  </si>
  <si>
    <t>17.043198884894082</t>
  </si>
  <si>
    <t>Electric Letters (R3 C26)</t>
  </si>
  <si>
    <t>https://www.munzee.com/m/Unicorn55/4305/</t>
  </si>
  <si>
    <t>48.17899664087269</t>
  </si>
  <si>
    <t>17.043060331565243</t>
  </si>
  <si>
    <t>Electric Letters (R3 C27)</t>
  </si>
  <si>
    <t>https://www.munzee.com/m/Charonovci/402</t>
  </si>
  <si>
    <t>48.179106744698494</t>
  </si>
  <si>
    <t>17.042921777938773</t>
  </si>
  <si>
    <t>Electric Letters (R3 C28)</t>
  </si>
  <si>
    <t>https://www.munzee.com/m/nyboss/16550/admin/</t>
  </si>
  <si>
    <t>48.17921684852429</t>
  </si>
  <si>
    <t>17.042783224014784</t>
  </si>
  <si>
    <t>Electric Letters (R3 C29)</t>
  </si>
  <si>
    <t>TubaDude</t>
  </si>
  <si>
    <t>https://www.munzee.com/m/TubaDude/7624/</t>
  </si>
  <si>
    <t>48.179326952350095</t>
  </si>
  <si>
    <t>17.042644669793162</t>
  </si>
  <si>
    <t>Electric Letters (R3 C30)</t>
  </si>
  <si>
    <t>https://www.munzee.com/m/Unicorn55/4599/</t>
  </si>
  <si>
    <t>48.179437056175885</t>
  </si>
  <si>
    <t>17.042506115274023</t>
  </si>
  <si>
    <t>Electric Letters (R3 C31)</t>
  </si>
  <si>
    <t>Cleland</t>
  </si>
  <si>
    <t>https://www.munzee.com/m/Cleland/1093/admin/</t>
  </si>
  <si>
    <t>48.1795471600017</t>
  </si>
  <si>
    <t>17.04236756045725</t>
  </si>
  <si>
    <t>Electric Letters (R3 C32)</t>
  </si>
  <si>
    <t>redshark78</t>
  </si>
  <si>
    <t>https://www.munzee.com/m/redshark78/5205/</t>
  </si>
  <si>
    <t>48.17633643325881</t>
  </si>
  <si>
    <t>17.046689182941464</t>
  </si>
  <si>
    <t>Electric Letters (R4 C2)</t>
  </si>
  <si>
    <t>Nicolet</t>
  </si>
  <si>
    <t>https://www.munzee.com/m/Nicolet/8/</t>
  </si>
  <si>
    <t>48.176446537084615</t>
  </si>
  <si>
    <t>17.046550636504094</t>
  </si>
  <si>
    <t>Electric Letters (R4 C3)</t>
  </si>
  <si>
    <t>https://www.munzee.com/m/EeveeFox/432</t>
  </si>
  <si>
    <t>48.176556640910434</t>
  </si>
  <si>
    <t>17.046412089769206</t>
  </si>
  <si>
    <t>Electric Letters (R4 C4)</t>
  </si>
  <si>
    <t>https://www.munzee.com/m/alicta/3441/</t>
  </si>
  <si>
    <t>48.176666744736245</t>
  </si>
  <si>
    <t>17.0462735427368</t>
  </si>
  <si>
    <t>Electric Letters (R4 C5)</t>
  </si>
  <si>
    <t>https://www.munzee.com/m/Rikitan/3357/</t>
  </si>
  <si>
    <t>48.176776848562056</t>
  </si>
  <si>
    <t>17.046134995406874</t>
  </si>
  <si>
    <t>Electric Letters (R4 C6)</t>
  </si>
  <si>
    <t>https://www.munzee.com/m/Justforfun33/16313/</t>
  </si>
  <si>
    <t>48.176886952387854</t>
  </si>
  <si>
    <t>17.04599644777943</t>
  </si>
  <si>
    <t>Electric Letters (R4 C7)</t>
  </si>
  <si>
    <t>https://www.munzee.com/m/EeveeFox/81/</t>
  </si>
  <si>
    <t>48.17699705621365</t>
  </si>
  <si>
    <t>17.045857899854468</t>
  </si>
  <si>
    <t>Electric Letters (R4 C8)</t>
  </si>
  <si>
    <t>https://www.munzee.com/m/Rikitan/3248/</t>
  </si>
  <si>
    <t>48.177107160039455</t>
  </si>
  <si>
    <t>17.045719351631988</t>
  </si>
  <si>
    <t>Electric Letters (R4 C9)</t>
  </si>
  <si>
    <t>Skleba</t>
  </si>
  <si>
    <t>https://www.munzee.com/m/Skleba/13106/</t>
  </si>
  <si>
    <t>48.17721726386526</t>
  </si>
  <si>
    <t>17.045580803111875</t>
  </si>
  <si>
    <t>Electric Letters (R4 C10)</t>
  </si>
  <si>
    <t>MarkCase</t>
  </si>
  <si>
    <t>https://www.munzee.com/m/markcase/9878/</t>
  </si>
  <si>
    <t>48.17732736769106</t>
  </si>
  <si>
    <t>17.045442254294244</t>
  </si>
  <si>
    <t>Electric Letters (R4 C11)</t>
  </si>
  <si>
    <t>https://www.munzee.com/m/and2470/560/</t>
  </si>
  <si>
    <t>48.17743747151687</t>
  </si>
  <si>
    <t>17.045303705179094</t>
  </si>
  <si>
    <t>Electric Letters (R4 C12)</t>
  </si>
  <si>
    <t>https://www.munzee.com/m/29Februaris/1208/admin/</t>
  </si>
  <si>
    <t>48.177547575342686</t>
  </si>
  <si>
    <t>17.045165155766426</t>
  </si>
  <si>
    <t>Electric Letters (R4 C13)</t>
  </si>
  <si>
    <t>https://www.munzee.com/m/Rikitan/3247/</t>
  </si>
  <si>
    <t>48.1776576791685</t>
  </si>
  <si>
    <t>17.045026606056126</t>
  </si>
  <si>
    <t>Electric Letters (R4 C14)</t>
  </si>
  <si>
    <t>purplecourgette</t>
  </si>
  <si>
    <t>https://www.munzee.com/m/purplecourgette/5546/</t>
  </si>
  <si>
    <t>48.1777677829943</t>
  </si>
  <si>
    <t>17.044888056048308</t>
  </si>
  <si>
    <t>Electric Letters (R4 C15)</t>
  </si>
  <si>
    <t>https://www.munzee.com/m/and2470/598/</t>
  </si>
  <si>
    <t>48.17787788682012</t>
  </si>
  <si>
    <t>17.04474950574297</t>
  </si>
  <si>
    <t>Electric Letters (R4 C16)</t>
  </si>
  <si>
    <t>Davieg</t>
  </si>
  <si>
    <t>https://www.munzee.com/m/Davieg/4118/</t>
  </si>
  <si>
    <t>48.177987990645924</t>
  </si>
  <si>
    <t>17.044610955140115</t>
  </si>
  <si>
    <t>Electric Letters (R4 C17)</t>
  </si>
  <si>
    <t>https://www.munzee.com/m/appeltje32/6044/</t>
  </si>
  <si>
    <t>48.17809809447173</t>
  </si>
  <si>
    <t>17.044472404239627</t>
  </si>
  <si>
    <t>Electric Letters (R4 C18)</t>
  </si>
  <si>
    <t>https://www.munzee.com/m/and2470/1278/</t>
  </si>
  <si>
    <t>48.17820819829753</t>
  </si>
  <si>
    <t>17.04433385304162</t>
  </si>
  <si>
    <t>Electric Letters (R4 C19)</t>
  </si>
  <si>
    <t>https://www.munzee.com/m/TubaDude/7720/</t>
  </si>
  <si>
    <t>48.17831830212334</t>
  </si>
  <si>
    <t>17.044195301546097</t>
  </si>
  <si>
    <t>Electric Letters (R4 C20)</t>
  </si>
  <si>
    <t>https://www.munzee.com/m/alicta/3498/</t>
  </si>
  <si>
    <t>48.17842840594915</t>
  </si>
  <si>
    <t>17.04405674975294</t>
  </si>
  <si>
    <t>Electric Letters (R4 C21)</t>
  </si>
  <si>
    <t>https://www.munzee.com/m/and2470/1285/</t>
  </si>
  <si>
    <t>48.17853850977497</t>
  </si>
  <si>
    <t>17.043918197662265</t>
  </si>
  <si>
    <t>Electric Letters (R4 C22)</t>
  </si>
  <si>
    <t>https://www.munzee.com/m/appeltje32/6098/</t>
  </si>
  <si>
    <t>48.17864861360077</t>
  </si>
  <si>
    <t>17.04377964527407</t>
  </si>
  <si>
    <t>Electric Letters (R4 C23)</t>
  </si>
  <si>
    <t>https://www.munzee.com/m/alicta/3455/</t>
  </si>
  <si>
    <t>48.17875871742657</t>
  </si>
  <si>
    <t>17.043641092588246</t>
  </si>
  <si>
    <t>Electric Letters (R4 C24)</t>
  </si>
  <si>
    <t>https://www.munzee.com/m/kpr1000/9870</t>
  </si>
  <si>
    <t>48.17886882125237</t>
  </si>
  <si>
    <t>17.043502539604788</t>
  </si>
  <si>
    <t>Electric Letters (R4 C25)</t>
  </si>
  <si>
    <t>https://www.munzee.com/m/appeltje32/6109/</t>
  </si>
  <si>
    <t>48.17897892507817</t>
  </si>
  <si>
    <t>17.04336398632381</t>
  </si>
  <si>
    <t>Electric Letters (R4 C26)</t>
  </si>
  <si>
    <t>https://www.munzee.com/m/TubaDude/7633/</t>
  </si>
  <si>
    <t>48.179089028903974</t>
  </si>
  <si>
    <t>17.043225432745317</t>
  </si>
  <si>
    <t>Electric Letters (R4 C27)</t>
  </si>
  <si>
    <t>https://www.munzee.com/m/alicta/3449/</t>
  </si>
  <si>
    <t>48.17919913272977</t>
  </si>
  <si>
    <t>17.04308687886919</t>
  </si>
  <si>
    <t>Electric Letters (R4 C28)</t>
  </si>
  <si>
    <t>https://www.munzee.com/m/appeltje32/6113/</t>
  </si>
  <si>
    <t>48.179309236555575</t>
  </si>
  <si>
    <t>17.042948324695544</t>
  </si>
  <si>
    <t>Electric Letters (R4 C29)</t>
  </si>
  <si>
    <t>https://www.munzee.com/m/Lorax1/147/</t>
  </si>
  <si>
    <t>48.17941934038137</t>
  </si>
  <si>
    <t>17.042809770224267</t>
  </si>
  <si>
    <t>Electric Letters (R4 C30)</t>
  </si>
  <si>
    <t>https://www.munzee.com/m/EeveeFox/922</t>
  </si>
  <si>
    <t>48.179529444207176</t>
  </si>
  <si>
    <t>17.04267121545547</t>
  </si>
  <si>
    <t>Electric Letters (R4 C31)</t>
  </si>
  <si>
    <t>https://www.munzee.com/m/FreezeMan073/801/</t>
  </si>
  <si>
    <t>48.17963954803296</t>
  </si>
  <si>
    <t>17.042532660389043</t>
  </si>
  <si>
    <t>Electric Letters (R4 C32)</t>
  </si>
  <si>
    <t>https://www.munzee.com/m/TubaDude/7256/</t>
  </si>
  <si>
    <t>48.17642882129008</t>
  </si>
  <si>
    <t>17.046854290660804</t>
  </si>
  <si>
    <t>Electric Letters (R5 C2)</t>
  </si>
  <si>
    <t>https://www.munzee.com/m/and2470/804/</t>
  </si>
  <si>
    <t>48.176538925115885</t>
  </si>
  <si>
    <t>17.046715743973778</t>
  </si>
  <si>
    <t>Electric Letters (R5 C3)</t>
  </si>
  <si>
    <t>https://www.munzee.com/m/MacickaLizza/237</t>
  </si>
  <si>
    <t>48.17664902894169</t>
  </si>
  <si>
    <t>17.046577196989233</t>
  </si>
  <si>
    <t>Electric Letters (R5 C4)</t>
  </si>
  <si>
    <t>https://www.munzee.com/m/Cleland/1050/admin/</t>
  </si>
  <si>
    <t>48.1767591327675</t>
  </si>
  <si>
    <t>17.04643864970717</t>
  </si>
  <si>
    <t>Electric Letters (R5 C5)</t>
  </si>
  <si>
    <t>Wangotango</t>
  </si>
  <si>
    <t>https://www.munzee.com/m/Wangotango/3188/</t>
  </si>
  <si>
    <t>48.176869236593305</t>
  </si>
  <si>
    <t>17.04630010212759</t>
  </si>
  <si>
    <t>Electric Letters (R5 C6)</t>
  </si>
  <si>
    <t>TFAL</t>
  </si>
  <si>
    <t>https://www.munzee.com/m/TFAL/5253/</t>
  </si>
  <si>
    <t>48.176979340419116</t>
  </si>
  <si>
    <t>17.04616155425049</t>
  </si>
  <si>
    <t>Electric Letters (R5 C7)</t>
  </si>
  <si>
    <t>https://www.munzee.com/m/einkilorind/5263/</t>
  </si>
  <si>
    <t>48.17708944424492</t>
  </si>
  <si>
    <t>17.046023006075757</t>
  </si>
  <si>
    <t>Electric Letters (R5 C8)</t>
  </si>
  <si>
    <t>https://www.munzee.com/m/MsGiggler/11026/</t>
  </si>
  <si>
    <t>48.177199548070725</t>
  </si>
  <si>
    <t>17.045884457603506</t>
  </si>
  <si>
    <t>Electric Letters (R5 C9)</t>
  </si>
  <si>
    <t>lanyasummer</t>
  </si>
  <si>
    <t>https://www.munzee.com/m/Lanyasummer/7501/</t>
  </si>
  <si>
    <t>48.177309651896536</t>
  </si>
  <si>
    <t>17.045745908833737</t>
  </si>
  <si>
    <t>Electric Letters (R5 C10)</t>
  </si>
  <si>
    <t>babyw</t>
  </si>
  <si>
    <t>https://www.munzee.com/m/babyw/3390/</t>
  </si>
  <si>
    <t>48.177419755722354</t>
  </si>
  <si>
    <t>17.04560735976645</t>
  </si>
  <si>
    <t>Electric Letters (R5 C11)</t>
  </si>
  <si>
    <t>https://www.munzee.com/m/MacickaLizza/601</t>
  </si>
  <si>
    <t>48.17752985954816</t>
  </si>
  <si>
    <t>17.045468810401644</t>
  </si>
  <si>
    <t>Electric Letters (R5 C12)</t>
  </si>
  <si>
    <t>https://www.munzee.com/m/TFAL/5300/</t>
  </si>
  <si>
    <t>48.17763996337396</t>
  </si>
  <si>
    <t>17.04533026073932</t>
  </si>
  <si>
    <t>Electric Letters (R5 C13)</t>
  </si>
  <si>
    <t>Pamster13</t>
  </si>
  <si>
    <t>https://www.munzee.com/m/Pamster13/11789/</t>
  </si>
  <si>
    <t>48.177750067199774</t>
  </si>
  <si>
    <t>17.045191710779363</t>
  </si>
  <si>
    <t>Electric Letters (R5 C14)</t>
  </si>
  <si>
    <t>https://www.munzee.com/m/katrina123/366/</t>
  </si>
  <si>
    <t>48.17786017102558</t>
  </si>
  <si>
    <t>17.04505316052189</t>
  </si>
  <si>
    <t>Electric Letters (R5 C15)</t>
  </si>
  <si>
    <t>https://www.munzee.com/m/MacickaLizza/118</t>
  </si>
  <si>
    <t>48.1779702748514</t>
  </si>
  <si>
    <t>17.044914609966895</t>
  </si>
  <si>
    <t>Electric Letters (R5 C16)</t>
  </si>
  <si>
    <t>https://www.munzee.com/m/Pamster13/11503/</t>
  </si>
  <si>
    <t>48.1780803786772</t>
  </si>
  <si>
    <t>17.044776059114383</t>
  </si>
  <si>
    <t>Electric Letters (R5 C17)</t>
  </si>
  <si>
    <t>vadotech</t>
  </si>
  <si>
    <t>https://www.munzee.com/m/vadotech/17515/</t>
  </si>
  <si>
    <t>48.178190482503005</t>
  </si>
  <si>
    <t>17.04463750796424</t>
  </si>
  <si>
    <t>Electric Letters (R5 C18)</t>
  </si>
  <si>
    <t>https://www.munzee.com/m/TFAL/5326/</t>
  </si>
  <si>
    <t>48.17830058632881</t>
  </si>
  <si>
    <t>17.044498956516577</t>
  </si>
  <si>
    <t>Electric Letters (R5 C19)</t>
  </si>
  <si>
    <t>Nyssaflutterby</t>
  </si>
  <si>
    <t>https://www.munzee.com/m/Nyssaflutterby/1422/</t>
  </si>
  <si>
    <t>48.17841069015461</t>
  </si>
  <si>
    <t>17.044360404771282</t>
  </si>
  <si>
    <t>Electric Letters (R5 C20)</t>
  </si>
  <si>
    <t>https://www.munzee.com/m/EeveeFox/360</t>
  </si>
  <si>
    <t>48.17852079398041</t>
  </si>
  <si>
    <t>17.04422185272847</t>
  </si>
  <si>
    <t>Electric Letters (R5 C21)</t>
  </si>
  <si>
    <t>https://www.munzee.com/m/TFAL/5329/</t>
  </si>
  <si>
    <t>48.17863089780622</t>
  </si>
  <si>
    <t>17.044083300388138</t>
  </si>
  <si>
    <t>Electric Letters (R5 C22)</t>
  </si>
  <si>
    <t>https://www.munzee.com/m/Lorax1/367/</t>
  </si>
  <si>
    <t>48.17874100163204</t>
  </si>
  <si>
    <t>17.043944747750174</t>
  </si>
  <si>
    <t>Electric Letters (R5 C23)</t>
  </si>
  <si>
    <t>https://www.munzee.com/m/MacickaLizza/454</t>
  </si>
  <si>
    <t>48.178851105457845</t>
  </si>
  <si>
    <t>17.043806194814692</t>
  </si>
  <si>
    <t>Electric Letters (R5 C24)</t>
  </si>
  <si>
    <t>https://www.munzee.com/m/EeveeFox/119</t>
  </si>
  <si>
    <t>48.178961209283635</t>
  </si>
  <si>
    <t>17.043667641581578</t>
  </si>
  <si>
    <t>Electric Letters (R5 C25)</t>
  </si>
  <si>
    <t>https://www.munzee.com/m/TFAL/5330/</t>
  </si>
  <si>
    <t>48.17907131310943</t>
  </si>
  <si>
    <t>17.043529088050946</t>
  </si>
  <si>
    <t>Electric Letters (R5 C26)</t>
  </si>
  <si>
    <t>BxbbleKitty</t>
  </si>
  <si>
    <t>https://www.munzee.com/m/BxbbleKitty/662/</t>
  </si>
  <si>
    <t>48.17918141693523</t>
  </si>
  <si>
    <t>17.04339053422268</t>
  </si>
  <si>
    <t>Electric Letters (R5 C27)</t>
  </si>
  <si>
    <t>https://www.munzee.com/m/vadotech/17570/</t>
  </si>
  <si>
    <t>48.179291520761026</t>
  </si>
  <si>
    <t>17.043251980096898</t>
  </si>
  <si>
    <t>Electric Letters (R5 C28)</t>
  </si>
  <si>
    <t>Owlena</t>
  </si>
  <si>
    <t>https://www.munzee.com/m/Owlena/141/</t>
  </si>
  <si>
    <t>48.17940162458681</t>
  </si>
  <si>
    <t>17.043113425673482</t>
  </si>
  <si>
    <t>Electric Letters (R5 C29)</t>
  </si>
  <si>
    <t>https://www.munzee.com/m/Pamster13/11926/</t>
  </si>
  <si>
    <t>48.179511728412606</t>
  </si>
  <si>
    <t>17.04297487095255</t>
  </si>
  <si>
    <t>Electric Letters (R5 C30)</t>
  </si>
  <si>
    <t>https://www.munzee.com/m/katrina123/353</t>
  </si>
  <si>
    <t>48.17962183223841</t>
  </si>
  <si>
    <t>17.042836315933982</t>
  </si>
  <si>
    <t>Electric Letters (R5 C31)</t>
  </si>
  <si>
    <t>TheOneWhoScans</t>
  </si>
  <si>
    <t>https://www.munzee.com/m/TheOneWhoScans/7062/</t>
  </si>
  <si>
    <t>48.17973193606421</t>
  </si>
  <si>
    <t>17.042697760617898</t>
  </si>
  <si>
    <t>Electric Letters (R5 C32)</t>
  </si>
  <si>
    <t>https://www.munzee.com/m/vadotech/17814/</t>
  </si>
  <si>
    <t>48.176411105495525</t>
  </si>
  <si>
    <t>17.047157945317167</t>
  </si>
  <si>
    <t>POI Virtual Garden</t>
  </si>
  <si>
    <t>Electric (Letters) POI</t>
  </si>
  <si>
    <t>https://www.munzee.com/m/Neloras/1045/</t>
  </si>
  <si>
    <t>48.176521209321336</t>
  </si>
  <si>
    <t>17.047019398678003</t>
  </si>
  <si>
    <t>Electric Letters (R6 C2)</t>
  </si>
  <si>
    <t>https://www.munzee.com/m/Lorax1/370/</t>
  </si>
  <si>
    <t>48.17663131314714</t>
  </si>
  <si>
    <t>17.04688085174132</t>
  </si>
  <si>
    <t>Electric Letters (R6 C3)</t>
  </si>
  <si>
    <t>https://www.munzee.com/m/Charonovci/1178</t>
  </si>
  <si>
    <t>48.176741416972945</t>
  </si>
  <si>
    <t>17.04674230450712</t>
  </si>
  <si>
    <t>Electric Letters (R6 C4)</t>
  </si>
  <si>
    <t>https://www.munzee.com/m/Joda316/1105/</t>
  </si>
  <si>
    <t>48.17685152079875</t>
  </si>
  <si>
    <t>17.0466037569754</t>
  </si>
  <si>
    <t>Electric Letters (R6 C5)</t>
  </si>
  <si>
    <t>https://www.munzee.com/m/Lorax1/292/</t>
  </si>
  <si>
    <t>48.17696162462457</t>
  </si>
  <si>
    <t>17.046465209146163</t>
  </si>
  <si>
    <t>Electric Letters (R6 C6)</t>
  </si>
  <si>
    <t>https://www.munzee.com/m/Derlame/17276/</t>
  </si>
  <si>
    <t>48.17707172845037</t>
  </si>
  <si>
    <t>17.046326661019407</t>
  </si>
  <si>
    <t>Electric Letters (R6 C7)</t>
  </si>
  <si>
    <t>https://www.munzee.com/m/Charonovci/864</t>
  </si>
  <si>
    <t>48.177181832276176</t>
  </si>
  <si>
    <t>17.04618811259502</t>
  </si>
  <si>
    <t>Electric Letters (R6 C8)</t>
  </si>
  <si>
    <t>https://www.munzee.com/m/MacickaLizza/353/</t>
  </si>
  <si>
    <t>48.17729193610198</t>
  </si>
  <si>
    <t>17.04604956387311</t>
  </si>
  <si>
    <t>Electric Letters (R6 C9)</t>
  </si>
  <si>
    <t>https://www.munzee.com/m/alicta/3510/</t>
  </si>
  <si>
    <t>48.177402039927784</t>
  </si>
  <si>
    <t>17.045911014853687</t>
  </si>
  <si>
    <t>Electric Letters (R6 C10)</t>
  </si>
  <si>
    <t>dazzaf</t>
  </si>
  <si>
    <t>https://www.munzee.com/m/Dazzaf/6970/</t>
  </si>
  <si>
    <t>48.1775121437536</t>
  </si>
  <si>
    <t>17.045772465536743</t>
  </si>
  <si>
    <t>Electric Letters (R6 C11)</t>
  </si>
  <si>
    <t>https://www.munzee.com/m/Charonovci/781</t>
  </si>
  <si>
    <t>48.17762224757941</t>
  </si>
  <si>
    <t>17.04563391592228</t>
  </si>
  <si>
    <t>Electric Letters (R6 C12)</t>
  </si>
  <si>
    <t>https://www.munzee.com/m/EeveeFox/486</t>
  </si>
  <si>
    <t>48.17773235140521</t>
  </si>
  <si>
    <t>17.0454953660103</t>
  </si>
  <si>
    <t>Electric Letters (R6 C13)</t>
  </si>
  <si>
    <t>https://www.munzee.com/m/Lorax1/214/</t>
  </si>
  <si>
    <t>48.17784245523101</t>
  </si>
  <si>
    <t>17.045356815800687</t>
  </si>
  <si>
    <t>Electric Letters (R6 C14)</t>
  </si>
  <si>
    <t>gd</t>
  </si>
  <si>
    <t>https://www.munzee.com/m/gd/4835/</t>
  </si>
  <si>
    <t>48.17795255905681</t>
  </si>
  <si>
    <t>17.045218265293556</t>
  </si>
  <si>
    <t>Electric Letters (R6 C15)</t>
  </si>
  <si>
    <t>https://www.munzee.com/m/Reart/1793/</t>
  </si>
  <si>
    <t>48.17806266288261</t>
  </si>
  <si>
    <t>17.045079714488793</t>
  </si>
  <si>
    <t>Electric Letters (R6 C16)</t>
  </si>
  <si>
    <t>https://www.munzee.com/m/Charonovci/727</t>
  </si>
  <si>
    <t>48.17817276670842</t>
  </si>
  <si>
    <t>17.04494116338651</t>
  </si>
  <si>
    <t>Electric Letters (R6 C17)</t>
  </si>
  <si>
    <t>https://www.munzee.com/m/EeveeFox/253</t>
  </si>
  <si>
    <t>48.178282870534225</t>
  </si>
  <si>
    <t>17.04480261198671</t>
  </si>
  <si>
    <t>Electric Letters (R6 C18)</t>
  </si>
  <si>
    <t>barefootguru</t>
  </si>
  <si>
    <t>https://www.munzee.com/m/barefootguru/7465/</t>
  </si>
  <si>
    <t>48.17839297436003</t>
  </si>
  <si>
    <t>17.04466406028928</t>
  </si>
  <si>
    <t>Electric Letters (R6 C19)</t>
  </si>
  <si>
    <t>https://www.munzee.com/m/Wangotango/1712/</t>
  </si>
  <si>
    <t>48.17850307818584</t>
  </si>
  <si>
    <t>17.044525508294328</t>
  </si>
  <si>
    <t>Electric Letters (R6 C20)</t>
  </si>
  <si>
    <t>https://www.munzee.com/m/Charonovci/1018</t>
  </si>
  <si>
    <t>48.17861318201165</t>
  </si>
  <si>
    <t>17.04438695600186</t>
  </si>
  <si>
    <t>Electric Letters (R6 C21)</t>
  </si>
  <si>
    <t>https://www.munzee.com/m/katrina123/242/</t>
  </si>
  <si>
    <t>48.17872328583744</t>
  </si>
  <si>
    <t>17.044248403411757</t>
  </si>
  <si>
    <t>Electric Letters (R6 C22)</t>
  </si>
  <si>
    <t>https://www.munzee.com/m/Wangotango/3162/</t>
  </si>
  <si>
    <t>48.17883338966323</t>
  </si>
  <si>
    <t>17.044109850524137</t>
  </si>
  <si>
    <t>Electric Letters (R6 C23)</t>
  </si>
  <si>
    <t>https://www.munzee.com/m/Charonovci/935</t>
  </si>
  <si>
    <t>48.17894349348903</t>
  </si>
  <si>
    <t>17.043971297338885</t>
  </si>
  <si>
    <t>Electric Letters (R6 C24)</t>
  </si>
  <si>
    <t>https://www.munzee.com/m/Nyssaflutterby/1545/</t>
  </si>
  <si>
    <t>48.179053597314834</t>
  </si>
  <si>
    <t>17.043832743856115</t>
  </si>
  <si>
    <t>Electric Letters (R6 C25)</t>
  </si>
  <si>
    <t>AgNav</t>
  </si>
  <si>
    <t>https://www.munzee.com/m/AgNav/3276</t>
  </si>
  <si>
    <t>48.17916370114064</t>
  </si>
  <si>
    <t>17.043694190075712</t>
  </si>
  <si>
    <t>Electric Letters (R6 C26)</t>
  </si>
  <si>
    <t>https://www.munzee.com/m/lison55/11745/</t>
  </si>
  <si>
    <t>48.179273804966435</t>
  </si>
  <si>
    <t>17.04355563599779</t>
  </si>
  <si>
    <t>Electric Letters (R6 C27)</t>
  </si>
  <si>
    <t>https://www.munzee.com/m/Charonovci/446</t>
  </si>
  <si>
    <t>48.17938390879223</t>
  </si>
  <si>
    <t>17.043417081622238</t>
  </si>
  <si>
    <t>Electric Letters (R6 C28)</t>
  </si>
  <si>
    <t>struwel</t>
  </si>
  <si>
    <t>https://www.munzee.com/m/struwel/23490</t>
  </si>
  <si>
    <t>48.17949401261802</t>
  </si>
  <si>
    <t>17.043278526949166</t>
  </si>
  <si>
    <t>Electric Letters (R6 C29)</t>
  </si>
  <si>
    <t>ol0n0lo</t>
  </si>
  <si>
    <t>https://www.munzee.com/m/ol0n0lo/1411/</t>
  </si>
  <si>
    <t>48.17960411644382</t>
  </si>
  <si>
    <t>17.043139971978462</t>
  </si>
  <si>
    <t>Electric Letters (R6 C30)</t>
  </si>
  <si>
    <t>https://www.munzee.com/m/Charonovci/535</t>
  </si>
  <si>
    <t>48.17971422026962</t>
  </si>
  <si>
    <t>17.04300141671024</t>
  </si>
  <si>
    <t>Electric Letters (R6 C31)</t>
  </si>
  <si>
    <t>https://www.munzee.com/m/alicta/3532/</t>
  </si>
  <si>
    <t>48.179824324095414</t>
  </si>
  <si>
    <t>17.042862861144386</t>
  </si>
  <si>
    <t>Electric Letters (R6 C32)</t>
  </si>
  <si>
    <t>https://www.munzee.com/m/Lorax1/393/</t>
  </si>
  <si>
    <t>48.176613597352556</t>
  </si>
  <si>
    <t>17.04718450699238</t>
  </si>
  <si>
    <t>Virtual Black</t>
  </si>
  <si>
    <t>Electric Letters (R7 C2)</t>
  </si>
  <si>
    <t>mathew611</t>
  </si>
  <si>
    <t>https://www.munzee.com/m/mathew611/545/</t>
  </si>
  <si>
    <t>48.17672370117836</t>
  </si>
  <si>
    <t>17.04704595980604</t>
  </si>
  <si>
    <t>Electric Letters (R7 C3)</t>
  </si>
  <si>
    <t>https://www.munzee.com/m/29Februaris/1033/admin/</t>
  </si>
  <si>
    <t>48.17683380500417</t>
  </si>
  <si>
    <t>17.046907412322184</t>
  </si>
  <si>
    <t>Electric Letters (R7 C4)</t>
  </si>
  <si>
    <t>jeffeth</t>
  </si>
  <si>
    <t>https://www.munzee.com/m/Jeffeth/6862</t>
  </si>
  <si>
    <t>48.176943908829976</t>
  </si>
  <si>
    <t>17.04676886454081</t>
  </si>
  <si>
    <t>Electric Letters (R7 C5)</t>
  </si>
  <si>
    <t>claireth</t>
  </si>
  <si>
    <t>https://www.munzee.com/m/claireth/1456</t>
  </si>
  <si>
    <t>48.17705401265578</t>
  </si>
  <si>
    <t>17.046630316461915</t>
  </si>
  <si>
    <t>Electric Letters (R7 C6)</t>
  </si>
  <si>
    <t>https://www.munzee.com/m/29Februaris/1030/admin/</t>
  </si>
  <si>
    <t>48.177164116481585</t>
  </si>
  <si>
    <t>17.046491768085502</t>
  </si>
  <si>
    <t>Electric Letters (R7 C7)</t>
  </si>
  <si>
    <t>BonnieB1</t>
  </si>
  <si>
    <t>https://www.munzee.com/m/BonnieB1/12108/</t>
  </si>
  <si>
    <t>48.177274220307396</t>
  </si>
  <si>
    <t>17.046353219411458</t>
  </si>
  <si>
    <t>Electric Letters (R7 C8)</t>
  </si>
  <si>
    <t>mdtt</t>
  </si>
  <si>
    <t>https://www.munzee.com/m/mdtt/9901/</t>
  </si>
  <si>
    <t>48.17738432413319</t>
  </si>
  <si>
    <t>17.046214670439895</t>
  </si>
  <si>
    <t>Electric Letters (R7 C9)</t>
  </si>
  <si>
    <t>29Februaris</t>
  </si>
  <si>
    <t>https://www.munzee.com/m/29Februaris/1349/admin/</t>
  </si>
  <si>
    <t>48.177494427959</t>
  </si>
  <si>
    <t>17.046076121170813</t>
  </si>
  <si>
    <t>Electric Letters (R7 C10)</t>
  </si>
  <si>
    <t>https://www.munzee.com/m/Lorax1/102/</t>
  </si>
  <si>
    <t>48.177604531784816</t>
  </si>
  <si>
    <t>17.045937571604213</t>
  </si>
  <si>
    <t>Electric Letters (R7 C11)</t>
  </si>
  <si>
    <t>destolkjes4ever</t>
  </si>
  <si>
    <t>https://www.munzee.com/m/destolkjes4ever/4807/</t>
  </si>
  <si>
    <t>48.17771463561062</t>
  </si>
  <si>
    <t>17.045799021740095</t>
  </si>
  <si>
    <t>Electric Letters (R7 C12)</t>
  </si>
  <si>
    <t>https://www.munzee.com/m/29Februaris/1343/admin/</t>
  </si>
  <si>
    <t>48.17782473943643</t>
  </si>
  <si>
    <t>17.045660471578344</t>
  </si>
  <si>
    <t>Electric Letters (R7 C13)</t>
  </si>
  <si>
    <t>https://www.munzee.com/m/kepke3/1136/</t>
  </si>
  <si>
    <t>48.177934843262236</t>
  </si>
  <si>
    <t>17.045521921119075</t>
  </si>
  <si>
    <t>Electric Letters (R7 C14)</t>
  </si>
  <si>
    <t>https://www.munzee.com/m/mdtt/12172/</t>
  </si>
  <si>
    <t>48.17804494708805</t>
  </si>
  <si>
    <t>17.045383370362288</t>
  </si>
  <si>
    <t>Electric Letters (R7 C15)</t>
  </si>
  <si>
    <t>https://www.munzee.com/m/29Februaris/1035/admin/</t>
  </si>
  <si>
    <t>48.17815505091386</t>
  </si>
  <si>
    <t>17.045244819307868</t>
  </si>
  <si>
    <t>Electric Letters (R7 C16)</t>
  </si>
  <si>
    <t>https://www.munzee.com/m/Lorax1/91</t>
  </si>
  <si>
    <t>48.17826515473966</t>
  </si>
  <si>
    <t>17.04510626795593</t>
  </si>
  <si>
    <t>Electric Letters (R7 C17)</t>
  </si>
  <si>
    <t>https://www.munzee.com/m/kpr1000/10948</t>
  </si>
  <si>
    <t>48.178375258565474</t>
  </si>
  <si>
    <t>17.044967716306473</t>
  </si>
  <si>
    <t>Electric Letters (R7 C18)</t>
  </si>
  <si>
    <t>https://www.munzee.com/m/Joda316/1075/</t>
  </si>
  <si>
    <t>48.17848536239128</t>
  </si>
  <si>
    <t>17.044829164359385</t>
  </si>
  <si>
    <t>Electric Letters (R7 C19)</t>
  </si>
  <si>
    <t>https://www.munzee.com/m/29Februaris/1034/admin/</t>
  </si>
  <si>
    <t>48.17859546621708</t>
  </si>
  <si>
    <t>17.044690612114778</t>
  </si>
  <si>
    <t>Electric Letters (R7 C20)</t>
  </si>
  <si>
    <t>https://www.munzee.com/m/JackSparrow/37844/admin/</t>
  </si>
  <si>
    <t>48.1787055700429</t>
  </si>
  <si>
    <t>17.044552059572652</t>
  </si>
  <si>
    <t>Electric Letters (R7 C21)</t>
  </si>
  <si>
    <t>https://www.munzee.com/m/Joda316/1151</t>
  </si>
  <si>
    <t>48.17881567386869</t>
  </si>
  <si>
    <t>17.044413506732894</t>
  </si>
  <si>
    <t>Electric Letters (R7 C22)</t>
  </si>
  <si>
    <t>https://www.munzee.com/m/29Februaris/1036/admin/</t>
  </si>
  <si>
    <t>48.1789257776945</t>
  </si>
  <si>
    <t>17.044274953595504</t>
  </si>
  <si>
    <t>Electric Letters (R7 C23)</t>
  </si>
  <si>
    <t>https://www.munzee.com/m/kepke3/1075/</t>
  </si>
  <si>
    <t>48.17903588152029</t>
  </si>
  <si>
    <t>17.044136400160596</t>
  </si>
  <si>
    <t>Electric Letters (R7 C24)</t>
  </si>
  <si>
    <t>https://www.munzee.com/m/Joda316/1057/</t>
  </si>
  <si>
    <t>48.17914598534609</t>
  </si>
  <si>
    <t>17.04399784642817</t>
  </si>
  <si>
    <t>Electric Letters (R7 C25)</t>
  </si>
  <si>
    <t>https://www.munzee.com/m/Lorax1/12/</t>
  </si>
  <si>
    <t>48.17925608917189</t>
  </si>
  <si>
    <t>17.04385929239811</t>
  </si>
  <si>
    <t>Electric Letters (R7 C26)</t>
  </si>
  <si>
    <t>https://www.munzee.com/m/MacickaLizza/646</t>
  </si>
  <si>
    <t>48.1793661929977</t>
  </si>
  <si>
    <t>17.043720738070533</t>
  </si>
  <si>
    <t>Electric Letters (R7 C27)</t>
  </si>
  <si>
    <t>https://www.munzee.com/m/EeveeFox/640</t>
  </si>
  <si>
    <t>48.179476296823495</t>
  </si>
  <si>
    <t>17.043582183445324</t>
  </si>
  <si>
    <t>Electric Letters (R7 C28)</t>
  </si>
  <si>
    <t>https://www.munzee.com/m/Rikitan/3076/</t>
  </si>
  <si>
    <t>48.1795864006493</t>
  </si>
  <si>
    <t>17.043443628522596</t>
  </si>
  <si>
    <t>Electric Letters (R7 C29)</t>
  </si>
  <si>
    <t>https://www.munzee.com/m/MacickaLizza/645</t>
  </si>
  <si>
    <t>48.179696504475096</t>
  </si>
  <si>
    <t>17.043305073302236</t>
  </si>
  <si>
    <t>Electric Letters (R7 C30)</t>
  </si>
  <si>
    <t>https://www.munzee.com/m/EeveeFox/639</t>
  </si>
  <si>
    <t>48.1798066083009</t>
  </si>
  <si>
    <t>17.043166517784357</t>
  </si>
  <si>
    <t>Electric Letters (R7 C31)</t>
  </si>
  <si>
    <t>https://www.munzee.com/m/Adushka/364/</t>
  </si>
  <si>
    <t>48.1799167121267</t>
  </si>
  <si>
    <t>17.043027961968846</t>
  </si>
  <si>
    <t>Electric Letters (R7 C32)</t>
  </si>
  <si>
    <t>https://www.munzee.com/m/MacickaLizza/643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</si>
</sst>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1155CC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sz val="11.0"/>
      <color rgb="FF000000"/>
      <name val="Calibri"/>
    </font>
    <font>
      <u/>
      <color rgb="FF1155CC"/>
      <name val="Arial"/>
      <scheme val="minor"/>
    </font>
    <font>
      <u/>
      <sz val="11.0"/>
      <color rgb="FF1155CC"/>
      <name val="Calibri"/>
    </font>
    <font>
      <u/>
      <sz val="11.0"/>
      <color rgb="FF000000"/>
      <name val="Calibri"/>
    </font>
    <font>
      <u/>
      <color rgb="FF0000FF"/>
    </font>
    <font>
      <u/>
      <color rgb="FF000000"/>
      <name val="Arial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horizontal="center"/>
    </xf>
    <xf borderId="5" fillId="0" fontId="1" numFmtId="10" xfId="0" applyBorder="1" applyFont="1" applyNumberFormat="1"/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center"/>
    </xf>
    <xf borderId="8" fillId="0" fontId="1" numFmtId="10" xfId="0" applyBorder="1" applyFont="1" applyNumberFormat="1"/>
    <xf borderId="9" fillId="0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10" fillId="0" fontId="4" numFmtId="0" xfId="0" applyAlignment="1" applyBorder="1" applyFont="1">
      <alignment readingOrder="0" shrinkToFit="0" vertical="bottom" wrapText="0"/>
    </xf>
    <xf borderId="10" fillId="0" fontId="1" numFmtId="0" xfId="0" applyAlignment="1" applyBorder="1" applyFont="1">
      <alignment readingOrder="0"/>
    </xf>
    <xf borderId="10" fillId="0" fontId="4" numFmtId="0" xfId="0" applyAlignment="1" applyBorder="1" applyFont="1">
      <alignment horizontal="right" readingOrder="0" shrinkToFit="0" vertical="bottom" wrapText="0"/>
    </xf>
    <xf borderId="10" fillId="0" fontId="5" numFmtId="0" xfId="0" applyAlignment="1" applyBorder="1" applyFont="1">
      <alignment readingOrder="0" vertical="bottom"/>
    </xf>
    <xf borderId="10" fillId="0" fontId="6" numFmtId="0" xfId="0" applyAlignment="1" applyBorder="1" applyFont="1">
      <alignment readingOrder="0"/>
    </xf>
    <xf borderId="10" fillId="0" fontId="7" numFmtId="0" xfId="0" applyAlignment="1" applyBorder="1" applyFont="1">
      <alignment readingOrder="0"/>
    </xf>
    <xf borderId="10" fillId="0" fontId="8" numFmtId="0" xfId="0" applyAlignment="1" applyBorder="1" applyFont="1">
      <alignment readingOrder="0"/>
    </xf>
    <xf borderId="10" fillId="0" fontId="9" numFmtId="0" xfId="0" applyBorder="1" applyFont="1"/>
    <xf borderId="10" fillId="0" fontId="1" numFmtId="0" xfId="0" applyBorder="1" applyFont="1"/>
    <xf borderId="10" fillId="0" fontId="10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/>
    </xf>
    <xf borderId="0" fillId="0" fontId="1" numFmtId="0" xfId="0" applyAlignment="1" applyFont="1">
      <alignment readingOrder="0"/>
    </xf>
    <xf borderId="10" fillId="0" fontId="12" numFmtId="0" xfId="0" applyAlignment="1" applyBorder="1" applyFont="1">
      <alignment readingOrder="0" shrinkToFit="0" vertical="bottom" wrapText="0"/>
    </xf>
    <xf borderId="10" fillId="0" fontId="13" numFmtId="0" xfId="0" applyAlignment="1" applyBorder="1" applyFont="1">
      <alignment shrinkToFit="0" vertical="bottom" wrapText="0"/>
    </xf>
    <xf borderId="10" fillId="0" fontId="4" numFmtId="0" xfId="0" applyAlignment="1" applyBorder="1" applyFont="1">
      <alignment shrinkToFit="0" vertical="bottom" wrapText="0"/>
    </xf>
    <xf borderId="0" fillId="0" fontId="14" numFmtId="0" xfId="0" applyAlignment="1" applyFont="1">
      <alignment readingOrder="0"/>
    </xf>
    <xf borderId="10" fillId="0" fontId="15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504825</xdr:colOff>
      <xdr:row>0</xdr:row>
      <xdr:rowOff>57150</xdr:rowOff>
    </xdr:from>
    <xdr:ext cx="5791200" cy="1495425"/>
    <xdr:pic>
      <xdr:nvPicPr>
        <xdr:cNvPr id="0" name="image1.png" title="Obrázo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EeveeFox/432" TargetMode="External"/><Relationship Id="rId194" Type="http://schemas.openxmlformats.org/officeDocument/2006/relationships/hyperlink" Target="https://www.munzee.com/m/Rikitan/3357/" TargetMode="External"/><Relationship Id="rId193" Type="http://schemas.openxmlformats.org/officeDocument/2006/relationships/hyperlink" Target="http://www.munzee.com" TargetMode="External"/><Relationship Id="rId192" Type="http://schemas.openxmlformats.org/officeDocument/2006/relationships/hyperlink" Target="https://www.munzee.com/m/alicta/3441/" TargetMode="External"/><Relationship Id="rId191" Type="http://schemas.openxmlformats.org/officeDocument/2006/relationships/hyperlink" Target="http://www.munzee.com" TargetMode="External"/><Relationship Id="rId187" Type="http://schemas.openxmlformats.org/officeDocument/2006/relationships/hyperlink" Target="http://www.munzee.com" TargetMode="External"/><Relationship Id="rId186" Type="http://schemas.openxmlformats.org/officeDocument/2006/relationships/hyperlink" Target="https://www.munzee.com/m/redshark78/5205/" TargetMode="External"/><Relationship Id="rId185" Type="http://schemas.openxmlformats.org/officeDocument/2006/relationships/hyperlink" Target="http://www.munzee.com" TargetMode="External"/><Relationship Id="rId184" Type="http://schemas.openxmlformats.org/officeDocument/2006/relationships/hyperlink" Target="http://www.munzee.com/m/Cleland/1093/admin/" TargetMode="External"/><Relationship Id="rId189" Type="http://schemas.openxmlformats.org/officeDocument/2006/relationships/hyperlink" Target="http://www.munzee.com" TargetMode="External"/><Relationship Id="rId188" Type="http://schemas.openxmlformats.org/officeDocument/2006/relationships/hyperlink" Target="https://www.munzee.com/m/Nicolet/8/" TargetMode="External"/><Relationship Id="rId183" Type="http://schemas.openxmlformats.org/officeDocument/2006/relationships/hyperlink" Target="http://www.munzee.com" TargetMode="External"/><Relationship Id="rId182" Type="http://schemas.openxmlformats.org/officeDocument/2006/relationships/hyperlink" Target="https://www.munzee.com/m/Unicorn55/4599/" TargetMode="External"/><Relationship Id="rId181" Type="http://schemas.openxmlformats.org/officeDocument/2006/relationships/hyperlink" Target="http://www.munzee.com" TargetMode="External"/><Relationship Id="rId180" Type="http://schemas.openxmlformats.org/officeDocument/2006/relationships/hyperlink" Target="https://www.munzee.com/m/TubaDude/7624/" TargetMode="External"/><Relationship Id="rId176" Type="http://schemas.openxmlformats.org/officeDocument/2006/relationships/hyperlink" Target="https://www.munzee.com/m/Charonovci/402" TargetMode="External"/><Relationship Id="rId297" Type="http://schemas.openxmlformats.org/officeDocument/2006/relationships/hyperlink" Target="http://www.munzee.com" TargetMode="External"/><Relationship Id="rId175" Type="http://schemas.openxmlformats.org/officeDocument/2006/relationships/hyperlink" Target="http://www.munzee.com" TargetMode="External"/><Relationship Id="rId296" Type="http://schemas.openxmlformats.org/officeDocument/2006/relationships/hyperlink" Target="https://www.munzee.com/m/TFAL/5330/" TargetMode="External"/><Relationship Id="rId174" Type="http://schemas.openxmlformats.org/officeDocument/2006/relationships/hyperlink" Target="https://www.munzee.com/m/Unicorn55/4305/" TargetMode="External"/><Relationship Id="rId295" Type="http://schemas.openxmlformats.org/officeDocument/2006/relationships/hyperlink" Target="http://www.munzee.com" TargetMode="External"/><Relationship Id="rId173" Type="http://schemas.openxmlformats.org/officeDocument/2006/relationships/hyperlink" Target="http://www.munzee.com" TargetMode="External"/><Relationship Id="rId294" Type="http://schemas.openxmlformats.org/officeDocument/2006/relationships/hyperlink" Target="https://www.munzee.com/m/EeveeFox/119" TargetMode="External"/><Relationship Id="rId179" Type="http://schemas.openxmlformats.org/officeDocument/2006/relationships/hyperlink" Target="http://www.munzee.com" TargetMode="External"/><Relationship Id="rId178" Type="http://schemas.openxmlformats.org/officeDocument/2006/relationships/hyperlink" Target="https://www.munzee.com/m/nyboss/16550/admin/" TargetMode="External"/><Relationship Id="rId299" Type="http://schemas.openxmlformats.org/officeDocument/2006/relationships/hyperlink" Target="http://www.munzee.com" TargetMode="External"/><Relationship Id="rId177" Type="http://schemas.openxmlformats.org/officeDocument/2006/relationships/hyperlink" Target="http://www.munzee.com" TargetMode="External"/><Relationship Id="rId298" Type="http://schemas.openxmlformats.org/officeDocument/2006/relationships/hyperlink" Target="https://www.munzee.com/m/BxbbleKitty/662/" TargetMode="External"/><Relationship Id="rId198" Type="http://schemas.openxmlformats.org/officeDocument/2006/relationships/hyperlink" Target="https://www.munzee.com/m/EeveeFox/81/" TargetMode="External"/><Relationship Id="rId197" Type="http://schemas.openxmlformats.org/officeDocument/2006/relationships/hyperlink" Target="http://www.munzee.com" TargetMode="External"/><Relationship Id="rId196" Type="http://schemas.openxmlformats.org/officeDocument/2006/relationships/hyperlink" Target="https://www.munzee.com/m/Justforfun33/16313/" TargetMode="External"/><Relationship Id="rId195" Type="http://schemas.openxmlformats.org/officeDocument/2006/relationships/hyperlink" Target="http://www.munzee.com" TargetMode="External"/><Relationship Id="rId199" Type="http://schemas.openxmlformats.org/officeDocument/2006/relationships/hyperlink" Target="http://www.munzee.com" TargetMode="External"/><Relationship Id="rId150" Type="http://schemas.openxmlformats.org/officeDocument/2006/relationships/hyperlink" Target="https://www.munzee.com/m/Lorax1/366/map/" TargetMode="External"/><Relationship Id="rId271" Type="http://schemas.openxmlformats.org/officeDocument/2006/relationships/hyperlink" Target="http://www.munzee.com" TargetMode="External"/><Relationship Id="rId392" Type="http://schemas.openxmlformats.org/officeDocument/2006/relationships/hyperlink" Target="https://www.munzee.com/m/Lorax1/102/" TargetMode="External"/><Relationship Id="rId270" Type="http://schemas.openxmlformats.org/officeDocument/2006/relationships/hyperlink" Target="https://www.munzee.com/m/TFAL/5300/" TargetMode="External"/><Relationship Id="rId391" Type="http://schemas.openxmlformats.org/officeDocument/2006/relationships/hyperlink" Target="http://www.munzee.com" TargetMode="External"/><Relationship Id="rId390" Type="http://schemas.openxmlformats.org/officeDocument/2006/relationships/hyperlink" Target="https://www.munzee.com/m/29Februaris/1349/admin/" TargetMode="External"/><Relationship Id="rId1" Type="http://schemas.openxmlformats.org/officeDocument/2006/relationships/hyperlink" Target="http://bit.ly/ElectricLetters" TargetMode="External"/><Relationship Id="rId2" Type="http://schemas.openxmlformats.org/officeDocument/2006/relationships/hyperlink" Target="https://www.munzee.com/m/Kumahelion/389/" TargetMode="External"/><Relationship Id="rId3" Type="http://schemas.openxmlformats.org/officeDocument/2006/relationships/hyperlink" Target="http://www.munzee.com" TargetMode="External"/><Relationship Id="rId149" Type="http://schemas.openxmlformats.org/officeDocument/2006/relationships/hyperlink" Target="http://www.munzee.com" TargetMode="External"/><Relationship Id="rId4" Type="http://schemas.openxmlformats.org/officeDocument/2006/relationships/hyperlink" Target="https://www.munzee.com/m/Adushka/368/" TargetMode="External"/><Relationship Id="rId148" Type="http://schemas.openxmlformats.org/officeDocument/2006/relationships/hyperlink" Target="https://www.munzee.com/m/Kumahelion/791/" TargetMode="External"/><Relationship Id="rId269" Type="http://schemas.openxmlformats.org/officeDocument/2006/relationships/hyperlink" Target="http://www.munzee.com" TargetMode="External"/><Relationship Id="rId9" Type="http://schemas.openxmlformats.org/officeDocument/2006/relationships/hyperlink" Target="http://www.munzee.com" TargetMode="External"/><Relationship Id="rId143" Type="http://schemas.openxmlformats.org/officeDocument/2006/relationships/hyperlink" Target="http://www.munzee.com" TargetMode="External"/><Relationship Id="rId264" Type="http://schemas.openxmlformats.org/officeDocument/2006/relationships/hyperlink" Target="https://www.munzee.com/m/Lanyasummer/7501/" TargetMode="External"/><Relationship Id="rId385" Type="http://schemas.openxmlformats.org/officeDocument/2006/relationships/hyperlink" Target="http://www.munzee.com" TargetMode="External"/><Relationship Id="rId142" Type="http://schemas.openxmlformats.org/officeDocument/2006/relationships/hyperlink" Target="https://www.munzee.com/m/Kyrandia/5239/" TargetMode="External"/><Relationship Id="rId263" Type="http://schemas.openxmlformats.org/officeDocument/2006/relationships/hyperlink" Target="http://www.munzee.com" TargetMode="External"/><Relationship Id="rId384" Type="http://schemas.openxmlformats.org/officeDocument/2006/relationships/hyperlink" Target="https://www.munzee.com/m/29Februaris/1030/admin/" TargetMode="External"/><Relationship Id="rId141" Type="http://schemas.openxmlformats.org/officeDocument/2006/relationships/hyperlink" Target="http://www.munzee.com" TargetMode="External"/><Relationship Id="rId262" Type="http://schemas.openxmlformats.org/officeDocument/2006/relationships/hyperlink" Target="https://www.munzee.com/m/MsGiggler/11026/" TargetMode="External"/><Relationship Id="rId383" Type="http://schemas.openxmlformats.org/officeDocument/2006/relationships/hyperlink" Target="http://www.munzee.com" TargetMode="External"/><Relationship Id="rId140" Type="http://schemas.openxmlformats.org/officeDocument/2006/relationships/hyperlink" Target="https://www.munzee.com/m/Unicorn55/6687/" TargetMode="External"/><Relationship Id="rId261" Type="http://schemas.openxmlformats.org/officeDocument/2006/relationships/hyperlink" Target="http://www.munzee.com" TargetMode="External"/><Relationship Id="rId382" Type="http://schemas.openxmlformats.org/officeDocument/2006/relationships/hyperlink" Target="https://www.munzee.com/m/claireth/1456" TargetMode="External"/><Relationship Id="rId5" Type="http://schemas.openxmlformats.org/officeDocument/2006/relationships/hyperlink" Target="http://www.munzee.com" TargetMode="External"/><Relationship Id="rId147" Type="http://schemas.openxmlformats.org/officeDocument/2006/relationships/hyperlink" Target="http://www.munzee.com" TargetMode="External"/><Relationship Id="rId268" Type="http://schemas.openxmlformats.org/officeDocument/2006/relationships/hyperlink" Target="https://www.munzee.com/m/MacickaLizza/601" TargetMode="External"/><Relationship Id="rId389" Type="http://schemas.openxmlformats.org/officeDocument/2006/relationships/hyperlink" Target="http://www.munzee.com" TargetMode="External"/><Relationship Id="rId6" Type="http://schemas.openxmlformats.org/officeDocument/2006/relationships/hyperlink" Target="https://www.munzee.com/m/Mon4ikaCriss/1057/" TargetMode="External"/><Relationship Id="rId146" Type="http://schemas.openxmlformats.org/officeDocument/2006/relationships/hyperlink" Target="https://www.munzee.com/m/Unicorn55/5548/" TargetMode="External"/><Relationship Id="rId267" Type="http://schemas.openxmlformats.org/officeDocument/2006/relationships/hyperlink" Target="http://www.munzee.com" TargetMode="External"/><Relationship Id="rId388" Type="http://schemas.openxmlformats.org/officeDocument/2006/relationships/hyperlink" Target="https://www.munzee.com/m/mdtt/9901/" TargetMode="External"/><Relationship Id="rId7" Type="http://schemas.openxmlformats.org/officeDocument/2006/relationships/hyperlink" Target="http://www.munzee.com" TargetMode="External"/><Relationship Id="rId145" Type="http://schemas.openxmlformats.org/officeDocument/2006/relationships/hyperlink" Target="http://www.munzee.com" TargetMode="External"/><Relationship Id="rId266" Type="http://schemas.openxmlformats.org/officeDocument/2006/relationships/hyperlink" Target="https://www.munzee.com/m/babyw/3390/" TargetMode="External"/><Relationship Id="rId387" Type="http://schemas.openxmlformats.org/officeDocument/2006/relationships/hyperlink" Target="http://www.munzee.com" TargetMode="External"/><Relationship Id="rId8" Type="http://schemas.openxmlformats.org/officeDocument/2006/relationships/hyperlink" Target="https://www.munzee.com/m/Rikitan/3194/" TargetMode="External"/><Relationship Id="rId144" Type="http://schemas.openxmlformats.org/officeDocument/2006/relationships/hyperlink" Target="https://www.munzee.com/m/Charonovci/785" TargetMode="External"/><Relationship Id="rId265" Type="http://schemas.openxmlformats.org/officeDocument/2006/relationships/hyperlink" Target="http://www.munzee.com" TargetMode="External"/><Relationship Id="rId386" Type="http://schemas.openxmlformats.org/officeDocument/2006/relationships/hyperlink" Target="https://www.munzee.com/m/BonnieB1/12108/" TargetMode="External"/><Relationship Id="rId260" Type="http://schemas.openxmlformats.org/officeDocument/2006/relationships/hyperlink" Target="https://www.munzee.com/m/einkilorind/5263/" TargetMode="External"/><Relationship Id="rId381" Type="http://schemas.openxmlformats.org/officeDocument/2006/relationships/hyperlink" Target="http://www.munzee.com" TargetMode="External"/><Relationship Id="rId380" Type="http://schemas.openxmlformats.org/officeDocument/2006/relationships/hyperlink" Target="https://www.munzee.com/m/Jeffeth/6862" TargetMode="External"/><Relationship Id="rId139" Type="http://schemas.openxmlformats.org/officeDocument/2006/relationships/hyperlink" Target="http://www.munzee.com" TargetMode="External"/><Relationship Id="rId138" Type="http://schemas.openxmlformats.org/officeDocument/2006/relationships/hyperlink" Target="https://www.munzee.com/m/29Februaris/1309/" TargetMode="External"/><Relationship Id="rId259" Type="http://schemas.openxmlformats.org/officeDocument/2006/relationships/hyperlink" Target="http://www.munzee.com" TargetMode="External"/><Relationship Id="rId137" Type="http://schemas.openxmlformats.org/officeDocument/2006/relationships/hyperlink" Target="http://www.munzee.com" TargetMode="External"/><Relationship Id="rId258" Type="http://schemas.openxmlformats.org/officeDocument/2006/relationships/hyperlink" Target="https://www.munzee.com/m/TFAL/5253/" TargetMode="External"/><Relationship Id="rId379" Type="http://schemas.openxmlformats.org/officeDocument/2006/relationships/hyperlink" Target="http://www.munzee.com" TargetMode="External"/><Relationship Id="rId132" Type="http://schemas.openxmlformats.org/officeDocument/2006/relationships/hyperlink" Target="https://www.munzee.com/m/dorsetknob/4367" TargetMode="External"/><Relationship Id="rId253" Type="http://schemas.openxmlformats.org/officeDocument/2006/relationships/hyperlink" Target="http://www.munzee.com" TargetMode="External"/><Relationship Id="rId374" Type="http://schemas.openxmlformats.org/officeDocument/2006/relationships/hyperlink" Target="https://www.munzee.com/m/Lorax1/393/admin/" TargetMode="External"/><Relationship Id="rId131" Type="http://schemas.openxmlformats.org/officeDocument/2006/relationships/hyperlink" Target="http://www.munzee.com" TargetMode="External"/><Relationship Id="rId252" Type="http://schemas.openxmlformats.org/officeDocument/2006/relationships/hyperlink" Target="https://www.munzee.com/m/MacickaLizza/237" TargetMode="External"/><Relationship Id="rId373" Type="http://schemas.openxmlformats.org/officeDocument/2006/relationships/hyperlink" Target="http://www.munzee.com" TargetMode="External"/><Relationship Id="rId130" Type="http://schemas.openxmlformats.org/officeDocument/2006/relationships/hyperlink" Target="https://www.munzee.com/m/29Februaris/1324/admin/" TargetMode="External"/><Relationship Id="rId251" Type="http://schemas.openxmlformats.org/officeDocument/2006/relationships/hyperlink" Target="http://www.munzee.com" TargetMode="External"/><Relationship Id="rId372" Type="http://schemas.openxmlformats.org/officeDocument/2006/relationships/hyperlink" Target="https://www.munzee.com/m/alicta/3532/" TargetMode="External"/><Relationship Id="rId250" Type="http://schemas.openxmlformats.org/officeDocument/2006/relationships/hyperlink" Target="https://www.munzee.com/m/and2470/804/" TargetMode="External"/><Relationship Id="rId371" Type="http://schemas.openxmlformats.org/officeDocument/2006/relationships/hyperlink" Target="http://www.munzee.com" TargetMode="External"/><Relationship Id="rId136" Type="http://schemas.openxmlformats.org/officeDocument/2006/relationships/hyperlink" Target="https://www.munzee.com/m/Charonovci/1126/" TargetMode="External"/><Relationship Id="rId257" Type="http://schemas.openxmlformats.org/officeDocument/2006/relationships/hyperlink" Target="http://www.munzee.com" TargetMode="External"/><Relationship Id="rId378" Type="http://schemas.openxmlformats.org/officeDocument/2006/relationships/hyperlink" Target="https://www.munzee.com/m/29Februaris/1033/admin/" TargetMode="External"/><Relationship Id="rId135" Type="http://schemas.openxmlformats.org/officeDocument/2006/relationships/hyperlink" Target="http://www.munzee.com" TargetMode="External"/><Relationship Id="rId256" Type="http://schemas.openxmlformats.org/officeDocument/2006/relationships/hyperlink" Target="https://www.munzee.com/m/Wangotango/3188/" TargetMode="External"/><Relationship Id="rId377" Type="http://schemas.openxmlformats.org/officeDocument/2006/relationships/hyperlink" Target="http://www.munzee.com" TargetMode="External"/><Relationship Id="rId134" Type="http://schemas.openxmlformats.org/officeDocument/2006/relationships/hyperlink" Target="https://www.munzee.com/m/Unicorn55/3683/" TargetMode="External"/><Relationship Id="rId255" Type="http://schemas.openxmlformats.org/officeDocument/2006/relationships/hyperlink" Target="http://www.munzee.com" TargetMode="External"/><Relationship Id="rId376" Type="http://schemas.openxmlformats.org/officeDocument/2006/relationships/hyperlink" Target="https://www.munzee.com/m/mathew611/545/" TargetMode="External"/><Relationship Id="rId133" Type="http://schemas.openxmlformats.org/officeDocument/2006/relationships/hyperlink" Target="http://www.munzee.com" TargetMode="External"/><Relationship Id="rId254" Type="http://schemas.openxmlformats.org/officeDocument/2006/relationships/hyperlink" Target="http://www.munzee.com/m/Cleland/1050/admin/" TargetMode="External"/><Relationship Id="rId375" Type="http://schemas.openxmlformats.org/officeDocument/2006/relationships/hyperlink" Target="http://www.munzee.com" TargetMode="External"/><Relationship Id="rId172" Type="http://schemas.openxmlformats.org/officeDocument/2006/relationships/hyperlink" Target="https://www.munzee.com/m/katrina123/405/" TargetMode="External"/><Relationship Id="rId293" Type="http://schemas.openxmlformats.org/officeDocument/2006/relationships/hyperlink" Target="http://www.munzee.com" TargetMode="External"/><Relationship Id="rId171" Type="http://schemas.openxmlformats.org/officeDocument/2006/relationships/hyperlink" Target="http://www.munzee.com" TargetMode="External"/><Relationship Id="rId292" Type="http://schemas.openxmlformats.org/officeDocument/2006/relationships/hyperlink" Target="https://www.munzee.com/m/MacickaLizza/454" TargetMode="External"/><Relationship Id="rId170" Type="http://schemas.openxmlformats.org/officeDocument/2006/relationships/hyperlink" Target="https://www.munzee.com/m/Aiden29/6454/" TargetMode="External"/><Relationship Id="rId291" Type="http://schemas.openxmlformats.org/officeDocument/2006/relationships/hyperlink" Target="http://www.munzee.com" TargetMode="External"/><Relationship Id="rId290" Type="http://schemas.openxmlformats.org/officeDocument/2006/relationships/hyperlink" Target="https://www.munzee.com/m/Lorax1/367/admin/" TargetMode="External"/><Relationship Id="rId165" Type="http://schemas.openxmlformats.org/officeDocument/2006/relationships/hyperlink" Target="http://www.munzee.com" TargetMode="External"/><Relationship Id="rId286" Type="http://schemas.openxmlformats.org/officeDocument/2006/relationships/hyperlink" Target="https://www.munzee.com/m/EeveeFox/360" TargetMode="External"/><Relationship Id="rId164" Type="http://schemas.openxmlformats.org/officeDocument/2006/relationships/hyperlink" Target="https://www.munzee.com/m/habu/11686/" TargetMode="External"/><Relationship Id="rId285" Type="http://schemas.openxmlformats.org/officeDocument/2006/relationships/hyperlink" Target="http://www.munzee.com" TargetMode="External"/><Relationship Id="rId163" Type="http://schemas.openxmlformats.org/officeDocument/2006/relationships/hyperlink" Target="http://www.munzee.com" TargetMode="External"/><Relationship Id="rId284" Type="http://schemas.openxmlformats.org/officeDocument/2006/relationships/hyperlink" Target="https://www.munzee.com/m/Nyssaflutterby/1422/" TargetMode="External"/><Relationship Id="rId162" Type="http://schemas.openxmlformats.org/officeDocument/2006/relationships/hyperlink" Target="https://www.munzee.com/m/Charonovci/467" TargetMode="External"/><Relationship Id="rId283" Type="http://schemas.openxmlformats.org/officeDocument/2006/relationships/hyperlink" Target="http://www.munzee.com" TargetMode="External"/><Relationship Id="rId169" Type="http://schemas.openxmlformats.org/officeDocument/2006/relationships/hyperlink" Target="http://www.munzee.com" TargetMode="External"/><Relationship Id="rId168" Type="http://schemas.openxmlformats.org/officeDocument/2006/relationships/hyperlink" Target="https://www.munzee.com/m/Charonovci/430/" TargetMode="External"/><Relationship Id="rId289" Type="http://schemas.openxmlformats.org/officeDocument/2006/relationships/hyperlink" Target="http://www.munzee.com" TargetMode="External"/><Relationship Id="rId167" Type="http://schemas.openxmlformats.org/officeDocument/2006/relationships/hyperlink" Target="http://www.munzee.com" TargetMode="External"/><Relationship Id="rId288" Type="http://schemas.openxmlformats.org/officeDocument/2006/relationships/hyperlink" Target="https://www.munzee.com/m/TFAL/5329/" TargetMode="External"/><Relationship Id="rId166" Type="http://schemas.openxmlformats.org/officeDocument/2006/relationships/hyperlink" Target="https://www.munzee.com/m/Unicorn55/4180/" TargetMode="External"/><Relationship Id="rId287" Type="http://schemas.openxmlformats.org/officeDocument/2006/relationships/hyperlink" Target="http://www.munzee.com" TargetMode="External"/><Relationship Id="rId161" Type="http://schemas.openxmlformats.org/officeDocument/2006/relationships/hyperlink" Target="http://www.munzee.com" TargetMode="External"/><Relationship Id="rId282" Type="http://schemas.openxmlformats.org/officeDocument/2006/relationships/hyperlink" Target="https://www.munzee.com/m/TFAL/5326/" TargetMode="External"/><Relationship Id="rId160" Type="http://schemas.openxmlformats.org/officeDocument/2006/relationships/hyperlink" Target="https://www.munzee.com/m/mrsg9064/9290/" TargetMode="External"/><Relationship Id="rId281" Type="http://schemas.openxmlformats.org/officeDocument/2006/relationships/hyperlink" Target="http://www.munzee.com" TargetMode="External"/><Relationship Id="rId280" Type="http://schemas.openxmlformats.org/officeDocument/2006/relationships/hyperlink" Target="https://www.munzee.com/m/vadotech/17515/" TargetMode="External"/><Relationship Id="rId159" Type="http://schemas.openxmlformats.org/officeDocument/2006/relationships/hyperlink" Target="http://www.munzee.com" TargetMode="External"/><Relationship Id="rId154" Type="http://schemas.openxmlformats.org/officeDocument/2006/relationships/hyperlink" Target="https://www.munzee.com/m/Unicorn55/3804/" TargetMode="External"/><Relationship Id="rId275" Type="http://schemas.openxmlformats.org/officeDocument/2006/relationships/hyperlink" Target="http://www.munzee.com" TargetMode="External"/><Relationship Id="rId396" Type="http://schemas.openxmlformats.org/officeDocument/2006/relationships/hyperlink" Target="https://www.munzee.com/m/29Februaris/1343/admin/" TargetMode="External"/><Relationship Id="rId153" Type="http://schemas.openxmlformats.org/officeDocument/2006/relationships/hyperlink" Target="http://www.munzee.com" TargetMode="External"/><Relationship Id="rId274" Type="http://schemas.openxmlformats.org/officeDocument/2006/relationships/hyperlink" Target="https://www.munzee.com/m/katrina123/366/" TargetMode="External"/><Relationship Id="rId395" Type="http://schemas.openxmlformats.org/officeDocument/2006/relationships/hyperlink" Target="http://www.munzee.com" TargetMode="External"/><Relationship Id="rId152" Type="http://schemas.openxmlformats.org/officeDocument/2006/relationships/hyperlink" Target="https://www.munzee.com/m/Charonovci/774" TargetMode="External"/><Relationship Id="rId273" Type="http://schemas.openxmlformats.org/officeDocument/2006/relationships/hyperlink" Target="http://www.munzee.com" TargetMode="External"/><Relationship Id="rId394" Type="http://schemas.openxmlformats.org/officeDocument/2006/relationships/hyperlink" Target="https://www.munzee.com/m/destolkjes4ever/4807/" TargetMode="External"/><Relationship Id="rId151" Type="http://schemas.openxmlformats.org/officeDocument/2006/relationships/hyperlink" Target="http://www.munzee.com" TargetMode="External"/><Relationship Id="rId272" Type="http://schemas.openxmlformats.org/officeDocument/2006/relationships/hyperlink" Target="https://www.munzee.com/m/Pamster13/11789/" TargetMode="External"/><Relationship Id="rId393" Type="http://schemas.openxmlformats.org/officeDocument/2006/relationships/hyperlink" Target="http://www.munzee.com" TargetMode="External"/><Relationship Id="rId158" Type="http://schemas.openxmlformats.org/officeDocument/2006/relationships/hyperlink" Target="https://www.munzee.com/m/LFC21/6622/" TargetMode="External"/><Relationship Id="rId279" Type="http://schemas.openxmlformats.org/officeDocument/2006/relationships/hyperlink" Target="http://www.munzee.com" TargetMode="External"/><Relationship Id="rId157" Type="http://schemas.openxmlformats.org/officeDocument/2006/relationships/hyperlink" Target="http://www.munzee.com" TargetMode="External"/><Relationship Id="rId278" Type="http://schemas.openxmlformats.org/officeDocument/2006/relationships/hyperlink" Target="https://www.munzee.com/m/Pamster13/11503/" TargetMode="External"/><Relationship Id="rId399" Type="http://schemas.openxmlformats.org/officeDocument/2006/relationships/hyperlink" Target="http://www.munzee.com" TargetMode="External"/><Relationship Id="rId156" Type="http://schemas.openxmlformats.org/officeDocument/2006/relationships/hyperlink" Target="https://www.munzee.com/m/Mallet75/2016/admin/" TargetMode="External"/><Relationship Id="rId277" Type="http://schemas.openxmlformats.org/officeDocument/2006/relationships/hyperlink" Target="http://www.munzee.com" TargetMode="External"/><Relationship Id="rId398" Type="http://schemas.openxmlformats.org/officeDocument/2006/relationships/hyperlink" Target="https://www.munzee.com/m/kepke3/1136/" TargetMode="External"/><Relationship Id="rId155" Type="http://schemas.openxmlformats.org/officeDocument/2006/relationships/hyperlink" Target="http://www.munzee.com" TargetMode="External"/><Relationship Id="rId276" Type="http://schemas.openxmlformats.org/officeDocument/2006/relationships/hyperlink" Target="https://www.munzee.com/m/MacickaLizza/118" TargetMode="External"/><Relationship Id="rId397" Type="http://schemas.openxmlformats.org/officeDocument/2006/relationships/hyperlink" Target="http://www.munzee.com" TargetMode="External"/><Relationship Id="rId40" Type="http://schemas.openxmlformats.org/officeDocument/2006/relationships/hyperlink" Target="https://www.munzee.com/m/Rikitan/3507/" TargetMode="External"/><Relationship Id="rId42" Type="http://schemas.openxmlformats.org/officeDocument/2006/relationships/hyperlink" Target="https://www.munzee.com/m/KarelVeliky/3104/" TargetMode="External"/><Relationship Id="rId41" Type="http://schemas.openxmlformats.org/officeDocument/2006/relationships/hyperlink" Target="http://www.munzee.com" TargetMode="External"/><Relationship Id="rId44" Type="http://schemas.openxmlformats.org/officeDocument/2006/relationships/hyperlink" Target="https://www.munzee.com/m/MacickaLizza/664/" TargetMode="External"/><Relationship Id="rId43" Type="http://schemas.openxmlformats.org/officeDocument/2006/relationships/hyperlink" Target="http://www.munzee.com" TargetMode="External"/><Relationship Id="rId46" Type="http://schemas.openxmlformats.org/officeDocument/2006/relationships/hyperlink" Target="https://www.munzee.com/m/Rikitan/3433/" TargetMode="External"/><Relationship Id="rId45" Type="http://schemas.openxmlformats.org/officeDocument/2006/relationships/hyperlink" Target="http://www.munzee.com" TargetMode="External"/><Relationship Id="rId48" Type="http://schemas.openxmlformats.org/officeDocument/2006/relationships/hyperlink" Target="https://www.munzee.com/m/and2470/1205/" TargetMode="External"/><Relationship Id="rId47" Type="http://schemas.openxmlformats.org/officeDocument/2006/relationships/hyperlink" Target="http://www.munzee.com" TargetMode="External"/><Relationship Id="rId49" Type="http://schemas.openxmlformats.org/officeDocument/2006/relationships/hyperlink" Target="http://www.munzee.com" TargetMode="External"/><Relationship Id="rId31" Type="http://schemas.openxmlformats.org/officeDocument/2006/relationships/hyperlink" Target="http://www.munzee.com" TargetMode="External"/><Relationship Id="rId30" Type="http://schemas.openxmlformats.org/officeDocument/2006/relationships/hyperlink" Target="https://www.munzee.com/m/taska1981/6423/" TargetMode="External"/><Relationship Id="rId33" Type="http://schemas.openxmlformats.org/officeDocument/2006/relationships/hyperlink" Target="http://www.munzee.com" TargetMode="External"/><Relationship Id="rId32" Type="http://schemas.openxmlformats.org/officeDocument/2006/relationships/hyperlink" Target="https://www.munzee.com/m/and2470/1152/" TargetMode="External"/><Relationship Id="rId35" Type="http://schemas.openxmlformats.org/officeDocument/2006/relationships/hyperlink" Target="http://www.munzee.com" TargetMode="External"/><Relationship Id="rId34" Type="http://schemas.openxmlformats.org/officeDocument/2006/relationships/hyperlink" Target="https://www.munzee.com/m/Rikitan/3575/" TargetMode="External"/><Relationship Id="rId37" Type="http://schemas.openxmlformats.org/officeDocument/2006/relationships/hyperlink" Target="http://www.munzee.com" TargetMode="External"/><Relationship Id="rId36" Type="http://schemas.openxmlformats.org/officeDocument/2006/relationships/hyperlink" Target="https://www.munzee.com/m/Quietriots/2111/" TargetMode="External"/><Relationship Id="rId39" Type="http://schemas.openxmlformats.org/officeDocument/2006/relationships/hyperlink" Target="http://www.munzee.com" TargetMode="External"/><Relationship Id="rId38" Type="http://schemas.openxmlformats.org/officeDocument/2006/relationships/hyperlink" Target="https://www.munzee.com/m/and2470/1190/" TargetMode="External"/><Relationship Id="rId20" Type="http://schemas.openxmlformats.org/officeDocument/2006/relationships/hyperlink" Target="https://www.munzee.com/m/and2470/839/" TargetMode="External"/><Relationship Id="rId22" Type="http://schemas.openxmlformats.org/officeDocument/2006/relationships/hyperlink" Target="https://www.munzee.com/m/Rikitan/3536/" TargetMode="External"/><Relationship Id="rId21" Type="http://schemas.openxmlformats.org/officeDocument/2006/relationships/hyperlink" Target="http://www.munzee.com" TargetMode="External"/><Relationship Id="rId24" Type="http://schemas.openxmlformats.org/officeDocument/2006/relationships/hyperlink" Target="https://www.munzee.com/m/katrina123/421/" TargetMode="External"/><Relationship Id="rId23" Type="http://schemas.openxmlformats.org/officeDocument/2006/relationships/hyperlink" Target="http://www.munzee.com" TargetMode="External"/><Relationship Id="rId409" Type="http://schemas.openxmlformats.org/officeDocument/2006/relationships/hyperlink" Target="http://www.munzee.com" TargetMode="External"/><Relationship Id="rId404" Type="http://schemas.openxmlformats.org/officeDocument/2006/relationships/hyperlink" Target="https://www.munzee.com/m/Lorax1/91" TargetMode="External"/><Relationship Id="rId403" Type="http://schemas.openxmlformats.org/officeDocument/2006/relationships/hyperlink" Target="http://www.munzee.com" TargetMode="External"/><Relationship Id="rId402" Type="http://schemas.openxmlformats.org/officeDocument/2006/relationships/hyperlink" Target="https://www.munzee.com/m/29Februaris/1035/admin/" TargetMode="External"/><Relationship Id="rId401" Type="http://schemas.openxmlformats.org/officeDocument/2006/relationships/hyperlink" Target="http://www.munzee.com" TargetMode="External"/><Relationship Id="rId408" Type="http://schemas.openxmlformats.org/officeDocument/2006/relationships/hyperlink" Target="https://www.munzee.com/m/Joda316/1075/" TargetMode="External"/><Relationship Id="rId407" Type="http://schemas.openxmlformats.org/officeDocument/2006/relationships/hyperlink" Target="http://www.munzee.com" TargetMode="External"/><Relationship Id="rId406" Type="http://schemas.openxmlformats.org/officeDocument/2006/relationships/hyperlink" Target="https://www.munzee.com/m/kpr1000/10948" TargetMode="External"/><Relationship Id="rId405" Type="http://schemas.openxmlformats.org/officeDocument/2006/relationships/hyperlink" Target="http://www.munzee.com" TargetMode="External"/><Relationship Id="rId26" Type="http://schemas.openxmlformats.org/officeDocument/2006/relationships/hyperlink" Target="https://www.munzee.com/m/and2470/845/admin/" TargetMode="External"/><Relationship Id="rId25" Type="http://schemas.openxmlformats.org/officeDocument/2006/relationships/hyperlink" Target="http://www.munzee.com" TargetMode="External"/><Relationship Id="rId28" Type="http://schemas.openxmlformats.org/officeDocument/2006/relationships/hyperlink" Target="https://www.munzee.com/m/Rikitan/3591/" TargetMode="External"/><Relationship Id="rId27" Type="http://schemas.openxmlformats.org/officeDocument/2006/relationships/hyperlink" Target="http://www.munzee.com" TargetMode="External"/><Relationship Id="rId400" Type="http://schemas.openxmlformats.org/officeDocument/2006/relationships/hyperlink" Target="https://www.munzee.com/m/mdtt/12172/" TargetMode="External"/><Relationship Id="rId29" Type="http://schemas.openxmlformats.org/officeDocument/2006/relationships/hyperlink" Target="http://www.munzee.com" TargetMode="External"/><Relationship Id="rId11" Type="http://schemas.openxmlformats.org/officeDocument/2006/relationships/hyperlink" Target="http://www.munzee.com" TargetMode="External"/><Relationship Id="rId10" Type="http://schemas.openxmlformats.org/officeDocument/2006/relationships/hyperlink" Target="https://www.munzee.com/m/lison55/6999/" TargetMode="External"/><Relationship Id="rId13" Type="http://schemas.openxmlformats.org/officeDocument/2006/relationships/hyperlink" Target="http://www.munzee.com" TargetMode="External"/><Relationship Id="rId12" Type="http://schemas.openxmlformats.org/officeDocument/2006/relationships/hyperlink" Target="https://www.munzee.com/m/kepke3/1112/" TargetMode="External"/><Relationship Id="rId15" Type="http://schemas.openxmlformats.org/officeDocument/2006/relationships/hyperlink" Target="http://www.munzee.com" TargetMode="External"/><Relationship Id="rId14" Type="http://schemas.openxmlformats.org/officeDocument/2006/relationships/hyperlink" Target="https://www.munzee.com/m/and2470/812/" TargetMode="External"/><Relationship Id="rId17" Type="http://schemas.openxmlformats.org/officeDocument/2006/relationships/hyperlink" Target="http://www.munzee.com" TargetMode="External"/><Relationship Id="rId16" Type="http://schemas.openxmlformats.org/officeDocument/2006/relationships/hyperlink" Target="https://www.munzee.com/m/Adushka/441/" TargetMode="External"/><Relationship Id="rId19" Type="http://schemas.openxmlformats.org/officeDocument/2006/relationships/hyperlink" Target="http://www.munzee.com" TargetMode="External"/><Relationship Id="rId18" Type="http://schemas.openxmlformats.org/officeDocument/2006/relationships/hyperlink" Target="https://www.munzee.com/m/kepke3/1144/" TargetMode="External"/><Relationship Id="rId84" Type="http://schemas.openxmlformats.org/officeDocument/2006/relationships/hyperlink" Target="https://www.munzee.com/m/EeveeFox/579" TargetMode="External"/><Relationship Id="rId83" Type="http://schemas.openxmlformats.org/officeDocument/2006/relationships/hyperlink" Target="http://www.munzee.com" TargetMode="External"/><Relationship Id="rId86" Type="http://schemas.openxmlformats.org/officeDocument/2006/relationships/hyperlink" Target="https://www.munzee.com/m/Shun79/4452/" TargetMode="External"/><Relationship Id="rId85" Type="http://schemas.openxmlformats.org/officeDocument/2006/relationships/hyperlink" Target="http://www.munzee.com" TargetMode="External"/><Relationship Id="rId88" Type="http://schemas.openxmlformats.org/officeDocument/2006/relationships/hyperlink" Target="https://www.munzee.com/m/MacickaLizza/636" TargetMode="External"/><Relationship Id="rId87" Type="http://schemas.openxmlformats.org/officeDocument/2006/relationships/hyperlink" Target="http://www.munzee.com" TargetMode="External"/><Relationship Id="rId89" Type="http://schemas.openxmlformats.org/officeDocument/2006/relationships/hyperlink" Target="http://www.munzee.com" TargetMode="External"/><Relationship Id="rId80" Type="http://schemas.openxmlformats.org/officeDocument/2006/relationships/hyperlink" Target="https://www.munzee.com/m/habu/11802/" TargetMode="External"/><Relationship Id="rId82" Type="http://schemas.openxmlformats.org/officeDocument/2006/relationships/hyperlink" Target="https://www.munzee.com/m/MacickaLizza/124" TargetMode="External"/><Relationship Id="rId81" Type="http://schemas.openxmlformats.org/officeDocument/2006/relationships/hyperlink" Target="http://www.munzee.com" TargetMode="External"/><Relationship Id="rId73" Type="http://schemas.openxmlformats.org/officeDocument/2006/relationships/hyperlink" Target="http://www.munzee.com" TargetMode="External"/><Relationship Id="rId72" Type="http://schemas.openxmlformats.org/officeDocument/2006/relationships/hyperlink" Target="https://www.munzee.com/m/FreezeMan073/779/" TargetMode="External"/><Relationship Id="rId75" Type="http://schemas.openxmlformats.org/officeDocument/2006/relationships/hyperlink" Target="http://www.munzee.com" TargetMode="External"/><Relationship Id="rId74" Type="http://schemas.openxmlformats.org/officeDocument/2006/relationships/hyperlink" Target="https://www.munzee.com/m/MacickaLizza/157" TargetMode="External"/><Relationship Id="rId77" Type="http://schemas.openxmlformats.org/officeDocument/2006/relationships/hyperlink" Target="http://www.munzee.com" TargetMode="External"/><Relationship Id="rId76" Type="http://schemas.openxmlformats.org/officeDocument/2006/relationships/hyperlink" Target="https://www.munzee.com/m/mrsg9064/9292/" TargetMode="External"/><Relationship Id="rId79" Type="http://schemas.openxmlformats.org/officeDocument/2006/relationships/hyperlink" Target="http://www.munzee.com" TargetMode="External"/><Relationship Id="rId78" Type="http://schemas.openxmlformats.org/officeDocument/2006/relationships/hyperlink" Target="https://www.munzee.com/m/einkilorind/5299/" TargetMode="External"/><Relationship Id="rId71" Type="http://schemas.openxmlformats.org/officeDocument/2006/relationships/hyperlink" Target="http://www.munzee.com" TargetMode="External"/><Relationship Id="rId70" Type="http://schemas.openxmlformats.org/officeDocument/2006/relationships/hyperlink" Target="https://www.munzee.com/m/Lorax1/705/" TargetMode="External"/><Relationship Id="rId62" Type="http://schemas.openxmlformats.org/officeDocument/2006/relationships/hyperlink" Target="https://www.munzee.com/m/and2470/777/" TargetMode="External"/><Relationship Id="rId61" Type="http://schemas.openxmlformats.org/officeDocument/2006/relationships/hyperlink" Target="http://www.munzee.com" TargetMode="External"/><Relationship Id="rId64" Type="http://schemas.openxmlformats.org/officeDocument/2006/relationships/hyperlink" Target="https://www.munzee.com/m/Neloras/764/" TargetMode="External"/><Relationship Id="rId63" Type="http://schemas.openxmlformats.org/officeDocument/2006/relationships/hyperlink" Target="http://www.munzee.com" TargetMode="External"/><Relationship Id="rId66" Type="http://schemas.openxmlformats.org/officeDocument/2006/relationships/hyperlink" Target="https://www.munzee.com/m/MacickaLizza/491/" TargetMode="External"/><Relationship Id="rId65" Type="http://schemas.openxmlformats.org/officeDocument/2006/relationships/hyperlink" Target="http://www.munzee.com" TargetMode="External"/><Relationship Id="rId68" Type="http://schemas.openxmlformats.org/officeDocument/2006/relationships/hyperlink" Target="https://www.munzee.com/m/and2470/488/" TargetMode="External"/><Relationship Id="rId67" Type="http://schemas.openxmlformats.org/officeDocument/2006/relationships/hyperlink" Target="http://www.munzee.com" TargetMode="External"/><Relationship Id="rId60" Type="http://schemas.openxmlformats.org/officeDocument/2006/relationships/hyperlink" Target="https://www.munzee.com/m/Kumahelion/774/" TargetMode="External"/><Relationship Id="rId69" Type="http://schemas.openxmlformats.org/officeDocument/2006/relationships/hyperlink" Target="http://www.munzee.com" TargetMode="External"/><Relationship Id="rId51" Type="http://schemas.openxmlformats.org/officeDocument/2006/relationships/hyperlink" Target="http://www.munzee.com" TargetMode="External"/><Relationship Id="rId50" Type="http://schemas.openxmlformats.org/officeDocument/2006/relationships/hyperlink" Target="https://www.munzee.com/m/Lorax1/396/" TargetMode="External"/><Relationship Id="rId53" Type="http://schemas.openxmlformats.org/officeDocument/2006/relationships/hyperlink" Target="http://www.munzee.com" TargetMode="External"/><Relationship Id="rId52" Type="http://schemas.openxmlformats.org/officeDocument/2006/relationships/hyperlink" Target="https://www.munzee.com/m/EeveeFox/967" TargetMode="External"/><Relationship Id="rId55" Type="http://schemas.openxmlformats.org/officeDocument/2006/relationships/hyperlink" Target="http://www.munzee.com" TargetMode="External"/><Relationship Id="rId54" Type="http://schemas.openxmlformats.org/officeDocument/2006/relationships/hyperlink" Target="https://www.munzee.com/m/Rikitan/3376/" TargetMode="External"/><Relationship Id="rId57" Type="http://schemas.openxmlformats.org/officeDocument/2006/relationships/hyperlink" Target="http://www.munzee.com" TargetMode="External"/><Relationship Id="rId56" Type="http://schemas.openxmlformats.org/officeDocument/2006/relationships/hyperlink" Target="https://www.munzee.com/m/katrina123/413/" TargetMode="External"/><Relationship Id="rId59" Type="http://schemas.openxmlformats.org/officeDocument/2006/relationships/hyperlink" Target="http://www.munzee.com" TargetMode="External"/><Relationship Id="rId58" Type="http://schemas.openxmlformats.org/officeDocument/2006/relationships/hyperlink" Target="https://www.munzee.com/m/einkilorind/4510/" TargetMode="External"/><Relationship Id="rId107" Type="http://schemas.openxmlformats.org/officeDocument/2006/relationships/hyperlink" Target="http://www.munzee.com" TargetMode="External"/><Relationship Id="rId228" Type="http://schemas.openxmlformats.org/officeDocument/2006/relationships/hyperlink" Target="https://www.munzee.com/m/appeltje32/6098/" TargetMode="External"/><Relationship Id="rId349" Type="http://schemas.openxmlformats.org/officeDocument/2006/relationships/hyperlink" Target="http://www.munzee.com" TargetMode="External"/><Relationship Id="rId106" Type="http://schemas.openxmlformats.org/officeDocument/2006/relationships/hyperlink" Target="https://www.munzee.com/m/EeveeFox/121" TargetMode="External"/><Relationship Id="rId227" Type="http://schemas.openxmlformats.org/officeDocument/2006/relationships/hyperlink" Target="http://www.munzee.com" TargetMode="External"/><Relationship Id="rId348" Type="http://schemas.openxmlformats.org/officeDocument/2006/relationships/hyperlink" Target="https://www.munzee.com/m/Wangotango/1712/" TargetMode="External"/><Relationship Id="rId105" Type="http://schemas.openxmlformats.org/officeDocument/2006/relationships/hyperlink" Target="http://www.munzee.com" TargetMode="External"/><Relationship Id="rId226" Type="http://schemas.openxmlformats.org/officeDocument/2006/relationships/hyperlink" Target="https://www.munzee.com/m/and2470/1285/" TargetMode="External"/><Relationship Id="rId347" Type="http://schemas.openxmlformats.org/officeDocument/2006/relationships/hyperlink" Target="http://www.munzee.com" TargetMode="External"/><Relationship Id="rId104" Type="http://schemas.openxmlformats.org/officeDocument/2006/relationships/hyperlink" Target="https://www.munzee.com/m/mrsg9064/9299/" TargetMode="External"/><Relationship Id="rId225" Type="http://schemas.openxmlformats.org/officeDocument/2006/relationships/hyperlink" Target="http://www.munzee.com" TargetMode="External"/><Relationship Id="rId346" Type="http://schemas.openxmlformats.org/officeDocument/2006/relationships/hyperlink" Target="https://www.munzee.com/m/barefootguru/7465/" TargetMode="External"/><Relationship Id="rId109" Type="http://schemas.openxmlformats.org/officeDocument/2006/relationships/hyperlink" Target="http://www.munzee.com" TargetMode="External"/><Relationship Id="rId108" Type="http://schemas.openxmlformats.org/officeDocument/2006/relationships/hyperlink" Target="https://www.munzee.com/m/Reart/2028/" TargetMode="External"/><Relationship Id="rId229" Type="http://schemas.openxmlformats.org/officeDocument/2006/relationships/hyperlink" Target="http://www.munzee.com" TargetMode="External"/><Relationship Id="rId220" Type="http://schemas.openxmlformats.org/officeDocument/2006/relationships/hyperlink" Target="https://www.munzee.com/m/and2470/1278/" TargetMode="External"/><Relationship Id="rId341" Type="http://schemas.openxmlformats.org/officeDocument/2006/relationships/hyperlink" Target="http://www.munzee.com" TargetMode="External"/><Relationship Id="rId340" Type="http://schemas.openxmlformats.org/officeDocument/2006/relationships/hyperlink" Target="https://www.munzee.com/m/Reart/1793/" TargetMode="External"/><Relationship Id="rId103" Type="http://schemas.openxmlformats.org/officeDocument/2006/relationships/hyperlink" Target="http://www.munzee.com" TargetMode="External"/><Relationship Id="rId224" Type="http://schemas.openxmlformats.org/officeDocument/2006/relationships/hyperlink" Target="https://www.munzee.com/m/alicta/3498/" TargetMode="External"/><Relationship Id="rId345" Type="http://schemas.openxmlformats.org/officeDocument/2006/relationships/hyperlink" Target="http://www.munzee.com" TargetMode="External"/><Relationship Id="rId102" Type="http://schemas.openxmlformats.org/officeDocument/2006/relationships/hyperlink" Target="https://www.munzee.com/m/Lorax1/173/" TargetMode="External"/><Relationship Id="rId223" Type="http://schemas.openxmlformats.org/officeDocument/2006/relationships/hyperlink" Target="http://www.munzee.com" TargetMode="External"/><Relationship Id="rId344" Type="http://schemas.openxmlformats.org/officeDocument/2006/relationships/hyperlink" Target="https://www.munzee.com/m/EeveeFox/253" TargetMode="External"/><Relationship Id="rId101" Type="http://schemas.openxmlformats.org/officeDocument/2006/relationships/hyperlink" Target="http://www.munzee.com" TargetMode="External"/><Relationship Id="rId222" Type="http://schemas.openxmlformats.org/officeDocument/2006/relationships/hyperlink" Target="https://www.munzee.com/m/TubaDude/7720/" TargetMode="External"/><Relationship Id="rId343" Type="http://schemas.openxmlformats.org/officeDocument/2006/relationships/hyperlink" Target="http://www.munzee.com" TargetMode="External"/><Relationship Id="rId100" Type="http://schemas.openxmlformats.org/officeDocument/2006/relationships/hyperlink" Target="https://www.munzee.com/m/29Februaris/831/admin/" TargetMode="External"/><Relationship Id="rId221" Type="http://schemas.openxmlformats.org/officeDocument/2006/relationships/hyperlink" Target="http://www.munzee.com" TargetMode="External"/><Relationship Id="rId342" Type="http://schemas.openxmlformats.org/officeDocument/2006/relationships/hyperlink" Target="https://www.munzee.com/m/Charonovci/727" TargetMode="External"/><Relationship Id="rId217" Type="http://schemas.openxmlformats.org/officeDocument/2006/relationships/hyperlink" Target="http://www.munzee.com" TargetMode="External"/><Relationship Id="rId338" Type="http://schemas.openxmlformats.org/officeDocument/2006/relationships/hyperlink" Target="https://www.munzee.com/m/gd/4835/" TargetMode="External"/><Relationship Id="rId216" Type="http://schemas.openxmlformats.org/officeDocument/2006/relationships/hyperlink" Target="https://www.munzee.com/m/Davieg/4118/" TargetMode="External"/><Relationship Id="rId337" Type="http://schemas.openxmlformats.org/officeDocument/2006/relationships/hyperlink" Target="http://www.munzee.com" TargetMode="External"/><Relationship Id="rId215" Type="http://schemas.openxmlformats.org/officeDocument/2006/relationships/hyperlink" Target="http://www.munzee.com" TargetMode="External"/><Relationship Id="rId336" Type="http://schemas.openxmlformats.org/officeDocument/2006/relationships/hyperlink" Target="https://www.munzee.com/m/Lorax1/214/" TargetMode="External"/><Relationship Id="rId214" Type="http://schemas.openxmlformats.org/officeDocument/2006/relationships/hyperlink" Target="https://www.munzee.com/m/and2470/598/" TargetMode="External"/><Relationship Id="rId335" Type="http://schemas.openxmlformats.org/officeDocument/2006/relationships/hyperlink" Target="http://www.munzee.com" TargetMode="External"/><Relationship Id="rId219" Type="http://schemas.openxmlformats.org/officeDocument/2006/relationships/hyperlink" Target="http://www.munzee.com" TargetMode="External"/><Relationship Id="rId218" Type="http://schemas.openxmlformats.org/officeDocument/2006/relationships/hyperlink" Target="https://www.munzee.com/m/appeltje32/6044/" TargetMode="External"/><Relationship Id="rId339" Type="http://schemas.openxmlformats.org/officeDocument/2006/relationships/hyperlink" Target="http://www.munzee.com" TargetMode="External"/><Relationship Id="rId330" Type="http://schemas.openxmlformats.org/officeDocument/2006/relationships/hyperlink" Target="https://www.munzee.com/m/Dazzaf/6970/" TargetMode="External"/><Relationship Id="rId213" Type="http://schemas.openxmlformats.org/officeDocument/2006/relationships/hyperlink" Target="http://www.munzee.com" TargetMode="External"/><Relationship Id="rId334" Type="http://schemas.openxmlformats.org/officeDocument/2006/relationships/hyperlink" Target="https://www.munzee.com/m/EeveeFox/486" TargetMode="External"/><Relationship Id="rId212" Type="http://schemas.openxmlformats.org/officeDocument/2006/relationships/hyperlink" Target="https://www.munzee.com/m/purplecourgette/5546/" TargetMode="External"/><Relationship Id="rId333" Type="http://schemas.openxmlformats.org/officeDocument/2006/relationships/hyperlink" Target="http://www.munzee.com" TargetMode="External"/><Relationship Id="rId211" Type="http://schemas.openxmlformats.org/officeDocument/2006/relationships/hyperlink" Target="http://www.munzee.com" TargetMode="External"/><Relationship Id="rId332" Type="http://schemas.openxmlformats.org/officeDocument/2006/relationships/hyperlink" Target="https://www.munzee.com/m/Charonovci/781" TargetMode="External"/><Relationship Id="rId210" Type="http://schemas.openxmlformats.org/officeDocument/2006/relationships/hyperlink" Target="https://www.munzee.com/m/Rikitan/3247/" TargetMode="External"/><Relationship Id="rId331" Type="http://schemas.openxmlformats.org/officeDocument/2006/relationships/hyperlink" Target="http://www.munzee.com" TargetMode="External"/><Relationship Id="rId370" Type="http://schemas.openxmlformats.org/officeDocument/2006/relationships/hyperlink" Target="https://www.munzee.com/m/Charonovci/535" TargetMode="External"/><Relationship Id="rId129" Type="http://schemas.openxmlformats.org/officeDocument/2006/relationships/hyperlink" Target="http://www.munzee.com" TargetMode="External"/><Relationship Id="rId128" Type="http://schemas.openxmlformats.org/officeDocument/2006/relationships/hyperlink" Target="https://www.munzee.com/m/Charonovci/1314/" TargetMode="External"/><Relationship Id="rId249" Type="http://schemas.openxmlformats.org/officeDocument/2006/relationships/hyperlink" Target="http://www.munzee.com" TargetMode="External"/><Relationship Id="rId127" Type="http://schemas.openxmlformats.org/officeDocument/2006/relationships/hyperlink" Target="http://www.munzee.com" TargetMode="External"/><Relationship Id="rId248" Type="http://schemas.openxmlformats.org/officeDocument/2006/relationships/hyperlink" Target="https://www.munzee.com/m/TubaDude/7256/" TargetMode="External"/><Relationship Id="rId369" Type="http://schemas.openxmlformats.org/officeDocument/2006/relationships/hyperlink" Target="http://www.munzee.com" TargetMode="External"/><Relationship Id="rId126" Type="http://schemas.openxmlformats.org/officeDocument/2006/relationships/hyperlink" Target="https://www.munzee.com/m/Kapor24/574/" TargetMode="External"/><Relationship Id="rId247" Type="http://schemas.openxmlformats.org/officeDocument/2006/relationships/hyperlink" Target="http://www.munzee.com" TargetMode="External"/><Relationship Id="rId368" Type="http://schemas.openxmlformats.org/officeDocument/2006/relationships/hyperlink" Target="https://www.munzee.com/m/ol0n0lo/1411/" TargetMode="External"/><Relationship Id="rId121" Type="http://schemas.openxmlformats.org/officeDocument/2006/relationships/hyperlink" Target="http://www.munzee.com" TargetMode="External"/><Relationship Id="rId242" Type="http://schemas.openxmlformats.org/officeDocument/2006/relationships/hyperlink" Target="https://www.munzee.com/m/Lorax1/147/" TargetMode="External"/><Relationship Id="rId363" Type="http://schemas.openxmlformats.org/officeDocument/2006/relationships/hyperlink" Target="http://www.munzee.com" TargetMode="External"/><Relationship Id="rId120" Type="http://schemas.openxmlformats.org/officeDocument/2006/relationships/hyperlink" Target="https://www.munzee.com/m/Charonovci/567" TargetMode="External"/><Relationship Id="rId241" Type="http://schemas.openxmlformats.org/officeDocument/2006/relationships/hyperlink" Target="http://www.munzee.com" TargetMode="External"/><Relationship Id="rId362" Type="http://schemas.openxmlformats.org/officeDocument/2006/relationships/hyperlink" Target="https://www.munzee.com/m/lison55/11745/" TargetMode="External"/><Relationship Id="rId240" Type="http://schemas.openxmlformats.org/officeDocument/2006/relationships/hyperlink" Target="https://www.munzee.com/m/appeltje32/6113/" TargetMode="External"/><Relationship Id="rId361" Type="http://schemas.openxmlformats.org/officeDocument/2006/relationships/hyperlink" Target="http://www.munzee.com" TargetMode="External"/><Relationship Id="rId360" Type="http://schemas.openxmlformats.org/officeDocument/2006/relationships/hyperlink" Target="https://www.munzee.com/m/AgNav/3276" TargetMode="External"/><Relationship Id="rId125" Type="http://schemas.openxmlformats.org/officeDocument/2006/relationships/hyperlink" Target="http://www.munzee.com" TargetMode="External"/><Relationship Id="rId246" Type="http://schemas.openxmlformats.org/officeDocument/2006/relationships/hyperlink" Target="https://www.munzee.com/m/FreezeMan073/801/" TargetMode="External"/><Relationship Id="rId367" Type="http://schemas.openxmlformats.org/officeDocument/2006/relationships/hyperlink" Target="http://www.munzee.com" TargetMode="External"/><Relationship Id="rId124" Type="http://schemas.openxmlformats.org/officeDocument/2006/relationships/hyperlink" Target="https://www.munzee.com/m/Lorax1/361" TargetMode="External"/><Relationship Id="rId245" Type="http://schemas.openxmlformats.org/officeDocument/2006/relationships/hyperlink" Target="http://www.munzee.com" TargetMode="External"/><Relationship Id="rId366" Type="http://schemas.openxmlformats.org/officeDocument/2006/relationships/hyperlink" Target="https://www.munzee.com/m/struwel/23490" TargetMode="External"/><Relationship Id="rId123" Type="http://schemas.openxmlformats.org/officeDocument/2006/relationships/hyperlink" Target="http://www.munzee.com" TargetMode="External"/><Relationship Id="rId244" Type="http://schemas.openxmlformats.org/officeDocument/2006/relationships/hyperlink" Target="https://www.munzee.com/m/EeveeFox/922" TargetMode="External"/><Relationship Id="rId365" Type="http://schemas.openxmlformats.org/officeDocument/2006/relationships/hyperlink" Target="http://www.munzee.com" TargetMode="External"/><Relationship Id="rId122" Type="http://schemas.openxmlformats.org/officeDocument/2006/relationships/hyperlink" Target="https://www.munzee.com/m/kpr1000/10206" TargetMode="External"/><Relationship Id="rId243" Type="http://schemas.openxmlformats.org/officeDocument/2006/relationships/hyperlink" Target="http://www.munzee.com" TargetMode="External"/><Relationship Id="rId364" Type="http://schemas.openxmlformats.org/officeDocument/2006/relationships/hyperlink" Target="https://www.munzee.com/m/Charonovci/446" TargetMode="External"/><Relationship Id="rId95" Type="http://schemas.openxmlformats.org/officeDocument/2006/relationships/hyperlink" Target="http://www.munzee.com" TargetMode="External"/><Relationship Id="rId94" Type="http://schemas.openxmlformats.org/officeDocument/2006/relationships/hyperlink" Target="https://www.munzee.com/m/MacickaLizza/88" TargetMode="External"/><Relationship Id="rId97" Type="http://schemas.openxmlformats.org/officeDocument/2006/relationships/hyperlink" Target="http://www.munzee.com" TargetMode="External"/><Relationship Id="rId96" Type="http://schemas.openxmlformats.org/officeDocument/2006/relationships/hyperlink" Target="https://www.munzee.com/m/habu/11741/" TargetMode="External"/><Relationship Id="rId99" Type="http://schemas.openxmlformats.org/officeDocument/2006/relationships/hyperlink" Target="http://www.munzee.com" TargetMode="External"/><Relationship Id="rId98" Type="http://schemas.openxmlformats.org/officeDocument/2006/relationships/hyperlink" Target="https://www.munzee.com/m/EeveeFox/154" TargetMode="External"/><Relationship Id="rId91" Type="http://schemas.openxmlformats.org/officeDocument/2006/relationships/hyperlink" Target="http://www.munzee.com" TargetMode="External"/><Relationship Id="rId90" Type="http://schemas.openxmlformats.org/officeDocument/2006/relationships/hyperlink" Target="https://www.munzee.com/m/MsGiggler/11034/" TargetMode="External"/><Relationship Id="rId93" Type="http://schemas.openxmlformats.org/officeDocument/2006/relationships/hyperlink" Target="http://www.munzee.com" TargetMode="External"/><Relationship Id="rId92" Type="http://schemas.openxmlformats.org/officeDocument/2006/relationships/hyperlink" Target="https://www.munzee.com/m/EeveeFox/335" TargetMode="External"/><Relationship Id="rId118" Type="http://schemas.openxmlformats.org/officeDocument/2006/relationships/hyperlink" Target="https://www.munzee.com/m/Vonney/1442/" TargetMode="External"/><Relationship Id="rId239" Type="http://schemas.openxmlformats.org/officeDocument/2006/relationships/hyperlink" Target="http://www.munzee.com" TargetMode="External"/><Relationship Id="rId117" Type="http://schemas.openxmlformats.org/officeDocument/2006/relationships/hyperlink" Target="http://www.munzee.com" TargetMode="External"/><Relationship Id="rId238" Type="http://schemas.openxmlformats.org/officeDocument/2006/relationships/hyperlink" Target="https://www.munzee.com/m/alicta/3449/" TargetMode="External"/><Relationship Id="rId359" Type="http://schemas.openxmlformats.org/officeDocument/2006/relationships/hyperlink" Target="http://www.munzee.com" TargetMode="External"/><Relationship Id="rId116" Type="http://schemas.openxmlformats.org/officeDocument/2006/relationships/hyperlink" Target="https://www.munzee.com/m/and2470/1244/" TargetMode="External"/><Relationship Id="rId237" Type="http://schemas.openxmlformats.org/officeDocument/2006/relationships/hyperlink" Target="http://www.munzee.com" TargetMode="External"/><Relationship Id="rId358" Type="http://schemas.openxmlformats.org/officeDocument/2006/relationships/hyperlink" Target="https://www.munzee.com/m/Nyssaflutterby/1545/" TargetMode="External"/><Relationship Id="rId115" Type="http://schemas.openxmlformats.org/officeDocument/2006/relationships/hyperlink" Target="http://www.munzee.com" TargetMode="External"/><Relationship Id="rId236" Type="http://schemas.openxmlformats.org/officeDocument/2006/relationships/hyperlink" Target="https://www.munzee.com/m/TubaDude/7633/" TargetMode="External"/><Relationship Id="rId357" Type="http://schemas.openxmlformats.org/officeDocument/2006/relationships/hyperlink" Target="http://www.munzee.com" TargetMode="External"/><Relationship Id="rId119" Type="http://schemas.openxmlformats.org/officeDocument/2006/relationships/hyperlink" Target="http://www.munzee.com" TargetMode="External"/><Relationship Id="rId110" Type="http://schemas.openxmlformats.org/officeDocument/2006/relationships/hyperlink" Target="https://www.munzee.com/m/Mon4ikaCriss/1283/" TargetMode="External"/><Relationship Id="rId231" Type="http://schemas.openxmlformats.org/officeDocument/2006/relationships/hyperlink" Target="http://www.munzee.com" TargetMode="External"/><Relationship Id="rId352" Type="http://schemas.openxmlformats.org/officeDocument/2006/relationships/hyperlink" Target="https://www.munzee.com/m/katrina123/242/" TargetMode="External"/><Relationship Id="rId230" Type="http://schemas.openxmlformats.org/officeDocument/2006/relationships/hyperlink" Target="https://www.munzee.com/m/alicta/3455/" TargetMode="External"/><Relationship Id="rId351" Type="http://schemas.openxmlformats.org/officeDocument/2006/relationships/hyperlink" Target="http://www.munzee.com" TargetMode="External"/><Relationship Id="rId350" Type="http://schemas.openxmlformats.org/officeDocument/2006/relationships/hyperlink" Target="https://www.munzee.com/m/Charonovci/1018" TargetMode="External"/><Relationship Id="rId114" Type="http://schemas.openxmlformats.org/officeDocument/2006/relationships/hyperlink" Target="https://www.munzee.com/m/29Februaris/1042/admin/" TargetMode="External"/><Relationship Id="rId235" Type="http://schemas.openxmlformats.org/officeDocument/2006/relationships/hyperlink" Target="http://www.munzee.com" TargetMode="External"/><Relationship Id="rId356" Type="http://schemas.openxmlformats.org/officeDocument/2006/relationships/hyperlink" Target="https://www.munzee.com/m/Charonovci/935" TargetMode="External"/><Relationship Id="rId113" Type="http://schemas.openxmlformats.org/officeDocument/2006/relationships/hyperlink" Target="http://www.munzee.com" TargetMode="External"/><Relationship Id="rId234" Type="http://schemas.openxmlformats.org/officeDocument/2006/relationships/hyperlink" Target="https://www.munzee.com/m/appeltje32/6109/" TargetMode="External"/><Relationship Id="rId355" Type="http://schemas.openxmlformats.org/officeDocument/2006/relationships/hyperlink" Target="http://www.munzee.com" TargetMode="External"/><Relationship Id="rId112" Type="http://schemas.openxmlformats.org/officeDocument/2006/relationships/hyperlink" Target="https://www.munzee.com/m/aufbau/14053/" TargetMode="External"/><Relationship Id="rId233" Type="http://schemas.openxmlformats.org/officeDocument/2006/relationships/hyperlink" Target="http://www.munzee.com" TargetMode="External"/><Relationship Id="rId354" Type="http://schemas.openxmlformats.org/officeDocument/2006/relationships/hyperlink" Target="https://www.munzee.com/m/Wangotango/3162/" TargetMode="External"/><Relationship Id="rId111" Type="http://schemas.openxmlformats.org/officeDocument/2006/relationships/hyperlink" Target="http://www.munzee.com" TargetMode="External"/><Relationship Id="rId232" Type="http://schemas.openxmlformats.org/officeDocument/2006/relationships/hyperlink" Target="https://www.munzee.com/m/kpr1000/9870" TargetMode="External"/><Relationship Id="rId353" Type="http://schemas.openxmlformats.org/officeDocument/2006/relationships/hyperlink" Target="http://www.munzee.com" TargetMode="External"/><Relationship Id="rId305" Type="http://schemas.openxmlformats.org/officeDocument/2006/relationships/hyperlink" Target="http://www.munzee.com" TargetMode="External"/><Relationship Id="rId426" Type="http://schemas.openxmlformats.org/officeDocument/2006/relationships/hyperlink" Target="https://www.munzee.com/m/EeveeFox/640" TargetMode="External"/><Relationship Id="rId304" Type="http://schemas.openxmlformats.org/officeDocument/2006/relationships/hyperlink" Target="https://www.munzee.com/m/Pamster13/11926/" TargetMode="External"/><Relationship Id="rId425" Type="http://schemas.openxmlformats.org/officeDocument/2006/relationships/hyperlink" Target="http://www.munzee.com" TargetMode="External"/><Relationship Id="rId303" Type="http://schemas.openxmlformats.org/officeDocument/2006/relationships/hyperlink" Target="http://www.munzee.com" TargetMode="External"/><Relationship Id="rId424" Type="http://schemas.openxmlformats.org/officeDocument/2006/relationships/hyperlink" Target="https://www.munzee.com/m/MacickaLizza/646" TargetMode="External"/><Relationship Id="rId302" Type="http://schemas.openxmlformats.org/officeDocument/2006/relationships/hyperlink" Target="https://www.munzee.com/m/Owlena/141/" TargetMode="External"/><Relationship Id="rId423" Type="http://schemas.openxmlformats.org/officeDocument/2006/relationships/hyperlink" Target="http://www.munzee.com" TargetMode="External"/><Relationship Id="rId309" Type="http://schemas.openxmlformats.org/officeDocument/2006/relationships/hyperlink" Target="http://www.munzee.com" TargetMode="External"/><Relationship Id="rId308" Type="http://schemas.openxmlformats.org/officeDocument/2006/relationships/hyperlink" Target="https://www.munzee.com/m/TheOneWhoScans/7062/" TargetMode="External"/><Relationship Id="rId429" Type="http://schemas.openxmlformats.org/officeDocument/2006/relationships/hyperlink" Target="http://www.munzee.com" TargetMode="External"/><Relationship Id="rId307" Type="http://schemas.openxmlformats.org/officeDocument/2006/relationships/hyperlink" Target="http://www.munzee.com" TargetMode="External"/><Relationship Id="rId428" Type="http://schemas.openxmlformats.org/officeDocument/2006/relationships/hyperlink" Target="https://www.munzee.com/m/Rikitan/3076/" TargetMode="External"/><Relationship Id="rId306" Type="http://schemas.openxmlformats.org/officeDocument/2006/relationships/hyperlink" Target="https://www.munzee.com/m/katrina123/353" TargetMode="External"/><Relationship Id="rId427" Type="http://schemas.openxmlformats.org/officeDocument/2006/relationships/hyperlink" Target="http://www.munzee.com" TargetMode="External"/><Relationship Id="rId301" Type="http://schemas.openxmlformats.org/officeDocument/2006/relationships/hyperlink" Target="http://www.munzee.com" TargetMode="External"/><Relationship Id="rId422" Type="http://schemas.openxmlformats.org/officeDocument/2006/relationships/hyperlink" Target="https://www.munzee.com/m/Lorax1/12/" TargetMode="External"/><Relationship Id="rId300" Type="http://schemas.openxmlformats.org/officeDocument/2006/relationships/hyperlink" Target="https://www.munzee.com/m/vadotech/17570/" TargetMode="External"/><Relationship Id="rId421" Type="http://schemas.openxmlformats.org/officeDocument/2006/relationships/hyperlink" Target="http://www.munzee.com" TargetMode="External"/><Relationship Id="rId420" Type="http://schemas.openxmlformats.org/officeDocument/2006/relationships/hyperlink" Target="https://www.munzee.com/m/Joda316/1057/" TargetMode="External"/><Relationship Id="rId415" Type="http://schemas.openxmlformats.org/officeDocument/2006/relationships/hyperlink" Target="http://www.munzee.com" TargetMode="External"/><Relationship Id="rId414" Type="http://schemas.openxmlformats.org/officeDocument/2006/relationships/hyperlink" Target="https://www.munzee.com/m/Joda316/1151" TargetMode="External"/><Relationship Id="rId413" Type="http://schemas.openxmlformats.org/officeDocument/2006/relationships/hyperlink" Target="http://www.munzee.com" TargetMode="External"/><Relationship Id="rId412" Type="http://schemas.openxmlformats.org/officeDocument/2006/relationships/hyperlink" Target="https://www.munzee.com/m/JackSparrow/37844/admin/" TargetMode="External"/><Relationship Id="rId419" Type="http://schemas.openxmlformats.org/officeDocument/2006/relationships/hyperlink" Target="http://www.munzee.com" TargetMode="External"/><Relationship Id="rId418" Type="http://schemas.openxmlformats.org/officeDocument/2006/relationships/hyperlink" Target="https://www.munzee.com/m/kepke3/1075/" TargetMode="External"/><Relationship Id="rId417" Type="http://schemas.openxmlformats.org/officeDocument/2006/relationships/hyperlink" Target="http://www.munzee.com" TargetMode="External"/><Relationship Id="rId416" Type="http://schemas.openxmlformats.org/officeDocument/2006/relationships/hyperlink" Target="https://www.munzee.com/m/29Februaris/1036/admin/" TargetMode="External"/><Relationship Id="rId411" Type="http://schemas.openxmlformats.org/officeDocument/2006/relationships/hyperlink" Target="http://www.munzee.com" TargetMode="External"/><Relationship Id="rId410" Type="http://schemas.openxmlformats.org/officeDocument/2006/relationships/hyperlink" Target="https://www.munzee.com/m/29Februaris/1034/admin/" TargetMode="External"/><Relationship Id="rId206" Type="http://schemas.openxmlformats.org/officeDocument/2006/relationships/hyperlink" Target="https://www.munzee.com/m/and2470/560/" TargetMode="External"/><Relationship Id="rId327" Type="http://schemas.openxmlformats.org/officeDocument/2006/relationships/hyperlink" Target="http://www.munzee.com" TargetMode="External"/><Relationship Id="rId205" Type="http://schemas.openxmlformats.org/officeDocument/2006/relationships/hyperlink" Target="http://www.munzee.com" TargetMode="External"/><Relationship Id="rId326" Type="http://schemas.openxmlformats.org/officeDocument/2006/relationships/hyperlink" Target="https://www.munzee.com/m/MacickaLizza/353/" TargetMode="External"/><Relationship Id="rId204" Type="http://schemas.openxmlformats.org/officeDocument/2006/relationships/hyperlink" Target="https://www.munzee.com/m/markcase/9878/admin/" TargetMode="External"/><Relationship Id="rId325" Type="http://schemas.openxmlformats.org/officeDocument/2006/relationships/hyperlink" Target="http://www.munzee.com" TargetMode="External"/><Relationship Id="rId203" Type="http://schemas.openxmlformats.org/officeDocument/2006/relationships/hyperlink" Target="http://www.munzee.com" TargetMode="External"/><Relationship Id="rId324" Type="http://schemas.openxmlformats.org/officeDocument/2006/relationships/hyperlink" Target="https://www.munzee.com/m/Charonovci/864" TargetMode="External"/><Relationship Id="rId209" Type="http://schemas.openxmlformats.org/officeDocument/2006/relationships/hyperlink" Target="http://www.munzee.com" TargetMode="External"/><Relationship Id="rId208" Type="http://schemas.openxmlformats.org/officeDocument/2006/relationships/hyperlink" Target="https://www.munzee.com/m/29Februaris/1208/admin/" TargetMode="External"/><Relationship Id="rId329" Type="http://schemas.openxmlformats.org/officeDocument/2006/relationships/hyperlink" Target="http://www.munzee.com" TargetMode="External"/><Relationship Id="rId207" Type="http://schemas.openxmlformats.org/officeDocument/2006/relationships/hyperlink" Target="http://www.munzee.com" TargetMode="External"/><Relationship Id="rId328" Type="http://schemas.openxmlformats.org/officeDocument/2006/relationships/hyperlink" Target="https://www.munzee.com/m/alicta/3510/" TargetMode="External"/><Relationship Id="rId202" Type="http://schemas.openxmlformats.org/officeDocument/2006/relationships/hyperlink" Target="https://www.munzee.com/m/Skleba/13106/" TargetMode="External"/><Relationship Id="rId323" Type="http://schemas.openxmlformats.org/officeDocument/2006/relationships/hyperlink" Target="http://www.munzee.com" TargetMode="External"/><Relationship Id="rId201" Type="http://schemas.openxmlformats.org/officeDocument/2006/relationships/hyperlink" Target="http://www.munzee.com" TargetMode="External"/><Relationship Id="rId322" Type="http://schemas.openxmlformats.org/officeDocument/2006/relationships/hyperlink" Target="https://www.munzee.com/m/Derlame/17276/" TargetMode="External"/><Relationship Id="rId200" Type="http://schemas.openxmlformats.org/officeDocument/2006/relationships/hyperlink" Target="https://www.munzee.com/m/Rikitan/3248/" TargetMode="External"/><Relationship Id="rId321" Type="http://schemas.openxmlformats.org/officeDocument/2006/relationships/hyperlink" Target="http://www.munzee.com" TargetMode="External"/><Relationship Id="rId320" Type="http://schemas.openxmlformats.org/officeDocument/2006/relationships/hyperlink" Target="https://www.munzee.com/m/Lorax1/292/" TargetMode="External"/><Relationship Id="rId316" Type="http://schemas.openxmlformats.org/officeDocument/2006/relationships/hyperlink" Target="https://www.munzee.com/m/Charonovci/1178" TargetMode="External"/><Relationship Id="rId437" Type="http://schemas.openxmlformats.org/officeDocument/2006/relationships/hyperlink" Target="http://www.munzee.com" TargetMode="External"/><Relationship Id="rId315" Type="http://schemas.openxmlformats.org/officeDocument/2006/relationships/hyperlink" Target="http://www.munzee.com" TargetMode="External"/><Relationship Id="rId436" Type="http://schemas.openxmlformats.org/officeDocument/2006/relationships/hyperlink" Target="https://www.munzee.com/m/MacickaLizza/643" TargetMode="External"/><Relationship Id="rId314" Type="http://schemas.openxmlformats.org/officeDocument/2006/relationships/hyperlink" Target="https://www.munzee.com/m/Lorax1/370/admin/" TargetMode="External"/><Relationship Id="rId435" Type="http://schemas.openxmlformats.org/officeDocument/2006/relationships/hyperlink" Target="http://www.munzee.com" TargetMode="External"/><Relationship Id="rId313" Type="http://schemas.openxmlformats.org/officeDocument/2006/relationships/hyperlink" Target="http://www.munzee.com" TargetMode="External"/><Relationship Id="rId434" Type="http://schemas.openxmlformats.org/officeDocument/2006/relationships/hyperlink" Target="https://www.munzee.com/m/Adushka/364/" TargetMode="External"/><Relationship Id="rId319" Type="http://schemas.openxmlformats.org/officeDocument/2006/relationships/hyperlink" Target="http://www.munzee.com" TargetMode="External"/><Relationship Id="rId318" Type="http://schemas.openxmlformats.org/officeDocument/2006/relationships/hyperlink" Target="https://www.munzee.com/m/Joda316/1105/" TargetMode="External"/><Relationship Id="rId317" Type="http://schemas.openxmlformats.org/officeDocument/2006/relationships/hyperlink" Target="http://www.munzee.com" TargetMode="External"/><Relationship Id="rId438" Type="http://schemas.openxmlformats.org/officeDocument/2006/relationships/drawing" Target="../drawings/drawing1.xml"/><Relationship Id="rId312" Type="http://schemas.openxmlformats.org/officeDocument/2006/relationships/hyperlink" Target="https://www.munzee.com/m/Neloras/1045/" TargetMode="External"/><Relationship Id="rId433" Type="http://schemas.openxmlformats.org/officeDocument/2006/relationships/hyperlink" Target="http://www.munzee.com" TargetMode="External"/><Relationship Id="rId311" Type="http://schemas.openxmlformats.org/officeDocument/2006/relationships/hyperlink" Target="http://www.munzee.com" TargetMode="External"/><Relationship Id="rId432" Type="http://schemas.openxmlformats.org/officeDocument/2006/relationships/hyperlink" Target="https://www.munzee.com/m/EeveeFox/639" TargetMode="External"/><Relationship Id="rId310" Type="http://schemas.openxmlformats.org/officeDocument/2006/relationships/hyperlink" Target="https://www.munzee.com/m/vadotech/17814/" TargetMode="External"/><Relationship Id="rId431" Type="http://schemas.openxmlformats.org/officeDocument/2006/relationships/hyperlink" Target="http://www.munzee.com" TargetMode="External"/><Relationship Id="rId430" Type="http://schemas.openxmlformats.org/officeDocument/2006/relationships/hyperlink" Target="https://www.munzee.com/m/MacickaLizza/6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75"/>
    <col customWidth="1" min="2" max="2" width="5.25"/>
    <col customWidth="1" min="3" max="3" width="6.88"/>
    <col customWidth="1" min="4" max="4" width="17.75"/>
    <col customWidth="1" min="5" max="5" width="17.25"/>
    <col customWidth="1" min="6" max="6" width="16.75"/>
    <col customWidth="1" min="7" max="7" width="19.25"/>
    <col customWidth="1" min="8" max="8" width="11.0"/>
    <col customWidth="1" min="9" max="9" width="36.5"/>
    <col customWidth="1" hidden="1" min="10" max="15" width="36.5"/>
  </cols>
  <sheetData>
    <row r="1">
      <c r="B1" s="1" t="s">
        <v>0</v>
      </c>
      <c r="C1" s="2"/>
      <c r="D1" s="3"/>
      <c r="G1" s="4"/>
    </row>
    <row r="2">
      <c r="B2" s="5">
        <f>countblank(H10:H227)</f>
        <v>0</v>
      </c>
      <c r="C2" s="6">
        <f t="shared" ref="C2:C4" si="1">B2/218</f>
        <v>0</v>
      </c>
      <c r="D2" s="7" t="s">
        <v>1</v>
      </c>
    </row>
    <row r="3">
      <c r="B3" s="5">
        <f>218-B4-countblank(H10:H227)</f>
        <v>0</v>
      </c>
      <c r="C3" s="6">
        <f t="shared" si="1"/>
        <v>0</v>
      </c>
      <c r="D3" s="7" t="s">
        <v>2</v>
      </c>
    </row>
    <row r="4">
      <c r="B4" s="5">
        <f>COUNTIF(P10:P227,"deployed")</f>
        <v>218</v>
      </c>
      <c r="C4" s="6">
        <f t="shared" si="1"/>
        <v>1</v>
      </c>
      <c r="D4" s="7" t="s">
        <v>3</v>
      </c>
    </row>
    <row r="5">
      <c r="B5" s="8">
        <v>218.0</v>
      </c>
      <c r="C5" s="9"/>
      <c r="D5" s="10" t="s">
        <v>4</v>
      </c>
    </row>
    <row r="7">
      <c r="B7" s="11" t="s">
        <v>5</v>
      </c>
    </row>
    <row r="9">
      <c r="A9" s="12"/>
      <c r="B9" s="13" t="s">
        <v>6</v>
      </c>
      <c r="C9" s="13" t="s">
        <v>7</v>
      </c>
      <c r="D9" s="13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3"/>
      <c r="K9" s="13"/>
      <c r="L9" s="13"/>
      <c r="M9" s="13"/>
      <c r="N9" s="13"/>
      <c r="O9" s="13"/>
      <c r="P9" s="14" t="s">
        <v>14</v>
      </c>
    </row>
    <row r="10">
      <c r="B10" s="15">
        <v>1.0</v>
      </c>
      <c r="C10" s="15">
        <v>2.0</v>
      </c>
      <c r="D10" s="13" t="s">
        <v>15</v>
      </c>
      <c r="E10" s="13" t="s">
        <v>16</v>
      </c>
      <c r="F10" s="13" t="s">
        <v>17</v>
      </c>
      <c r="G10" s="16" t="s">
        <v>18</v>
      </c>
      <c r="H10" s="14" t="str">
        <f t="shared" ref="H10:H13" si="2">M10</f>
        <v>Kumahelion</v>
      </c>
      <c r="I10" s="17" t="s">
        <v>19</v>
      </c>
      <c r="J10" s="14" t="str">
        <f>IFERROR(__xludf.DUMMYFUNCTION("IF(ISURL(I10),SPLIT(I10,""/""),"""")"),"https:")</f>
        <v>https:</v>
      </c>
      <c r="K10" s="17" t="str">
        <f>IFERROR(__xludf.DUMMYFUNCTION("""COMPUTED_VALUE"""),"www.munzee.com")</f>
        <v>www.munzee.com</v>
      </c>
      <c r="L10" s="14" t="str">
        <f>IFERROR(__xludf.DUMMYFUNCTION("""COMPUTED_VALUE"""),"m")</f>
        <v>m</v>
      </c>
      <c r="M10" s="14" t="str">
        <f>IFERROR(__xludf.DUMMYFUNCTION("""COMPUTED_VALUE"""),"Kumahelion")</f>
        <v>Kumahelion</v>
      </c>
      <c r="N10" s="14">
        <f>IFERROR(__xludf.DUMMYFUNCTION("""COMPUTED_VALUE"""),389.0)</f>
        <v>389</v>
      </c>
      <c r="O10" s="14"/>
      <c r="P10" s="14" t="s">
        <v>20</v>
      </c>
    </row>
    <row r="11">
      <c r="B11" s="15">
        <v>1.0</v>
      </c>
      <c r="C11" s="15">
        <v>3.0</v>
      </c>
      <c r="D11" s="13" t="s">
        <v>21</v>
      </c>
      <c r="E11" s="13" t="s">
        <v>22</v>
      </c>
      <c r="F11" s="13" t="s">
        <v>17</v>
      </c>
      <c r="G11" s="16" t="s">
        <v>23</v>
      </c>
      <c r="H11" s="14" t="str">
        <f t="shared" si="2"/>
        <v>Adushka</v>
      </c>
      <c r="I11" s="18" t="s">
        <v>24</v>
      </c>
      <c r="J11" s="14" t="str">
        <f>IFERROR(__xludf.DUMMYFUNCTION("IF(ISURL(I11),SPLIT(I11,""/""),"""")"),"https:")</f>
        <v>https:</v>
      </c>
      <c r="K11" s="18" t="str">
        <f>IFERROR(__xludf.DUMMYFUNCTION("""COMPUTED_VALUE"""),"www.munzee.com")</f>
        <v>www.munzee.com</v>
      </c>
      <c r="L11" s="19" t="str">
        <f>IFERROR(__xludf.DUMMYFUNCTION("""COMPUTED_VALUE"""),"m")</f>
        <v>m</v>
      </c>
      <c r="M11" s="19" t="str">
        <f>IFERROR(__xludf.DUMMYFUNCTION("""COMPUTED_VALUE"""),"Adushka")</f>
        <v>Adushka</v>
      </c>
      <c r="N11" s="19">
        <f>IFERROR(__xludf.DUMMYFUNCTION("""COMPUTED_VALUE"""),368.0)</f>
        <v>368</v>
      </c>
      <c r="O11" s="19"/>
      <c r="P11" s="14" t="s">
        <v>20</v>
      </c>
    </row>
    <row r="12">
      <c r="B12" s="15">
        <v>1.0</v>
      </c>
      <c r="C12" s="15">
        <v>4.0</v>
      </c>
      <c r="D12" s="13" t="s">
        <v>25</v>
      </c>
      <c r="E12" s="13" t="s">
        <v>26</v>
      </c>
      <c r="F12" s="13" t="s">
        <v>17</v>
      </c>
      <c r="G12" s="16" t="s">
        <v>27</v>
      </c>
      <c r="H12" s="14" t="str">
        <f t="shared" si="2"/>
        <v>Mon4ikaCriss</v>
      </c>
      <c r="I12" s="17" t="s">
        <v>28</v>
      </c>
      <c r="J12" s="14" t="str">
        <f>IFERROR(__xludf.DUMMYFUNCTION("IF(ISURL(I12),SPLIT(I12,""/""),"""")"),"https:")</f>
        <v>https:</v>
      </c>
      <c r="K12" s="17" t="str">
        <f>IFERROR(__xludf.DUMMYFUNCTION("""COMPUTED_VALUE"""),"www.munzee.com")</f>
        <v>www.munzee.com</v>
      </c>
      <c r="L12" s="14" t="str">
        <f>IFERROR(__xludf.DUMMYFUNCTION("""COMPUTED_VALUE"""),"m")</f>
        <v>m</v>
      </c>
      <c r="M12" s="14" t="str">
        <f>IFERROR(__xludf.DUMMYFUNCTION("""COMPUTED_VALUE"""),"Mon4ikaCriss")</f>
        <v>Mon4ikaCriss</v>
      </c>
      <c r="N12" s="14">
        <f>IFERROR(__xludf.DUMMYFUNCTION("""COMPUTED_VALUE"""),1057.0)</f>
        <v>1057</v>
      </c>
      <c r="O12" s="14"/>
      <c r="P12" s="14" t="s">
        <v>20</v>
      </c>
    </row>
    <row r="13">
      <c r="B13" s="15">
        <v>1.0</v>
      </c>
      <c r="C13" s="15">
        <v>5.0</v>
      </c>
      <c r="D13" s="13" t="s">
        <v>29</v>
      </c>
      <c r="E13" s="13" t="s">
        <v>30</v>
      </c>
      <c r="F13" s="13" t="s">
        <v>17</v>
      </c>
      <c r="G13" s="16" t="s">
        <v>31</v>
      </c>
      <c r="H13" s="14" t="str">
        <f t="shared" si="2"/>
        <v>Rikitan</v>
      </c>
      <c r="I13" s="18" t="s">
        <v>32</v>
      </c>
      <c r="J13" s="14" t="str">
        <f>IFERROR(__xludf.DUMMYFUNCTION("IF(ISURL(I13),SPLIT(I13,""/""),"""")"),"https:")</f>
        <v>https:</v>
      </c>
      <c r="K13" s="20" t="str">
        <f>IFERROR(__xludf.DUMMYFUNCTION("""COMPUTED_VALUE"""),"www.munzee.com")</f>
        <v>www.munzee.com</v>
      </c>
      <c r="L13" s="21" t="str">
        <f>IFERROR(__xludf.DUMMYFUNCTION("""COMPUTED_VALUE"""),"m")</f>
        <v>m</v>
      </c>
      <c r="M13" s="21" t="str">
        <f>IFERROR(__xludf.DUMMYFUNCTION("""COMPUTED_VALUE"""),"Rikitan")</f>
        <v>Rikitan</v>
      </c>
      <c r="N13" s="21">
        <f>IFERROR(__xludf.DUMMYFUNCTION("""COMPUTED_VALUE"""),3194.0)</f>
        <v>3194</v>
      </c>
      <c r="O13" s="21"/>
      <c r="P13" s="14" t="s">
        <v>20</v>
      </c>
    </row>
    <row r="14">
      <c r="B14" s="15">
        <v>1.0</v>
      </c>
      <c r="C14" s="15">
        <v>6.0</v>
      </c>
      <c r="D14" s="13" t="s">
        <v>33</v>
      </c>
      <c r="E14" s="13" t="s">
        <v>34</v>
      </c>
      <c r="F14" s="13" t="s">
        <v>17</v>
      </c>
      <c r="G14" s="16" t="s">
        <v>35</v>
      </c>
      <c r="H14" s="14" t="s">
        <v>36</v>
      </c>
      <c r="I14" s="17" t="s">
        <v>37</v>
      </c>
      <c r="J14" s="14" t="str">
        <f>IFERROR(__xludf.DUMMYFUNCTION("IF(ISURL(I14),SPLIT(I14,""/""),"""")"),"https:")</f>
        <v>https:</v>
      </c>
      <c r="K14" s="20" t="str">
        <f>IFERROR(__xludf.DUMMYFUNCTION("""COMPUTED_VALUE"""),"www.munzee.com")</f>
        <v>www.munzee.com</v>
      </c>
      <c r="L14" s="21" t="str">
        <f>IFERROR(__xludf.DUMMYFUNCTION("""COMPUTED_VALUE"""),"m")</f>
        <v>m</v>
      </c>
      <c r="M14" s="21" t="str">
        <f>IFERROR(__xludf.DUMMYFUNCTION("""COMPUTED_VALUE"""),"lison55")</f>
        <v>lison55</v>
      </c>
      <c r="N14" s="21">
        <f>IFERROR(__xludf.DUMMYFUNCTION("""COMPUTED_VALUE"""),6999.0)</f>
        <v>6999</v>
      </c>
      <c r="O14" s="21"/>
      <c r="P14" s="14" t="s">
        <v>20</v>
      </c>
    </row>
    <row r="15">
      <c r="B15" s="15">
        <v>1.0</v>
      </c>
      <c r="C15" s="15">
        <v>7.0</v>
      </c>
      <c r="D15" s="13" t="s">
        <v>38</v>
      </c>
      <c r="E15" s="13" t="s">
        <v>39</v>
      </c>
      <c r="F15" s="13" t="s">
        <v>17</v>
      </c>
      <c r="G15" s="16" t="s">
        <v>40</v>
      </c>
      <c r="H15" s="14" t="str">
        <f t="shared" ref="H15:H21" si="3">M15</f>
        <v>kepke3</v>
      </c>
      <c r="I15" s="17" t="s">
        <v>41</v>
      </c>
      <c r="J15" s="14" t="str">
        <f>IFERROR(__xludf.DUMMYFUNCTION("IF(ISURL(I15),SPLIT(I15,""/""),"""")"),"https:")</f>
        <v>https:</v>
      </c>
      <c r="K15" s="17" t="str">
        <f>IFERROR(__xludf.DUMMYFUNCTION("""COMPUTED_VALUE"""),"www.munzee.com")</f>
        <v>www.munzee.com</v>
      </c>
      <c r="L15" s="14" t="str">
        <f>IFERROR(__xludf.DUMMYFUNCTION("""COMPUTED_VALUE"""),"m")</f>
        <v>m</v>
      </c>
      <c r="M15" s="14" t="str">
        <f>IFERROR(__xludf.DUMMYFUNCTION("""COMPUTED_VALUE"""),"kepke3")</f>
        <v>kepke3</v>
      </c>
      <c r="N15" s="14">
        <f>IFERROR(__xludf.DUMMYFUNCTION("""COMPUTED_VALUE"""),1112.0)</f>
        <v>1112</v>
      </c>
      <c r="O15" s="14"/>
      <c r="P15" s="14" t="s">
        <v>20</v>
      </c>
    </row>
    <row r="16">
      <c r="B16" s="15">
        <v>1.0</v>
      </c>
      <c r="C16" s="15">
        <v>8.0</v>
      </c>
      <c r="D16" s="13" t="s">
        <v>42</v>
      </c>
      <c r="E16" s="13" t="s">
        <v>43</v>
      </c>
      <c r="F16" s="13" t="s">
        <v>17</v>
      </c>
      <c r="G16" s="16" t="s">
        <v>44</v>
      </c>
      <c r="H16" s="14" t="str">
        <f t="shared" si="3"/>
        <v>and2470</v>
      </c>
      <c r="I16" s="17" t="s">
        <v>45</v>
      </c>
      <c r="J16" s="14" t="str">
        <f>IFERROR(__xludf.DUMMYFUNCTION("IF(ISURL(I16),SPLIT(I16,""/""),"""")"),"https:")</f>
        <v>https:</v>
      </c>
      <c r="K16" s="17" t="str">
        <f>IFERROR(__xludf.DUMMYFUNCTION("""COMPUTED_VALUE"""),"www.munzee.com")</f>
        <v>www.munzee.com</v>
      </c>
      <c r="L16" s="14" t="str">
        <f>IFERROR(__xludf.DUMMYFUNCTION("""COMPUTED_VALUE"""),"m")</f>
        <v>m</v>
      </c>
      <c r="M16" s="14" t="str">
        <f>IFERROR(__xludf.DUMMYFUNCTION("""COMPUTED_VALUE"""),"and2470")</f>
        <v>and2470</v>
      </c>
      <c r="N16" s="14">
        <f>IFERROR(__xludf.DUMMYFUNCTION("""COMPUTED_VALUE"""),812.0)</f>
        <v>812</v>
      </c>
      <c r="O16" s="14"/>
      <c r="P16" s="14" t="s">
        <v>20</v>
      </c>
    </row>
    <row r="17">
      <c r="B17" s="15">
        <v>1.0</v>
      </c>
      <c r="C17" s="15">
        <v>9.0</v>
      </c>
      <c r="D17" s="13" t="s">
        <v>46</v>
      </c>
      <c r="E17" s="13" t="s">
        <v>47</v>
      </c>
      <c r="F17" s="13" t="s">
        <v>17</v>
      </c>
      <c r="G17" s="16" t="s">
        <v>48</v>
      </c>
      <c r="H17" s="14" t="str">
        <f t="shared" si="3"/>
        <v>Adushka</v>
      </c>
      <c r="I17" s="18" t="s">
        <v>49</v>
      </c>
      <c r="J17" s="14" t="str">
        <f>IFERROR(__xludf.DUMMYFUNCTION("IF(ISURL(I17),SPLIT(I17,""/""),"""")"),"https:")</f>
        <v>https:</v>
      </c>
      <c r="K17" s="20" t="str">
        <f>IFERROR(__xludf.DUMMYFUNCTION("""COMPUTED_VALUE"""),"www.munzee.com")</f>
        <v>www.munzee.com</v>
      </c>
      <c r="L17" s="21" t="str">
        <f>IFERROR(__xludf.DUMMYFUNCTION("""COMPUTED_VALUE"""),"m")</f>
        <v>m</v>
      </c>
      <c r="M17" s="21" t="str">
        <f>IFERROR(__xludf.DUMMYFUNCTION("""COMPUTED_VALUE"""),"Adushka")</f>
        <v>Adushka</v>
      </c>
      <c r="N17" s="21">
        <f>IFERROR(__xludf.DUMMYFUNCTION("""COMPUTED_VALUE"""),441.0)</f>
        <v>441</v>
      </c>
      <c r="O17" s="21"/>
      <c r="P17" s="14" t="s">
        <v>20</v>
      </c>
    </row>
    <row r="18">
      <c r="B18" s="15">
        <v>1.0</v>
      </c>
      <c r="C18" s="15">
        <v>10.0</v>
      </c>
      <c r="D18" s="13" t="s">
        <v>50</v>
      </c>
      <c r="E18" s="13" t="s">
        <v>51</v>
      </c>
      <c r="F18" s="13" t="s">
        <v>17</v>
      </c>
      <c r="G18" s="16" t="s">
        <v>52</v>
      </c>
      <c r="H18" s="14" t="str">
        <f t="shared" si="3"/>
        <v>kepke3</v>
      </c>
      <c r="I18" s="17" t="s">
        <v>53</v>
      </c>
      <c r="J18" s="14" t="str">
        <f>IFERROR(__xludf.DUMMYFUNCTION("IF(ISURL(I18),SPLIT(I18,""/""),"""")"),"https:")</f>
        <v>https:</v>
      </c>
      <c r="K18" s="17" t="str">
        <f>IFERROR(__xludf.DUMMYFUNCTION("""COMPUTED_VALUE"""),"www.munzee.com")</f>
        <v>www.munzee.com</v>
      </c>
      <c r="L18" s="14" t="str">
        <f>IFERROR(__xludf.DUMMYFUNCTION("""COMPUTED_VALUE"""),"m")</f>
        <v>m</v>
      </c>
      <c r="M18" s="14" t="str">
        <f>IFERROR(__xludf.DUMMYFUNCTION("""COMPUTED_VALUE"""),"kepke3")</f>
        <v>kepke3</v>
      </c>
      <c r="N18" s="14">
        <f>IFERROR(__xludf.DUMMYFUNCTION("""COMPUTED_VALUE"""),1144.0)</f>
        <v>1144</v>
      </c>
      <c r="O18" s="14"/>
      <c r="P18" s="14" t="s">
        <v>20</v>
      </c>
    </row>
    <row r="19">
      <c r="B19" s="15">
        <v>1.0</v>
      </c>
      <c r="C19" s="15">
        <v>11.0</v>
      </c>
      <c r="D19" s="13" t="s">
        <v>54</v>
      </c>
      <c r="E19" s="13" t="s">
        <v>55</v>
      </c>
      <c r="F19" s="13" t="s">
        <v>17</v>
      </c>
      <c r="G19" s="16" t="s">
        <v>56</v>
      </c>
      <c r="H19" s="14" t="str">
        <f t="shared" si="3"/>
        <v>and2470</v>
      </c>
      <c r="I19" s="17" t="s">
        <v>57</v>
      </c>
      <c r="J19" s="14" t="str">
        <f>IFERROR(__xludf.DUMMYFUNCTION("IF(ISURL(I19),SPLIT(I19,""/""),"""")"),"https:")</f>
        <v>https:</v>
      </c>
      <c r="K19" s="17" t="str">
        <f>IFERROR(__xludf.DUMMYFUNCTION("""COMPUTED_VALUE"""),"www.munzee.com")</f>
        <v>www.munzee.com</v>
      </c>
      <c r="L19" s="14" t="str">
        <f>IFERROR(__xludf.DUMMYFUNCTION("""COMPUTED_VALUE"""),"m")</f>
        <v>m</v>
      </c>
      <c r="M19" s="14" t="str">
        <f>IFERROR(__xludf.DUMMYFUNCTION("""COMPUTED_VALUE"""),"and2470")</f>
        <v>and2470</v>
      </c>
      <c r="N19" s="14">
        <f>IFERROR(__xludf.DUMMYFUNCTION("""COMPUTED_VALUE"""),839.0)</f>
        <v>839</v>
      </c>
      <c r="O19" s="14"/>
      <c r="P19" s="14" t="s">
        <v>20</v>
      </c>
    </row>
    <row r="20">
      <c r="B20" s="15">
        <v>1.0</v>
      </c>
      <c r="C20" s="15">
        <v>12.0</v>
      </c>
      <c r="D20" s="13" t="s">
        <v>58</v>
      </c>
      <c r="E20" s="13" t="s">
        <v>59</v>
      </c>
      <c r="F20" s="13" t="s">
        <v>17</v>
      </c>
      <c r="G20" s="16" t="s">
        <v>60</v>
      </c>
      <c r="H20" s="14" t="str">
        <f t="shared" si="3"/>
        <v>Rikitan</v>
      </c>
      <c r="I20" s="18" t="s">
        <v>61</v>
      </c>
      <c r="J20" s="14" t="str">
        <f>IFERROR(__xludf.DUMMYFUNCTION("IF(ISURL(I20),SPLIT(I20,""/""),"""")"),"https:")</f>
        <v>https:</v>
      </c>
      <c r="K20" s="20" t="str">
        <f>IFERROR(__xludf.DUMMYFUNCTION("""COMPUTED_VALUE"""),"www.munzee.com")</f>
        <v>www.munzee.com</v>
      </c>
      <c r="L20" s="21" t="str">
        <f>IFERROR(__xludf.DUMMYFUNCTION("""COMPUTED_VALUE"""),"m")</f>
        <v>m</v>
      </c>
      <c r="M20" s="21" t="str">
        <f>IFERROR(__xludf.DUMMYFUNCTION("""COMPUTED_VALUE"""),"Rikitan")</f>
        <v>Rikitan</v>
      </c>
      <c r="N20" s="21">
        <f>IFERROR(__xludf.DUMMYFUNCTION("""COMPUTED_VALUE"""),3536.0)</f>
        <v>3536</v>
      </c>
      <c r="O20" s="21"/>
      <c r="P20" s="14" t="s">
        <v>20</v>
      </c>
    </row>
    <row r="21">
      <c r="B21" s="15">
        <v>1.0</v>
      </c>
      <c r="C21" s="15">
        <v>13.0</v>
      </c>
      <c r="D21" s="13" t="s">
        <v>62</v>
      </c>
      <c r="E21" s="13" t="s">
        <v>63</v>
      </c>
      <c r="F21" s="13" t="s">
        <v>17</v>
      </c>
      <c r="G21" s="16" t="s">
        <v>64</v>
      </c>
      <c r="H21" s="14" t="str">
        <f t="shared" si="3"/>
        <v>katrina123</v>
      </c>
      <c r="I21" s="17" t="s">
        <v>65</v>
      </c>
      <c r="J21" s="14" t="str">
        <f>IFERROR(__xludf.DUMMYFUNCTION("IF(ISURL(I21),SPLIT(I21,""/""),"""")"),"https:")</f>
        <v>https:</v>
      </c>
      <c r="K21" s="20" t="str">
        <f>IFERROR(__xludf.DUMMYFUNCTION("""COMPUTED_VALUE"""),"www.munzee.com")</f>
        <v>www.munzee.com</v>
      </c>
      <c r="L21" s="21" t="str">
        <f>IFERROR(__xludf.DUMMYFUNCTION("""COMPUTED_VALUE"""),"m")</f>
        <v>m</v>
      </c>
      <c r="M21" s="21" t="str">
        <f>IFERROR(__xludf.DUMMYFUNCTION("""COMPUTED_VALUE"""),"katrina123")</f>
        <v>katrina123</v>
      </c>
      <c r="N21" s="21">
        <f>IFERROR(__xludf.DUMMYFUNCTION("""COMPUTED_VALUE"""),421.0)</f>
        <v>421</v>
      </c>
      <c r="O21" s="21"/>
      <c r="P21" s="14" t="s">
        <v>20</v>
      </c>
    </row>
    <row r="22">
      <c r="B22" s="15">
        <v>1.0</v>
      </c>
      <c r="C22" s="15">
        <v>14.0</v>
      </c>
      <c r="D22" s="13" t="s">
        <v>66</v>
      </c>
      <c r="E22" s="13" t="s">
        <v>67</v>
      </c>
      <c r="F22" s="13" t="s">
        <v>17</v>
      </c>
      <c r="G22" s="16" t="s">
        <v>68</v>
      </c>
      <c r="H22" s="14" t="s">
        <v>69</v>
      </c>
      <c r="I22" s="18" t="s">
        <v>70</v>
      </c>
      <c r="J22" s="14" t="str">
        <f>IFERROR(__xludf.DUMMYFUNCTION("IF(ISURL(I22),SPLIT(I22,""/""),"""")"),"https:")</f>
        <v>https:</v>
      </c>
      <c r="K22" s="20" t="str">
        <f>IFERROR(__xludf.DUMMYFUNCTION("""COMPUTED_VALUE"""),"www.munzee.com")</f>
        <v>www.munzee.com</v>
      </c>
      <c r="L22" s="21" t="str">
        <f>IFERROR(__xludf.DUMMYFUNCTION("""COMPUTED_VALUE"""),"m")</f>
        <v>m</v>
      </c>
      <c r="M22" s="21" t="str">
        <f>IFERROR(__xludf.DUMMYFUNCTION("""COMPUTED_VALUE"""),"and2470")</f>
        <v>and2470</v>
      </c>
      <c r="N22" s="21">
        <f>IFERROR(__xludf.DUMMYFUNCTION("""COMPUTED_VALUE"""),845.0)</f>
        <v>845</v>
      </c>
      <c r="O22" s="21"/>
      <c r="P22" s="14" t="s">
        <v>20</v>
      </c>
    </row>
    <row r="23">
      <c r="B23" s="15">
        <v>1.0</v>
      </c>
      <c r="C23" s="15">
        <v>15.0</v>
      </c>
      <c r="D23" s="13" t="s">
        <v>71</v>
      </c>
      <c r="E23" s="13" t="s">
        <v>72</v>
      </c>
      <c r="F23" s="13" t="s">
        <v>17</v>
      </c>
      <c r="G23" s="16" t="s">
        <v>73</v>
      </c>
      <c r="H23" s="14" t="str">
        <f>M23</f>
        <v>Rikitan</v>
      </c>
      <c r="I23" s="18" t="s">
        <v>74</v>
      </c>
      <c r="J23" s="14" t="str">
        <f>IFERROR(__xludf.DUMMYFUNCTION("IF(ISURL(I23),SPLIT(I23,""/""),"""")"),"https:")</f>
        <v>https:</v>
      </c>
      <c r="K23" s="20" t="str">
        <f>IFERROR(__xludf.DUMMYFUNCTION("""COMPUTED_VALUE"""),"www.munzee.com")</f>
        <v>www.munzee.com</v>
      </c>
      <c r="L23" s="21" t="str">
        <f>IFERROR(__xludf.DUMMYFUNCTION("""COMPUTED_VALUE"""),"m")</f>
        <v>m</v>
      </c>
      <c r="M23" s="21" t="str">
        <f>IFERROR(__xludf.DUMMYFUNCTION("""COMPUTED_VALUE"""),"Rikitan")</f>
        <v>Rikitan</v>
      </c>
      <c r="N23" s="21">
        <f>IFERROR(__xludf.DUMMYFUNCTION("""COMPUTED_VALUE"""),3591.0)</f>
        <v>3591</v>
      </c>
      <c r="O23" s="21"/>
      <c r="P23" s="14" t="s">
        <v>20</v>
      </c>
    </row>
    <row r="24">
      <c r="B24" s="15">
        <v>1.0</v>
      </c>
      <c r="C24" s="15">
        <v>16.0</v>
      </c>
      <c r="D24" s="13" t="s">
        <v>75</v>
      </c>
      <c r="E24" s="13" t="s">
        <v>76</v>
      </c>
      <c r="F24" s="13" t="s">
        <v>17</v>
      </c>
      <c r="G24" s="16" t="s">
        <v>77</v>
      </c>
      <c r="H24" s="14" t="s">
        <v>78</v>
      </c>
      <c r="I24" s="17" t="s">
        <v>79</v>
      </c>
      <c r="J24" s="14" t="str">
        <f>IFERROR(__xludf.DUMMYFUNCTION("IF(ISURL(I24),SPLIT(I24,""/""),"""")"),"https:")</f>
        <v>https:</v>
      </c>
      <c r="K24" s="20" t="str">
        <f>IFERROR(__xludf.DUMMYFUNCTION("""COMPUTED_VALUE"""),"www.munzee.com")</f>
        <v>www.munzee.com</v>
      </c>
      <c r="L24" s="21" t="str">
        <f>IFERROR(__xludf.DUMMYFUNCTION("""COMPUTED_VALUE"""),"m")</f>
        <v>m</v>
      </c>
      <c r="M24" s="21" t="str">
        <f>IFERROR(__xludf.DUMMYFUNCTION("""COMPUTED_VALUE"""),"taska1981")</f>
        <v>taska1981</v>
      </c>
      <c r="N24" s="21">
        <f>IFERROR(__xludf.DUMMYFUNCTION("""COMPUTED_VALUE"""),6423.0)</f>
        <v>6423</v>
      </c>
      <c r="O24" s="21"/>
      <c r="P24" s="14" t="s">
        <v>20</v>
      </c>
    </row>
    <row r="25">
      <c r="B25" s="15">
        <v>1.0</v>
      </c>
      <c r="C25" s="15">
        <v>17.0</v>
      </c>
      <c r="D25" s="13" t="s">
        <v>80</v>
      </c>
      <c r="E25" s="13" t="s">
        <v>81</v>
      </c>
      <c r="F25" s="13" t="s">
        <v>17</v>
      </c>
      <c r="G25" s="16" t="s">
        <v>82</v>
      </c>
      <c r="H25" s="14" t="s">
        <v>69</v>
      </c>
      <c r="I25" s="17" t="s">
        <v>83</v>
      </c>
      <c r="J25" s="14" t="str">
        <f>IFERROR(__xludf.DUMMYFUNCTION("IF(ISURL(I25),SPLIT(I25,""/""),"""")"),"https:")</f>
        <v>https:</v>
      </c>
      <c r="K25" s="20" t="str">
        <f>IFERROR(__xludf.DUMMYFUNCTION("""COMPUTED_VALUE"""),"www.munzee.com")</f>
        <v>www.munzee.com</v>
      </c>
      <c r="L25" s="21" t="str">
        <f>IFERROR(__xludf.DUMMYFUNCTION("""COMPUTED_VALUE"""),"m")</f>
        <v>m</v>
      </c>
      <c r="M25" s="21" t="str">
        <f>IFERROR(__xludf.DUMMYFUNCTION("""COMPUTED_VALUE"""),"and2470")</f>
        <v>and2470</v>
      </c>
      <c r="N25" s="21">
        <f>IFERROR(__xludf.DUMMYFUNCTION("""COMPUTED_VALUE"""),1152.0)</f>
        <v>1152</v>
      </c>
      <c r="O25" s="21"/>
      <c r="P25" s="14" t="s">
        <v>20</v>
      </c>
    </row>
    <row r="26">
      <c r="B26" s="15">
        <v>1.0</v>
      </c>
      <c r="C26" s="15">
        <v>18.0</v>
      </c>
      <c r="D26" s="13" t="s">
        <v>84</v>
      </c>
      <c r="E26" s="13" t="s">
        <v>85</v>
      </c>
      <c r="F26" s="13" t="s">
        <v>17</v>
      </c>
      <c r="G26" s="16" t="s">
        <v>86</v>
      </c>
      <c r="H26" s="14" t="str">
        <f>M26</f>
        <v>Rikitan</v>
      </c>
      <c r="I26" s="18" t="s">
        <v>87</v>
      </c>
      <c r="J26" s="14" t="str">
        <f>IFERROR(__xludf.DUMMYFUNCTION("IF(ISURL(I26),SPLIT(I26,""/""),"""")"),"https:")</f>
        <v>https:</v>
      </c>
      <c r="K26" s="20" t="str">
        <f>IFERROR(__xludf.DUMMYFUNCTION("""COMPUTED_VALUE"""),"www.munzee.com")</f>
        <v>www.munzee.com</v>
      </c>
      <c r="L26" s="21" t="str">
        <f>IFERROR(__xludf.DUMMYFUNCTION("""COMPUTED_VALUE"""),"m")</f>
        <v>m</v>
      </c>
      <c r="M26" s="21" t="str">
        <f>IFERROR(__xludf.DUMMYFUNCTION("""COMPUTED_VALUE"""),"Rikitan")</f>
        <v>Rikitan</v>
      </c>
      <c r="N26" s="21">
        <f>IFERROR(__xludf.DUMMYFUNCTION("""COMPUTED_VALUE"""),3575.0)</f>
        <v>3575</v>
      </c>
      <c r="O26" s="21"/>
      <c r="P26" s="14" t="s">
        <v>20</v>
      </c>
    </row>
    <row r="27">
      <c r="B27" s="15">
        <v>1.0</v>
      </c>
      <c r="C27" s="15">
        <v>19.0</v>
      </c>
      <c r="D27" s="13" t="s">
        <v>88</v>
      </c>
      <c r="E27" s="13" t="s">
        <v>89</v>
      </c>
      <c r="F27" s="13" t="s">
        <v>17</v>
      </c>
      <c r="G27" s="16" t="s">
        <v>90</v>
      </c>
      <c r="H27" s="14" t="s">
        <v>91</v>
      </c>
      <c r="I27" s="17" t="s">
        <v>92</v>
      </c>
      <c r="J27" s="14" t="str">
        <f>IFERROR(__xludf.DUMMYFUNCTION("IF(ISURL(I27),SPLIT(I27,""/""),"""")"),"https:")</f>
        <v>https:</v>
      </c>
      <c r="K27" s="20" t="str">
        <f>IFERROR(__xludf.DUMMYFUNCTION("""COMPUTED_VALUE"""),"www.munzee.com")</f>
        <v>www.munzee.com</v>
      </c>
      <c r="L27" s="21" t="str">
        <f>IFERROR(__xludf.DUMMYFUNCTION("""COMPUTED_VALUE"""),"m")</f>
        <v>m</v>
      </c>
      <c r="M27" s="21" t="str">
        <f>IFERROR(__xludf.DUMMYFUNCTION("""COMPUTED_VALUE"""),"Quietriots")</f>
        <v>Quietriots</v>
      </c>
      <c r="N27" s="21">
        <f>IFERROR(__xludf.DUMMYFUNCTION("""COMPUTED_VALUE"""),2111.0)</f>
        <v>2111</v>
      </c>
      <c r="O27" s="21"/>
      <c r="P27" s="14" t="s">
        <v>20</v>
      </c>
    </row>
    <row r="28">
      <c r="B28" s="15">
        <v>1.0</v>
      </c>
      <c r="C28" s="15">
        <v>20.0</v>
      </c>
      <c r="D28" s="13" t="s">
        <v>93</v>
      </c>
      <c r="E28" s="13" t="s">
        <v>94</v>
      </c>
      <c r="F28" s="13" t="s">
        <v>17</v>
      </c>
      <c r="G28" s="16" t="s">
        <v>95</v>
      </c>
      <c r="H28" s="14" t="s">
        <v>69</v>
      </c>
      <c r="I28" s="17" t="s">
        <v>96</v>
      </c>
      <c r="J28" s="14" t="str">
        <f>IFERROR(__xludf.DUMMYFUNCTION("IF(ISURL(I28),SPLIT(I28,""/""),"""")"),"https:")</f>
        <v>https:</v>
      </c>
      <c r="K28" s="20" t="str">
        <f>IFERROR(__xludf.DUMMYFUNCTION("""COMPUTED_VALUE"""),"www.munzee.com")</f>
        <v>www.munzee.com</v>
      </c>
      <c r="L28" s="21" t="str">
        <f>IFERROR(__xludf.DUMMYFUNCTION("""COMPUTED_VALUE"""),"m")</f>
        <v>m</v>
      </c>
      <c r="M28" s="21" t="str">
        <f>IFERROR(__xludf.DUMMYFUNCTION("""COMPUTED_VALUE"""),"and2470")</f>
        <v>and2470</v>
      </c>
      <c r="N28" s="21">
        <f>IFERROR(__xludf.DUMMYFUNCTION("""COMPUTED_VALUE"""),1190.0)</f>
        <v>1190</v>
      </c>
      <c r="O28" s="21"/>
      <c r="P28" s="14" t="s">
        <v>20</v>
      </c>
    </row>
    <row r="29">
      <c r="B29" s="15">
        <v>1.0</v>
      </c>
      <c r="C29" s="15">
        <v>21.0</v>
      </c>
      <c r="D29" s="13" t="s">
        <v>97</v>
      </c>
      <c r="E29" s="13" t="s">
        <v>98</v>
      </c>
      <c r="F29" s="13" t="s">
        <v>17</v>
      </c>
      <c r="G29" s="16" t="s">
        <v>99</v>
      </c>
      <c r="H29" s="14" t="str">
        <f t="shared" ref="H29:H30" si="4">M29</f>
        <v>Rikitan</v>
      </c>
      <c r="I29" s="18" t="s">
        <v>100</v>
      </c>
      <c r="J29" s="14" t="str">
        <f>IFERROR(__xludf.DUMMYFUNCTION("IF(ISURL(I29),SPLIT(I29,""/""),"""")"),"https:")</f>
        <v>https:</v>
      </c>
      <c r="K29" s="20" t="str">
        <f>IFERROR(__xludf.DUMMYFUNCTION("""COMPUTED_VALUE"""),"www.munzee.com")</f>
        <v>www.munzee.com</v>
      </c>
      <c r="L29" s="21" t="str">
        <f>IFERROR(__xludf.DUMMYFUNCTION("""COMPUTED_VALUE"""),"m")</f>
        <v>m</v>
      </c>
      <c r="M29" s="21" t="str">
        <f>IFERROR(__xludf.DUMMYFUNCTION("""COMPUTED_VALUE"""),"Rikitan")</f>
        <v>Rikitan</v>
      </c>
      <c r="N29" s="21">
        <f>IFERROR(__xludf.DUMMYFUNCTION("""COMPUTED_VALUE"""),3507.0)</f>
        <v>3507</v>
      </c>
      <c r="O29" s="21"/>
      <c r="P29" s="14" t="s">
        <v>20</v>
      </c>
    </row>
    <row r="30">
      <c r="B30" s="15">
        <v>1.0</v>
      </c>
      <c r="C30" s="15">
        <v>22.0</v>
      </c>
      <c r="D30" s="13" t="s">
        <v>101</v>
      </c>
      <c r="E30" s="13" t="s">
        <v>102</v>
      </c>
      <c r="F30" s="13" t="s">
        <v>17</v>
      </c>
      <c r="G30" s="16" t="s">
        <v>103</v>
      </c>
      <c r="H30" s="14" t="str">
        <f t="shared" si="4"/>
        <v>KarelVeliky</v>
      </c>
      <c r="I30" s="18" t="s">
        <v>104</v>
      </c>
      <c r="J30" s="14" t="str">
        <f>IFERROR(__xludf.DUMMYFUNCTION("IF(ISURL(I30),SPLIT(I30,""/""),"""")"),"https:")</f>
        <v>https:</v>
      </c>
      <c r="K30" s="20" t="str">
        <f>IFERROR(__xludf.DUMMYFUNCTION("""COMPUTED_VALUE"""),"www.munzee.com")</f>
        <v>www.munzee.com</v>
      </c>
      <c r="L30" s="21" t="str">
        <f>IFERROR(__xludf.DUMMYFUNCTION("""COMPUTED_VALUE"""),"m")</f>
        <v>m</v>
      </c>
      <c r="M30" s="21" t="str">
        <f>IFERROR(__xludf.DUMMYFUNCTION("""COMPUTED_VALUE"""),"KarelVeliky")</f>
        <v>KarelVeliky</v>
      </c>
      <c r="N30" s="21">
        <f>IFERROR(__xludf.DUMMYFUNCTION("""COMPUTED_VALUE"""),3104.0)</f>
        <v>3104</v>
      </c>
      <c r="O30" s="21"/>
      <c r="P30" s="14" t="s">
        <v>20</v>
      </c>
    </row>
    <row r="31">
      <c r="B31" s="15">
        <v>1.0</v>
      </c>
      <c r="C31" s="15">
        <v>23.0</v>
      </c>
      <c r="D31" s="13" t="s">
        <v>105</v>
      </c>
      <c r="E31" s="13" t="s">
        <v>106</v>
      </c>
      <c r="F31" s="13" t="s">
        <v>17</v>
      </c>
      <c r="G31" s="16" t="s">
        <v>107</v>
      </c>
      <c r="H31" s="14" t="s">
        <v>108</v>
      </c>
      <c r="I31" s="18" t="s">
        <v>109</v>
      </c>
      <c r="J31" s="14" t="str">
        <f>IFERROR(__xludf.DUMMYFUNCTION("IF(ISURL(I31),SPLIT(I31,""/""),"""")"),"https:")</f>
        <v>https:</v>
      </c>
      <c r="K31" s="20" t="str">
        <f>IFERROR(__xludf.DUMMYFUNCTION("""COMPUTED_VALUE"""),"www.munzee.com")</f>
        <v>www.munzee.com</v>
      </c>
      <c r="L31" s="21" t="str">
        <f>IFERROR(__xludf.DUMMYFUNCTION("""COMPUTED_VALUE"""),"m")</f>
        <v>m</v>
      </c>
      <c r="M31" s="21" t="str">
        <f>IFERROR(__xludf.DUMMYFUNCTION("""COMPUTED_VALUE"""),"MacickaLizza")</f>
        <v>MacickaLizza</v>
      </c>
      <c r="N31" s="21">
        <f>IFERROR(__xludf.DUMMYFUNCTION("""COMPUTED_VALUE"""),664.0)</f>
        <v>664</v>
      </c>
      <c r="O31" s="21"/>
      <c r="P31" s="14" t="s">
        <v>20</v>
      </c>
    </row>
    <row r="32">
      <c r="B32" s="15">
        <v>1.0</v>
      </c>
      <c r="C32" s="15">
        <v>24.0</v>
      </c>
      <c r="D32" s="13" t="s">
        <v>110</v>
      </c>
      <c r="E32" s="13" t="s">
        <v>111</v>
      </c>
      <c r="F32" s="13" t="s">
        <v>17</v>
      </c>
      <c r="G32" s="16" t="s">
        <v>112</v>
      </c>
      <c r="H32" s="14" t="str">
        <f>M32</f>
        <v>Rikitan</v>
      </c>
      <c r="I32" s="18" t="s">
        <v>113</v>
      </c>
      <c r="J32" s="14" t="str">
        <f>IFERROR(__xludf.DUMMYFUNCTION("IF(ISURL(I32),SPLIT(I32,""/""),"""")"),"https:")</f>
        <v>https:</v>
      </c>
      <c r="K32" s="20" t="str">
        <f>IFERROR(__xludf.DUMMYFUNCTION("""COMPUTED_VALUE"""),"www.munzee.com")</f>
        <v>www.munzee.com</v>
      </c>
      <c r="L32" s="21" t="str">
        <f>IFERROR(__xludf.DUMMYFUNCTION("""COMPUTED_VALUE"""),"m")</f>
        <v>m</v>
      </c>
      <c r="M32" s="21" t="str">
        <f>IFERROR(__xludf.DUMMYFUNCTION("""COMPUTED_VALUE"""),"Rikitan")</f>
        <v>Rikitan</v>
      </c>
      <c r="N32" s="21">
        <f>IFERROR(__xludf.DUMMYFUNCTION("""COMPUTED_VALUE"""),3433.0)</f>
        <v>3433</v>
      </c>
      <c r="O32" s="21"/>
      <c r="P32" s="14" t="s">
        <v>20</v>
      </c>
    </row>
    <row r="33">
      <c r="B33" s="15">
        <v>1.0</v>
      </c>
      <c r="C33" s="15">
        <v>25.0</v>
      </c>
      <c r="D33" s="13" t="s">
        <v>114</v>
      </c>
      <c r="E33" s="13" t="s">
        <v>115</v>
      </c>
      <c r="F33" s="13" t="s">
        <v>17</v>
      </c>
      <c r="G33" s="16" t="s">
        <v>116</v>
      </c>
      <c r="H33" s="14" t="s">
        <v>69</v>
      </c>
      <c r="I33" s="17" t="s">
        <v>117</v>
      </c>
      <c r="J33" s="14" t="str">
        <f>IFERROR(__xludf.DUMMYFUNCTION("IF(ISURL(I33),SPLIT(I33,""/""),"""")"),"https:")</f>
        <v>https:</v>
      </c>
      <c r="K33" s="20" t="str">
        <f>IFERROR(__xludf.DUMMYFUNCTION("""COMPUTED_VALUE"""),"www.munzee.com")</f>
        <v>www.munzee.com</v>
      </c>
      <c r="L33" s="21" t="str">
        <f>IFERROR(__xludf.DUMMYFUNCTION("""COMPUTED_VALUE"""),"m")</f>
        <v>m</v>
      </c>
      <c r="M33" s="21" t="str">
        <f>IFERROR(__xludf.DUMMYFUNCTION("""COMPUTED_VALUE"""),"and2470")</f>
        <v>and2470</v>
      </c>
      <c r="N33" s="21">
        <f>IFERROR(__xludf.DUMMYFUNCTION("""COMPUTED_VALUE"""),1205.0)</f>
        <v>1205</v>
      </c>
      <c r="O33" s="21"/>
      <c r="P33" s="14" t="s">
        <v>20</v>
      </c>
    </row>
    <row r="34">
      <c r="B34" s="15">
        <v>1.0</v>
      </c>
      <c r="C34" s="15">
        <v>26.0</v>
      </c>
      <c r="D34" s="13" t="s">
        <v>118</v>
      </c>
      <c r="E34" s="13" t="s">
        <v>119</v>
      </c>
      <c r="F34" s="13" t="s">
        <v>17</v>
      </c>
      <c r="G34" s="16" t="s">
        <v>120</v>
      </c>
      <c r="H34" s="14" t="s">
        <v>121</v>
      </c>
      <c r="I34" s="18" t="s">
        <v>122</v>
      </c>
      <c r="J34" s="14" t="str">
        <f>IFERROR(__xludf.DUMMYFUNCTION("IF(ISURL(I34),SPLIT(I34,""/""),"""")"),"https:")</f>
        <v>https:</v>
      </c>
      <c r="K34" s="20" t="str">
        <f>IFERROR(__xludf.DUMMYFUNCTION("""COMPUTED_VALUE"""),"www.munzee.com")</f>
        <v>www.munzee.com</v>
      </c>
      <c r="L34" s="21" t="str">
        <f>IFERROR(__xludf.DUMMYFUNCTION("""COMPUTED_VALUE"""),"m")</f>
        <v>m</v>
      </c>
      <c r="M34" s="21" t="str">
        <f>IFERROR(__xludf.DUMMYFUNCTION("""COMPUTED_VALUE"""),"Lorax1")</f>
        <v>Lorax1</v>
      </c>
      <c r="N34" s="21">
        <f>IFERROR(__xludf.DUMMYFUNCTION("""COMPUTED_VALUE"""),396.0)</f>
        <v>396</v>
      </c>
      <c r="O34" s="21"/>
      <c r="P34" s="14" t="s">
        <v>20</v>
      </c>
    </row>
    <row r="35">
      <c r="B35" s="15">
        <v>1.0</v>
      </c>
      <c r="C35" s="15">
        <v>27.0</v>
      </c>
      <c r="D35" s="13" t="s">
        <v>123</v>
      </c>
      <c r="E35" s="13" t="s">
        <v>124</v>
      </c>
      <c r="F35" s="13" t="s">
        <v>17</v>
      </c>
      <c r="G35" s="16" t="s">
        <v>125</v>
      </c>
      <c r="H35" s="14" t="str">
        <f t="shared" ref="H35:H37" si="5">M35</f>
        <v>EeveeFox</v>
      </c>
      <c r="I35" s="17" t="s">
        <v>126</v>
      </c>
      <c r="J35" s="14" t="str">
        <f>IFERROR(__xludf.DUMMYFUNCTION("IF(ISURL(I35),SPLIT(I35,""/""),"""")"),"https:")</f>
        <v>https:</v>
      </c>
      <c r="K35" s="20" t="str">
        <f>IFERROR(__xludf.DUMMYFUNCTION("""COMPUTED_VALUE"""),"www.munzee.com")</f>
        <v>www.munzee.com</v>
      </c>
      <c r="L35" s="21" t="str">
        <f>IFERROR(__xludf.DUMMYFUNCTION("""COMPUTED_VALUE"""),"m")</f>
        <v>m</v>
      </c>
      <c r="M35" s="21" t="str">
        <f>IFERROR(__xludf.DUMMYFUNCTION("""COMPUTED_VALUE"""),"EeveeFox")</f>
        <v>EeveeFox</v>
      </c>
      <c r="N35" s="21">
        <f>IFERROR(__xludf.DUMMYFUNCTION("""COMPUTED_VALUE"""),967.0)</f>
        <v>967</v>
      </c>
      <c r="O35" s="21"/>
      <c r="P35" s="14" t="s">
        <v>20</v>
      </c>
    </row>
    <row r="36">
      <c r="B36" s="15">
        <v>1.0</v>
      </c>
      <c r="C36" s="15">
        <v>28.0</v>
      </c>
      <c r="D36" s="13" t="s">
        <v>127</v>
      </c>
      <c r="E36" s="13" t="s">
        <v>128</v>
      </c>
      <c r="F36" s="13" t="s">
        <v>17</v>
      </c>
      <c r="G36" s="16" t="s">
        <v>129</v>
      </c>
      <c r="H36" s="14" t="str">
        <f t="shared" si="5"/>
        <v>Rikitan</v>
      </c>
      <c r="I36" s="18" t="s">
        <v>130</v>
      </c>
      <c r="J36" s="14" t="str">
        <f>IFERROR(__xludf.DUMMYFUNCTION("IF(ISURL(I36),SPLIT(I36,""/""),"""")"),"https:")</f>
        <v>https:</v>
      </c>
      <c r="K36" s="20" t="str">
        <f>IFERROR(__xludf.DUMMYFUNCTION("""COMPUTED_VALUE"""),"www.munzee.com")</f>
        <v>www.munzee.com</v>
      </c>
      <c r="L36" s="21" t="str">
        <f>IFERROR(__xludf.DUMMYFUNCTION("""COMPUTED_VALUE"""),"m")</f>
        <v>m</v>
      </c>
      <c r="M36" s="21" t="str">
        <f>IFERROR(__xludf.DUMMYFUNCTION("""COMPUTED_VALUE"""),"Rikitan")</f>
        <v>Rikitan</v>
      </c>
      <c r="N36" s="21">
        <f>IFERROR(__xludf.DUMMYFUNCTION("""COMPUTED_VALUE"""),3376.0)</f>
        <v>3376</v>
      </c>
      <c r="O36" s="21"/>
      <c r="P36" s="14" t="s">
        <v>20</v>
      </c>
    </row>
    <row r="37">
      <c r="B37" s="15">
        <v>1.0</v>
      </c>
      <c r="C37" s="15">
        <v>29.0</v>
      </c>
      <c r="D37" s="13" t="s">
        <v>131</v>
      </c>
      <c r="E37" s="13" t="s">
        <v>132</v>
      </c>
      <c r="F37" s="13" t="s">
        <v>17</v>
      </c>
      <c r="G37" s="16" t="s">
        <v>133</v>
      </c>
      <c r="H37" s="14" t="str">
        <f t="shared" si="5"/>
        <v>katrina123</v>
      </c>
      <c r="I37" s="17" t="s">
        <v>134</v>
      </c>
      <c r="J37" s="14" t="str">
        <f>IFERROR(__xludf.DUMMYFUNCTION("IF(ISURL(I37),SPLIT(I37,""/""),"""")"),"https:")</f>
        <v>https:</v>
      </c>
      <c r="K37" s="20" t="str">
        <f>IFERROR(__xludf.DUMMYFUNCTION("""COMPUTED_VALUE"""),"www.munzee.com")</f>
        <v>www.munzee.com</v>
      </c>
      <c r="L37" s="21" t="str">
        <f>IFERROR(__xludf.DUMMYFUNCTION("""COMPUTED_VALUE"""),"m")</f>
        <v>m</v>
      </c>
      <c r="M37" s="21" t="str">
        <f>IFERROR(__xludf.DUMMYFUNCTION("""COMPUTED_VALUE"""),"katrina123")</f>
        <v>katrina123</v>
      </c>
      <c r="N37" s="21">
        <f>IFERROR(__xludf.DUMMYFUNCTION("""COMPUTED_VALUE"""),413.0)</f>
        <v>413</v>
      </c>
      <c r="O37" s="21"/>
      <c r="P37" s="14" t="s">
        <v>20</v>
      </c>
    </row>
    <row r="38">
      <c r="B38" s="15">
        <v>1.0</v>
      </c>
      <c r="C38" s="15">
        <v>30.0</v>
      </c>
      <c r="D38" s="13" t="s">
        <v>135</v>
      </c>
      <c r="E38" s="13" t="s">
        <v>136</v>
      </c>
      <c r="F38" s="13" t="s">
        <v>17</v>
      </c>
      <c r="G38" s="16" t="s">
        <v>137</v>
      </c>
      <c r="H38" s="14" t="s">
        <v>138</v>
      </c>
      <c r="I38" s="17" t="s">
        <v>139</v>
      </c>
      <c r="J38" s="14" t="str">
        <f>IFERROR(__xludf.DUMMYFUNCTION("IF(ISURL(I38),SPLIT(I38,""/""),"""")"),"https:")</f>
        <v>https:</v>
      </c>
      <c r="K38" s="20" t="str">
        <f>IFERROR(__xludf.DUMMYFUNCTION("""COMPUTED_VALUE"""),"www.munzee.com")</f>
        <v>www.munzee.com</v>
      </c>
      <c r="L38" s="21" t="str">
        <f>IFERROR(__xludf.DUMMYFUNCTION("""COMPUTED_VALUE"""),"m")</f>
        <v>m</v>
      </c>
      <c r="M38" s="21" t="str">
        <f>IFERROR(__xludf.DUMMYFUNCTION("""COMPUTED_VALUE"""),"einkilorind")</f>
        <v>einkilorind</v>
      </c>
      <c r="N38" s="21">
        <f>IFERROR(__xludf.DUMMYFUNCTION("""COMPUTED_VALUE"""),4510.0)</f>
        <v>4510</v>
      </c>
      <c r="O38" s="21"/>
      <c r="P38" s="14" t="s">
        <v>20</v>
      </c>
    </row>
    <row r="39">
      <c r="B39" s="15">
        <v>1.0</v>
      </c>
      <c r="C39" s="15">
        <v>31.0</v>
      </c>
      <c r="D39" s="13" t="s">
        <v>140</v>
      </c>
      <c r="E39" s="13" t="s">
        <v>141</v>
      </c>
      <c r="F39" s="13" t="s">
        <v>17</v>
      </c>
      <c r="G39" s="16" t="s">
        <v>142</v>
      </c>
      <c r="H39" s="14" t="str">
        <f t="shared" ref="H39:H40" si="6">M39</f>
        <v>Kumahelion</v>
      </c>
      <c r="I39" s="17" t="s">
        <v>143</v>
      </c>
      <c r="J39" s="14" t="str">
        <f>IFERROR(__xludf.DUMMYFUNCTION("IF(ISURL(I39),SPLIT(I39,""/""),"""")"),"https:")</f>
        <v>https:</v>
      </c>
      <c r="K39" s="17" t="str">
        <f>IFERROR(__xludf.DUMMYFUNCTION("""COMPUTED_VALUE"""),"www.munzee.com")</f>
        <v>www.munzee.com</v>
      </c>
      <c r="L39" s="14" t="str">
        <f>IFERROR(__xludf.DUMMYFUNCTION("""COMPUTED_VALUE"""),"m")</f>
        <v>m</v>
      </c>
      <c r="M39" s="14" t="str">
        <f>IFERROR(__xludf.DUMMYFUNCTION("""COMPUTED_VALUE"""),"Kumahelion")</f>
        <v>Kumahelion</v>
      </c>
      <c r="N39" s="14">
        <f>IFERROR(__xludf.DUMMYFUNCTION("""COMPUTED_VALUE"""),774.0)</f>
        <v>774</v>
      </c>
      <c r="O39" s="14"/>
      <c r="P39" s="14" t="s">
        <v>20</v>
      </c>
    </row>
    <row r="40">
      <c r="B40" s="15">
        <v>1.0</v>
      </c>
      <c r="C40" s="15">
        <v>32.0</v>
      </c>
      <c r="D40" s="13" t="s">
        <v>144</v>
      </c>
      <c r="E40" s="13" t="s">
        <v>145</v>
      </c>
      <c r="F40" s="13" t="s">
        <v>17</v>
      </c>
      <c r="G40" s="16" t="s">
        <v>146</v>
      </c>
      <c r="H40" s="14" t="str">
        <f t="shared" si="6"/>
        <v>and2470</v>
      </c>
      <c r="I40" s="17" t="s">
        <v>147</v>
      </c>
      <c r="J40" s="14" t="str">
        <f>IFERROR(__xludf.DUMMYFUNCTION("IF(ISURL(I40),SPLIT(I40,""/""),"""")"),"https:")</f>
        <v>https:</v>
      </c>
      <c r="K40" s="17" t="str">
        <f>IFERROR(__xludf.DUMMYFUNCTION("""COMPUTED_VALUE"""),"www.munzee.com")</f>
        <v>www.munzee.com</v>
      </c>
      <c r="L40" s="14" t="str">
        <f>IFERROR(__xludf.DUMMYFUNCTION("""COMPUTED_VALUE"""),"m")</f>
        <v>m</v>
      </c>
      <c r="M40" s="14" t="str">
        <f>IFERROR(__xludf.DUMMYFUNCTION("""COMPUTED_VALUE"""),"and2470")</f>
        <v>and2470</v>
      </c>
      <c r="N40" s="14">
        <f>IFERROR(__xludf.DUMMYFUNCTION("""COMPUTED_VALUE"""),777.0)</f>
        <v>777</v>
      </c>
      <c r="O40" s="14"/>
      <c r="P40" s="14" t="s">
        <v>20</v>
      </c>
    </row>
    <row r="41">
      <c r="B41" s="15">
        <v>2.0</v>
      </c>
      <c r="C41" s="15">
        <v>2.0</v>
      </c>
      <c r="D41" s="13" t="s">
        <v>148</v>
      </c>
      <c r="E41" s="13" t="s">
        <v>149</v>
      </c>
      <c r="F41" s="13" t="s">
        <v>17</v>
      </c>
      <c r="G41" s="16" t="s">
        <v>150</v>
      </c>
      <c r="H41" s="14" t="s">
        <v>151</v>
      </c>
      <c r="I41" s="17" t="s">
        <v>152</v>
      </c>
      <c r="J41" s="14" t="str">
        <f>IFERROR(__xludf.DUMMYFUNCTION("IF(ISURL(I41),SPLIT(I41,""/""),"""")"),"https:")</f>
        <v>https:</v>
      </c>
      <c r="K41" s="20" t="str">
        <f>IFERROR(__xludf.DUMMYFUNCTION("""COMPUTED_VALUE"""),"www.munzee.com")</f>
        <v>www.munzee.com</v>
      </c>
      <c r="L41" s="21" t="str">
        <f>IFERROR(__xludf.DUMMYFUNCTION("""COMPUTED_VALUE"""),"m")</f>
        <v>m</v>
      </c>
      <c r="M41" s="21" t="str">
        <f>IFERROR(__xludf.DUMMYFUNCTION("""COMPUTED_VALUE"""),"Neloras")</f>
        <v>Neloras</v>
      </c>
      <c r="N41" s="21">
        <f>IFERROR(__xludf.DUMMYFUNCTION("""COMPUTED_VALUE"""),764.0)</f>
        <v>764</v>
      </c>
      <c r="O41" s="21"/>
      <c r="P41" s="14" t="s">
        <v>20</v>
      </c>
    </row>
    <row r="42">
      <c r="B42" s="15">
        <v>2.0</v>
      </c>
      <c r="C42" s="15">
        <v>3.0</v>
      </c>
      <c r="D42" s="13" t="s">
        <v>153</v>
      </c>
      <c r="E42" s="13" t="s">
        <v>154</v>
      </c>
      <c r="F42" s="13" t="s">
        <v>155</v>
      </c>
      <c r="G42" s="16" t="s">
        <v>156</v>
      </c>
      <c r="H42" s="14" t="str">
        <f t="shared" ref="H42:H46" si="7">M42</f>
        <v>MacickaLizza</v>
      </c>
      <c r="I42" s="22" t="s">
        <v>157</v>
      </c>
      <c r="J42" s="14" t="str">
        <f>IFERROR(__xludf.DUMMYFUNCTION("IF(ISURL(I42),SPLIT(I42,""/""),"""")"),"https:")</f>
        <v>https:</v>
      </c>
      <c r="K42" s="22" t="str">
        <f>IFERROR(__xludf.DUMMYFUNCTION("""COMPUTED_VALUE"""),"www.munzee.com")</f>
        <v>www.munzee.com</v>
      </c>
      <c r="L42" s="13" t="str">
        <f>IFERROR(__xludf.DUMMYFUNCTION("""COMPUTED_VALUE"""),"m")</f>
        <v>m</v>
      </c>
      <c r="M42" s="13" t="str">
        <f>IFERROR(__xludf.DUMMYFUNCTION("""COMPUTED_VALUE"""),"MacickaLizza")</f>
        <v>MacickaLizza</v>
      </c>
      <c r="N42" s="13">
        <f>IFERROR(__xludf.DUMMYFUNCTION("""COMPUTED_VALUE"""),491.0)</f>
        <v>491</v>
      </c>
      <c r="O42" s="13"/>
      <c r="P42" s="14" t="s">
        <v>20</v>
      </c>
    </row>
    <row r="43">
      <c r="B43" s="15">
        <v>2.0</v>
      </c>
      <c r="C43" s="15">
        <v>4.0</v>
      </c>
      <c r="D43" s="13" t="s">
        <v>158</v>
      </c>
      <c r="E43" s="13" t="s">
        <v>159</v>
      </c>
      <c r="F43" s="13" t="s">
        <v>155</v>
      </c>
      <c r="G43" s="16" t="s">
        <v>160</v>
      </c>
      <c r="H43" s="14" t="str">
        <f t="shared" si="7"/>
        <v>and2470</v>
      </c>
      <c r="I43" s="22" t="s">
        <v>161</v>
      </c>
      <c r="J43" s="14" t="str">
        <f>IFERROR(__xludf.DUMMYFUNCTION("IF(ISURL(I43),SPLIT(I43,""/""),"""")"),"https:")</f>
        <v>https:</v>
      </c>
      <c r="K43" s="22" t="str">
        <f>IFERROR(__xludf.DUMMYFUNCTION("""COMPUTED_VALUE"""),"www.munzee.com")</f>
        <v>www.munzee.com</v>
      </c>
      <c r="L43" s="13" t="str">
        <f>IFERROR(__xludf.DUMMYFUNCTION("""COMPUTED_VALUE"""),"m")</f>
        <v>m</v>
      </c>
      <c r="M43" s="13" t="str">
        <f>IFERROR(__xludf.DUMMYFUNCTION("""COMPUTED_VALUE"""),"and2470")</f>
        <v>and2470</v>
      </c>
      <c r="N43" s="13">
        <f>IFERROR(__xludf.DUMMYFUNCTION("""COMPUTED_VALUE"""),488.0)</f>
        <v>488</v>
      </c>
      <c r="O43" s="13"/>
      <c r="P43" s="14" t="s">
        <v>20</v>
      </c>
    </row>
    <row r="44">
      <c r="B44" s="15">
        <v>2.0</v>
      </c>
      <c r="C44" s="15">
        <v>5.0</v>
      </c>
      <c r="D44" s="13" t="s">
        <v>162</v>
      </c>
      <c r="E44" s="13" t="s">
        <v>163</v>
      </c>
      <c r="F44" s="13" t="s">
        <v>155</v>
      </c>
      <c r="G44" s="16" t="s">
        <v>164</v>
      </c>
      <c r="H44" s="14" t="str">
        <f t="shared" si="7"/>
        <v>Lorax1</v>
      </c>
      <c r="I44" s="17" t="s">
        <v>165</v>
      </c>
      <c r="J44" s="14" t="str">
        <f>IFERROR(__xludf.DUMMYFUNCTION("IF(ISURL(I44),SPLIT(I44,""/""),"""")"),"https:")</f>
        <v>https:</v>
      </c>
      <c r="K44" s="17" t="str">
        <f>IFERROR(__xludf.DUMMYFUNCTION("""COMPUTED_VALUE"""),"www.munzee.com")</f>
        <v>www.munzee.com</v>
      </c>
      <c r="L44" s="14" t="str">
        <f>IFERROR(__xludf.DUMMYFUNCTION("""COMPUTED_VALUE"""),"m")</f>
        <v>m</v>
      </c>
      <c r="M44" s="14" t="str">
        <f>IFERROR(__xludf.DUMMYFUNCTION("""COMPUTED_VALUE"""),"Lorax1")</f>
        <v>Lorax1</v>
      </c>
      <c r="N44" s="14">
        <f>IFERROR(__xludf.DUMMYFUNCTION("""COMPUTED_VALUE"""),705.0)</f>
        <v>705</v>
      </c>
      <c r="O44" s="14"/>
      <c r="P44" s="14" t="s">
        <v>20</v>
      </c>
    </row>
    <row r="45">
      <c r="B45" s="15">
        <v>2.0</v>
      </c>
      <c r="C45" s="15">
        <v>6.0</v>
      </c>
      <c r="D45" s="13" t="s">
        <v>166</v>
      </c>
      <c r="E45" s="13" t="s">
        <v>167</v>
      </c>
      <c r="F45" s="13" t="s">
        <v>17</v>
      </c>
      <c r="G45" s="16" t="s">
        <v>168</v>
      </c>
      <c r="H45" s="14" t="str">
        <f t="shared" si="7"/>
        <v>FreezeMan073</v>
      </c>
      <c r="I45" s="17" t="s">
        <v>169</v>
      </c>
      <c r="J45" s="14" t="str">
        <f>IFERROR(__xludf.DUMMYFUNCTION("IF(ISURL(I45),SPLIT(I45,""/""),"""")"),"https:")</f>
        <v>https:</v>
      </c>
      <c r="K45" s="20" t="str">
        <f>IFERROR(__xludf.DUMMYFUNCTION("""COMPUTED_VALUE"""),"www.munzee.com")</f>
        <v>www.munzee.com</v>
      </c>
      <c r="L45" s="21" t="str">
        <f>IFERROR(__xludf.DUMMYFUNCTION("""COMPUTED_VALUE"""),"m")</f>
        <v>m</v>
      </c>
      <c r="M45" s="21" t="str">
        <f>IFERROR(__xludf.DUMMYFUNCTION("""COMPUTED_VALUE"""),"FreezeMan073")</f>
        <v>FreezeMan073</v>
      </c>
      <c r="N45" s="21">
        <f>IFERROR(__xludf.DUMMYFUNCTION("""COMPUTED_VALUE"""),779.0)</f>
        <v>779</v>
      </c>
      <c r="O45" s="21"/>
      <c r="P45" s="14" t="s">
        <v>20</v>
      </c>
    </row>
    <row r="46">
      <c r="B46" s="15">
        <v>2.0</v>
      </c>
      <c r="C46" s="15">
        <v>7.0</v>
      </c>
      <c r="D46" s="13" t="s">
        <v>170</v>
      </c>
      <c r="E46" s="13" t="s">
        <v>171</v>
      </c>
      <c r="F46" s="13" t="s">
        <v>155</v>
      </c>
      <c r="G46" s="16" t="s">
        <v>172</v>
      </c>
      <c r="H46" s="14" t="str">
        <f t="shared" si="7"/>
        <v>MacickaLizza</v>
      </c>
      <c r="I46" s="22" t="s">
        <v>173</v>
      </c>
      <c r="J46" s="14" t="str">
        <f>IFERROR(__xludf.DUMMYFUNCTION("IF(ISURL(I46),SPLIT(I46,""/""),"""")"),"https:")</f>
        <v>https:</v>
      </c>
      <c r="K46" s="22" t="str">
        <f>IFERROR(__xludf.DUMMYFUNCTION("""COMPUTED_VALUE"""),"www.munzee.com")</f>
        <v>www.munzee.com</v>
      </c>
      <c r="L46" s="13" t="str">
        <f>IFERROR(__xludf.DUMMYFUNCTION("""COMPUTED_VALUE"""),"m")</f>
        <v>m</v>
      </c>
      <c r="M46" s="13" t="str">
        <f>IFERROR(__xludf.DUMMYFUNCTION("""COMPUTED_VALUE"""),"MacickaLizza")</f>
        <v>MacickaLizza</v>
      </c>
      <c r="N46" s="13">
        <f>IFERROR(__xludf.DUMMYFUNCTION("""COMPUTED_VALUE"""),157.0)</f>
        <v>157</v>
      </c>
      <c r="O46" s="13"/>
      <c r="P46" s="14" t="s">
        <v>20</v>
      </c>
    </row>
    <row r="47">
      <c r="B47" s="15">
        <v>2.0</v>
      </c>
      <c r="C47" s="15">
        <v>8.0</v>
      </c>
      <c r="D47" s="13" t="s">
        <v>174</v>
      </c>
      <c r="E47" s="13" t="s">
        <v>175</v>
      </c>
      <c r="F47" s="13" t="s">
        <v>17</v>
      </c>
      <c r="G47" s="16" t="s">
        <v>176</v>
      </c>
      <c r="H47" s="14" t="s">
        <v>177</v>
      </c>
      <c r="I47" s="17" t="s">
        <v>178</v>
      </c>
      <c r="J47" s="14" t="str">
        <f>IFERROR(__xludf.DUMMYFUNCTION("IF(ISURL(I47),SPLIT(I47,""/""),"""")"),"https:")</f>
        <v>https:</v>
      </c>
      <c r="K47" s="20" t="str">
        <f>IFERROR(__xludf.DUMMYFUNCTION("""COMPUTED_VALUE"""),"www.munzee.com")</f>
        <v>www.munzee.com</v>
      </c>
      <c r="L47" s="21" t="str">
        <f>IFERROR(__xludf.DUMMYFUNCTION("""COMPUTED_VALUE"""),"m")</f>
        <v>m</v>
      </c>
      <c r="M47" s="21" t="str">
        <f>IFERROR(__xludf.DUMMYFUNCTION("""COMPUTED_VALUE"""),"mrsg9064")</f>
        <v>mrsg9064</v>
      </c>
      <c r="N47" s="21">
        <f>IFERROR(__xludf.DUMMYFUNCTION("""COMPUTED_VALUE"""),9292.0)</f>
        <v>9292</v>
      </c>
      <c r="O47" s="21"/>
      <c r="P47" s="14" t="s">
        <v>20</v>
      </c>
    </row>
    <row r="48">
      <c r="B48" s="15">
        <v>2.0</v>
      </c>
      <c r="C48" s="15">
        <v>9.0</v>
      </c>
      <c r="D48" s="13" t="s">
        <v>179</v>
      </c>
      <c r="E48" s="13" t="s">
        <v>180</v>
      </c>
      <c r="F48" s="13" t="s">
        <v>17</v>
      </c>
      <c r="G48" s="16" t="s">
        <v>181</v>
      </c>
      <c r="H48" s="14" t="s">
        <v>138</v>
      </c>
      <c r="I48" s="17" t="s">
        <v>182</v>
      </c>
      <c r="J48" s="14" t="str">
        <f>IFERROR(__xludf.DUMMYFUNCTION("IF(ISURL(I48),SPLIT(I48,""/""),"""")"),"https:")</f>
        <v>https:</v>
      </c>
      <c r="K48" s="20" t="str">
        <f>IFERROR(__xludf.DUMMYFUNCTION("""COMPUTED_VALUE"""),"www.munzee.com")</f>
        <v>www.munzee.com</v>
      </c>
      <c r="L48" s="21" t="str">
        <f>IFERROR(__xludf.DUMMYFUNCTION("""COMPUTED_VALUE"""),"m")</f>
        <v>m</v>
      </c>
      <c r="M48" s="21" t="str">
        <f>IFERROR(__xludf.DUMMYFUNCTION("""COMPUTED_VALUE"""),"einkilorind")</f>
        <v>einkilorind</v>
      </c>
      <c r="N48" s="21">
        <f>IFERROR(__xludf.DUMMYFUNCTION("""COMPUTED_VALUE"""),5299.0)</f>
        <v>5299</v>
      </c>
      <c r="O48" s="21"/>
      <c r="P48" s="14" t="s">
        <v>20</v>
      </c>
    </row>
    <row r="49">
      <c r="B49" s="15">
        <v>2.0</v>
      </c>
      <c r="C49" s="15">
        <v>10.0</v>
      </c>
      <c r="D49" s="13" t="s">
        <v>183</v>
      </c>
      <c r="E49" s="13" t="s">
        <v>184</v>
      </c>
      <c r="F49" s="13" t="s">
        <v>17</v>
      </c>
      <c r="G49" s="16" t="s">
        <v>185</v>
      </c>
      <c r="H49" s="14" t="s">
        <v>186</v>
      </c>
      <c r="I49" s="17" t="s">
        <v>187</v>
      </c>
      <c r="J49" s="14" t="str">
        <f>IFERROR(__xludf.DUMMYFUNCTION("IF(ISURL(I49),SPLIT(I49,""/""),"""")"),"https:")</f>
        <v>https:</v>
      </c>
      <c r="K49" s="20" t="str">
        <f>IFERROR(__xludf.DUMMYFUNCTION("""COMPUTED_VALUE"""),"www.munzee.com")</f>
        <v>www.munzee.com</v>
      </c>
      <c r="L49" s="21" t="str">
        <f>IFERROR(__xludf.DUMMYFUNCTION("""COMPUTED_VALUE"""),"m")</f>
        <v>m</v>
      </c>
      <c r="M49" s="21" t="str">
        <f>IFERROR(__xludf.DUMMYFUNCTION("""COMPUTED_VALUE"""),"habu")</f>
        <v>habu</v>
      </c>
      <c r="N49" s="21">
        <f>IFERROR(__xludf.DUMMYFUNCTION("""COMPUTED_VALUE"""),11802.0)</f>
        <v>11802</v>
      </c>
      <c r="O49" s="21"/>
      <c r="P49" s="14" t="s">
        <v>20</v>
      </c>
    </row>
    <row r="50">
      <c r="B50" s="15">
        <v>2.0</v>
      </c>
      <c r="C50" s="15">
        <v>11.0</v>
      </c>
      <c r="D50" s="13" t="s">
        <v>188</v>
      </c>
      <c r="E50" s="13" t="s">
        <v>189</v>
      </c>
      <c r="F50" s="13" t="s">
        <v>155</v>
      </c>
      <c r="G50" s="16" t="s">
        <v>190</v>
      </c>
      <c r="H50" s="14" t="str">
        <f t="shared" ref="H50:H53" si="8">M50</f>
        <v>MacickaLizza</v>
      </c>
      <c r="I50" s="22" t="s">
        <v>191</v>
      </c>
      <c r="J50" s="14" t="str">
        <f>IFERROR(__xludf.DUMMYFUNCTION("IF(ISURL(I50),SPLIT(I50,""/""),"""")"),"https:")</f>
        <v>https:</v>
      </c>
      <c r="K50" s="22" t="str">
        <f>IFERROR(__xludf.DUMMYFUNCTION("""COMPUTED_VALUE"""),"www.munzee.com")</f>
        <v>www.munzee.com</v>
      </c>
      <c r="L50" s="13" t="str">
        <f>IFERROR(__xludf.DUMMYFUNCTION("""COMPUTED_VALUE"""),"m")</f>
        <v>m</v>
      </c>
      <c r="M50" s="13" t="str">
        <f>IFERROR(__xludf.DUMMYFUNCTION("""COMPUTED_VALUE"""),"MacickaLizza")</f>
        <v>MacickaLizza</v>
      </c>
      <c r="N50" s="13">
        <f>IFERROR(__xludf.DUMMYFUNCTION("""COMPUTED_VALUE"""),124.0)</f>
        <v>124</v>
      </c>
      <c r="O50" s="13"/>
      <c r="P50" s="14" t="s">
        <v>20</v>
      </c>
    </row>
    <row r="51">
      <c r="B51" s="15">
        <v>2.0</v>
      </c>
      <c r="C51" s="15">
        <v>12.0</v>
      </c>
      <c r="D51" s="13" t="s">
        <v>192</v>
      </c>
      <c r="E51" s="13" t="s">
        <v>193</v>
      </c>
      <c r="F51" s="13" t="s">
        <v>155</v>
      </c>
      <c r="G51" s="16" t="s">
        <v>194</v>
      </c>
      <c r="H51" s="14" t="str">
        <f t="shared" si="8"/>
        <v>EeveeFox</v>
      </c>
      <c r="I51" s="22" t="s">
        <v>195</v>
      </c>
      <c r="J51" s="14" t="str">
        <f>IFERROR(__xludf.DUMMYFUNCTION("IF(ISURL(I51),SPLIT(I51,""/""),"""")"),"https:")</f>
        <v>https:</v>
      </c>
      <c r="K51" s="22" t="str">
        <f>IFERROR(__xludf.DUMMYFUNCTION("""COMPUTED_VALUE"""),"www.munzee.com")</f>
        <v>www.munzee.com</v>
      </c>
      <c r="L51" s="13" t="str">
        <f>IFERROR(__xludf.DUMMYFUNCTION("""COMPUTED_VALUE"""),"m")</f>
        <v>m</v>
      </c>
      <c r="M51" s="13" t="str">
        <f>IFERROR(__xludf.DUMMYFUNCTION("""COMPUTED_VALUE"""),"EeveeFox")</f>
        <v>EeveeFox</v>
      </c>
      <c r="N51" s="13">
        <f>IFERROR(__xludf.DUMMYFUNCTION("""COMPUTED_VALUE"""),579.0)</f>
        <v>579</v>
      </c>
      <c r="O51" s="13"/>
      <c r="P51" s="14" t="s">
        <v>20</v>
      </c>
    </row>
    <row r="52">
      <c r="B52" s="15">
        <v>2.0</v>
      </c>
      <c r="C52" s="15">
        <v>13.0</v>
      </c>
      <c r="D52" s="13" t="s">
        <v>196</v>
      </c>
      <c r="E52" s="13" t="s">
        <v>197</v>
      </c>
      <c r="F52" s="13" t="s">
        <v>155</v>
      </c>
      <c r="G52" s="16" t="s">
        <v>198</v>
      </c>
      <c r="H52" s="14" t="str">
        <f t="shared" si="8"/>
        <v>Shun79</v>
      </c>
      <c r="I52" s="17" t="s">
        <v>199</v>
      </c>
      <c r="J52" s="14" t="str">
        <f>IFERROR(__xludf.DUMMYFUNCTION("IF(ISURL(I52),SPLIT(I52,""/""),"""")"),"https:")</f>
        <v>https:</v>
      </c>
      <c r="K52" s="20" t="str">
        <f>IFERROR(__xludf.DUMMYFUNCTION("""COMPUTED_VALUE"""),"www.munzee.com")</f>
        <v>www.munzee.com</v>
      </c>
      <c r="L52" s="21" t="str">
        <f>IFERROR(__xludf.DUMMYFUNCTION("""COMPUTED_VALUE"""),"m")</f>
        <v>m</v>
      </c>
      <c r="M52" s="21" t="str">
        <f>IFERROR(__xludf.DUMMYFUNCTION("""COMPUTED_VALUE"""),"Shun79")</f>
        <v>Shun79</v>
      </c>
      <c r="N52" s="21">
        <f>IFERROR(__xludf.DUMMYFUNCTION("""COMPUTED_VALUE"""),4452.0)</f>
        <v>4452</v>
      </c>
      <c r="O52" s="21"/>
      <c r="P52" s="14" t="s">
        <v>20</v>
      </c>
    </row>
    <row r="53">
      <c r="B53" s="15">
        <v>2.0</v>
      </c>
      <c r="C53" s="15">
        <v>14.0</v>
      </c>
      <c r="D53" s="13" t="s">
        <v>200</v>
      </c>
      <c r="E53" s="13" t="s">
        <v>201</v>
      </c>
      <c r="F53" s="13" t="s">
        <v>17</v>
      </c>
      <c r="G53" s="16" t="s">
        <v>202</v>
      </c>
      <c r="H53" s="14" t="str">
        <f t="shared" si="8"/>
        <v>MacickaLizza</v>
      </c>
      <c r="I53" s="17" t="s">
        <v>203</v>
      </c>
      <c r="J53" s="14" t="str">
        <f>IFERROR(__xludf.DUMMYFUNCTION("IF(ISURL(I53),SPLIT(I53,""/""),"""")"),"https:")</f>
        <v>https:</v>
      </c>
      <c r="K53" s="17" t="str">
        <f>IFERROR(__xludf.DUMMYFUNCTION("""COMPUTED_VALUE"""),"www.munzee.com")</f>
        <v>www.munzee.com</v>
      </c>
      <c r="L53" s="14" t="str">
        <f>IFERROR(__xludf.DUMMYFUNCTION("""COMPUTED_VALUE"""),"m")</f>
        <v>m</v>
      </c>
      <c r="M53" s="14" t="str">
        <f>IFERROR(__xludf.DUMMYFUNCTION("""COMPUTED_VALUE"""),"MacickaLizza")</f>
        <v>MacickaLizza</v>
      </c>
      <c r="N53" s="14">
        <f>IFERROR(__xludf.DUMMYFUNCTION("""COMPUTED_VALUE"""),636.0)</f>
        <v>636</v>
      </c>
      <c r="O53" s="14"/>
      <c r="P53" s="14" t="s">
        <v>20</v>
      </c>
    </row>
    <row r="54">
      <c r="B54" s="15">
        <v>2.0</v>
      </c>
      <c r="C54" s="15">
        <v>15.0</v>
      </c>
      <c r="D54" s="13" t="s">
        <v>204</v>
      </c>
      <c r="E54" s="13" t="s">
        <v>205</v>
      </c>
      <c r="F54" s="13" t="s">
        <v>17</v>
      </c>
      <c r="G54" s="16" t="s">
        <v>206</v>
      </c>
      <c r="H54" s="14" t="s">
        <v>207</v>
      </c>
      <c r="I54" s="17" t="s">
        <v>208</v>
      </c>
      <c r="J54" s="14" t="str">
        <f>IFERROR(__xludf.DUMMYFUNCTION("IF(ISURL(I54),SPLIT(I54,""/""),"""")"),"https:")</f>
        <v>https:</v>
      </c>
      <c r="K54" s="20" t="str">
        <f>IFERROR(__xludf.DUMMYFUNCTION("""COMPUTED_VALUE"""),"www.munzee.com")</f>
        <v>www.munzee.com</v>
      </c>
      <c r="L54" s="21" t="str">
        <f>IFERROR(__xludf.DUMMYFUNCTION("""COMPUTED_VALUE"""),"m")</f>
        <v>m</v>
      </c>
      <c r="M54" s="21" t="str">
        <f>IFERROR(__xludf.DUMMYFUNCTION("""COMPUTED_VALUE"""),"MsGiggler")</f>
        <v>MsGiggler</v>
      </c>
      <c r="N54" s="21">
        <f>IFERROR(__xludf.DUMMYFUNCTION("""COMPUTED_VALUE"""),11034.0)</f>
        <v>11034</v>
      </c>
      <c r="O54" s="21"/>
      <c r="P54" s="14" t="s">
        <v>20</v>
      </c>
    </row>
    <row r="55">
      <c r="B55" s="15">
        <v>2.0</v>
      </c>
      <c r="C55" s="15">
        <v>16.0</v>
      </c>
      <c r="D55" s="13" t="s">
        <v>209</v>
      </c>
      <c r="E55" s="13" t="s">
        <v>210</v>
      </c>
      <c r="F55" s="13" t="s">
        <v>155</v>
      </c>
      <c r="G55" s="16" t="s">
        <v>211</v>
      </c>
      <c r="H55" s="14" t="str">
        <f t="shared" ref="H55:H56" si="9">M55</f>
        <v>EeveeFox</v>
      </c>
      <c r="I55" s="22" t="s">
        <v>212</v>
      </c>
      <c r="J55" s="14" t="str">
        <f>IFERROR(__xludf.DUMMYFUNCTION("IF(ISURL(I55),SPLIT(I55,""/""),"""")"),"https:")</f>
        <v>https:</v>
      </c>
      <c r="K55" s="22" t="str">
        <f>IFERROR(__xludf.DUMMYFUNCTION("""COMPUTED_VALUE"""),"www.munzee.com")</f>
        <v>www.munzee.com</v>
      </c>
      <c r="L55" s="13" t="str">
        <f>IFERROR(__xludf.DUMMYFUNCTION("""COMPUTED_VALUE"""),"m")</f>
        <v>m</v>
      </c>
      <c r="M55" s="13" t="str">
        <f>IFERROR(__xludf.DUMMYFUNCTION("""COMPUTED_VALUE"""),"EeveeFox")</f>
        <v>EeveeFox</v>
      </c>
      <c r="N55" s="13">
        <f>IFERROR(__xludf.DUMMYFUNCTION("""COMPUTED_VALUE"""),335.0)</f>
        <v>335</v>
      </c>
      <c r="O55" s="13"/>
      <c r="P55" s="14" t="s">
        <v>20</v>
      </c>
    </row>
    <row r="56">
      <c r="B56" s="15">
        <v>2.0</v>
      </c>
      <c r="C56" s="15">
        <v>17.0</v>
      </c>
      <c r="D56" s="13" t="s">
        <v>213</v>
      </c>
      <c r="E56" s="13" t="s">
        <v>214</v>
      </c>
      <c r="F56" s="13" t="s">
        <v>155</v>
      </c>
      <c r="G56" s="16" t="s">
        <v>215</v>
      </c>
      <c r="H56" s="14" t="str">
        <f t="shared" si="9"/>
        <v>MacickaLizza</v>
      </c>
      <c r="I56" s="22" t="s">
        <v>216</v>
      </c>
      <c r="J56" s="14" t="str">
        <f>IFERROR(__xludf.DUMMYFUNCTION("IF(ISURL(I56),SPLIT(I56,""/""),"""")"),"https:")</f>
        <v>https:</v>
      </c>
      <c r="K56" s="22" t="str">
        <f>IFERROR(__xludf.DUMMYFUNCTION("""COMPUTED_VALUE"""),"www.munzee.com")</f>
        <v>www.munzee.com</v>
      </c>
      <c r="L56" s="13" t="str">
        <f>IFERROR(__xludf.DUMMYFUNCTION("""COMPUTED_VALUE"""),"m")</f>
        <v>m</v>
      </c>
      <c r="M56" s="13" t="str">
        <f>IFERROR(__xludf.DUMMYFUNCTION("""COMPUTED_VALUE"""),"MacickaLizza")</f>
        <v>MacickaLizza</v>
      </c>
      <c r="N56" s="13">
        <f>IFERROR(__xludf.DUMMYFUNCTION("""COMPUTED_VALUE"""),88.0)</f>
        <v>88</v>
      </c>
      <c r="O56" s="13"/>
      <c r="P56" s="14" t="s">
        <v>20</v>
      </c>
    </row>
    <row r="57">
      <c r="B57" s="15">
        <v>2.0</v>
      </c>
      <c r="C57" s="15">
        <v>18.0</v>
      </c>
      <c r="D57" s="13" t="s">
        <v>217</v>
      </c>
      <c r="E57" s="13" t="s">
        <v>218</v>
      </c>
      <c r="F57" s="13" t="s">
        <v>17</v>
      </c>
      <c r="G57" s="16" t="s">
        <v>219</v>
      </c>
      <c r="H57" s="14" t="s">
        <v>186</v>
      </c>
      <c r="I57" s="17" t="s">
        <v>220</v>
      </c>
      <c r="J57" s="14" t="str">
        <f>IFERROR(__xludf.DUMMYFUNCTION("IF(ISURL(I57),SPLIT(I57,""/""),"""")"),"https:")</f>
        <v>https:</v>
      </c>
      <c r="K57" s="20" t="str">
        <f>IFERROR(__xludf.DUMMYFUNCTION("""COMPUTED_VALUE"""),"www.munzee.com")</f>
        <v>www.munzee.com</v>
      </c>
      <c r="L57" s="21" t="str">
        <f>IFERROR(__xludf.DUMMYFUNCTION("""COMPUTED_VALUE"""),"m")</f>
        <v>m</v>
      </c>
      <c r="M57" s="21" t="str">
        <f>IFERROR(__xludf.DUMMYFUNCTION("""COMPUTED_VALUE"""),"habu")</f>
        <v>habu</v>
      </c>
      <c r="N57" s="21">
        <f>IFERROR(__xludf.DUMMYFUNCTION("""COMPUTED_VALUE"""),11741.0)</f>
        <v>11741</v>
      </c>
      <c r="O57" s="21"/>
      <c r="P57" s="14" t="s">
        <v>20</v>
      </c>
    </row>
    <row r="58">
      <c r="B58" s="15">
        <v>2.0</v>
      </c>
      <c r="C58" s="15">
        <v>19.0</v>
      </c>
      <c r="D58" s="13" t="s">
        <v>221</v>
      </c>
      <c r="E58" s="13" t="s">
        <v>222</v>
      </c>
      <c r="F58" s="13" t="s">
        <v>155</v>
      </c>
      <c r="G58" s="16" t="s">
        <v>223</v>
      </c>
      <c r="H58" s="14" t="str">
        <f t="shared" ref="H58:H59" si="10">M58</f>
        <v>EeveeFox</v>
      </c>
      <c r="I58" s="22" t="s">
        <v>224</v>
      </c>
      <c r="J58" s="14" t="str">
        <f>IFERROR(__xludf.DUMMYFUNCTION("IF(ISURL(I58),SPLIT(I58,""/""),"""")"),"https:")</f>
        <v>https:</v>
      </c>
      <c r="K58" s="22" t="str">
        <f>IFERROR(__xludf.DUMMYFUNCTION("""COMPUTED_VALUE"""),"www.munzee.com")</f>
        <v>www.munzee.com</v>
      </c>
      <c r="L58" s="13" t="str">
        <f>IFERROR(__xludf.DUMMYFUNCTION("""COMPUTED_VALUE"""),"m")</f>
        <v>m</v>
      </c>
      <c r="M58" s="13" t="str">
        <f>IFERROR(__xludf.DUMMYFUNCTION("""COMPUTED_VALUE"""),"EeveeFox")</f>
        <v>EeveeFox</v>
      </c>
      <c r="N58" s="13">
        <f>IFERROR(__xludf.DUMMYFUNCTION("""COMPUTED_VALUE"""),154.0)</f>
        <v>154</v>
      </c>
      <c r="O58" s="13"/>
      <c r="P58" s="14" t="s">
        <v>20</v>
      </c>
    </row>
    <row r="59">
      <c r="B59" s="15">
        <v>2.0</v>
      </c>
      <c r="C59" s="15">
        <v>20.0</v>
      </c>
      <c r="D59" s="13" t="s">
        <v>225</v>
      </c>
      <c r="E59" s="13" t="s">
        <v>226</v>
      </c>
      <c r="F59" s="13" t="s">
        <v>155</v>
      </c>
      <c r="G59" s="16" t="s">
        <v>227</v>
      </c>
      <c r="H59" s="14" t="str">
        <f t="shared" si="10"/>
        <v>29Februaris</v>
      </c>
      <c r="I59" s="17" t="s">
        <v>228</v>
      </c>
      <c r="J59" s="14" t="str">
        <f>IFERROR(__xludf.DUMMYFUNCTION("IF(ISURL(I59),SPLIT(I59,""/""),"""")"),"https:")</f>
        <v>https:</v>
      </c>
      <c r="K59" s="20" t="str">
        <f>IFERROR(__xludf.DUMMYFUNCTION("""COMPUTED_VALUE"""),"www.munzee.com")</f>
        <v>www.munzee.com</v>
      </c>
      <c r="L59" s="21" t="str">
        <f>IFERROR(__xludf.DUMMYFUNCTION("""COMPUTED_VALUE"""),"m")</f>
        <v>m</v>
      </c>
      <c r="M59" s="21" t="str">
        <f>IFERROR(__xludf.DUMMYFUNCTION("""COMPUTED_VALUE"""),"29Februaris")</f>
        <v>29Februaris</v>
      </c>
      <c r="N59" s="21">
        <f>IFERROR(__xludf.DUMMYFUNCTION("""COMPUTED_VALUE"""),831.0)</f>
        <v>831</v>
      </c>
      <c r="O59" s="21" t="str">
        <f>IFERROR(__xludf.DUMMYFUNCTION("""COMPUTED_VALUE"""),"admin")</f>
        <v>admin</v>
      </c>
      <c r="P59" s="14" t="s">
        <v>20</v>
      </c>
    </row>
    <row r="60">
      <c r="B60" s="15">
        <v>2.0</v>
      </c>
      <c r="C60" s="15">
        <v>21.0</v>
      </c>
      <c r="D60" s="13" t="s">
        <v>229</v>
      </c>
      <c r="E60" s="13" t="s">
        <v>230</v>
      </c>
      <c r="F60" s="13" t="s">
        <v>155</v>
      </c>
      <c r="G60" s="16" t="s">
        <v>231</v>
      </c>
      <c r="H60" s="14" t="s">
        <v>121</v>
      </c>
      <c r="I60" s="18" t="s">
        <v>232</v>
      </c>
      <c r="J60" s="14" t="str">
        <f>IFERROR(__xludf.DUMMYFUNCTION("IF(ISURL(I60),SPLIT(I60,""/""),"""")"),"https:")</f>
        <v>https:</v>
      </c>
      <c r="K60" s="20" t="str">
        <f>IFERROR(__xludf.DUMMYFUNCTION("""COMPUTED_VALUE"""),"www.munzee.com")</f>
        <v>www.munzee.com</v>
      </c>
      <c r="L60" s="21" t="str">
        <f>IFERROR(__xludf.DUMMYFUNCTION("""COMPUTED_VALUE"""),"m")</f>
        <v>m</v>
      </c>
      <c r="M60" s="21" t="str">
        <f>IFERROR(__xludf.DUMMYFUNCTION("""COMPUTED_VALUE"""),"Lorax1")</f>
        <v>Lorax1</v>
      </c>
      <c r="N60" s="21">
        <f>IFERROR(__xludf.DUMMYFUNCTION("""COMPUTED_VALUE"""),173.0)</f>
        <v>173</v>
      </c>
      <c r="O60" s="21"/>
      <c r="P60" s="14" t="s">
        <v>20</v>
      </c>
    </row>
    <row r="61">
      <c r="B61" s="15">
        <v>2.0</v>
      </c>
      <c r="C61" s="15">
        <v>22.0</v>
      </c>
      <c r="D61" s="13" t="s">
        <v>233</v>
      </c>
      <c r="E61" s="13" t="s">
        <v>234</v>
      </c>
      <c r="F61" s="13" t="s">
        <v>17</v>
      </c>
      <c r="G61" s="16" t="s">
        <v>235</v>
      </c>
      <c r="H61" s="14" t="s">
        <v>177</v>
      </c>
      <c r="I61" s="17" t="s">
        <v>236</v>
      </c>
      <c r="J61" s="14" t="str">
        <f>IFERROR(__xludf.DUMMYFUNCTION("IF(ISURL(I61),SPLIT(I61,""/""),"""")"),"https:")</f>
        <v>https:</v>
      </c>
      <c r="K61" s="20" t="str">
        <f>IFERROR(__xludf.DUMMYFUNCTION("""COMPUTED_VALUE"""),"www.munzee.com")</f>
        <v>www.munzee.com</v>
      </c>
      <c r="L61" s="21" t="str">
        <f>IFERROR(__xludf.DUMMYFUNCTION("""COMPUTED_VALUE"""),"m")</f>
        <v>m</v>
      </c>
      <c r="M61" s="21" t="str">
        <f>IFERROR(__xludf.DUMMYFUNCTION("""COMPUTED_VALUE"""),"mrsg9064")</f>
        <v>mrsg9064</v>
      </c>
      <c r="N61" s="21">
        <f>IFERROR(__xludf.DUMMYFUNCTION("""COMPUTED_VALUE"""),9299.0)</f>
        <v>9299</v>
      </c>
      <c r="O61" s="21"/>
      <c r="P61" s="14" t="s">
        <v>20</v>
      </c>
    </row>
    <row r="62">
      <c r="B62" s="15">
        <v>2.0</v>
      </c>
      <c r="C62" s="15">
        <v>23.0</v>
      </c>
      <c r="D62" s="13" t="s">
        <v>237</v>
      </c>
      <c r="E62" s="13" t="s">
        <v>238</v>
      </c>
      <c r="F62" s="13" t="s">
        <v>155</v>
      </c>
      <c r="G62" s="16" t="s">
        <v>239</v>
      </c>
      <c r="H62" s="14" t="str">
        <f>M62</f>
        <v>EeveeFox</v>
      </c>
      <c r="I62" s="22" t="s">
        <v>240</v>
      </c>
      <c r="J62" s="14" t="str">
        <f>IFERROR(__xludf.DUMMYFUNCTION("IF(ISURL(I62),SPLIT(I62,""/""),"""")"),"https:")</f>
        <v>https:</v>
      </c>
      <c r="K62" s="22" t="str">
        <f>IFERROR(__xludf.DUMMYFUNCTION("""COMPUTED_VALUE"""),"www.munzee.com")</f>
        <v>www.munzee.com</v>
      </c>
      <c r="L62" s="13" t="str">
        <f>IFERROR(__xludf.DUMMYFUNCTION("""COMPUTED_VALUE"""),"m")</f>
        <v>m</v>
      </c>
      <c r="M62" s="13" t="str">
        <f>IFERROR(__xludf.DUMMYFUNCTION("""COMPUTED_VALUE"""),"EeveeFox")</f>
        <v>EeveeFox</v>
      </c>
      <c r="N62" s="13">
        <f>IFERROR(__xludf.DUMMYFUNCTION("""COMPUTED_VALUE"""),121.0)</f>
        <v>121</v>
      </c>
      <c r="O62" s="13"/>
      <c r="P62" s="14" t="s">
        <v>20</v>
      </c>
    </row>
    <row r="63">
      <c r="B63" s="15">
        <v>2.0</v>
      </c>
      <c r="C63" s="15">
        <v>24.0</v>
      </c>
      <c r="D63" s="13" t="s">
        <v>241</v>
      </c>
      <c r="E63" s="13" t="s">
        <v>242</v>
      </c>
      <c r="F63" s="13" t="s">
        <v>155</v>
      </c>
      <c r="G63" s="16" t="s">
        <v>243</v>
      </c>
      <c r="H63" s="14" t="s">
        <v>244</v>
      </c>
      <c r="I63" s="17" t="s">
        <v>245</v>
      </c>
      <c r="J63" s="14" t="str">
        <f>IFERROR(__xludf.DUMMYFUNCTION("IF(ISURL(I63),SPLIT(I63,""/""),"""")"),"https:")</f>
        <v>https:</v>
      </c>
      <c r="K63" s="20" t="str">
        <f>IFERROR(__xludf.DUMMYFUNCTION("""COMPUTED_VALUE"""),"www.munzee.com")</f>
        <v>www.munzee.com</v>
      </c>
      <c r="L63" s="21" t="str">
        <f>IFERROR(__xludf.DUMMYFUNCTION("""COMPUTED_VALUE"""),"m")</f>
        <v>m</v>
      </c>
      <c r="M63" s="21" t="str">
        <f>IFERROR(__xludf.DUMMYFUNCTION("""COMPUTED_VALUE"""),"Reart")</f>
        <v>Reart</v>
      </c>
      <c r="N63" s="21">
        <f>IFERROR(__xludf.DUMMYFUNCTION("""COMPUTED_VALUE"""),2028.0)</f>
        <v>2028</v>
      </c>
      <c r="O63" s="21"/>
      <c r="P63" s="14" t="s">
        <v>20</v>
      </c>
    </row>
    <row r="64">
      <c r="B64" s="15">
        <v>2.0</v>
      </c>
      <c r="C64" s="15">
        <v>25.0</v>
      </c>
      <c r="D64" s="13" t="s">
        <v>246</v>
      </c>
      <c r="E64" s="13" t="s">
        <v>247</v>
      </c>
      <c r="F64" s="13" t="s">
        <v>155</v>
      </c>
      <c r="G64" s="16" t="s">
        <v>248</v>
      </c>
      <c r="H64" s="14" t="str">
        <f>M64</f>
        <v>Mon4ikaCriss</v>
      </c>
      <c r="I64" s="17" t="s">
        <v>249</v>
      </c>
      <c r="J64" s="14" t="str">
        <f>IFERROR(__xludf.DUMMYFUNCTION("IF(ISURL(I64),SPLIT(I64,""/""),"""")"),"https:")</f>
        <v>https:</v>
      </c>
      <c r="K64" s="17" t="str">
        <f>IFERROR(__xludf.DUMMYFUNCTION("""COMPUTED_VALUE"""),"www.munzee.com")</f>
        <v>www.munzee.com</v>
      </c>
      <c r="L64" s="14" t="str">
        <f>IFERROR(__xludf.DUMMYFUNCTION("""COMPUTED_VALUE"""),"m")</f>
        <v>m</v>
      </c>
      <c r="M64" s="14" t="str">
        <f>IFERROR(__xludf.DUMMYFUNCTION("""COMPUTED_VALUE"""),"Mon4ikaCriss")</f>
        <v>Mon4ikaCriss</v>
      </c>
      <c r="N64" s="14">
        <f>IFERROR(__xludf.DUMMYFUNCTION("""COMPUTED_VALUE"""),1283.0)</f>
        <v>1283</v>
      </c>
      <c r="O64" s="14"/>
      <c r="P64" s="14" t="s">
        <v>20</v>
      </c>
    </row>
    <row r="65">
      <c r="B65" s="15">
        <v>2.0</v>
      </c>
      <c r="C65" s="15">
        <v>26.0</v>
      </c>
      <c r="D65" s="13" t="s">
        <v>250</v>
      </c>
      <c r="E65" s="13" t="s">
        <v>251</v>
      </c>
      <c r="F65" s="13" t="s">
        <v>17</v>
      </c>
      <c r="G65" s="16" t="s">
        <v>252</v>
      </c>
      <c r="H65" s="14" t="s">
        <v>253</v>
      </c>
      <c r="I65" s="17" t="s">
        <v>254</v>
      </c>
      <c r="J65" s="14" t="str">
        <f>IFERROR(__xludf.DUMMYFUNCTION("IF(ISURL(I65),SPLIT(I65,""/""),"""")"),"https:")</f>
        <v>https:</v>
      </c>
      <c r="K65" s="20" t="str">
        <f>IFERROR(__xludf.DUMMYFUNCTION("""COMPUTED_VALUE"""),"www.munzee.com")</f>
        <v>www.munzee.com</v>
      </c>
      <c r="L65" s="21" t="str">
        <f>IFERROR(__xludf.DUMMYFUNCTION("""COMPUTED_VALUE"""),"m")</f>
        <v>m</v>
      </c>
      <c r="M65" s="21" t="str">
        <f>IFERROR(__xludf.DUMMYFUNCTION("""COMPUTED_VALUE"""),"aufbau")</f>
        <v>aufbau</v>
      </c>
      <c r="N65" s="21">
        <f>IFERROR(__xludf.DUMMYFUNCTION("""COMPUTED_VALUE"""),14053.0)</f>
        <v>14053</v>
      </c>
      <c r="O65" s="21"/>
      <c r="P65" s="14" t="s">
        <v>20</v>
      </c>
    </row>
    <row r="66">
      <c r="B66" s="15">
        <v>2.0</v>
      </c>
      <c r="C66" s="15">
        <v>27.0</v>
      </c>
      <c r="D66" s="13" t="s">
        <v>255</v>
      </c>
      <c r="E66" s="13" t="s">
        <v>256</v>
      </c>
      <c r="F66" s="13" t="s">
        <v>155</v>
      </c>
      <c r="G66" s="16" t="s">
        <v>257</v>
      </c>
      <c r="H66" s="14" t="str">
        <f>M66</f>
        <v>29Februaris</v>
      </c>
      <c r="I66" s="17" t="s">
        <v>258</v>
      </c>
      <c r="J66" s="14" t="str">
        <f>IFERROR(__xludf.DUMMYFUNCTION("IF(ISURL(I66),SPLIT(I66,""/""),"""")"),"https:")</f>
        <v>https:</v>
      </c>
      <c r="K66" s="20" t="str">
        <f>IFERROR(__xludf.DUMMYFUNCTION("""COMPUTED_VALUE"""),"www.munzee.com")</f>
        <v>www.munzee.com</v>
      </c>
      <c r="L66" s="21" t="str">
        <f>IFERROR(__xludf.DUMMYFUNCTION("""COMPUTED_VALUE"""),"m")</f>
        <v>m</v>
      </c>
      <c r="M66" s="21" t="str">
        <f>IFERROR(__xludf.DUMMYFUNCTION("""COMPUTED_VALUE"""),"29Februaris")</f>
        <v>29Februaris</v>
      </c>
      <c r="N66" s="21">
        <f>IFERROR(__xludf.DUMMYFUNCTION("""COMPUTED_VALUE"""),1042.0)</f>
        <v>1042</v>
      </c>
      <c r="O66" s="21" t="str">
        <f>IFERROR(__xludf.DUMMYFUNCTION("""COMPUTED_VALUE"""),"admin")</f>
        <v>admin</v>
      </c>
      <c r="P66" s="14" t="s">
        <v>20</v>
      </c>
    </row>
    <row r="67">
      <c r="B67" s="15">
        <v>2.0</v>
      </c>
      <c r="C67" s="15">
        <v>28.0</v>
      </c>
      <c r="D67" s="13" t="s">
        <v>259</v>
      </c>
      <c r="E67" s="13" t="s">
        <v>260</v>
      </c>
      <c r="F67" s="13" t="s">
        <v>17</v>
      </c>
      <c r="G67" s="16" t="s">
        <v>261</v>
      </c>
      <c r="H67" s="14" t="s">
        <v>69</v>
      </c>
      <c r="I67" s="17" t="s">
        <v>262</v>
      </c>
      <c r="J67" s="14" t="str">
        <f>IFERROR(__xludf.DUMMYFUNCTION("IF(ISURL(I67),SPLIT(I67,""/""),"""")"),"https:")</f>
        <v>https:</v>
      </c>
      <c r="K67" s="20" t="str">
        <f>IFERROR(__xludf.DUMMYFUNCTION("""COMPUTED_VALUE"""),"www.munzee.com")</f>
        <v>www.munzee.com</v>
      </c>
      <c r="L67" s="21" t="str">
        <f>IFERROR(__xludf.DUMMYFUNCTION("""COMPUTED_VALUE"""),"m")</f>
        <v>m</v>
      </c>
      <c r="M67" s="21" t="str">
        <f>IFERROR(__xludf.DUMMYFUNCTION("""COMPUTED_VALUE"""),"and2470")</f>
        <v>and2470</v>
      </c>
      <c r="N67" s="21">
        <f>IFERROR(__xludf.DUMMYFUNCTION("""COMPUTED_VALUE"""),1244.0)</f>
        <v>1244</v>
      </c>
      <c r="O67" s="21"/>
      <c r="P67" s="14" t="s">
        <v>20</v>
      </c>
    </row>
    <row r="68">
      <c r="B68" s="15">
        <v>2.0</v>
      </c>
      <c r="C68" s="15">
        <v>29.0</v>
      </c>
      <c r="D68" s="13" t="s">
        <v>263</v>
      </c>
      <c r="E68" s="13" t="s">
        <v>264</v>
      </c>
      <c r="F68" s="13" t="s">
        <v>17</v>
      </c>
      <c r="G68" s="16" t="s">
        <v>265</v>
      </c>
      <c r="H68" s="14" t="s">
        <v>266</v>
      </c>
      <c r="I68" s="17" t="s">
        <v>267</v>
      </c>
      <c r="J68" s="14" t="str">
        <f>IFERROR(__xludf.DUMMYFUNCTION("IF(ISURL(I68),SPLIT(I68,""/""),"""")"),"https:")</f>
        <v>https:</v>
      </c>
      <c r="K68" s="20" t="str">
        <f>IFERROR(__xludf.DUMMYFUNCTION("""COMPUTED_VALUE"""),"www.munzee.com")</f>
        <v>www.munzee.com</v>
      </c>
      <c r="L68" s="21" t="str">
        <f>IFERROR(__xludf.DUMMYFUNCTION("""COMPUTED_VALUE"""),"m")</f>
        <v>m</v>
      </c>
      <c r="M68" s="21" t="str">
        <f>IFERROR(__xludf.DUMMYFUNCTION("""COMPUTED_VALUE"""),"Vonney")</f>
        <v>Vonney</v>
      </c>
      <c r="N68" s="21">
        <f>IFERROR(__xludf.DUMMYFUNCTION("""COMPUTED_VALUE"""),1442.0)</f>
        <v>1442</v>
      </c>
      <c r="O68" s="21"/>
      <c r="P68" s="14" t="s">
        <v>20</v>
      </c>
    </row>
    <row r="69">
      <c r="B69" s="15">
        <v>2.0</v>
      </c>
      <c r="C69" s="15">
        <v>30.0</v>
      </c>
      <c r="D69" s="13" t="s">
        <v>268</v>
      </c>
      <c r="E69" s="13" t="s">
        <v>269</v>
      </c>
      <c r="F69" s="13" t="s">
        <v>155</v>
      </c>
      <c r="G69" s="16" t="s">
        <v>270</v>
      </c>
      <c r="H69" s="14" t="str">
        <f>M69</f>
        <v>Charonovci</v>
      </c>
      <c r="I69" s="22" t="s">
        <v>271</v>
      </c>
      <c r="J69" s="14" t="str">
        <f>IFERROR(__xludf.DUMMYFUNCTION("IF(ISURL(I69),SPLIT(I69,""/""),"""")"),"https:")</f>
        <v>https:</v>
      </c>
      <c r="K69" s="22" t="str">
        <f>IFERROR(__xludf.DUMMYFUNCTION("""COMPUTED_VALUE"""),"www.munzee.com")</f>
        <v>www.munzee.com</v>
      </c>
      <c r="L69" s="13" t="str">
        <f>IFERROR(__xludf.DUMMYFUNCTION("""COMPUTED_VALUE"""),"m")</f>
        <v>m</v>
      </c>
      <c r="M69" s="13" t="str">
        <f>IFERROR(__xludf.DUMMYFUNCTION("""COMPUTED_VALUE"""),"Charonovci")</f>
        <v>Charonovci</v>
      </c>
      <c r="N69" s="13">
        <f>IFERROR(__xludf.DUMMYFUNCTION("""COMPUTED_VALUE"""),567.0)</f>
        <v>567</v>
      </c>
      <c r="O69" s="13"/>
      <c r="P69" s="14" t="s">
        <v>20</v>
      </c>
    </row>
    <row r="70">
      <c r="B70" s="15">
        <v>2.0</v>
      </c>
      <c r="C70" s="15">
        <v>31.0</v>
      </c>
      <c r="D70" s="13" t="s">
        <v>272</v>
      </c>
      <c r="E70" s="13" t="s">
        <v>273</v>
      </c>
      <c r="F70" s="13" t="s">
        <v>155</v>
      </c>
      <c r="G70" s="16" t="s">
        <v>274</v>
      </c>
      <c r="H70" s="14" t="s">
        <v>275</v>
      </c>
      <c r="I70" s="17" t="s">
        <v>276</v>
      </c>
      <c r="J70" s="14" t="str">
        <f>IFERROR(__xludf.DUMMYFUNCTION("IF(ISURL(I70),SPLIT(I70,""/""),"""")"),"https:")</f>
        <v>https:</v>
      </c>
      <c r="K70" s="20" t="str">
        <f>IFERROR(__xludf.DUMMYFUNCTION("""COMPUTED_VALUE"""),"www.munzee.com")</f>
        <v>www.munzee.com</v>
      </c>
      <c r="L70" s="21" t="str">
        <f>IFERROR(__xludf.DUMMYFUNCTION("""COMPUTED_VALUE"""),"m")</f>
        <v>m</v>
      </c>
      <c r="M70" s="21" t="str">
        <f>IFERROR(__xludf.DUMMYFUNCTION("""COMPUTED_VALUE"""),"kpr1000")</f>
        <v>kpr1000</v>
      </c>
      <c r="N70" s="21">
        <f>IFERROR(__xludf.DUMMYFUNCTION("""COMPUTED_VALUE"""),10206.0)</f>
        <v>10206</v>
      </c>
      <c r="O70" s="21"/>
      <c r="P70" s="14" t="s">
        <v>20</v>
      </c>
    </row>
    <row r="71">
      <c r="B71" s="15">
        <v>2.0</v>
      </c>
      <c r="C71" s="15">
        <v>32.0</v>
      </c>
      <c r="D71" s="13" t="s">
        <v>277</v>
      </c>
      <c r="E71" s="13" t="s">
        <v>278</v>
      </c>
      <c r="F71" s="13" t="s">
        <v>17</v>
      </c>
      <c r="G71" s="16" t="s">
        <v>279</v>
      </c>
      <c r="H71" s="14" t="str">
        <f>M71</f>
        <v>Lorax1</v>
      </c>
      <c r="I71" s="17" t="s">
        <v>280</v>
      </c>
      <c r="J71" s="14" t="str">
        <f>IFERROR(__xludf.DUMMYFUNCTION("IF(ISURL(I71),SPLIT(I71,""/""),"""")"),"https:")</f>
        <v>https:</v>
      </c>
      <c r="K71" s="17" t="str">
        <f>IFERROR(__xludf.DUMMYFUNCTION("""COMPUTED_VALUE"""),"www.munzee.com")</f>
        <v>www.munzee.com</v>
      </c>
      <c r="L71" s="14" t="str">
        <f>IFERROR(__xludf.DUMMYFUNCTION("""COMPUTED_VALUE"""),"m")</f>
        <v>m</v>
      </c>
      <c r="M71" s="14" t="str">
        <f>IFERROR(__xludf.DUMMYFUNCTION("""COMPUTED_VALUE"""),"Lorax1")</f>
        <v>Lorax1</v>
      </c>
      <c r="N71" s="14">
        <f>IFERROR(__xludf.DUMMYFUNCTION("""COMPUTED_VALUE"""),361.0)</f>
        <v>361</v>
      </c>
      <c r="O71" s="14"/>
      <c r="P71" s="14" t="s">
        <v>20</v>
      </c>
    </row>
    <row r="72">
      <c r="B72" s="15">
        <v>3.0</v>
      </c>
      <c r="C72" s="15">
        <v>2.0</v>
      </c>
      <c r="D72" s="13" t="s">
        <v>281</v>
      </c>
      <c r="E72" s="13" t="s">
        <v>282</v>
      </c>
      <c r="F72" s="13" t="s">
        <v>17</v>
      </c>
      <c r="G72" s="16" t="s">
        <v>283</v>
      </c>
      <c r="H72" s="14" t="s">
        <v>284</v>
      </c>
      <c r="I72" s="17" t="s">
        <v>285</v>
      </c>
      <c r="J72" s="14" t="str">
        <f>IFERROR(__xludf.DUMMYFUNCTION("IF(ISURL(I72),SPLIT(I72,""/""),"""")"),"https:")</f>
        <v>https:</v>
      </c>
      <c r="K72" s="20" t="str">
        <f>IFERROR(__xludf.DUMMYFUNCTION("""COMPUTED_VALUE"""),"www.munzee.com")</f>
        <v>www.munzee.com</v>
      </c>
      <c r="L72" s="21" t="str">
        <f>IFERROR(__xludf.DUMMYFUNCTION("""COMPUTED_VALUE"""),"m")</f>
        <v>m</v>
      </c>
      <c r="M72" s="21" t="str">
        <f>IFERROR(__xludf.DUMMYFUNCTION("""COMPUTED_VALUE"""),"Kapor24")</f>
        <v>Kapor24</v>
      </c>
      <c r="N72" s="21">
        <f>IFERROR(__xludf.DUMMYFUNCTION("""COMPUTED_VALUE"""),574.0)</f>
        <v>574</v>
      </c>
      <c r="O72" s="21"/>
      <c r="P72" s="14" t="s">
        <v>20</v>
      </c>
    </row>
    <row r="73">
      <c r="B73" s="15">
        <v>3.0</v>
      </c>
      <c r="C73" s="15">
        <v>3.0</v>
      </c>
      <c r="D73" s="13" t="s">
        <v>286</v>
      </c>
      <c r="E73" s="13" t="s">
        <v>287</v>
      </c>
      <c r="F73" s="13" t="s">
        <v>155</v>
      </c>
      <c r="G73" s="16" t="s">
        <v>288</v>
      </c>
      <c r="H73" s="14" t="str">
        <f t="shared" ref="H73:H74" si="11">M73</f>
        <v>Charonovci</v>
      </c>
      <c r="I73" s="22" t="s">
        <v>289</v>
      </c>
      <c r="J73" s="14" t="str">
        <f>IFERROR(__xludf.DUMMYFUNCTION("IF(ISURL(I73),SPLIT(I73,""/""),"""")"),"https:")</f>
        <v>https:</v>
      </c>
      <c r="K73" s="22" t="str">
        <f>IFERROR(__xludf.DUMMYFUNCTION("""COMPUTED_VALUE"""),"www.munzee.com")</f>
        <v>www.munzee.com</v>
      </c>
      <c r="L73" s="13" t="str">
        <f>IFERROR(__xludf.DUMMYFUNCTION("""COMPUTED_VALUE"""),"m")</f>
        <v>m</v>
      </c>
      <c r="M73" s="13" t="str">
        <f>IFERROR(__xludf.DUMMYFUNCTION("""COMPUTED_VALUE"""),"Charonovci")</f>
        <v>Charonovci</v>
      </c>
      <c r="N73" s="13">
        <f>IFERROR(__xludf.DUMMYFUNCTION("""COMPUTED_VALUE"""),1314.0)</f>
        <v>1314</v>
      </c>
      <c r="O73" s="13"/>
      <c r="P73" s="14" t="s">
        <v>20</v>
      </c>
    </row>
    <row r="74">
      <c r="B74" s="15">
        <v>3.0</v>
      </c>
      <c r="C74" s="15">
        <v>4.0</v>
      </c>
      <c r="D74" s="13" t="s">
        <v>290</v>
      </c>
      <c r="E74" s="13" t="s">
        <v>291</v>
      </c>
      <c r="F74" s="13" t="s">
        <v>17</v>
      </c>
      <c r="G74" s="16" t="s">
        <v>292</v>
      </c>
      <c r="H74" s="14" t="str">
        <f t="shared" si="11"/>
        <v>29Februaris</v>
      </c>
      <c r="I74" s="17" t="s">
        <v>293</v>
      </c>
      <c r="J74" s="14" t="str">
        <f>IFERROR(__xludf.DUMMYFUNCTION("IF(ISURL(I74),SPLIT(I74,""/""),"""")"),"https:")</f>
        <v>https:</v>
      </c>
      <c r="K74" s="20" t="str">
        <f>IFERROR(__xludf.DUMMYFUNCTION("""COMPUTED_VALUE"""),"www.munzee.com")</f>
        <v>www.munzee.com</v>
      </c>
      <c r="L74" s="21" t="str">
        <f>IFERROR(__xludf.DUMMYFUNCTION("""COMPUTED_VALUE"""),"m")</f>
        <v>m</v>
      </c>
      <c r="M74" s="21" t="str">
        <f>IFERROR(__xludf.DUMMYFUNCTION("""COMPUTED_VALUE"""),"29Februaris")</f>
        <v>29Februaris</v>
      </c>
      <c r="N74" s="21">
        <f>IFERROR(__xludf.DUMMYFUNCTION("""COMPUTED_VALUE"""),1324.0)</f>
        <v>1324</v>
      </c>
      <c r="O74" s="21" t="str">
        <f>IFERROR(__xludf.DUMMYFUNCTION("""COMPUTED_VALUE"""),"admin")</f>
        <v>admin</v>
      </c>
      <c r="P74" s="14" t="s">
        <v>20</v>
      </c>
    </row>
    <row r="75">
      <c r="B75" s="15">
        <v>3.0</v>
      </c>
      <c r="C75" s="15">
        <v>5.0</v>
      </c>
      <c r="D75" s="13" t="s">
        <v>294</v>
      </c>
      <c r="E75" s="13" t="s">
        <v>295</v>
      </c>
      <c r="F75" s="13" t="s">
        <v>17</v>
      </c>
      <c r="G75" s="16" t="s">
        <v>296</v>
      </c>
      <c r="H75" s="14" t="s">
        <v>297</v>
      </c>
      <c r="I75" s="11" t="s">
        <v>298</v>
      </c>
      <c r="J75" s="14" t="str">
        <f>IFERROR(__xludf.DUMMYFUNCTION("IF(ISURL(I75),SPLIT(I75,""/""),"""")"),"https:")</f>
        <v>https:</v>
      </c>
      <c r="K75" s="11" t="str">
        <f>IFERROR(__xludf.DUMMYFUNCTION("""COMPUTED_VALUE"""),"www.munzee.com")</f>
        <v>www.munzee.com</v>
      </c>
      <c r="L75" s="23" t="str">
        <f>IFERROR(__xludf.DUMMYFUNCTION("""COMPUTED_VALUE"""),"m")</f>
        <v>m</v>
      </c>
      <c r="M75" s="23" t="str">
        <f>IFERROR(__xludf.DUMMYFUNCTION("""COMPUTED_VALUE"""),"dorsetknob")</f>
        <v>dorsetknob</v>
      </c>
      <c r="N75" s="23">
        <f>IFERROR(__xludf.DUMMYFUNCTION("""COMPUTED_VALUE"""),4367.0)</f>
        <v>4367</v>
      </c>
      <c r="O75" s="23"/>
      <c r="P75" s="14" t="s">
        <v>20</v>
      </c>
    </row>
    <row r="76">
      <c r="B76" s="15">
        <v>3.0</v>
      </c>
      <c r="C76" s="15">
        <v>6.0</v>
      </c>
      <c r="D76" s="13" t="s">
        <v>299</v>
      </c>
      <c r="E76" s="13" t="s">
        <v>300</v>
      </c>
      <c r="F76" s="13" t="s">
        <v>17</v>
      </c>
      <c r="G76" s="16" t="s">
        <v>301</v>
      </c>
      <c r="H76" s="14" t="s">
        <v>302</v>
      </c>
      <c r="I76" s="17" t="s">
        <v>303</v>
      </c>
      <c r="J76" s="14" t="str">
        <f>IFERROR(__xludf.DUMMYFUNCTION("IF(ISURL(I76),SPLIT(I76,""/""),"""")"),"https:")</f>
        <v>https:</v>
      </c>
      <c r="K76" s="20" t="str">
        <f>IFERROR(__xludf.DUMMYFUNCTION("""COMPUTED_VALUE"""),"www.munzee.com")</f>
        <v>www.munzee.com</v>
      </c>
      <c r="L76" s="21" t="str">
        <f>IFERROR(__xludf.DUMMYFUNCTION("""COMPUTED_VALUE"""),"m")</f>
        <v>m</v>
      </c>
      <c r="M76" s="21" t="str">
        <f>IFERROR(__xludf.DUMMYFUNCTION("""COMPUTED_VALUE"""),"Unicorn55")</f>
        <v>Unicorn55</v>
      </c>
      <c r="N76" s="21">
        <f>IFERROR(__xludf.DUMMYFUNCTION("""COMPUTED_VALUE"""),3683.0)</f>
        <v>3683</v>
      </c>
      <c r="O76" s="21"/>
      <c r="P76" s="14" t="s">
        <v>20</v>
      </c>
    </row>
    <row r="77">
      <c r="B77" s="15">
        <v>3.0</v>
      </c>
      <c r="C77" s="15">
        <v>7.0</v>
      </c>
      <c r="D77" s="13" t="s">
        <v>304</v>
      </c>
      <c r="E77" s="13" t="s">
        <v>305</v>
      </c>
      <c r="F77" s="13" t="s">
        <v>155</v>
      </c>
      <c r="G77" s="16" t="s">
        <v>306</v>
      </c>
      <c r="H77" s="14" t="str">
        <f t="shared" ref="H77:H79" si="12">M77</f>
        <v>Charonovci</v>
      </c>
      <c r="I77" s="22" t="s">
        <v>307</v>
      </c>
      <c r="J77" s="14" t="str">
        <f>IFERROR(__xludf.DUMMYFUNCTION("IF(ISURL(I77),SPLIT(I77,""/""),"""")"),"https:")</f>
        <v>https:</v>
      </c>
      <c r="K77" s="22" t="str">
        <f>IFERROR(__xludf.DUMMYFUNCTION("""COMPUTED_VALUE"""),"www.munzee.com")</f>
        <v>www.munzee.com</v>
      </c>
      <c r="L77" s="13" t="str">
        <f>IFERROR(__xludf.DUMMYFUNCTION("""COMPUTED_VALUE"""),"m")</f>
        <v>m</v>
      </c>
      <c r="M77" s="13" t="str">
        <f>IFERROR(__xludf.DUMMYFUNCTION("""COMPUTED_VALUE"""),"Charonovci")</f>
        <v>Charonovci</v>
      </c>
      <c r="N77" s="13">
        <f>IFERROR(__xludf.DUMMYFUNCTION("""COMPUTED_VALUE"""),1126.0)</f>
        <v>1126</v>
      </c>
      <c r="O77" s="13"/>
      <c r="P77" s="14" t="s">
        <v>20</v>
      </c>
    </row>
    <row r="78">
      <c r="B78" s="15">
        <v>3.0</v>
      </c>
      <c r="C78" s="15">
        <v>8.0</v>
      </c>
      <c r="D78" s="13" t="s">
        <v>308</v>
      </c>
      <c r="E78" s="13" t="s">
        <v>309</v>
      </c>
      <c r="F78" s="13" t="s">
        <v>17</v>
      </c>
      <c r="G78" s="16" t="s">
        <v>310</v>
      </c>
      <c r="H78" s="14" t="str">
        <f t="shared" si="12"/>
        <v>29Februaris</v>
      </c>
      <c r="I78" s="17" t="s">
        <v>311</v>
      </c>
      <c r="J78" s="14" t="str">
        <f>IFERROR(__xludf.DUMMYFUNCTION("IF(ISURL(I78),SPLIT(I78,""/""),"""")"),"https:")</f>
        <v>https:</v>
      </c>
      <c r="K78" s="20" t="str">
        <f>IFERROR(__xludf.DUMMYFUNCTION("""COMPUTED_VALUE"""),"www.munzee.com")</f>
        <v>www.munzee.com</v>
      </c>
      <c r="L78" s="21" t="str">
        <f>IFERROR(__xludf.DUMMYFUNCTION("""COMPUTED_VALUE"""),"m")</f>
        <v>m</v>
      </c>
      <c r="M78" s="21" t="str">
        <f>IFERROR(__xludf.DUMMYFUNCTION("""COMPUTED_VALUE"""),"29Februaris")</f>
        <v>29Februaris</v>
      </c>
      <c r="N78" s="21">
        <f>IFERROR(__xludf.DUMMYFUNCTION("""COMPUTED_VALUE"""),1309.0)</f>
        <v>1309</v>
      </c>
      <c r="O78" s="21"/>
      <c r="P78" s="14" t="s">
        <v>20</v>
      </c>
    </row>
    <row r="79">
      <c r="B79" s="15">
        <v>3.0</v>
      </c>
      <c r="C79" s="15">
        <v>9.0</v>
      </c>
      <c r="D79" s="13" t="s">
        <v>312</v>
      </c>
      <c r="E79" s="13" t="s">
        <v>313</v>
      </c>
      <c r="F79" s="13" t="s">
        <v>17</v>
      </c>
      <c r="G79" s="16" t="s">
        <v>314</v>
      </c>
      <c r="H79" s="14" t="str">
        <f t="shared" si="12"/>
        <v>Unicorn55</v>
      </c>
      <c r="I79" s="17" t="s">
        <v>315</v>
      </c>
      <c r="J79" s="14" t="str">
        <f>IFERROR(__xludf.DUMMYFUNCTION("IF(ISURL(I79),SPLIT(I79,""/""),"""")"),"https:")</f>
        <v>https:</v>
      </c>
      <c r="K79" s="20" t="str">
        <f>IFERROR(__xludf.DUMMYFUNCTION("""COMPUTED_VALUE"""),"www.munzee.com")</f>
        <v>www.munzee.com</v>
      </c>
      <c r="L79" s="21" t="str">
        <f>IFERROR(__xludf.DUMMYFUNCTION("""COMPUTED_VALUE"""),"m")</f>
        <v>m</v>
      </c>
      <c r="M79" s="21" t="str">
        <f>IFERROR(__xludf.DUMMYFUNCTION("""COMPUTED_VALUE"""),"Unicorn55")</f>
        <v>Unicorn55</v>
      </c>
      <c r="N79" s="21">
        <f>IFERROR(__xludf.DUMMYFUNCTION("""COMPUTED_VALUE"""),6687.0)</f>
        <v>6687</v>
      </c>
      <c r="O79" s="21"/>
      <c r="P79" s="14" t="s">
        <v>20</v>
      </c>
    </row>
    <row r="80">
      <c r="B80" s="15">
        <v>3.0</v>
      </c>
      <c r="C80" s="15">
        <v>10.0</v>
      </c>
      <c r="D80" s="13" t="s">
        <v>316</v>
      </c>
      <c r="E80" s="13" t="s">
        <v>317</v>
      </c>
      <c r="F80" s="13" t="s">
        <v>17</v>
      </c>
      <c r="G80" s="16" t="s">
        <v>318</v>
      </c>
      <c r="H80" s="14" t="s">
        <v>319</v>
      </c>
      <c r="I80" s="17" t="s">
        <v>320</v>
      </c>
      <c r="J80" s="14" t="str">
        <f>IFERROR(__xludf.DUMMYFUNCTION("IF(ISURL(I80),SPLIT(I80,""/""),"""")"),"https:")</f>
        <v>https:</v>
      </c>
      <c r="K80" s="20" t="str">
        <f>IFERROR(__xludf.DUMMYFUNCTION("""COMPUTED_VALUE"""),"www.munzee.com")</f>
        <v>www.munzee.com</v>
      </c>
      <c r="L80" s="21" t="str">
        <f>IFERROR(__xludf.DUMMYFUNCTION("""COMPUTED_VALUE"""),"m")</f>
        <v>m</v>
      </c>
      <c r="M80" s="21" t="str">
        <f>IFERROR(__xludf.DUMMYFUNCTION("""COMPUTED_VALUE"""),"Kyrandia")</f>
        <v>Kyrandia</v>
      </c>
      <c r="N80" s="21">
        <f>IFERROR(__xludf.DUMMYFUNCTION("""COMPUTED_VALUE"""),5239.0)</f>
        <v>5239</v>
      </c>
      <c r="O80" s="21"/>
      <c r="P80" s="14" t="s">
        <v>20</v>
      </c>
    </row>
    <row r="81">
      <c r="B81" s="15">
        <v>3.0</v>
      </c>
      <c r="C81" s="15">
        <v>11.0</v>
      </c>
      <c r="D81" s="13" t="s">
        <v>321</v>
      </c>
      <c r="E81" s="13" t="s">
        <v>322</v>
      </c>
      <c r="F81" s="13" t="s">
        <v>155</v>
      </c>
      <c r="G81" s="16" t="s">
        <v>323</v>
      </c>
      <c r="H81" s="14" t="str">
        <f t="shared" ref="H81:H86" si="13">M81</f>
        <v>Charonovci</v>
      </c>
      <c r="I81" s="22" t="s">
        <v>324</v>
      </c>
      <c r="J81" s="14" t="str">
        <f>IFERROR(__xludf.DUMMYFUNCTION("IF(ISURL(I81),SPLIT(I81,""/""),"""")"),"https:")</f>
        <v>https:</v>
      </c>
      <c r="K81" s="22" t="str">
        <f>IFERROR(__xludf.DUMMYFUNCTION("""COMPUTED_VALUE"""),"www.munzee.com")</f>
        <v>www.munzee.com</v>
      </c>
      <c r="L81" s="13" t="str">
        <f>IFERROR(__xludf.DUMMYFUNCTION("""COMPUTED_VALUE"""),"m")</f>
        <v>m</v>
      </c>
      <c r="M81" s="13" t="str">
        <f>IFERROR(__xludf.DUMMYFUNCTION("""COMPUTED_VALUE"""),"Charonovci")</f>
        <v>Charonovci</v>
      </c>
      <c r="N81" s="13">
        <f>IFERROR(__xludf.DUMMYFUNCTION("""COMPUTED_VALUE"""),785.0)</f>
        <v>785</v>
      </c>
      <c r="O81" s="13"/>
      <c r="P81" s="14" t="s">
        <v>20</v>
      </c>
    </row>
    <row r="82">
      <c r="B82" s="15">
        <v>3.0</v>
      </c>
      <c r="C82" s="15">
        <v>12.0</v>
      </c>
      <c r="D82" s="13" t="s">
        <v>325</v>
      </c>
      <c r="E82" s="13" t="s">
        <v>326</v>
      </c>
      <c r="F82" s="13" t="s">
        <v>17</v>
      </c>
      <c r="G82" s="16" t="s">
        <v>327</v>
      </c>
      <c r="H82" s="14" t="str">
        <f t="shared" si="13"/>
        <v>Unicorn55</v>
      </c>
      <c r="I82" s="17" t="s">
        <v>328</v>
      </c>
      <c r="J82" s="14" t="str">
        <f>IFERROR(__xludf.DUMMYFUNCTION("IF(ISURL(I82),SPLIT(I82,""/""),"""")"),"https:")</f>
        <v>https:</v>
      </c>
      <c r="K82" s="20" t="str">
        <f>IFERROR(__xludf.DUMMYFUNCTION("""COMPUTED_VALUE"""),"www.munzee.com")</f>
        <v>www.munzee.com</v>
      </c>
      <c r="L82" s="21" t="str">
        <f>IFERROR(__xludf.DUMMYFUNCTION("""COMPUTED_VALUE"""),"m")</f>
        <v>m</v>
      </c>
      <c r="M82" s="21" t="str">
        <f>IFERROR(__xludf.DUMMYFUNCTION("""COMPUTED_VALUE"""),"Unicorn55")</f>
        <v>Unicorn55</v>
      </c>
      <c r="N82" s="21">
        <f>IFERROR(__xludf.DUMMYFUNCTION("""COMPUTED_VALUE"""),5548.0)</f>
        <v>5548</v>
      </c>
      <c r="O82" s="21"/>
      <c r="P82" s="14" t="s">
        <v>20</v>
      </c>
    </row>
    <row r="83">
      <c r="B83" s="15">
        <v>3.0</v>
      </c>
      <c r="C83" s="15">
        <v>13.0</v>
      </c>
      <c r="D83" s="13" t="s">
        <v>329</v>
      </c>
      <c r="E83" s="13" t="s">
        <v>330</v>
      </c>
      <c r="F83" s="13" t="s">
        <v>17</v>
      </c>
      <c r="G83" s="16" t="s">
        <v>331</v>
      </c>
      <c r="H83" s="14" t="str">
        <f t="shared" si="13"/>
        <v>Kumahelion</v>
      </c>
      <c r="I83" s="17" t="s">
        <v>332</v>
      </c>
      <c r="J83" s="14" t="str">
        <f>IFERROR(__xludf.DUMMYFUNCTION("IF(ISURL(I83),SPLIT(I83,""/""),"""")"),"https:")</f>
        <v>https:</v>
      </c>
      <c r="K83" s="17" t="str">
        <f>IFERROR(__xludf.DUMMYFUNCTION("""COMPUTED_VALUE"""),"www.munzee.com")</f>
        <v>www.munzee.com</v>
      </c>
      <c r="L83" s="14" t="str">
        <f>IFERROR(__xludf.DUMMYFUNCTION("""COMPUTED_VALUE"""),"m")</f>
        <v>m</v>
      </c>
      <c r="M83" s="14" t="str">
        <f>IFERROR(__xludf.DUMMYFUNCTION("""COMPUTED_VALUE"""),"Kumahelion")</f>
        <v>Kumahelion</v>
      </c>
      <c r="N83" s="14">
        <f>IFERROR(__xludf.DUMMYFUNCTION("""COMPUTED_VALUE"""),791.0)</f>
        <v>791</v>
      </c>
      <c r="O83" s="14"/>
      <c r="P83" s="14" t="s">
        <v>20</v>
      </c>
    </row>
    <row r="84">
      <c r="B84" s="15">
        <v>3.0</v>
      </c>
      <c r="C84" s="15">
        <v>14.0</v>
      </c>
      <c r="D84" s="13" t="s">
        <v>333</v>
      </c>
      <c r="E84" s="13" t="s">
        <v>334</v>
      </c>
      <c r="F84" s="13" t="s">
        <v>17</v>
      </c>
      <c r="G84" s="16" t="s">
        <v>335</v>
      </c>
      <c r="H84" s="14" t="str">
        <f t="shared" si="13"/>
        <v>Lorax1</v>
      </c>
      <c r="I84" s="18" t="s">
        <v>336</v>
      </c>
      <c r="J84" s="14" t="str">
        <f>IFERROR(__xludf.DUMMYFUNCTION("IF(ISURL(I84),SPLIT(I84,""/""),"""")"),"https:")</f>
        <v>https:</v>
      </c>
      <c r="K84" s="18" t="str">
        <f>IFERROR(__xludf.DUMMYFUNCTION("""COMPUTED_VALUE"""),"www.munzee.com")</f>
        <v>www.munzee.com</v>
      </c>
      <c r="L84" s="19" t="str">
        <f>IFERROR(__xludf.DUMMYFUNCTION("""COMPUTED_VALUE"""),"m")</f>
        <v>m</v>
      </c>
      <c r="M84" s="19" t="str">
        <f>IFERROR(__xludf.DUMMYFUNCTION("""COMPUTED_VALUE"""),"Lorax1")</f>
        <v>Lorax1</v>
      </c>
      <c r="N84" s="19">
        <f>IFERROR(__xludf.DUMMYFUNCTION("""COMPUTED_VALUE"""),366.0)</f>
        <v>366</v>
      </c>
      <c r="O84" s="19"/>
      <c r="P84" s="14" t="s">
        <v>20</v>
      </c>
    </row>
    <row r="85">
      <c r="B85" s="15">
        <v>3.0</v>
      </c>
      <c r="C85" s="15">
        <v>15.0</v>
      </c>
      <c r="D85" s="13" t="s">
        <v>337</v>
      </c>
      <c r="E85" s="13" t="s">
        <v>338</v>
      </c>
      <c r="F85" s="13" t="s">
        <v>155</v>
      </c>
      <c r="G85" s="16" t="s">
        <v>339</v>
      </c>
      <c r="H85" s="14" t="str">
        <f t="shared" si="13"/>
        <v>Charonovci</v>
      </c>
      <c r="I85" s="22" t="s">
        <v>340</v>
      </c>
      <c r="J85" s="14" t="str">
        <f>IFERROR(__xludf.DUMMYFUNCTION("IF(ISURL(I85),SPLIT(I85,""/""),"""")"),"https:")</f>
        <v>https:</v>
      </c>
      <c r="K85" s="22" t="str">
        <f>IFERROR(__xludf.DUMMYFUNCTION("""COMPUTED_VALUE"""),"www.munzee.com")</f>
        <v>www.munzee.com</v>
      </c>
      <c r="L85" s="13" t="str">
        <f>IFERROR(__xludf.DUMMYFUNCTION("""COMPUTED_VALUE"""),"m")</f>
        <v>m</v>
      </c>
      <c r="M85" s="13" t="str">
        <f>IFERROR(__xludf.DUMMYFUNCTION("""COMPUTED_VALUE"""),"Charonovci")</f>
        <v>Charonovci</v>
      </c>
      <c r="N85" s="13">
        <f>IFERROR(__xludf.DUMMYFUNCTION("""COMPUTED_VALUE"""),774.0)</f>
        <v>774</v>
      </c>
      <c r="O85" s="13"/>
      <c r="P85" s="14" t="s">
        <v>20</v>
      </c>
    </row>
    <row r="86">
      <c r="B86" s="15">
        <v>3.0</v>
      </c>
      <c r="C86" s="15">
        <v>16.0</v>
      </c>
      <c r="D86" s="13" t="s">
        <v>341</v>
      </c>
      <c r="E86" s="13" t="s">
        <v>342</v>
      </c>
      <c r="F86" s="13" t="s">
        <v>17</v>
      </c>
      <c r="G86" s="16" t="s">
        <v>343</v>
      </c>
      <c r="H86" s="14" t="str">
        <f t="shared" si="13"/>
        <v>Unicorn55</v>
      </c>
      <c r="I86" s="17" t="s">
        <v>344</v>
      </c>
      <c r="J86" s="14" t="str">
        <f>IFERROR(__xludf.DUMMYFUNCTION("IF(ISURL(I86),SPLIT(I86,""/""),"""")"),"https:")</f>
        <v>https:</v>
      </c>
      <c r="K86" s="20" t="str">
        <f>IFERROR(__xludf.DUMMYFUNCTION("""COMPUTED_VALUE"""),"www.munzee.com")</f>
        <v>www.munzee.com</v>
      </c>
      <c r="L86" s="21" t="str">
        <f>IFERROR(__xludf.DUMMYFUNCTION("""COMPUTED_VALUE"""),"m")</f>
        <v>m</v>
      </c>
      <c r="M86" s="21" t="str">
        <f>IFERROR(__xludf.DUMMYFUNCTION("""COMPUTED_VALUE"""),"Unicorn55")</f>
        <v>Unicorn55</v>
      </c>
      <c r="N86" s="21">
        <f>IFERROR(__xludf.DUMMYFUNCTION("""COMPUTED_VALUE"""),3804.0)</f>
        <v>3804</v>
      </c>
      <c r="O86" s="21"/>
      <c r="P86" s="14" t="s">
        <v>20</v>
      </c>
    </row>
    <row r="87">
      <c r="B87" s="15">
        <v>3.0</v>
      </c>
      <c r="C87" s="15">
        <v>17.0</v>
      </c>
      <c r="D87" s="13" t="s">
        <v>345</v>
      </c>
      <c r="E87" s="13" t="s">
        <v>346</v>
      </c>
      <c r="F87" s="13" t="s">
        <v>17</v>
      </c>
      <c r="G87" s="16" t="s">
        <v>347</v>
      </c>
      <c r="H87" s="14" t="s">
        <v>348</v>
      </c>
      <c r="I87" s="17" t="s">
        <v>349</v>
      </c>
      <c r="J87" s="14" t="str">
        <f>IFERROR(__xludf.DUMMYFUNCTION("IF(ISURL(I87),SPLIT(I87,""/""),"""")"),"https:")</f>
        <v>https:</v>
      </c>
      <c r="K87" s="20" t="str">
        <f>IFERROR(__xludf.DUMMYFUNCTION("""COMPUTED_VALUE"""),"www.munzee.com")</f>
        <v>www.munzee.com</v>
      </c>
      <c r="L87" s="21" t="str">
        <f>IFERROR(__xludf.DUMMYFUNCTION("""COMPUTED_VALUE"""),"m")</f>
        <v>m</v>
      </c>
      <c r="M87" s="21" t="str">
        <f>IFERROR(__xludf.DUMMYFUNCTION("""COMPUTED_VALUE"""),"Mallet75")</f>
        <v>Mallet75</v>
      </c>
      <c r="N87" s="21">
        <f>IFERROR(__xludf.DUMMYFUNCTION("""COMPUTED_VALUE"""),2016.0)</f>
        <v>2016</v>
      </c>
      <c r="O87" s="21" t="str">
        <f>IFERROR(__xludf.DUMMYFUNCTION("""COMPUTED_VALUE"""),"admin")</f>
        <v>admin</v>
      </c>
      <c r="P87" s="14" t="s">
        <v>20</v>
      </c>
    </row>
    <row r="88">
      <c r="B88" s="15">
        <v>3.0</v>
      </c>
      <c r="C88" s="15">
        <v>18.0</v>
      </c>
      <c r="D88" s="13" t="s">
        <v>350</v>
      </c>
      <c r="E88" s="13" t="s">
        <v>351</v>
      </c>
      <c r="F88" s="13" t="s">
        <v>17</v>
      </c>
      <c r="G88" s="16" t="s">
        <v>352</v>
      </c>
      <c r="H88" s="14" t="s">
        <v>353</v>
      </c>
      <c r="I88" s="17" t="s">
        <v>354</v>
      </c>
      <c r="J88" s="14" t="str">
        <f>IFERROR(__xludf.DUMMYFUNCTION("IF(ISURL(I88),SPLIT(I88,""/""),"""")"),"https:")</f>
        <v>https:</v>
      </c>
      <c r="K88" s="20" t="str">
        <f>IFERROR(__xludf.DUMMYFUNCTION("""COMPUTED_VALUE"""),"www.munzee.com")</f>
        <v>www.munzee.com</v>
      </c>
      <c r="L88" s="21" t="str">
        <f>IFERROR(__xludf.DUMMYFUNCTION("""COMPUTED_VALUE"""),"m")</f>
        <v>m</v>
      </c>
      <c r="M88" s="21" t="str">
        <f>IFERROR(__xludf.DUMMYFUNCTION("""COMPUTED_VALUE"""),"LFC21")</f>
        <v>LFC21</v>
      </c>
      <c r="N88" s="21">
        <f>IFERROR(__xludf.DUMMYFUNCTION("""COMPUTED_VALUE"""),6622.0)</f>
        <v>6622</v>
      </c>
      <c r="O88" s="21"/>
      <c r="P88" s="14" t="s">
        <v>20</v>
      </c>
    </row>
    <row r="89">
      <c r="B89" s="15">
        <v>3.0</v>
      </c>
      <c r="C89" s="15">
        <v>19.0</v>
      </c>
      <c r="D89" s="13" t="s">
        <v>355</v>
      </c>
      <c r="E89" s="13" t="s">
        <v>356</v>
      </c>
      <c r="F89" s="13" t="s">
        <v>17</v>
      </c>
      <c r="G89" s="16" t="s">
        <v>357</v>
      </c>
      <c r="H89" s="14" t="s">
        <v>177</v>
      </c>
      <c r="I89" s="17" t="s">
        <v>358</v>
      </c>
      <c r="J89" s="14" t="str">
        <f>IFERROR(__xludf.DUMMYFUNCTION("IF(ISURL(I89),SPLIT(I89,""/""),"""")"),"https:")</f>
        <v>https:</v>
      </c>
      <c r="K89" s="20" t="str">
        <f>IFERROR(__xludf.DUMMYFUNCTION("""COMPUTED_VALUE"""),"www.munzee.com")</f>
        <v>www.munzee.com</v>
      </c>
      <c r="L89" s="21" t="str">
        <f>IFERROR(__xludf.DUMMYFUNCTION("""COMPUTED_VALUE"""),"m")</f>
        <v>m</v>
      </c>
      <c r="M89" s="21" t="str">
        <f>IFERROR(__xludf.DUMMYFUNCTION("""COMPUTED_VALUE"""),"mrsg9064")</f>
        <v>mrsg9064</v>
      </c>
      <c r="N89" s="21">
        <f>IFERROR(__xludf.DUMMYFUNCTION("""COMPUTED_VALUE"""),9290.0)</f>
        <v>9290</v>
      </c>
      <c r="O89" s="21"/>
      <c r="P89" s="14" t="s">
        <v>20</v>
      </c>
    </row>
    <row r="90">
      <c r="B90" s="15">
        <v>3.0</v>
      </c>
      <c r="C90" s="15">
        <v>20.0</v>
      </c>
      <c r="D90" s="13" t="s">
        <v>359</v>
      </c>
      <c r="E90" s="13" t="s">
        <v>360</v>
      </c>
      <c r="F90" s="13" t="s">
        <v>155</v>
      </c>
      <c r="G90" s="16" t="s">
        <v>361</v>
      </c>
      <c r="H90" s="14" t="str">
        <f>M90</f>
        <v>Charonovci</v>
      </c>
      <c r="I90" s="22" t="s">
        <v>362</v>
      </c>
      <c r="J90" s="14" t="str">
        <f>IFERROR(__xludf.DUMMYFUNCTION("IF(ISURL(I90),SPLIT(I90,""/""),"""")"),"https:")</f>
        <v>https:</v>
      </c>
      <c r="K90" s="22" t="str">
        <f>IFERROR(__xludf.DUMMYFUNCTION("""COMPUTED_VALUE"""),"www.munzee.com")</f>
        <v>www.munzee.com</v>
      </c>
      <c r="L90" s="13" t="str">
        <f>IFERROR(__xludf.DUMMYFUNCTION("""COMPUTED_VALUE"""),"m")</f>
        <v>m</v>
      </c>
      <c r="M90" s="13" t="str">
        <f>IFERROR(__xludf.DUMMYFUNCTION("""COMPUTED_VALUE"""),"Charonovci")</f>
        <v>Charonovci</v>
      </c>
      <c r="N90" s="13">
        <f>IFERROR(__xludf.DUMMYFUNCTION("""COMPUTED_VALUE"""),467.0)</f>
        <v>467</v>
      </c>
      <c r="O90" s="13"/>
      <c r="P90" s="14" t="s">
        <v>20</v>
      </c>
    </row>
    <row r="91">
      <c r="B91" s="15">
        <v>3.0</v>
      </c>
      <c r="C91" s="15">
        <v>21.0</v>
      </c>
      <c r="D91" s="13" t="s">
        <v>363</v>
      </c>
      <c r="E91" s="13" t="s">
        <v>364</v>
      </c>
      <c r="F91" s="13" t="s">
        <v>17</v>
      </c>
      <c r="G91" s="16" t="s">
        <v>365</v>
      </c>
      <c r="H91" s="14" t="s">
        <v>186</v>
      </c>
      <c r="I91" s="17" t="s">
        <v>366</v>
      </c>
      <c r="J91" s="14" t="str">
        <f>IFERROR(__xludf.DUMMYFUNCTION("IF(ISURL(I91),SPLIT(I91,""/""),"""")"),"https:")</f>
        <v>https:</v>
      </c>
      <c r="K91" s="20" t="str">
        <f>IFERROR(__xludf.DUMMYFUNCTION("""COMPUTED_VALUE"""),"www.munzee.com")</f>
        <v>www.munzee.com</v>
      </c>
      <c r="L91" s="21" t="str">
        <f>IFERROR(__xludf.DUMMYFUNCTION("""COMPUTED_VALUE"""),"m")</f>
        <v>m</v>
      </c>
      <c r="M91" s="21" t="str">
        <f>IFERROR(__xludf.DUMMYFUNCTION("""COMPUTED_VALUE"""),"habu")</f>
        <v>habu</v>
      </c>
      <c r="N91" s="21">
        <f>IFERROR(__xludf.DUMMYFUNCTION("""COMPUTED_VALUE"""),11686.0)</f>
        <v>11686</v>
      </c>
      <c r="O91" s="21"/>
      <c r="P91" s="14" t="s">
        <v>20</v>
      </c>
    </row>
    <row r="92">
      <c r="B92" s="15">
        <v>3.0</v>
      </c>
      <c r="C92" s="15">
        <v>22.0</v>
      </c>
      <c r="D92" s="13" t="s">
        <v>367</v>
      </c>
      <c r="E92" s="13" t="s">
        <v>368</v>
      </c>
      <c r="F92" s="13" t="s">
        <v>17</v>
      </c>
      <c r="G92" s="16" t="s">
        <v>369</v>
      </c>
      <c r="H92" s="14" t="str">
        <f t="shared" ref="H92:H93" si="14">M92</f>
        <v>Unicorn55</v>
      </c>
      <c r="I92" s="17" t="s">
        <v>370</v>
      </c>
      <c r="J92" s="14" t="str">
        <f>IFERROR(__xludf.DUMMYFUNCTION("IF(ISURL(I92),SPLIT(I92,""/""),"""")"),"https:")</f>
        <v>https:</v>
      </c>
      <c r="K92" s="20" t="str">
        <f>IFERROR(__xludf.DUMMYFUNCTION("""COMPUTED_VALUE"""),"www.munzee.com")</f>
        <v>www.munzee.com</v>
      </c>
      <c r="L92" s="21" t="str">
        <f>IFERROR(__xludf.DUMMYFUNCTION("""COMPUTED_VALUE"""),"m")</f>
        <v>m</v>
      </c>
      <c r="M92" s="21" t="str">
        <f>IFERROR(__xludf.DUMMYFUNCTION("""COMPUTED_VALUE"""),"Unicorn55")</f>
        <v>Unicorn55</v>
      </c>
      <c r="N92" s="21">
        <f>IFERROR(__xludf.DUMMYFUNCTION("""COMPUTED_VALUE"""),4180.0)</f>
        <v>4180</v>
      </c>
      <c r="O92" s="21"/>
      <c r="P92" s="14" t="s">
        <v>20</v>
      </c>
    </row>
    <row r="93">
      <c r="B93" s="15">
        <v>3.0</v>
      </c>
      <c r="C93" s="15">
        <v>23.0</v>
      </c>
      <c r="D93" s="13" t="s">
        <v>371</v>
      </c>
      <c r="E93" s="13" t="s">
        <v>372</v>
      </c>
      <c r="F93" s="13" t="s">
        <v>155</v>
      </c>
      <c r="G93" s="16" t="s">
        <v>373</v>
      </c>
      <c r="H93" s="14" t="str">
        <f t="shared" si="14"/>
        <v>Charonovci</v>
      </c>
      <c r="I93" s="22" t="s">
        <v>374</v>
      </c>
      <c r="J93" s="14" t="str">
        <f>IFERROR(__xludf.DUMMYFUNCTION("IF(ISURL(I93),SPLIT(I93,""/""),"""")"),"https:")</f>
        <v>https:</v>
      </c>
      <c r="K93" s="22" t="str">
        <f>IFERROR(__xludf.DUMMYFUNCTION("""COMPUTED_VALUE"""),"www.munzee.com")</f>
        <v>www.munzee.com</v>
      </c>
      <c r="L93" s="13" t="str">
        <f>IFERROR(__xludf.DUMMYFUNCTION("""COMPUTED_VALUE"""),"m")</f>
        <v>m</v>
      </c>
      <c r="M93" s="13" t="str">
        <f>IFERROR(__xludf.DUMMYFUNCTION("""COMPUTED_VALUE"""),"Charonovci")</f>
        <v>Charonovci</v>
      </c>
      <c r="N93" s="13">
        <f>IFERROR(__xludf.DUMMYFUNCTION("""COMPUTED_VALUE"""),430.0)</f>
        <v>430</v>
      </c>
      <c r="O93" s="13"/>
      <c r="P93" s="14" t="s">
        <v>20</v>
      </c>
    </row>
    <row r="94">
      <c r="B94" s="15">
        <v>3.0</v>
      </c>
      <c r="C94" s="15">
        <v>24.0</v>
      </c>
      <c r="D94" s="13" t="s">
        <v>375</v>
      </c>
      <c r="E94" s="13" t="s">
        <v>376</v>
      </c>
      <c r="F94" s="13" t="s">
        <v>17</v>
      </c>
      <c r="G94" s="16" t="s">
        <v>377</v>
      </c>
      <c r="H94" s="14" t="s">
        <v>378</v>
      </c>
      <c r="I94" s="17" t="s">
        <v>379</v>
      </c>
      <c r="J94" s="14" t="str">
        <f>IFERROR(__xludf.DUMMYFUNCTION("IF(ISURL(I94),SPLIT(I94,""/""),"""")"),"https:")</f>
        <v>https:</v>
      </c>
      <c r="K94" s="20" t="str">
        <f>IFERROR(__xludf.DUMMYFUNCTION("""COMPUTED_VALUE"""),"www.munzee.com")</f>
        <v>www.munzee.com</v>
      </c>
      <c r="L94" s="21" t="str">
        <f>IFERROR(__xludf.DUMMYFUNCTION("""COMPUTED_VALUE"""),"m")</f>
        <v>m</v>
      </c>
      <c r="M94" s="21" t="str">
        <f>IFERROR(__xludf.DUMMYFUNCTION("""COMPUTED_VALUE"""),"Aiden29")</f>
        <v>Aiden29</v>
      </c>
      <c r="N94" s="21">
        <f>IFERROR(__xludf.DUMMYFUNCTION("""COMPUTED_VALUE"""),6454.0)</f>
        <v>6454</v>
      </c>
      <c r="O94" s="21"/>
      <c r="P94" s="14" t="s">
        <v>20</v>
      </c>
    </row>
    <row r="95">
      <c r="B95" s="15">
        <v>3.0</v>
      </c>
      <c r="C95" s="15">
        <v>25.0</v>
      </c>
      <c r="D95" s="13" t="s">
        <v>380</v>
      </c>
      <c r="E95" s="13" t="s">
        <v>381</v>
      </c>
      <c r="F95" s="13" t="s">
        <v>155</v>
      </c>
      <c r="G95" s="16" t="s">
        <v>382</v>
      </c>
      <c r="H95" s="14" t="str">
        <f t="shared" ref="H95:H98" si="15">M95</f>
        <v>katrina123</v>
      </c>
      <c r="I95" s="17" t="s">
        <v>383</v>
      </c>
      <c r="J95" s="14" t="str">
        <f>IFERROR(__xludf.DUMMYFUNCTION("IF(ISURL(I95),SPLIT(I95,""/""),"""")"),"https:")</f>
        <v>https:</v>
      </c>
      <c r="K95" s="20" t="str">
        <f>IFERROR(__xludf.DUMMYFUNCTION("""COMPUTED_VALUE"""),"www.munzee.com")</f>
        <v>www.munzee.com</v>
      </c>
      <c r="L95" s="21" t="str">
        <f>IFERROR(__xludf.DUMMYFUNCTION("""COMPUTED_VALUE"""),"m")</f>
        <v>m</v>
      </c>
      <c r="M95" s="21" t="str">
        <f>IFERROR(__xludf.DUMMYFUNCTION("""COMPUTED_VALUE"""),"katrina123")</f>
        <v>katrina123</v>
      </c>
      <c r="N95" s="21">
        <f>IFERROR(__xludf.DUMMYFUNCTION("""COMPUTED_VALUE"""),405.0)</f>
        <v>405</v>
      </c>
      <c r="O95" s="21"/>
      <c r="P95" s="14" t="s">
        <v>20</v>
      </c>
    </row>
    <row r="96">
      <c r="B96" s="15">
        <v>3.0</v>
      </c>
      <c r="C96" s="15">
        <v>26.0</v>
      </c>
      <c r="D96" s="13" t="s">
        <v>384</v>
      </c>
      <c r="E96" s="13" t="s">
        <v>385</v>
      </c>
      <c r="F96" s="13" t="s">
        <v>17</v>
      </c>
      <c r="G96" s="16" t="s">
        <v>386</v>
      </c>
      <c r="H96" s="14" t="str">
        <f t="shared" si="15"/>
        <v>Unicorn55</v>
      </c>
      <c r="I96" s="18" t="s">
        <v>387</v>
      </c>
      <c r="J96" s="14" t="str">
        <f>IFERROR(__xludf.DUMMYFUNCTION("IF(ISURL(I96),SPLIT(I96,""/""),"""")"),"https:")</f>
        <v>https:</v>
      </c>
      <c r="K96" s="20" t="str">
        <f>IFERROR(__xludf.DUMMYFUNCTION("""COMPUTED_VALUE"""),"www.munzee.com")</f>
        <v>www.munzee.com</v>
      </c>
      <c r="L96" s="21" t="str">
        <f>IFERROR(__xludf.DUMMYFUNCTION("""COMPUTED_VALUE"""),"m")</f>
        <v>m</v>
      </c>
      <c r="M96" s="21" t="str">
        <f>IFERROR(__xludf.DUMMYFUNCTION("""COMPUTED_VALUE"""),"Unicorn55")</f>
        <v>Unicorn55</v>
      </c>
      <c r="N96" s="21">
        <f>IFERROR(__xludf.DUMMYFUNCTION("""COMPUTED_VALUE"""),4305.0)</f>
        <v>4305</v>
      </c>
      <c r="O96" s="21"/>
      <c r="P96" s="14" t="s">
        <v>20</v>
      </c>
    </row>
    <row r="97">
      <c r="B97" s="15">
        <v>3.0</v>
      </c>
      <c r="C97" s="15">
        <v>27.0</v>
      </c>
      <c r="D97" s="13" t="s">
        <v>388</v>
      </c>
      <c r="E97" s="13" t="s">
        <v>389</v>
      </c>
      <c r="F97" s="13" t="s">
        <v>155</v>
      </c>
      <c r="G97" s="16" t="s">
        <v>390</v>
      </c>
      <c r="H97" s="14" t="str">
        <f t="shared" si="15"/>
        <v>Charonovci</v>
      </c>
      <c r="I97" s="22" t="s">
        <v>391</v>
      </c>
      <c r="J97" s="14" t="str">
        <f>IFERROR(__xludf.DUMMYFUNCTION("IF(ISURL(I97),SPLIT(I97,""/""),"""")"),"https:")</f>
        <v>https:</v>
      </c>
      <c r="K97" s="22" t="str">
        <f>IFERROR(__xludf.DUMMYFUNCTION("""COMPUTED_VALUE"""),"www.munzee.com")</f>
        <v>www.munzee.com</v>
      </c>
      <c r="L97" s="13" t="str">
        <f>IFERROR(__xludf.DUMMYFUNCTION("""COMPUTED_VALUE"""),"m")</f>
        <v>m</v>
      </c>
      <c r="M97" s="13" t="str">
        <f>IFERROR(__xludf.DUMMYFUNCTION("""COMPUTED_VALUE"""),"Charonovci")</f>
        <v>Charonovci</v>
      </c>
      <c r="N97" s="13">
        <f>IFERROR(__xludf.DUMMYFUNCTION("""COMPUTED_VALUE"""),402.0)</f>
        <v>402</v>
      </c>
      <c r="O97" s="13"/>
      <c r="P97" s="14" t="s">
        <v>20</v>
      </c>
    </row>
    <row r="98">
      <c r="B98" s="15">
        <v>3.0</v>
      </c>
      <c r="C98" s="15">
        <v>28.0</v>
      </c>
      <c r="D98" s="13" t="s">
        <v>392</v>
      </c>
      <c r="E98" s="13" t="s">
        <v>393</v>
      </c>
      <c r="F98" s="13" t="s">
        <v>17</v>
      </c>
      <c r="G98" s="16" t="s">
        <v>394</v>
      </c>
      <c r="H98" s="14" t="str">
        <f t="shared" si="15"/>
        <v>nyboss</v>
      </c>
      <c r="I98" s="17" t="s">
        <v>395</v>
      </c>
      <c r="J98" s="14" t="str">
        <f>IFERROR(__xludf.DUMMYFUNCTION("IF(ISURL(I98),SPLIT(I98,""/""),"""")"),"https:")</f>
        <v>https:</v>
      </c>
      <c r="K98" s="20" t="str">
        <f>IFERROR(__xludf.DUMMYFUNCTION("""COMPUTED_VALUE"""),"www.munzee.com")</f>
        <v>www.munzee.com</v>
      </c>
      <c r="L98" s="21" t="str">
        <f>IFERROR(__xludf.DUMMYFUNCTION("""COMPUTED_VALUE"""),"m")</f>
        <v>m</v>
      </c>
      <c r="M98" s="21" t="str">
        <f>IFERROR(__xludf.DUMMYFUNCTION("""COMPUTED_VALUE"""),"nyboss")</f>
        <v>nyboss</v>
      </c>
      <c r="N98" s="21">
        <f>IFERROR(__xludf.DUMMYFUNCTION("""COMPUTED_VALUE"""),16550.0)</f>
        <v>16550</v>
      </c>
      <c r="O98" s="21" t="str">
        <f>IFERROR(__xludf.DUMMYFUNCTION("""COMPUTED_VALUE"""),"admin")</f>
        <v>admin</v>
      </c>
      <c r="P98" s="14" t="s">
        <v>20</v>
      </c>
    </row>
    <row r="99">
      <c r="B99" s="15">
        <v>3.0</v>
      </c>
      <c r="C99" s="15">
        <v>29.0</v>
      </c>
      <c r="D99" s="13" t="s">
        <v>396</v>
      </c>
      <c r="E99" s="13" t="s">
        <v>397</v>
      </c>
      <c r="F99" s="13" t="s">
        <v>155</v>
      </c>
      <c r="G99" s="16" t="s">
        <v>398</v>
      </c>
      <c r="H99" s="14" t="s">
        <v>399</v>
      </c>
      <c r="I99" s="17" t="s">
        <v>400</v>
      </c>
      <c r="J99" s="14" t="str">
        <f>IFERROR(__xludf.DUMMYFUNCTION("IF(ISURL(I99),SPLIT(I99,""/""),"""")"),"https:")</f>
        <v>https:</v>
      </c>
      <c r="K99" s="20" t="str">
        <f>IFERROR(__xludf.DUMMYFUNCTION("""COMPUTED_VALUE"""),"www.munzee.com")</f>
        <v>www.munzee.com</v>
      </c>
      <c r="L99" s="21" t="str">
        <f>IFERROR(__xludf.DUMMYFUNCTION("""COMPUTED_VALUE"""),"m")</f>
        <v>m</v>
      </c>
      <c r="M99" s="21" t="str">
        <f>IFERROR(__xludf.DUMMYFUNCTION("""COMPUTED_VALUE"""),"TubaDude")</f>
        <v>TubaDude</v>
      </c>
      <c r="N99" s="21">
        <f>IFERROR(__xludf.DUMMYFUNCTION("""COMPUTED_VALUE"""),7624.0)</f>
        <v>7624</v>
      </c>
      <c r="O99" s="21"/>
      <c r="P99" s="14" t="s">
        <v>20</v>
      </c>
    </row>
    <row r="100">
      <c r="B100" s="15">
        <v>3.0</v>
      </c>
      <c r="C100" s="15">
        <v>30.0</v>
      </c>
      <c r="D100" s="13" t="s">
        <v>401</v>
      </c>
      <c r="E100" s="13" t="s">
        <v>402</v>
      </c>
      <c r="F100" s="13" t="s">
        <v>17</v>
      </c>
      <c r="G100" s="16" t="s">
        <v>403</v>
      </c>
      <c r="H100" s="14" t="str">
        <f>M100</f>
        <v>Unicorn55</v>
      </c>
      <c r="I100" s="17" t="s">
        <v>404</v>
      </c>
      <c r="J100" s="14" t="str">
        <f>IFERROR(__xludf.DUMMYFUNCTION("IF(ISURL(I100),SPLIT(I100,""/""),"""")"),"https:")</f>
        <v>https:</v>
      </c>
      <c r="K100" s="20" t="str">
        <f>IFERROR(__xludf.DUMMYFUNCTION("""COMPUTED_VALUE"""),"www.munzee.com")</f>
        <v>www.munzee.com</v>
      </c>
      <c r="L100" s="21" t="str">
        <f>IFERROR(__xludf.DUMMYFUNCTION("""COMPUTED_VALUE"""),"m")</f>
        <v>m</v>
      </c>
      <c r="M100" s="21" t="str">
        <f>IFERROR(__xludf.DUMMYFUNCTION("""COMPUTED_VALUE"""),"Unicorn55")</f>
        <v>Unicorn55</v>
      </c>
      <c r="N100" s="21">
        <f>IFERROR(__xludf.DUMMYFUNCTION("""COMPUTED_VALUE"""),4599.0)</f>
        <v>4599</v>
      </c>
      <c r="O100" s="21"/>
      <c r="P100" s="14" t="s">
        <v>20</v>
      </c>
    </row>
    <row r="101">
      <c r="B101" s="15">
        <v>3.0</v>
      </c>
      <c r="C101" s="15">
        <v>31.0</v>
      </c>
      <c r="D101" s="13" t="s">
        <v>405</v>
      </c>
      <c r="E101" s="13" t="s">
        <v>406</v>
      </c>
      <c r="F101" s="13" t="s">
        <v>17</v>
      </c>
      <c r="G101" s="16" t="s">
        <v>407</v>
      </c>
      <c r="H101" s="14" t="s">
        <v>408</v>
      </c>
      <c r="I101" s="18" t="s">
        <v>409</v>
      </c>
      <c r="J101" s="14" t="str">
        <f>IFERROR(__xludf.DUMMYFUNCTION("IF(ISURL(I101),SPLIT(I101,""/""),"""")"),"https:")</f>
        <v>https:</v>
      </c>
      <c r="K101" s="20" t="str">
        <f>IFERROR(__xludf.DUMMYFUNCTION("""COMPUTED_VALUE"""),"www.munzee.com")</f>
        <v>www.munzee.com</v>
      </c>
      <c r="L101" s="21" t="str">
        <f>IFERROR(__xludf.DUMMYFUNCTION("""COMPUTED_VALUE"""),"m")</f>
        <v>m</v>
      </c>
      <c r="M101" s="21" t="str">
        <f>IFERROR(__xludf.DUMMYFUNCTION("""COMPUTED_VALUE"""),"Cleland")</f>
        <v>Cleland</v>
      </c>
      <c r="N101" s="21">
        <f>IFERROR(__xludf.DUMMYFUNCTION("""COMPUTED_VALUE"""),1093.0)</f>
        <v>1093</v>
      </c>
      <c r="O101" s="21" t="str">
        <f>IFERROR(__xludf.DUMMYFUNCTION("""COMPUTED_VALUE"""),"admin")</f>
        <v>admin</v>
      </c>
      <c r="P101" s="14" t="s">
        <v>20</v>
      </c>
    </row>
    <row r="102">
      <c r="B102" s="15">
        <v>3.0</v>
      </c>
      <c r="C102" s="15">
        <v>32.0</v>
      </c>
      <c r="D102" s="13" t="s">
        <v>410</v>
      </c>
      <c r="E102" s="13" t="s">
        <v>411</v>
      </c>
      <c r="F102" s="13" t="s">
        <v>17</v>
      </c>
      <c r="G102" s="16" t="s">
        <v>412</v>
      </c>
      <c r="H102" s="14" t="s">
        <v>413</v>
      </c>
      <c r="I102" s="17" t="s">
        <v>414</v>
      </c>
      <c r="J102" s="14" t="str">
        <f>IFERROR(__xludf.DUMMYFUNCTION("IF(ISURL(I102),SPLIT(I102,""/""),"""")"),"https:")</f>
        <v>https:</v>
      </c>
      <c r="K102" s="20" t="str">
        <f>IFERROR(__xludf.DUMMYFUNCTION("""COMPUTED_VALUE"""),"www.munzee.com")</f>
        <v>www.munzee.com</v>
      </c>
      <c r="L102" s="21" t="str">
        <f>IFERROR(__xludf.DUMMYFUNCTION("""COMPUTED_VALUE"""),"m")</f>
        <v>m</v>
      </c>
      <c r="M102" s="21" t="str">
        <f>IFERROR(__xludf.DUMMYFUNCTION("""COMPUTED_VALUE"""),"redshark78")</f>
        <v>redshark78</v>
      </c>
      <c r="N102" s="21">
        <f>IFERROR(__xludf.DUMMYFUNCTION("""COMPUTED_VALUE"""),5205.0)</f>
        <v>5205</v>
      </c>
      <c r="O102" s="21"/>
      <c r="P102" s="14" t="s">
        <v>20</v>
      </c>
    </row>
    <row r="103">
      <c r="B103" s="15">
        <v>4.0</v>
      </c>
      <c r="C103" s="15">
        <v>2.0</v>
      </c>
      <c r="D103" s="13" t="s">
        <v>415</v>
      </c>
      <c r="E103" s="13" t="s">
        <v>416</v>
      </c>
      <c r="F103" s="13" t="s">
        <v>17</v>
      </c>
      <c r="G103" s="16" t="s">
        <v>417</v>
      </c>
      <c r="H103" s="14" t="s">
        <v>418</v>
      </c>
      <c r="I103" s="17" t="s">
        <v>419</v>
      </c>
      <c r="J103" s="14" t="str">
        <f>IFERROR(__xludf.DUMMYFUNCTION("IF(ISURL(I103),SPLIT(I103,""/""),"""")"),"https:")</f>
        <v>https:</v>
      </c>
      <c r="K103" s="20" t="str">
        <f>IFERROR(__xludf.DUMMYFUNCTION("""COMPUTED_VALUE"""),"www.munzee.com")</f>
        <v>www.munzee.com</v>
      </c>
      <c r="L103" s="21" t="str">
        <f>IFERROR(__xludf.DUMMYFUNCTION("""COMPUTED_VALUE"""),"m")</f>
        <v>m</v>
      </c>
      <c r="M103" s="21" t="str">
        <f>IFERROR(__xludf.DUMMYFUNCTION("""COMPUTED_VALUE"""),"Nicolet")</f>
        <v>Nicolet</v>
      </c>
      <c r="N103" s="21">
        <f>IFERROR(__xludf.DUMMYFUNCTION("""COMPUTED_VALUE"""),8.0)</f>
        <v>8</v>
      </c>
      <c r="O103" s="21"/>
      <c r="P103" s="14" t="s">
        <v>20</v>
      </c>
    </row>
    <row r="104">
      <c r="B104" s="15">
        <v>4.0</v>
      </c>
      <c r="C104" s="15">
        <v>3.0</v>
      </c>
      <c r="D104" s="13" t="s">
        <v>420</v>
      </c>
      <c r="E104" s="13" t="s">
        <v>421</v>
      </c>
      <c r="F104" s="13" t="s">
        <v>155</v>
      </c>
      <c r="G104" s="16" t="s">
        <v>422</v>
      </c>
      <c r="H104" s="14" t="str">
        <f t="shared" ref="H104:H109" si="16">M104</f>
        <v>EeveeFox</v>
      </c>
      <c r="I104" s="22" t="s">
        <v>423</v>
      </c>
      <c r="J104" s="14" t="str">
        <f>IFERROR(__xludf.DUMMYFUNCTION("IF(ISURL(I104),SPLIT(I104,""/""),"""")"),"https:")</f>
        <v>https:</v>
      </c>
      <c r="K104" s="22" t="str">
        <f>IFERROR(__xludf.DUMMYFUNCTION("""COMPUTED_VALUE"""),"www.munzee.com")</f>
        <v>www.munzee.com</v>
      </c>
      <c r="L104" s="13" t="str">
        <f>IFERROR(__xludf.DUMMYFUNCTION("""COMPUTED_VALUE"""),"m")</f>
        <v>m</v>
      </c>
      <c r="M104" s="13" t="str">
        <f>IFERROR(__xludf.DUMMYFUNCTION("""COMPUTED_VALUE"""),"EeveeFox")</f>
        <v>EeveeFox</v>
      </c>
      <c r="N104" s="13">
        <f>IFERROR(__xludf.DUMMYFUNCTION("""COMPUTED_VALUE"""),432.0)</f>
        <v>432</v>
      </c>
      <c r="O104" s="13"/>
      <c r="P104" s="14" t="s">
        <v>20</v>
      </c>
    </row>
    <row r="105">
      <c r="B105" s="15">
        <v>4.0</v>
      </c>
      <c r="C105" s="15">
        <v>4.0</v>
      </c>
      <c r="D105" s="13" t="s">
        <v>424</v>
      </c>
      <c r="E105" s="13" t="s">
        <v>425</v>
      </c>
      <c r="F105" s="13" t="s">
        <v>155</v>
      </c>
      <c r="G105" s="16" t="s">
        <v>426</v>
      </c>
      <c r="H105" s="14" t="str">
        <f t="shared" si="16"/>
        <v>alicta</v>
      </c>
      <c r="I105" s="22" t="s">
        <v>427</v>
      </c>
      <c r="J105" s="14" t="str">
        <f>IFERROR(__xludf.DUMMYFUNCTION("IF(ISURL(I105),SPLIT(I105,""/""),"""")"),"https:")</f>
        <v>https:</v>
      </c>
      <c r="K105" s="22" t="str">
        <f>IFERROR(__xludf.DUMMYFUNCTION("""COMPUTED_VALUE"""),"www.munzee.com")</f>
        <v>www.munzee.com</v>
      </c>
      <c r="L105" s="13" t="str">
        <f>IFERROR(__xludf.DUMMYFUNCTION("""COMPUTED_VALUE"""),"m")</f>
        <v>m</v>
      </c>
      <c r="M105" s="13" t="str">
        <f>IFERROR(__xludf.DUMMYFUNCTION("""COMPUTED_VALUE"""),"alicta")</f>
        <v>alicta</v>
      </c>
      <c r="N105" s="13">
        <f>IFERROR(__xludf.DUMMYFUNCTION("""COMPUTED_VALUE"""),3441.0)</f>
        <v>3441</v>
      </c>
      <c r="O105" s="13"/>
      <c r="P105" s="14" t="s">
        <v>20</v>
      </c>
    </row>
    <row r="106">
      <c r="B106" s="15">
        <v>4.0</v>
      </c>
      <c r="C106" s="15">
        <v>5.0</v>
      </c>
      <c r="D106" s="13" t="s">
        <v>428</v>
      </c>
      <c r="E106" s="13" t="s">
        <v>429</v>
      </c>
      <c r="F106" s="13" t="s">
        <v>17</v>
      </c>
      <c r="G106" s="16" t="s">
        <v>430</v>
      </c>
      <c r="H106" s="14" t="str">
        <f t="shared" si="16"/>
        <v>Rikitan</v>
      </c>
      <c r="I106" s="18" t="s">
        <v>431</v>
      </c>
      <c r="J106" s="14" t="str">
        <f>IFERROR(__xludf.DUMMYFUNCTION("IF(ISURL(I106),SPLIT(I106,""/""),"""")"),"https:")</f>
        <v>https:</v>
      </c>
      <c r="K106" s="20" t="str">
        <f>IFERROR(__xludf.DUMMYFUNCTION("""COMPUTED_VALUE"""),"www.munzee.com")</f>
        <v>www.munzee.com</v>
      </c>
      <c r="L106" s="21" t="str">
        <f>IFERROR(__xludf.DUMMYFUNCTION("""COMPUTED_VALUE"""),"m")</f>
        <v>m</v>
      </c>
      <c r="M106" s="21" t="str">
        <f>IFERROR(__xludf.DUMMYFUNCTION("""COMPUTED_VALUE"""),"Rikitan")</f>
        <v>Rikitan</v>
      </c>
      <c r="N106" s="21">
        <f>IFERROR(__xludf.DUMMYFUNCTION("""COMPUTED_VALUE"""),3357.0)</f>
        <v>3357</v>
      </c>
      <c r="O106" s="21"/>
      <c r="P106" s="14" t="s">
        <v>20</v>
      </c>
    </row>
    <row r="107">
      <c r="B107" s="15">
        <v>4.0</v>
      </c>
      <c r="C107" s="15">
        <v>6.0</v>
      </c>
      <c r="D107" s="13" t="s">
        <v>432</v>
      </c>
      <c r="E107" s="13" t="s">
        <v>433</v>
      </c>
      <c r="F107" s="13" t="s">
        <v>17</v>
      </c>
      <c r="G107" s="16" t="s">
        <v>434</v>
      </c>
      <c r="H107" s="14" t="str">
        <f t="shared" si="16"/>
        <v>Justforfun33</v>
      </c>
      <c r="I107" s="17" t="s">
        <v>435</v>
      </c>
      <c r="J107" s="14" t="str">
        <f>IFERROR(__xludf.DUMMYFUNCTION("IF(ISURL(I107),SPLIT(I107,""/""),"""")"),"https:")</f>
        <v>https:</v>
      </c>
      <c r="K107" s="20" t="str">
        <f>IFERROR(__xludf.DUMMYFUNCTION("""COMPUTED_VALUE"""),"www.munzee.com")</f>
        <v>www.munzee.com</v>
      </c>
      <c r="L107" s="21" t="str">
        <f>IFERROR(__xludf.DUMMYFUNCTION("""COMPUTED_VALUE"""),"m")</f>
        <v>m</v>
      </c>
      <c r="M107" s="21" t="str">
        <f>IFERROR(__xludf.DUMMYFUNCTION("""COMPUTED_VALUE"""),"Justforfun33")</f>
        <v>Justforfun33</v>
      </c>
      <c r="N107" s="21">
        <f>IFERROR(__xludf.DUMMYFUNCTION("""COMPUTED_VALUE"""),16313.0)</f>
        <v>16313</v>
      </c>
      <c r="O107" s="21"/>
      <c r="P107" s="14" t="s">
        <v>20</v>
      </c>
    </row>
    <row r="108">
      <c r="B108" s="15">
        <v>4.0</v>
      </c>
      <c r="C108" s="15">
        <v>7.0</v>
      </c>
      <c r="D108" s="13" t="s">
        <v>436</v>
      </c>
      <c r="E108" s="13" t="s">
        <v>437</v>
      </c>
      <c r="F108" s="13" t="s">
        <v>155</v>
      </c>
      <c r="G108" s="16" t="s">
        <v>438</v>
      </c>
      <c r="H108" s="14" t="str">
        <f t="shared" si="16"/>
        <v>EeveeFox</v>
      </c>
      <c r="I108" s="22" t="s">
        <v>439</v>
      </c>
      <c r="J108" s="14" t="str">
        <f>IFERROR(__xludf.DUMMYFUNCTION("IF(ISURL(I108),SPLIT(I108,""/""),"""")"),"https:")</f>
        <v>https:</v>
      </c>
      <c r="K108" s="22" t="str">
        <f>IFERROR(__xludf.DUMMYFUNCTION("""COMPUTED_VALUE"""),"www.munzee.com")</f>
        <v>www.munzee.com</v>
      </c>
      <c r="L108" s="13" t="str">
        <f>IFERROR(__xludf.DUMMYFUNCTION("""COMPUTED_VALUE"""),"m")</f>
        <v>m</v>
      </c>
      <c r="M108" s="13" t="str">
        <f>IFERROR(__xludf.DUMMYFUNCTION("""COMPUTED_VALUE"""),"EeveeFox")</f>
        <v>EeveeFox</v>
      </c>
      <c r="N108" s="13">
        <f>IFERROR(__xludf.DUMMYFUNCTION("""COMPUTED_VALUE"""),81.0)</f>
        <v>81</v>
      </c>
      <c r="O108" s="13"/>
      <c r="P108" s="14" t="s">
        <v>20</v>
      </c>
    </row>
    <row r="109">
      <c r="B109" s="15">
        <v>4.0</v>
      </c>
      <c r="C109" s="15">
        <v>8.0</v>
      </c>
      <c r="D109" s="13" t="s">
        <v>440</v>
      </c>
      <c r="E109" s="13" t="s">
        <v>441</v>
      </c>
      <c r="F109" s="13" t="s">
        <v>17</v>
      </c>
      <c r="G109" s="16" t="s">
        <v>442</v>
      </c>
      <c r="H109" s="14" t="str">
        <f t="shared" si="16"/>
        <v>Rikitan</v>
      </c>
      <c r="I109" s="18" t="s">
        <v>443</v>
      </c>
      <c r="J109" s="14" t="str">
        <f>IFERROR(__xludf.DUMMYFUNCTION("IF(ISURL(I109),SPLIT(I109,""/""),"""")"),"https:")</f>
        <v>https:</v>
      </c>
      <c r="K109" s="20" t="str">
        <f>IFERROR(__xludf.DUMMYFUNCTION("""COMPUTED_VALUE"""),"www.munzee.com")</f>
        <v>www.munzee.com</v>
      </c>
      <c r="L109" s="21" t="str">
        <f>IFERROR(__xludf.DUMMYFUNCTION("""COMPUTED_VALUE"""),"m")</f>
        <v>m</v>
      </c>
      <c r="M109" s="21" t="str">
        <f>IFERROR(__xludf.DUMMYFUNCTION("""COMPUTED_VALUE"""),"Rikitan")</f>
        <v>Rikitan</v>
      </c>
      <c r="N109" s="21">
        <f>IFERROR(__xludf.DUMMYFUNCTION("""COMPUTED_VALUE"""),3248.0)</f>
        <v>3248</v>
      </c>
      <c r="O109" s="21"/>
      <c r="P109" s="14" t="s">
        <v>20</v>
      </c>
    </row>
    <row r="110">
      <c r="B110" s="15">
        <v>4.0</v>
      </c>
      <c r="C110" s="15">
        <v>9.0</v>
      </c>
      <c r="D110" s="13" t="s">
        <v>444</v>
      </c>
      <c r="E110" s="13" t="s">
        <v>445</v>
      </c>
      <c r="F110" s="13" t="s">
        <v>17</v>
      </c>
      <c r="G110" s="16" t="s">
        <v>446</v>
      </c>
      <c r="H110" s="14" t="s">
        <v>447</v>
      </c>
      <c r="I110" s="17" t="s">
        <v>448</v>
      </c>
      <c r="J110" s="14" t="str">
        <f>IFERROR(__xludf.DUMMYFUNCTION("IF(ISURL(I110),SPLIT(I110,""/""),"""")"),"https:")</f>
        <v>https:</v>
      </c>
      <c r="K110" s="20" t="str">
        <f>IFERROR(__xludf.DUMMYFUNCTION("""COMPUTED_VALUE"""),"www.munzee.com")</f>
        <v>www.munzee.com</v>
      </c>
      <c r="L110" s="21" t="str">
        <f>IFERROR(__xludf.DUMMYFUNCTION("""COMPUTED_VALUE"""),"m")</f>
        <v>m</v>
      </c>
      <c r="M110" s="21" t="str">
        <f>IFERROR(__xludf.DUMMYFUNCTION("""COMPUTED_VALUE"""),"Skleba")</f>
        <v>Skleba</v>
      </c>
      <c r="N110" s="21">
        <f>IFERROR(__xludf.DUMMYFUNCTION("""COMPUTED_VALUE"""),13106.0)</f>
        <v>13106</v>
      </c>
      <c r="O110" s="21"/>
      <c r="P110" s="14" t="s">
        <v>20</v>
      </c>
    </row>
    <row r="111">
      <c r="B111" s="15">
        <v>4.0</v>
      </c>
      <c r="C111" s="15">
        <v>10.0</v>
      </c>
      <c r="D111" s="13" t="s">
        <v>449</v>
      </c>
      <c r="E111" s="13" t="s">
        <v>450</v>
      </c>
      <c r="F111" s="13" t="s">
        <v>17</v>
      </c>
      <c r="G111" s="16" t="s">
        <v>451</v>
      </c>
      <c r="H111" s="14" t="s">
        <v>452</v>
      </c>
      <c r="I111" s="18" t="s">
        <v>453</v>
      </c>
      <c r="J111" s="14" t="str">
        <f>IFERROR(__xludf.DUMMYFUNCTION("IF(ISURL(I111),SPLIT(I111,""/""),"""")"),"https:")</f>
        <v>https:</v>
      </c>
      <c r="K111" s="20" t="str">
        <f>IFERROR(__xludf.DUMMYFUNCTION("""COMPUTED_VALUE"""),"www.munzee.com")</f>
        <v>www.munzee.com</v>
      </c>
      <c r="L111" s="21" t="str">
        <f>IFERROR(__xludf.DUMMYFUNCTION("""COMPUTED_VALUE"""),"m")</f>
        <v>m</v>
      </c>
      <c r="M111" s="21" t="str">
        <f>IFERROR(__xludf.DUMMYFUNCTION("""COMPUTED_VALUE"""),"markcase")</f>
        <v>markcase</v>
      </c>
      <c r="N111" s="21">
        <f>IFERROR(__xludf.DUMMYFUNCTION("""COMPUTED_VALUE"""),9878.0)</f>
        <v>9878</v>
      </c>
      <c r="O111" s="21"/>
      <c r="P111" s="14" t="s">
        <v>20</v>
      </c>
    </row>
    <row r="112">
      <c r="B112" s="15">
        <v>4.0</v>
      </c>
      <c r="C112" s="15">
        <v>11.0</v>
      </c>
      <c r="D112" s="13" t="s">
        <v>454</v>
      </c>
      <c r="E112" s="13" t="s">
        <v>455</v>
      </c>
      <c r="F112" s="13" t="s">
        <v>155</v>
      </c>
      <c r="G112" s="16" t="s">
        <v>456</v>
      </c>
      <c r="H112" s="14" t="str">
        <f t="shared" ref="H112:H114" si="17">M112</f>
        <v>and2470</v>
      </c>
      <c r="I112" s="22" t="s">
        <v>457</v>
      </c>
      <c r="J112" s="14" t="str">
        <f>IFERROR(__xludf.DUMMYFUNCTION("IF(ISURL(I112),SPLIT(I112,""/""),"""")"),"https:")</f>
        <v>https:</v>
      </c>
      <c r="K112" s="22" t="str">
        <f>IFERROR(__xludf.DUMMYFUNCTION("""COMPUTED_VALUE"""),"www.munzee.com")</f>
        <v>www.munzee.com</v>
      </c>
      <c r="L112" s="13" t="str">
        <f>IFERROR(__xludf.DUMMYFUNCTION("""COMPUTED_VALUE"""),"m")</f>
        <v>m</v>
      </c>
      <c r="M112" s="13" t="str">
        <f>IFERROR(__xludf.DUMMYFUNCTION("""COMPUTED_VALUE"""),"and2470")</f>
        <v>and2470</v>
      </c>
      <c r="N112" s="13">
        <f>IFERROR(__xludf.DUMMYFUNCTION("""COMPUTED_VALUE"""),560.0)</f>
        <v>560</v>
      </c>
      <c r="O112" s="13"/>
      <c r="P112" s="14" t="s">
        <v>20</v>
      </c>
    </row>
    <row r="113">
      <c r="B113" s="15">
        <v>4.0</v>
      </c>
      <c r="C113" s="15">
        <v>12.0</v>
      </c>
      <c r="D113" s="13" t="s">
        <v>458</v>
      </c>
      <c r="E113" s="13" t="s">
        <v>459</v>
      </c>
      <c r="F113" s="13" t="s">
        <v>155</v>
      </c>
      <c r="G113" s="16" t="s">
        <v>460</v>
      </c>
      <c r="H113" s="14" t="str">
        <f t="shared" si="17"/>
        <v>29Februaris</v>
      </c>
      <c r="I113" s="17" t="s">
        <v>461</v>
      </c>
      <c r="J113" s="14" t="str">
        <f>IFERROR(__xludf.DUMMYFUNCTION("IF(ISURL(I113),SPLIT(I113,""/""),"""")"),"https:")</f>
        <v>https:</v>
      </c>
      <c r="K113" s="20" t="str">
        <f>IFERROR(__xludf.DUMMYFUNCTION("""COMPUTED_VALUE"""),"www.munzee.com")</f>
        <v>www.munzee.com</v>
      </c>
      <c r="L113" s="21" t="str">
        <f>IFERROR(__xludf.DUMMYFUNCTION("""COMPUTED_VALUE"""),"m")</f>
        <v>m</v>
      </c>
      <c r="M113" s="21" t="str">
        <f>IFERROR(__xludf.DUMMYFUNCTION("""COMPUTED_VALUE"""),"29Februaris")</f>
        <v>29Februaris</v>
      </c>
      <c r="N113" s="21">
        <f>IFERROR(__xludf.DUMMYFUNCTION("""COMPUTED_VALUE"""),1208.0)</f>
        <v>1208</v>
      </c>
      <c r="O113" s="21" t="str">
        <f>IFERROR(__xludf.DUMMYFUNCTION("""COMPUTED_VALUE"""),"admin")</f>
        <v>admin</v>
      </c>
      <c r="P113" s="14" t="s">
        <v>20</v>
      </c>
    </row>
    <row r="114">
      <c r="B114" s="15">
        <v>4.0</v>
      </c>
      <c r="C114" s="15">
        <v>13.0</v>
      </c>
      <c r="D114" s="13" t="s">
        <v>462</v>
      </c>
      <c r="E114" s="13" t="s">
        <v>463</v>
      </c>
      <c r="F114" s="13" t="s">
        <v>17</v>
      </c>
      <c r="G114" s="16" t="s">
        <v>464</v>
      </c>
      <c r="H114" s="14" t="str">
        <f t="shared" si="17"/>
        <v>Rikitan</v>
      </c>
      <c r="I114" s="18" t="s">
        <v>465</v>
      </c>
      <c r="J114" s="14" t="str">
        <f>IFERROR(__xludf.DUMMYFUNCTION("IF(ISURL(I114),SPLIT(I114,""/""),"""")"),"https:")</f>
        <v>https:</v>
      </c>
      <c r="K114" s="20" t="str">
        <f>IFERROR(__xludf.DUMMYFUNCTION("""COMPUTED_VALUE"""),"www.munzee.com")</f>
        <v>www.munzee.com</v>
      </c>
      <c r="L114" s="21" t="str">
        <f>IFERROR(__xludf.DUMMYFUNCTION("""COMPUTED_VALUE"""),"m")</f>
        <v>m</v>
      </c>
      <c r="M114" s="21" t="str">
        <f>IFERROR(__xludf.DUMMYFUNCTION("""COMPUTED_VALUE"""),"Rikitan")</f>
        <v>Rikitan</v>
      </c>
      <c r="N114" s="21">
        <f>IFERROR(__xludf.DUMMYFUNCTION("""COMPUTED_VALUE"""),3247.0)</f>
        <v>3247</v>
      </c>
      <c r="O114" s="21"/>
      <c r="P114" s="14" t="s">
        <v>20</v>
      </c>
    </row>
    <row r="115">
      <c r="B115" s="15">
        <v>4.0</v>
      </c>
      <c r="C115" s="15">
        <v>14.0</v>
      </c>
      <c r="D115" s="13" t="s">
        <v>466</v>
      </c>
      <c r="E115" s="13" t="s">
        <v>467</v>
      </c>
      <c r="F115" s="13" t="s">
        <v>17</v>
      </c>
      <c r="G115" s="16" t="s">
        <v>468</v>
      </c>
      <c r="H115" s="14" t="s">
        <v>469</v>
      </c>
      <c r="I115" s="18" t="s">
        <v>470</v>
      </c>
      <c r="J115" s="14" t="str">
        <f>IFERROR(__xludf.DUMMYFUNCTION("IF(ISURL(I115),SPLIT(I115,""/""),"""")"),"https:")</f>
        <v>https:</v>
      </c>
      <c r="K115" s="20" t="str">
        <f>IFERROR(__xludf.DUMMYFUNCTION("""COMPUTED_VALUE"""),"www.munzee.com")</f>
        <v>www.munzee.com</v>
      </c>
      <c r="L115" s="21" t="str">
        <f>IFERROR(__xludf.DUMMYFUNCTION("""COMPUTED_VALUE"""),"m")</f>
        <v>m</v>
      </c>
      <c r="M115" s="21" t="str">
        <f>IFERROR(__xludf.DUMMYFUNCTION("""COMPUTED_VALUE"""),"purplecourgette")</f>
        <v>purplecourgette</v>
      </c>
      <c r="N115" s="21">
        <f>IFERROR(__xludf.DUMMYFUNCTION("""COMPUTED_VALUE"""),5546.0)</f>
        <v>5546</v>
      </c>
      <c r="O115" s="21"/>
      <c r="P115" s="14" t="s">
        <v>20</v>
      </c>
    </row>
    <row r="116">
      <c r="B116" s="15">
        <v>4.0</v>
      </c>
      <c r="C116" s="15">
        <v>15.0</v>
      </c>
      <c r="D116" s="13" t="s">
        <v>471</v>
      </c>
      <c r="E116" s="13" t="s">
        <v>472</v>
      </c>
      <c r="F116" s="13" t="s">
        <v>155</v>
      </c>
      <c r="G116" s="16" t="s">
        <v>473</v>
      </c>
      <c r="H116" s="14" t="str">
        <f>M116</f>
        <v>and2470</v>
      </c>
      <c r="I116" s="22" t="s">
        <v>474</v>
      </c>
      <c r="J116" s="14" t="str">
        <f>IFERROR(__xludf.DUMMYFUNCTION("IF(ISURL(I116),SPLIT(I116,""/""),"""")"),"https:")</f>
        <v>https:</v>
      </c>
      <c r="K116" s="22" t="str">
        <f>IFERROR(__xludf.DUMMYFUNCTION("""COMPUTED_VALUE"""),"www.munzee.com")</f>
        <v>www.munzee.com</v>
      </c>
      <c r="L116" s="13" t="str">
        <f>IFERROR(__xludf.DUMMYFUNCTION("""COMPUTED_VALUE"""),"m")</f>
        <v>m</v>
      </c>
      <c r="M116" s="13" t="str">
        <f>IFERROR(__xludf.DUMMYFUNCTION("""COMPUTED_VALUE"""),"and2470")</f>
        <v>and2470</v>
      </c>
      <c r="N116" s="13">
        <f>IFERROR(__xludf.DUMMYFUNCTION("""COMPUTED_VALUE"""),598.0)</f>
        <v>598</v>
      </c>
      <c r="O116" s="13"/>
      <c r="P116" s="14" t="s">
        <v>20</v>
      </c>
    </row>
    <row r="117">
      <c r="B117" s="15">
        <v>4.0</v>
      </c>
      <c r="C117" s="15">
        <v>16.0</v>
      </c>
      <c r="D117" s="13" t="s">
        <v>475</v>
      </c>
      <c r="E117" s="13" t="s">
        <v>476</v>
      </c>
      <c r="F117" s="13" t="s">
        <v>17</v>
      </c>
      <c r="G117" s="16" t="s">
        <v>477</v>
      </c>
      <c r="H117" s="14" t="s">
        <v>478</v>
      </c>
      <c r="I117" s="17" t="s">
        <v>479</v>
      </c>
      <c r="J117" s="14" t="str">
        <f>IFERROR(__xludf.DUMMYFUNCTION("IF(ISURL(I117),SPLIT(I117,""/""),"""")"),"https:")</f>
        <v>https:</v>
      </c>
      <c r="K117" s="20" t="str">
        <f>IFERROR(__xludf.DUMMYFUNCTION("""COMPUTED_VALUE"""),"www.munzee.com")</f>
        <v>www.munzee.com</v>
      </c>
      <c r="L117" s="21" t="str">
        <f>IFERROR(__xludf.DUMMYFUNCTION("""COMPUTED_VALUE"""),"m")</f>
        <v>m</v>
      </c>
      <c r="M117" s="21" t="str">
        <f>IFERROR(__xludf.DUMMYFUNCTION("""COMPUTED_VALUE"""),"Davieg")</f>
        <v>Davieg</v>
      </c>
      <c r="N117" s="21">
        <f>IFERROR(__xludf.DUMMYFUNCTION("""COMPUTED_VALUE"""),4118.0)</f>
        <v>4118</v>
      </c>
      <c r="O117" s="21"/>
      <c r="P117" s="14" t="s">
        <v>20</v>
      </c>
    </row>
    <row r="118">
      <c r="B118" s="15">
        <v>4.0</v>
      </c>
      <c r="C118" s="15">
        <v>17.0</v>
      </c>
      <c r="D118" s="13" t="s">
        <v>480</v>
      </c>
      <c r="E118" s="13" t="s">
        <v>481</v>
      </c>
      <c r="F118" s="13" t="s">
        <v>17</v>
      </c>
      <c r="G118" s="16" t="s">
        <v>482</v>
      </c>
      <c r="H118" s="14" t="str">
        <f>M118</f>
        <v>appeltje32</v>
      </c>
      <c r="I118" s="17" t="s">
        <v>483</v>
      </c>
      <c r="J118" s="14" t="str">
        <f>IFERROR(__xludf.DUMMYFUNCTION("IF(ISURL(I118),SPLIT(I118,""/""),"""")"),"https:")</f>
        <v>https:</v>
      </c>
      <c r="K118" s="20" t="str">
        <f>IFERROR(__xludf.DUMMYFUNCTION("""COMPUTED_VALUE"""),"www.munzee.com")</f>
        <v>www.munzee.com</v>
      </c>
      <c r="L118" s="21" t="str">
        <f>IFERROR(__xludf.DUMMYFUNCTION("""COMPUTED_VALUE"""),"m")</f>
        <v>m</v>
      </c>
      <c r="M118" s="21" t="str">
        <f>IFERROR(__xludf.DUMMYFUNCTION("""COMPUTED_VALUE"""),"appeltje32")</f>
        <v>appeltje32</v>
      </c>
      <c r="N118" s="21">
        <f>IFERROR(__xludf.DUMMYFUNCTION("""COMPUTED_VALUE"""),6044.0)</f>
        <v>6044</v>
      </c>
      <c r="O118" s="21"/>
      <c r="P118" s="14" t="s">
        <v>20</v>
      </c>
    </row>
    <row r="119">
      <c r="B119" s="15">
        <v>4.0</v>
      </c>
      <c r="C119" s="15">
        <v>18.0</v>
      </c>
      <c r="D119" s="13" t="s">
        <v>484</v>
      </c>
      <c r="E119" s="13" t="s">
        <v>485</v>
      </c>
      <c r="F119" s="13" t="s">
        <v>17</v>
      </c>
      <c r="G119" s="16" t="s">
        <v>486</v>
      </c>
      <c r="H119" s="14" t="s">
        <v>69</v>
      </c>
      <c r="I119" s="17" t="s">
        <v>487</v>
      </c>
      <c r="J119" s="14" t="str">
        <f>IFERROR(__xludf.DUMMYFUNCTION("IF(ISURL(I119),SPLIT(I119,""/""),"""")"),"https:")</f>
        <v>https:</v>
      </c>
      <c r="K119" s="20" t="str">
        <f>IFERROR(__xludf.DUMMYFUNCTION("""COMPUTED_VALUE"""),"www.munzee.com")</f>
        <v>www.munzee.com</v>
      </c>
      <c r="L119" s="21" t="str">
        <f>IFERROR(__xludf.DUMMYFUNCTION("""COMPUTED_VALUE"""),"m")</f>
        <v>m</v>
      </c>
      <c r="M119" s="21" t="str">
        <f>IFERROR(__xludf.DUMMYFUNCTION("""COMPUTED_VALUE"""),"and2470")</f>
        <v>and2470</v>
      </c>
      <c r="N119" s="21">
        <f>IFERROR(__xludf.DUMMYFUNCTION("""COMPUTED_VALUE"""),1278.0)</f>
        <v>1278</v>
      </c>
      <c r="O119" s="21"/>
      <c r="P119" s="14" t="s">
        <v>20</v>
      </c>
    </row>
    <row r="120">
      <c r="B120" s="15">
        <v>4.0</v>
      </c>
      <c r="C120" s="15">
        <v>19.0</v>
      </c>
      <c r="D120" s="13" t="s">
        <v>488</v>
      </c>
      <c r="E120" s="13" t="s">
        <v>489</v>
      </c>
      <c r="F120" s="13" t="s">
        <v>17</v>
      </c>
      <c r="G120" s="16" t="s">
        <v>490</v>
      </c>
      <c r="H120" s="14" t="s">
        <v>399</v>
      </c>
      <c r="I120" s="17" t="s">
        <v>491</v>
      </c>
      <c r="J120" s="14" t="str">
        <f>IFERROR(__xludf.DUMMYFUNCTION("IF(ISURL(I120),SPLIT(I120,""/""),"""")"),"https:")</f>
        <v>https:</v>
      </c>
      <c r="K120" s="20" t="str">
        <f>IFERROR(__xludf.DUMMYFUNCTION("""COMPUTED_VALUE"""),"www.munzee.com")</f>
        <v>www.munzee.com</v>
      </c>
      <c r="L120" s="21" t="str">
        <f>IFERROR(__xludf.DUMMYFUNCTION("""COMPUTED_VALUE"""),"m")</f>
        <v>m</v>
      </c>
      <c r="M120" s="21" t="str">
        <f>IFERROR(__xludf.DUMMYFUNCTION("""COMPUTED_VALUE"""),"TubaDude")</f>
        <v>TubaDude</v>
      </c>
      <c r="N120" s="21">
        <f>IFERROR(__xludf.DUMMYFUNCTION("""COMPUTED_VALUE"""),7720.0)</f>
        <v>7720</v>
      </c>
      <c r="O120" s="21"/>
      <c r="P120" s="14" t="s">
        <v>20</v>
      </c>
    </row>
    <row r="121">
      <c r="B121" s="15">
        <v>4.0</v>
      </c>
      <c r="C121" s="15">
        <v>20.0</v>
      </c>
      <c r="D121" s="13" t="s">
        <v>492</v>
      </c>
      <c r="E121" s="13" t="s">
        <v>493</v>
      </c>
      <c r="F121" s="13" t="s">
        <v>155</v>
      </c>
      <c r="G121" s="16" t="s">
        <v>494</v>
      </c>
      <c r="H121" s="14" t="str">
        <f>M121</f>
        <v>alicta</v>
      </c>
      <c r="I121" s="22" t="s">
        <v>495</v>
      </c>
      <c r="J121" s="14" t="str">
        <f>IFERROR(__xludf.DUMMYFUNCTION("IF(ISURL(I121),SPLIT(I121,""/""),"""")"),"https:")</f>
        <v>https:</v>
      </c>
      <c r="K121" s="22" t="str">
        <f>IFERROR(__xludf.DUMMYFUNCTION("""COMPUTED_VALUE"""),"www.munzee.com")</f>
        <v>www.munzee.com</v>
      </c>
      <c r="L121" s="13" t="str">
        <f>IFERROR(__xludf.DUMMYFUNCTION("""COMPUTED_VALUE"""),"m")</f>
        <v>m</v>
      </c>
      <c r="M121" s="13" t="str">
        <f>IFERROR(__xludf.DUMMYFUNCTION("""COMPUTED_VALUE"""),"alicta")</f>
        <v>alicta</v>
      </c>
      <c r="N121" s="13">
        <f>IFERROR(__xludf.DUMMYFUNCTION("""COMPUTED_VALUE"""),3498.0)</f>
        <v>3498</v>
      </c>
      <c r="O121" s="13"/>
      <c r="P121" s="14" t="s">
        <v>20</v>
      </c>
    </row>
    <row r="122">
      <c r="B122" s="15">
        <v>4.0</v>
      </c>
      <c r="C122" s="15">
        <v>21.0</v>
      </c>
      <c r="D122" s="13" t="s">
        <v>496</v>
      </c>
      <c r="E122" s="13" t="s">
        <v>497</v>
      </c>
      <c r="F122" s="13" t="s">
        <v>17</v>
      </c>
      <c r="G122" s="16" t="s">
        <v>498</v>
      </c>
      <c r="H122" s="14" t="s">
        <v>69</v>
      </c>
      <c r="I122" s="17" t="s">
        <v>499</v>
      </c>
      <c r="J122" s="14" t="str">
        <f>IFERROR(__xludf.DUMMYFUNCTION("IF(ISURL(I122),SPLIT(I122,""/""),"""")"),"https:")</f>
        <v>https:</v>
      </c>
      <c r="K122" s="20" t="str">
        <f>IFERROR(__xludf.DUMMYFUNCTION("""COMPUTED_VALUE"""),"www.munzee.com")</f>
        <v>www.munzee.com</v>
      </c>
      <c r="L122" s="21" t="str">
        <f>IFERROR(__xludf.DUMMYFUNCTION("""COMPUTED_VALUE"""),"m")</f>
        <v>m</v>
      </c>
      <c r="M122" s="21" t="str">
        <f>IFERROR(__xludf.DUMMYFUNCTION("""COMPUTED_VALUE"""),"and2470")</f>
        <v>and2470</v>
      </c>
      <c r="N122" s="21">
        <f>IFERROR(__xludf.DUMMYFUNCTION("""COMPUTED_VALUE"""),1285.0)</f>
        <v>1285</v>
      </c>
      <c r="O122" s="21"/>
      <c r="P122" s="14" t="s">
        <v>20</v>
      </c>
    </row>
    <row r="123">
      <c r="B123" s="15">
        <v>4.0</v>
      </c>
      <c r="C123" s="15">
        <v>22.0</v>
      </c>
      <c r="D123" s="13" t="s">
        <v>500</v>
      </c>
      <c r="E123" s="13" t="s">
        <v>501</v>
      </c>
      <c r="F123" s="13" t="s">
        <v>17</v>
      </c>
      <c r="G123" s="16" t="s">
        <v>502</v>
      </c>
      <c r="H123" s="14" t="str">
        <f t="shared" ref="H123:H126" si="18">M123</f>
        <v>appeltje32</v>
      </c>
      <c r="I123" s="17" t="s">
        <v>503</v>
      </c>
      <c r="J123" s="14" t="str">
        <f>IFERROR(__xludf.DUMMYFUNCTION("IF(ISURL(I123),SPLIT(I123,""/""),"""")"),"https:")</f>
        <v>https:</v>
      </c>
      <c r="K123" s="20" t="str">
        <f>IFERROR(__xludf.DUMMYFUNCTION("""COMPUTED_VALUE"""),"www.munzee.com")</f>
        <v>www.munzee.com</v>
      </c>
      <c r="L123" s="21" t="str">
        <f>IFERROR(__xludf.DUMMYFUNCTION("""COMPUTED_VALUE"""),"m")</f>
        <v>m</v>
      </c>
      <c r="M123" s="21" t="str">
        <f>IFERROR(__xludf.DUMMYFUNCTION("""COMPUTED_VALUE"""),"appeltje32")</f>
        <v>appeltje32</v>
      </c>
      <c r="N123" s="21">
        <f>IFERROR(__xludf.DUMMYFUNCTION("""COMPUTED_VALUE"""),6098.0)</f>
        <v>6098</v>
      </c>
      <c r="O123" s="21"/>
      <c r="P123" s="14" t="s">
        <v>20</v>
      </c>
    </row>
    <row r="124">
      <c r="B124" s="15">
        <v>4.0</v>
      </c>
      <c r="C124" s="15">
        <v>23.0</v>
      </c>
      <c r="D124" s="13" t="s">
        <v>504</v>
      </c>
      <c r="E124" s="13" t="s">
        <v>505</v>
      </c>
      <c r="F124" s="13" t="s">
        <v>155</v>
      </c>
      <c r="G124" s="16" t="s">
        <v>506</v>
      </c>
      <c r="H124" s="14" t="str">
        <f t="shared" si="18"/>
        <v>alicta</v>
      </c>
      <c r="I124" s="22" t="s">
        <v>507</v>
      </c>
      <c r="J124" s="14" t="str">
        <f>IFERROR(__xludf.DUMMYFUNCTION("IF(ISURL(I124),SPLIT(I124,""/""),"""")"),"https:")</f>
        <v>https:</v>
      </c>
      <c r="K124" s="22" t="str">
        <f>IFERROR(__xludf.DUMMYFUNCTION("""COMPUTED_VALUE"""),"www.munzee.com")</f>
        <v>www.munzee.com</v>
      </c>
      <c r="L124" s="13" t="str">
        <f>IFERROR(__xludf.DUMMYFUNCTION("""COMPUTED_VALUE"""),"m")</f>
        <v>m</v>
      </c>
      <c r="M124" s="13" t="str">
        <f>IFERROR(__xludf.DUMMYFUNCTION("""COMPUTED_VALUE"""),"alicta")</f>
        <v>alicta</v>
      </c>
      <c r="N124" s="13">
        <f>IFERROR(__xludf.DUMMYFUNCTION("""COMPUTED_VALUE"""),3455.0)</f>
        <v>3455</v>
      </c>
      <c r="O124" s="13"/>
      <c r="P124" s="14" t="s">
        <v>20</v>
      </c>
    </row>
    <row r="125">
      <c r="B125" s="15">
        <v>4.0</v>
      </c>
      <c r="C125" s="15">
        <v>24.0</v>
      </c>
      <c r="D125" s="13" t="s">
        <v>508</v>
      </c>
      <c r="E125" s="13" t="s">
        <v>509</v>
      </c>
      <c r="F125" s="13" t="s">
        <v>155</v>
      </c>
      <c r="G125" s="16" t="s">
        <v>510</v>
      </c>
      <c r="H125" s="14" t="str">
        <f t="shared" si="18"/>
        <v>kpr1000</v>
      </c>
      <c r="I125" s="17" t="s">
        <v>511</v>
      </c>
      <c r="J125" s="14" t="str">
        <f>IFERROR(__xludf.DUMMYFUNCTION("IF(ISURL(I125),SPLIT(I125,""/""),"""")"),"https:")</f>
        <v>https:</v>
      </c>
      <c r="K125" s="20" t="str">
        <f>IFERROR(__xludf.DUMMYFUNCTION("""COMPUTED_VALUE"""),"www.munzee.com")</f>
        <v>www.munzee.com</v>
      </c>
      <c r="L125" s="21" t="str">
        <f>IFERROR(__xludf.DUMMYFUNCTION("""COMPUTED_VALUE"""),"m")</f>
        <v>m</v>
      </c>
      <c r="M125" s="21" t="str">
        <f>IFERROR(__xludf.DUMMYFUNCTION("""COMPUTED_VALUE"""),"kpr1000")</f>
        <v>kpr1000</v>
      </c>
      <c r="N125" s="21">
        <f>IFERROR(__xludf.DUMMYFUNCTION("""COMPUTED_VALUE"""),9870.0)</f>
        <v>9870</v>
      </c>
      <c r="O125" s="21"/>
      <c r="P125" s="14" t="s">
        <v>20</v>
      </c>
    </row>
    <row r="126">
      <c r="B126" s="15">
        <v>4.0</v>
      </c>
      <c r="C126" s="15">
        <v>25.0</v>
      </c>
      <c r="D126" s="13" t="s">
        <v>512</v>
      </c>
      <c r="E126" s="13" t="s">
        <v>513</v>
      </c>
      <c r="F126" s="13" t="s">
        <v>17</v>
      </c>
      <c r="G126" s="16" t="s">
        <v>514</v>
      </c>
      <c r="H126" s="14" t="str">
        <f t="shared" si="18"/>
        <v>appeltje32</v>
      </c>
      <c r="I126" s="17" t="s">
        <v>515</v>
      </c>
      <c r="J126" s="14" t="str">
        <f>IFERROR(__xludf.DUMMYFUNCTION("IF(ISURL(I126),SPLIT(I126,""/""),"""")"),"https:")</f>
        <v>https:</v>
      </c>
      <c r="K126" s="20" t="str">
        <f>IFERROR(__xludf.DUMMYFUNCTION("""COMPUTED_VALUE"""),"www.munzee.com")</f>
        <v>www.munzee.com</v>
      </c>
      <c r="L126" s="21" t="str">
        <f>IFERROR(__xludf.DUMMYFUNCTION("""COMPUTED_VALUE"""),"m")</f>
        <v>m</v>
      </c>
      <c r="M126" s="21" t="str">
        <f>IFERROR(__xludf.DUMMYFUNCTION("""COMPUTED_VALUE"""),"appeltje32")</f>
        <v>appeltje32</v>
      </c>
      <c r="N126" s="21">
        <f>IFERROR(__xludf.DUMMYFUNCTION("""COMPUTED_VALUE"""),6109.0)</f>
        <v>6109</v>
      </c>
      <c r="O126" s="21"/>
      <c r="P126" s="14" t="s">
        <v>20</v>
      </c>
    </row>
    <row r="127">
      <c r="B127" s="15">
        <v>4.0</v>
      </c>
      <c r="C127" s="15">
        <v>26.0</v>
      </c>
      <c r="D127" s="13" t="s">
        <v>516</v>
      </c>
      <c r="E127" s="13" t="s">
        <v>517</v>
      </c>
      <c r="F127" s="13" t="s">
        <v>17</v>
      </c>
      <c r="G127" s="16" t="s">
        <v>518</v>
      </c>
      <c r="H127" s="14" t="s">
        <v>399</v>
      </c>
      <c r="I127" s="17" t="s">
        <v>519</v>
      </c>
      <c r="J127" s="14" t="str">
        <f>IFERROR(__xludf.DUMMYFUNCTION("IF(ISURL(I127),SPLIT(I127,""/""),"""")"),"https:")</f>
        <v>https:</v>
      </c>
      <c r="K127" s="20" t="str">
        <f>IFERROR(__xludf.DUMMYFUNCTION("""COMPUTED_VALUE"""),"www.munzee.com")</f>
        <v>www.munzee.com</v>
      </c>
      <c r="L127" s="21" t="str">
        <f>IFERROR(__xludf.DUMMYFUNCTION("""COMPUTED_VALUE"""),"m")</f>
        <v>m</v>
      </c>
      <c r="M127" s="21" t="str">
        <f>IFERROR(__xludf.DUMMYFUNCTION("""COMPUTED_VALUE"""),"TubaDude")</f>
        <v>TubaDude</v>
      </c>
      <c r="N127" s="21">
        <f>IFERROR(__xludf.DUMMYFUNCTION("""COMPUTED_VALUE"""),7633.0)</f>
        <v>7633</v>
      </c>
      <c r="O127" s="21"/>
      <c r="P127" s="14" t="s">
        <v>20</v>
      </c>
    </row>
    <row r="128">
      <c r="B128" s="15">
        <v>4.0</v>
      </c>
      <c r="C128" s="15">
        <v>27.0</v>
      </c>
      <c r="D128" s="13" t="s">
        <v>520</v>
      </c>
      <c r="E128" s="13" t="s">
        <v>521</v>
      </c>
      <c r="F128" s="13" t="s">
        <v>155</v>
      </c>
      <c r="G128" s="16" t="s">
        <v>522</v>
      </c>
      <c r="H128" s="14" t="str">
        <f t="shared" ref="H128:H132" si="19">M128</f>
        <v>alicta</v>
      </c>
      <c r="I128" s="22" t="s">
        <v>523</v>
      </c>
      <c r="J128" s="14" t="str">
        <f>IFERROR(__xludf.DUMMYFUNCTION("IF(ISURL(I128),SPLIT(I128,""/""),"""")"),"https:")</f>
        <v>https:</v>
      </c>
      <c r="K128" s="22" t="str">
        <f>IFERROR(__xludf.DUMMYFUNCTION("""COMPUTED_VALUE"""),"www.munzee.com")</f>
        <v>www.munzee.com</v>
      </c>
      <c r="L128" s="13" t="str">
        <f>IFERROR(__xludf.DUMMYFUNCTION("""COMPUTED_VALUE"""),"m")</f>
        <v>m</v>
      </c>
      <c r="M128" s="13" t="str">
        <f>IFERROR(__xludf.DUMMYFUNCTION("""COMPUTED_VALUE"""),"alicta")</f>
        <v>alicta</v>
      </c>
      <c r="N128" s="13">
        <f>IFERROR(__xludf.DUMMYFUNCTION("""COMPUTED_VALUE"""),3449.0)</f>
        <v>3449</v>
      </c>
      <c r="O128" s="13"/>
      <c r="P128" s="14" t="s">
        <v>20</v>
      </c>
    </row>
    <row r="129">
      <c r="B129" s="15">
        <v>4.0</v>
      </c>
      <c r="C129" s="15">
        <v>28.0</v>
      </c>
      <c r="D129" s="13" t="s">
        <v>524</v>
      </c>
      <c r="E129" s="13" t="s">
        <v>525</v>
      </c>
      <c r="F129" s="13" t="s">
        <v>17</v>
      </c>
      <c r="G129" s="16" t="s">
        <v>526</v>
      </c>
      <c r="H129" s="14" t="str">
        <f t="shared" si="19"/>
        <v>appeltje32</v>
      </c>
      <c r="I129" s="17" t="s">
        <v>527</v>
      </c>
      <c r="J129" s="14" t="str">
        <f>IFERROR(__xludf.DUMMYFUNCTION("IF(ISURL(I129),SPLIT(I129,""/""),"""")"),"https:")</f>
        <v>https:</v>
      </c>
      <c r="K129" s="20" t="str">
        <f>IFERROR(__xludf.DUMMYFUNCTION("""COMPUTED_VALUE"""),"www.munzee.com")</f>
        <v>www.munzee.com</v>
      </c>
      <c r="L129" s="21" t="str">
        <f>IFERROR(__xludf.DUMMYFUNCTION("""COMPUTED_VALUE"""),"m")</f>
        <v>m</v>
      </c>
      <c r="M129" s="21" t="str">
        <f>IFERROR(__xludf.DUMMYFUNCTION("""COMPUTED_VALUE"""),"appeltje32")</f>
        <v>appeltje32</v>
      </c>
      <c r="N129" s="21">
        <f>IFERROR(__xludf.DUMMYFUNCTION("""COMPUTED_VALUE"""),6113.0)</f>
        <v>6113</v>
      </c>
      <c r="O129" s="21"/>
      <c r="P129" s="14" t="s">
        <v>20</v>
      </c>
    </row>
    <row r="130">
      <c r="B130" s="15">
        <v>4.0</v>
      </c>
      <c r="C130" s="15">
        <v>29.0</v>
      </c>
      <c r="D130" s="13" t="s">
        <v>528</v>
      </c>
      <c r="E130" s="13" t="s">
        <v>529</v>
      </c>
      <c r="F130" s="13" t="s">
        <v>155</v>
      </c>
      <c r="G130" s="16" t="s">
        <v>530</v>
      </c>
      <c r="H130" s="14" t="str">
        <f t="shared" si="19"/>
        <v>Lorax1</v>
      </c>
      <c r="I130" s="18" t="s">
        <v>531</v>
      </c>
      <c r="J130" s="14" t="str">
        <f>IFERROR(__xludf.DUMMYFUNCTION("IF(ISURL(I130),SPLIT(I130,""/""),"""")"),"https:")</f>
        <v>https:</v>
      </c>
      <c r="K130" s="18" t="str">
        <f>IFERROR(__xludf.DUMMYFUNCTION("""COMPUTED_VALUE"""),"www.munzee.com")</f>
        <v>www.munzee.com</v>
      </c>
      <c r="L130" s="19" t="str">
        <f>IFERROR(__xludf.DUMMYFUNCTION("""COMPUTED_VALUE"""),"m")</f>
        <v>m</v>
      </c>
      <c r="M130" s="19" t="str">
        <f>IFERROR(__xludf.DUMMYFUNCTION("""COMPUTED_VALUE"""),"Lorax1")</f>
        <v>Lorax1</v>
      </c>
      <c r="N130" s="19">
        <f>IFERROR(__xludf.DUMMYFUNCTION("""COMPUTED_VALUE"""),147.0)</f>
        <v>147</v>
      </c>
      <c r="O130" s="19"/>
      <c r="P130" s="14" t="s">
        <v>20</v>
      </c>
    </row>
    <row r="131">
      <c r="B131" s="15">
        <v>4.0</v>
      </c>
      <c r="C131" s="15">
        <v>30.0</v>
      </c>
      <c r="D131" s="13" t="s">
        <v>532</v>
      </c>
      <c r="E131" s="13" t="s">
        <v>533</v>
      </c>
      <c r="F131" s="13" t="s">
        <v>17</v>
      </c>
      <c r="G131" s="16" t="s">
        <v>534</v>
      </c>
      <c r="H131" s="14" t="str">
        <f t="shared" si="19"/>
        <v>EeveeFox</v>
      </c>
      <c r="I131" s="17" t="s">
        <v>535</v>
      </c>
      <c r="J131" s="14" t="str">
        <f>IFERROR(__xludf.DUMMYFUNCTION("IF(ISURL(I131),SPLIT(I131,""/""),"""")"),"https:")</f>
        <v>https:</v>
      </c>
      <c r="K131" s="20" t="str">
        <f>IFERROR(__xludf.DUMMYFUNCTION("""COMPUTED_VALUE"""),"www.munzee.com")</f>
        <v>www.munzee.com</v>
      </c>
      <c r="L131" s="21" t="str">
        <f>IFERROR(__xludf.DUMMYFUNCTION("""COMPUTED_VALUE"""),"m")</f>
        <v>m</v>
      </c>
      <c r="M131" s="21" t="str">
        <f>IFERROR(__xludf.DUMMYFUNCTION("""COMPUTED_VALUE"""),"EeveeFox")</f>
        <v>EeveeFox</v>
      </c>
      <c r="N131" s="21">
        <f>IFERROR(__xludf.DUMMYFUNCTION("""COMPUTED_VALUE"""),922.0)</f>
        <v>922</v>
      </c>
      <c r="O131" s="21"/>
      <c r="P131" s="14" t="s">
        <v>20</v>
      </c>
    </row>
    <row r="132">
      <c r="B132" s="15">
        <v>4.0</v>
      </c>
      <c r="C132" s="15">
        <v>31.0</v>
      </c>
      <c r="D132" s="13" t="s">
        <v>536</v>
      </c>
      <c r="E132" s="13" t="s">
        <v>537</v>
      </c>
      <c r="F132" s="13" t="s">
        <v>17</v>
      </c>
      <c r="G132" s="16" t="s">
        <v>538</v>
      </c>
      <c r="H132" s="14" t="str">
        <f t="shared" si="19"/>
        <v>FreezeMan073</v>
      </c>
      <c r="I132" s="17" t="s">
        <v>539</v>
      </c>
      <c r="J132" s="14" t="str">
        <f>IFERROR(__xludf.DUMMYFUNCTION("IF(ISURL(I132),SPLIT(I132,""/""),"""")"),"https:")</f>
        <v>https:</v>
      </c>
      <c r="K132" s="20" t="str">
        <f>IFERROR(__xludf.DUMMYFUNCTION("""COMPUTED_VALUE"""),"www.munzee.com")</f>
        <v>www.munzee.com</v>
      </c>
      <c r="L132" s="21" t="str">
        <f>IFERROR(__xludf.DUMMYFUNCTION("""COMPUTED_VALUE"""),"m")</f>
        <v>m</v>
      </c>
      <c r="M132" s="21" t="str">
        <f>IFERROR(__xludf.DUMMYFUNCTION("""COMPUTED_VALUE"""),"FreezeMan073")</f>
        <v>FreezeMan073</v>
      </c>
      <c r="N132" s="21">
        <f>IFERROR(__xludf.DUMMYFUNCTION("""COMPUTED_VALUE"""),801.0)</f>
        <v>801</v>
      </c>
      <c r="O132" s="21"/>
      <c r="P132" s="14" t="s">
        <v>20</v>
      </c>
    </row>
    <row r="133">
      <c r="B133" s="15">
        <v>4.0</v>
      </c>
      <c r="C133" s="15">
        <v>32.0</v>
      </c>
      <c r="D133" s="13" t="s">
        <v>540</v>
      </c>
      <c r="E133" s="13" t="s">
        <v>541</v>
      </c>
      <c r="F133" s="13" t="s">
        <v>17</v>
      </c>
      <c r="G133" s="16" t="s">
        <v>542</v>
      </c>
      <c r="H133" s="14" t="s">
        <v>399</v>
      </c>
      <c r="I133" s="17" t="s">
        <v>543</v>
      </c>
      <c r="J133" s="14" t="str">
        <f>IFERROR(__xludf.DUMMYFUNCTION("IF(ISURL(I133),SPLIT(I133,""/""),"""")"),"https:")</f>
        <v>https:</v>
      </c>
      <c r="K133" s="20" t="str">
        <f>IFERROR(__xludf.DUMMYFUNCTION("""COMPUTED_VALUE"""),"www.munzee.com")</f>
        <v>www.munzee.com</v>
      </c>
      <c r="L133" s="21" t="str">
        <f>IFERROR(__xludf.DUMMYFUNCTION("""COMPUTED_VALUE"""),"m")</f>
        <v>m</v>
      </c>
      <c r="M133" s="21" t="str">
        <f>IFERROR(__xludf.DUMMYFUNCTION("""COMPUTED_VALUE"""),"TubaDude")</f>
        <v>TubaDude</v>
      </c>
      <c r="N133" s="21">
        <f>IFERROR(__xludf.DUMMYFUNCTION("""COMPUTED_VALUE"""),7256.0)</f>
        <v>7256</v>
      </c>
      <c r="O133" s="21"/>
      <c r="P133" s="14" t="s">
        <v>20</v>
      </c>
    </row>
    <row r="134">
      <c r="B134" s="15">
        <v>5.0</v>
      </c>
      <c r="C134" s="15">
        <v>2.0</v>
      </c>
      <c r="D134" s="13" t="s">
        <v>544</v>
      </c>
      <c r="E134" s="13" t="s">
        <v>545</v>
      </c>
      <c r="F134" s="13" t="s">
        <v>17</v>
      </c>
      <c r="G134" s="16" t="s">
        <v>546</v>
      </c>
      <c r="H134" s="14" t="str">
        <f t="shared" ref="H134:H135" si="20">M134</f>
        <v>and2470</v>
      </c>
      <c r="I134" s="17" t="s">
        <v>547</v>
      </c>
      <c r="J134" s="14" t="str">
        <f>IFERROR(__xludf.DUMMYFUNCTION("IF(ISURL(I134),SPLIT(I134,""/""),"""")"),"https:")</f>
        <v>https:</v>
      </c>
      <c r="K134" s="17" t="str">
        <f>IFERROR(__xludf.DUMMYFUNCTION("""COMPUTED_VALUE"""),"www.munzee.com")</f>
        <v>www.munzee.com</v>
      </c>
      <c r="L134" s="14" t="str">
        <f>IFERROR(__xludf.DUMMYFUNCTION("""COMPUTED_VALUE"""),"m")</f>
        <v>m</v>
      </c>
      <c r="M134" s="14" t="str">
        <f>IFERROR(__xludf.DUMMYFUNCTION("""COMPUTED_VALUE"""),"and2470")</f>
        <v>and2470</v>
      </c>
      <c r="N134" s="14">
        <f>IFERROR(__xludf.DUMMYFUNCTION("""COMPUTED_VALUE"""),804.0)</f>
        <v>804</v>
      </c>
      <c r="O134" s="14"/>
      <c r="P134" s="14" t="s">
        <v>20</v>
      </c>
    </row>
    <row r="135">
      <c r="B135" s="15">
        <v>5.0</v>
      </c>
      <c r="C135" s="15">
        <v>3.0</v>
      </c>
      <c r="D135" s="13" t="s">
        <v>548</v>
      </c>
      <c r="E135" s="13" t="s">
        <v>549</v>
      </c>
      <c r="F135" s="13" t="s">
        <v>155</v>
      </c>
      <c r="G135" s="16" t="s">
        <v>550</v>
      </c>
      <c r="H135" s="14" t="str">
        <f t="shared" si="20"/>
        <v>MacickaLizza</v>
      </c>
      <c r="I135" s="22" t="s">
        <v>551</v>
      </c>
      <c r="J135" s="14" t="str">
        <f>IFERROR(__xludf.DUMMYFUNCTION("IF(ISURL(I135),SPLIT(I135,""/""),"""")"),"https:")</f>
        <v>https:</v>
      </c>
      <c r="K135" s="22" t="str">
        <f>IFERROR(__xludf.DUMMYFUNCTION("""COMPUTED_VALUE"""),"www.munzee.com")</f>
        <v>www.munzee.com</v>
      </c>
      <c r="L135" s="13" t="str">
        <f>IFERROR(__xludf.DUMMYFUNCTION("""COMPUTED_VALUE"""),"m")</f>
        <v>m</v>
      </c>
      <c r="M135" s="13" t="str">
        <f>IFERROR(__xludf.DUMMYFUNCTION("""COMPUTED_VALUE"""),"MacickaLizza")</f>
        <v>MacickaLizza</v>
      </c>
      <c r="N135" s="13">
        <f>IFERROR(__xludf.DUMMYFUNCTION("""COMPUTED_VALUE"""),237.0)</f>
        <v>237</v>
      </c>
      <c r="O135" s="13"/>
      <c r="P135" s="14" t="s">
        <v>20</v>
      </c>
    </row>
    <row r="136">
      <c r="B136" s="15">
        <v>5.0</v>
      </c>
      <c r="C136" s="15">
        <v>4.0</v>
      </c>
      <c r="D136" s="13" t="s">
        <v>552</v>
      </c>
      <c r="E136" s="13" t="s">
        <v>553</v>
      </c>
      <c r="F136" s="13" t="s">
        <v>17</v>
      </c>
      <c r="G136" s="16" t="s">
        <v>554</v>
      </c>
      <c r="H136" s="14" t="s">
        <v>408</v>
      </c>
      <c r="I136" s="18" t="s">
        <v>555</v>
      </c>
      <c r="J136" s="14" t="str">
        <f>IFERROR(__xludf.DUMMYFUNCTION("IF(ISURL(I136),SPLIT(I136,""/""),"""")"),"https:")</f>
        <v>https:</v>
      </c>
      <c r="K136" s="20" t="str">
        <f>IFERROR(__xludf.DUMMYFUNCTION("""COMPUTED_VALUE"""),"www.munzee.com")</f>
        <v>www.munzee.com</v>
      </c>
      <c r="L136" s="21" t="str">
        <f>IFERROR(__xludf.DUMMYFUNCTION("""COMPUTED_VALUE"""),"m")</f>
        <v>m</v>
      </c>
      <c r="M136" s="21" t="str">
        <f>IFERROR(__xludf.DUMMYFUNCTION("""COMPUTED_VALUE"""),"Cleland")</f>
        <v>Cleland</v>
      </c>
      <c r="N136" s="21">
        <f>IFERROR(__xludf.DUMMYFUNCTION("""COMPUTED_VALUE"""),1050.0)</f>
        <v>1050</v>
      </c>
      <c r="O136" s="21" t="str">
        <f>IFERROR(__xludf.DUMMYFUNCTION("""COMPUTED_VALUE"""),"admin")</f>
        <v>admin</v>
      </c>
      <c r="P136" s="14" t="s">
        <v>20</v>
      </c>
    </row>
    <row r="137">
      <c r="B137" s="15">
        <v>5.0</v>
      </c>
      <c r="C137" s="15">
        <v>5.0</v>
      </c>
      <c r="D137" s="13" t="s">
        <v>556</v>
      </c>
      <c r="E137" s="13" t="s">
        <v>557</v>
      </c>
      <c r="F137" s="13" t="s">
        <v>17</v>
      </c>
      <c r="G137" s="16" t="s">
        <v>558</v>
      </c>
      <c r="H137" s="14" t="s">
        <v>559</v>
      </c>
      <c r="I137" s="18" t="s">
        <v>560</v>
      </c>
      <c r="J137" s="14" t="str">
        <f>IFERROR(__xludf.DUMMYFUNCTION("IF(ISURL(I137),SPLIT(I137,""/""),"""")"),"https:")</f>
        <v>https:</v>
      </c>
      <c r="K137" s="20" t="str">
        <f>IFERROR(__xludf.DUMMYFUNCTION("""COMPUTED_VALUE"""),"www.munzee.com")</f>
        <v>www.munzee.com</v>
      </c>
      <c r="L137" s="21" t="str">
        <f>IFERROR(__xludf.DUMMYFUNCTION("""COMPUTED_VALUE"""),"m")</f>
        <v>m</v>
      </c>
      <c r="M137" s="21" t="str">
        <f>IFERROR(__xludf.DUMMYFUNCTION("""COMPUTED_VALUE"""),"Wangotango")</f>
        <v>Wangotango</v>
      </c>
      <c r="N137" s="21">
        <f>IFERROR(__xludf.DUMMYFUNCTION("""COMPUTED_VALUE"""),3188.0)</f>
        <v>3188</v>
      </c>
      <c r="O137" s="21"/>
      <c r="P137" s="14" t="s">
        <v>20</v>
      </c>
    </row>
    <row r="138">
      <c r="B138" s="15">
        <v>5.0</v>
      </c>
      <c r="C138" s="15">
        <v>6.0</v>
      </c>
      <c r="D138" s="13" t="s">
        <v>561</v>
      </c>
      <c r="E138" s="13" t="s">
        <v>562</v>
      </c>
      <c r="F138" s="13" t="s">
        <v>17</v>
      </c>
      <c r="G138" s="16" t="s">
        <v>563</v>
      </c>
      <c r="H138" s="14" t="s">
        <v>564</v>
      </c>
      <c r="I138" s="17" t="s">
        <v>565</v>
      </c>
      <c r="J138" s="14" t="str">
        <f>IFERROR(__xludf.DUMMYFUNCTION("IF(ISURL(I138),SPLIT(I138,""/""),"""")"),"https:")</f>
        <v>https:</v>
      </c>
      <c r="K138" s="20" t="str">
        <f>IFERROR(__xludf.DUMMYFUNCTION("""COMPUTED_VALUE"""),"www.munzee.com")</f>
        <v>www.munzee.com</v>
      </c>
      <c r="L138" s="21" t="str">
        <f>IFERROR(__xludf.DUMMYFUNCTION("""COMPUTED_VALUE"""),"m")</f>
        <v>m</v>
      </c>
      <c r="M138" s="21" t="str">
        <f>IFERROR(__xludf.DUMMYFUNCTION("""COMPUTED_VALUE"""),"TFAL")</f>
        <v>TFAL</v>
      </c>
      <c r="N138" s="21">
        <f>IFERROR(__xludf.DUMMYFUNCTION("""COMPUTED_VALUE"""),5253.0)</f>
        <v>5253</v>
      </c>
      <c r="O138" s="21"/>
      <c r="P138" s="14" t="s">
        <v>20</v>
      </c>
    </row>
    <row r="139">
      <c r="B139" s="15">
        <v>5.0</v>
      </c>
      <c r="C139" s="15">
        <v>7.0</v>
      </c>
      <c r="D139" s="13" t="s">
        <v>566</v>
      </c>
      <c r="E139" s="13" t="s">
        <v>567</v>
      </c>
      <c r="F139" s="13" t="s">
        <v>155</v>
      </c>
      <c r="G139" s="16" t="s">
        <v>568</v>
      </c>
      <c r="H139" s="14" t="s">
        <v>138</v>
      </c>
      <c r="I139" s="17" t="s">
        <v>569</v>
      </c>
      <c r="J139" s="14" t="str">
        <f>IFERROR(__xludf.DUMMYFUNCTION("IF(ISURL(I139),SPLIT(I139,""/""),"""")"),"https:")</f>
        <v>https:</v>
      </c>
      <c r="K139" s="20" t="str">
        <f>IFERROR(__xludf.DUMMYFUNCTION("""COMPUTED_VALUE"""),"www.munzee.com")</f>
        <v>www.munzee.com</v>
      </c>
      <c r="L139" s="21" t="str">
        <f>IFERROR(__xludf.DUMMYFUNCTION("""COMPUTED_VALUE"""),"m")</f>
        <v>m</v>
      </c>
      <c r="M139" s="21" t="str">
        <f>IFERROR(__xludf.DUMMYFUNCTION("""COMPUTED_VALUE"""),"einkilorind")</f>
        <v>einkilorind</v>
      </c>
      <c r="N139" s="21">
        <f>IFERROR(__xludf.DUMMYFUNCTION("""COMPUTED_VALUE"""),5263.0)</f>
        <v>5263</v>
      </c>
      <c r="O139" s="21"/>
      <c r="P139" s="14" t="s">
        <v>20</v>
      </c>
    </row>
    <row r="140">
      <c r="B140" s="15">
        <v>5.0</v>
      </c>
      <c r="C140" s="15">
        <v>8.0</v>
      </c>
      <c r="D140" s="13" t="s">
        <v>570</v>
      </c>
      <c r="E140" s="13" t="s">
        <v>571</v>
      </c>
      <c r="F140" s="13" t="s">
        <v>17</v>
      </c>
      <c r="G140" s="16" t="s">
        <v>572</v>
      </c>
      <c r="H140" s="14" t="s">
        <v>207</v>
      </c>
      <c r="I140" s="17" t="s">
        <v>573</v>
      </c>
      <c r="J140" s="14" t="str">
        <f>IFERROR(__xludf.DUMMYFUNCTION("IF(ISURL(I140),SPLIT(I140,""/""),"""")"),"https:")</f>
        <v>https:</v>
      </c>
      <c r="K140" s="20" t="str">
        <f>IFERROR(__xludf.DUMMYFUNCTION("""COMPUTED_VALUE"""),"www.munzee.com")</f>
        <v>www.munzee.com</v>
      </c>
      <c r="L140" s="21" t="str">
        <f>IFERROR(__xludf.DUMMYFUNCTION("""COMPUTED_VALUE"""),"m")</f>
        <v>m</v>
      </c>
      <c r="M140" s="21" t="str">
        <f>IFERROR(__xludf.DUMMYFUNCTION("""COMPUTED_VALUE"""),"MsGiggler")</f>
        <v>MsGiggler</v>
      </c>
      <c r="N140" s="21">
        <f>IFERROR(__xludf.DUMMYFUNCTION("""COMPUTED_VALUE"""),11026.0)</f>
        <v>11026</v>
      </c>
      <c r="O140" s="21"/>
      <c r="P140" s="14" t="s">
        <v>20</v>
      </c>
    </row>
    <row r="141">
      <c r="B141" s="15">
        <v>5.0</v>
      </c>
      <c r="C141" s="15">
        <v>9.0</v>
      </c>
      <c r="D141" s="13" t="s">
        <v>574</v>
      </c>
      <c r="E141" s="13" t="s">
        <v>575</v>
      </c>
      <c r="F141" s="13" t="s">
        <v>17</v>
      </c>
      <c r="G141" s="16" t="s">
        <v>576</v>
      </c>
      <c r="H141" s="14" t="s">
        <v>577</v>
      </c>
      <c r="I141" s="17" t="s">
        <v>578</v>
      </c>
      <c r="J141" s="14" t="str">
        <f>IFERROR(__xludf.DUMMYFUNCTION("IF(ISURL(I141),SPLIT(I141,""/""),"""")"),"https:")</f>
        <v>https:</v>
      </c>
      <c r="K141" s="20" t="str">
        <f>IFERROR(__xludf.DUMMYFUNCTION("""COMPUTED_VALUE"""),"www.munzee.com")</f>
        <v>www.munzee.com</v>
      </c>
      <c r="L141" s="21" t="str">
        <f>IFERROR(__xludf.DUMMYFUNCTION("""COMPUTED_VALUE"""),"m")</f>
        <v>m</v>
      </c>
      <c r="M141" s="21" t="str">
        <f>IFERROR(__xludf.DUMMYFUNCTION("""COMPUTED_VALUE"""),"Lanyasummer")</f>
        <v>Lanyasummer</v>
      </c>
      <c r="N141" s="21">
        <f>IFERROR(__xludf.DUMMYFUNCTION("""COMPUTED_VALUE"""),7501.0)</f>
        <v>7501</v>
      </c>
      <c r="O141" s="21"/>
      <c r="P141" s="14" t="s">
        <v>20</v>
      </c>
    </row>
    <row r="142">
      <c r="B142" s="15">
        <v>5.0</v>
      </c>
      <c r="C142" s="15">
        <v>10.0</v>
      </c>
      <c r="D142" s="13" t="s">
        <v>579</v>
      </c>
      <c r="E142" s="13" t="s">
        <v>580</v>
      </c>
      <c r="F142" s="13" t="s">
        <v>17</v>
      </c>
      <c r="G142" s="16" t="s">
        <v>581</v>
      </c>
      <c r="H142" s="14" t="s">
        <v>582</v>
      </c>
      <c r="I142" s="17" t="s">
        <v>583</v>
      </c>
      <c r="J142" s="14" t="str">
        <f>IFERROR(__xludf.DUMMYFUNCTION("IF(ISURL(I142),SPLIT(I142,""/""),"""")"),"https:")</f>
        <v>https:</v>
      </c>
      <c r="K142" s="20" t="str">
        <f>IFERROR(__xludf.DUMMYFUNCTION("""COMPUTED_VALUE"""),"www.munzee.com")</f>
        <v>www.munzee.com</v>
      </c>
      <c r="L142" s="21" t="str">
        <f>IFERROR(__xludf.DUMMYFUNCTION("""COMPUTED_VALUE"""),"m")</f>
        <v>m</v>
      </c>
      <c r="M142" s="21" t="str">
        <f>IFERROR(__xludf.DUMMYFUNCTION("""COMPUTED_VALUE"""),"babyw")</f>
        <v>babyw</v>
      </c>
      <c r="N142" s="21">
        <f>IFERROR(__xludf.DUMMYFUNCTION("""COMPUTED_VALUE"""),3390.0)</f>
        <v>3390</v>
      </c>
      <c r="O142" s="21"/>
      <c r="P142" s="14" t="s">
        <v>20</v>
      </c>
    </row>
    <row r="143">
      <c r="B143" s="15">
        <v>5.0</v>
      </c>
      <c r="C143" s="15">
        <v>11.0</v>
      </c>
      <c r="D143" s="13" t="s">
        <v>584</v>
      </c>
      <c r="E143" s="13" t="s">
        <v>585</v>
      </c>
      <c r="F143" s="13" t="s">
        <v>155</v>
      </c>
      <c r="G143" s="16" t="s">
        <v>586</v>
      </c>
      <c r="H143" s="14" t="str">
        <f>M143</f>
        <v>MacickaLizza</v>
      </c>
      <c r="I143" s="22" t="s">
        <v>587</v>
      </c>
      <c r="J143" s="14" t="str">
        <f>IFERROR(__xludf.DUMMYFUNCTION("IF(ISURL(I143),SPLIT(I143,""/""),"""")"),"https:")</f>
        <v>https:</v>
      </c>
      <c r="K143" s="22" t="str">
        <f>IFERROR(__xludf.DUMMYFUNCTION("""COMPUTED_VALUE"""),"www.munzee.com")</f>
        <v>www.munzee.com</v>
      </c>
      <c r="L143" s="13" t="str">
        <f>IFERROR(__xludf.DUMMYFUNCTION("""COMPUTED_VALUE"""),"m")</f>
        <v>m</v>
      </c>
      <c r="M143" s="13" t="str">
        <f>IFERROR(__xludf.DUMMYFUNCTION("""COMPUTED_VALUE"""),"MacickaLizza")</f>
        <v>MacickaLizza</v>
      </c>
      <c r="N143" s="13">
        <f>IFERROR(__xludf.DUMMYFUNCTION("""COMPUTED_VALUE"""),601.0)</f>
        <v>601</v>
      </c>
      <c r="O143" s="13"/>
      <c r="P143" s="14" t="s">
        <v>20</v>
      </c>
    </row>
    <row r="144">
      <c r="B144" s="15">
        <v>5.0</v>
      </c>
      <c r="C144" s="15">
        <v>12.0</v>
      </c>
      <c r="D144" s="13" t="s">
        <v>588</v>
      </c>
      <c r="E144" s="13" t="s">
        <v>589</v>
      </c>
      <c r="F144" s="13" t="s">
        <v>17</v>
      </c>
      <c r="G144" s="16" t="s">
        <v>590</v>
      </c>
      <c r="H144" s="14" t="s">
        <v>564</v>
      </c>
      <c r="I144" s="17" t="s">
        <v>591</v>
      </c>
      <c r="J144" s="14" t="str">
        <f>IFERROR(__xludf.DUMMYFUNCTION("IF(ISURL(I144),SPLIT(I144,""/""),"""")"),"https:")</f>
        <v>https:</v>
      </c>
      <c r="K144" s="20" t="str">
        <f>IFERROR(__xludf.DUMMYFUNCTION("""COMPUTED_VALUE"""),"www.munzee.com")</f>
        <v>www.munzee.com</v>
      </c>
      <c r="L144" s="21" t="str">
        <f>IFERROR(__xludf.DUMMYFUNCTION("""COMPUTED_VALUE"""),"m")</f>
        <v>m</v>
      </c>
      <c r="M144" s="21" t="str">
        <f>IFERROR(__xludf.DUMMYFUNCTION("""COMPUTED_VALUE"""),"TFAL")</f>
        <v>TFAL</v>
      </c>
      <c r="N144" s="21">
        <f>IFERROR(__xludf.DUMMYFUNCTION("""COMPUTED_VALUE"""),5300.0)</f>
        <v>5300</v>
      </c>
      <c r="O144" s="21"/>
      <c r="P144" s="14" t="s">
        <v>20</v>
      </c>
    </row>
    <row r="145">
      <c r="B145" s="15">
        <v>5.0</v>
      </c>
      <c r="C145" s="15">
        <v>13.0</v>
      </c>
      <c r="D145" s="13" t="s">
        <v>592</v>
      </c>
      <c r="E145" s="13" t="s">
        <v>593</v>
      </c>
      <c r="F145" s="13" t="s">
        <v>17</v>
      </c>
      <c r="G145" s="16" t="s">
        <v>594</v>
      </c>
      <c r="H145" s="14" t="s">
        <v>595</v>
      </c>
      <c r="I145" s="18" t="s">
        <v>596</v>
      </c>
      <c r="J145" s="14" t="str">
        <f>IFERROR(__xludf.DUMMYFUNCTION("IF(ISURL(I145),SPLIT(I145,""/""),"""")"),"https:")</f>
        <v>https:</v>
      </c>
      <c r="K145" s="20" t="str">
        <f>IFERROR(__xludf.DUMMYFUNCTION("""COMPUTED_VALUE"""),"www.munzee.com")</f>
        <v>www.munzee.com</v>
      </c>
      <c r="L145" s="21" t="str">
        <f>IFERROR(__xludf.DUMMYFUNCTION("""COMPUTED_VALUE"""),"m")</f>
        <v>m</v>
      </c>
      <c r="M145" s="21" t="str">
        <f>IFERROR(__xludf.DUMMYFUNCTION("""COMPUTED_VALUE"""),"Pamster13")</f>
        <v>Pamster13</v>
      </c>
      <c r="N145" s="21">
        <f>IFERROR(__xludf.DUMMYFUNCTION("""COMPUTED_VALUE"""),11789.0)</f>
        <v>11789</v>
      </c>
      <c r="O145" s="21"/>
      <c r="P145" s="14" t="s">
        <v>20</v>
      </c>
    </row>
    <row r="146">
      <c r="B146" s="15">
        <v>5.0</v>
      </c>
      <c r="C146" s="15">
        <v>14.0</v>
      </c>
      <c r="D146" s="13" t="s">
        <v>597</v>
      </c>
      <c r="E146" s="13" t="s">
        <v>598</v>
      </c>
      <c r="F146" s="13" t="s">
        <v>17</v>
      </c>
      <c r="G146" s="16" t="s">
        <v>599</v>
      </c>
      <c r="H146" s="14" t="str">
        <f t="shared" ref="H146:H147" si="21">M146</f>
        <v>katrina123</v>
      </c>
      <c r="I146" s="17" t="s">
        <v>600</v>
      </c>
      <c r="J146" s="14" t="str">
        <f>IFERROR(__xludf.DUMMYFUNCTION("IF(ISURL(I146),SPLIT(I146,""/""),"""")"),"https:")</f>
        <v>https:</v>
      </c>
      <c r="K146" s="20" t="str">
        <f>IFERROR(__xludf.DUMMYFUNCTION("""COMPUTED_VALUE"""),"www.munzee.com")</f>
        <v>www.munzee.com</v>
      </c>
      <c r="L146" s="21" t="str">
        <f>IFERROR(__xludf.DUMMYFUNCTION("""COMPUTED_VALUE"""),"m")</f>
        <v>m</v>
      </c>
      <c r="M146" s="21" t="str">
        <f>IFERROR(__xludf.DUMMYFUNCTION("""COMPUTED_VALUE"""),"katrina123")</f>
        <v>katrina123</v>
      </c>
      <c r="N146" s="21">
        <f>IFERROR(__xludf.DUMMYFUNCTION("""COMPUTED_VALUE"""),366.0)</f>
        <v>366</v>
      </c>
      <c r="O146" s="21"/>
      <c r="P146" s="14" t="s">
        <v>20</v>
      </c>
    </row>
    <row r="147">
      <c r="B147" s="15">
        <v>5.0</v>
      </c>
      <c r="C147" s="15">
        <v>15.0</v>
      </c>
      <c r="D147" s="13" t="s">
        <v>601</v>
      </c>
      <c r="E147" s="13" t="s">
        <v>602</v>
      </c>
      <c r="F147" s="13" t="s">
        <v>155</v>
      </c>
      <c r="G147" s="16" t="s">
        <v>603</v>
      </c>
      <c r="H147" s="14" t="str">
        <f t="shared" si="21"/>
        <v>MacickaLizza</v>
      </c>
      <c r="I147" s="22" t="s">
        <v>604</v>
      </c>
      <c r="J147" s="14" t="str">
        <f>IFERROR(__xludf.DUMMYFUNCTION("IF(ISURL(I147),SPLIT(I147,""/""),"""")"),"https:")</f>
        <v>https:</v>
      </c>
      <c r="K147" s="22" t="str">
        <f>IFERROR(__xludf.DUMMYFUNCTION("""COMPUTED_VALUE"""),"www.munzee.com")</f>
        <v>www.munzee.com</v>
      </c>
      <c r="L147" s="13" t="str">
        <f>IFERROR(__xludf.DUMMYFUNCTION("""COMPUTED_VALUE"""),"m")</f>
        <v>m</v>
      </c>
      <c r="M147" s="13" t="str">
        <f>IFERROR(__xludf.DUMMYFUNCTION("""COMPUTED_VALUE"""),"MacickaLizza")</f>
        <v>MacickaLizza</v>
      </c>
      <c r="N147" s="13">
        <f>IFERROR(__xludf.DUMMYFUNCTION("""COMPUTED_VALUE"""),118.0)</f>
        <v>118</v>
      </c>
      <c r="O147" s="13"/>
      <c r="P147" s="14" t="s">
        <v>20</v>
      </c>
    </row>
    <row r="148">
      <c r="B148" s="15">
        <v>5.0</v>
      </c>
      <c r="C148" s="15">
        <v>16.0</v>
      </c>
      <c r="D148" s="13" t="s">
        <v>605</v>
      </c>
      <c r="E148" s="13" t="s">
        <v>606</v>
      </c>
      <c r="F148" s="13" t="s">
        <v>17</v>
      </c>
      <c r="G148" s="16" t="s">
        <v>607</v>
      </c>
      <c r="H148" s="14" t="s">
        <v>595</v>
      </c>
      <c r="I148" s="18" t="s">
        <v>608</v>
      </c>
      <c r="J148" s="14" t="str">
        <f>IFERROR(__xludf.DUMMYFUNCTION("IF(ISURL(I148),SPLIT(I148,""/""),"""")"),"https:")</f>
        <v>https:</v>
      </c>
      <c r="K148" s="20" t="str">
        <f>IFERROR(__xludf.DUMMYFUNCTION("""COMPUTED_VALUE"""),"www.munzee.com")</f>
        <v>www.munzee.com</v>
      </c>
      <c r="L148" s="21" t="str">
        <f>IFERROR(__xludf.DUMMYFUNCTION("""COMPUTED_VALUE"""),"m")</f>
        <v>m</v>
      </c>
      <c r="M148" s="21" t="str">
        <f>IFERROR(__xludf.DUMMYFUNCTION("""COMPUTED_VALUE"""),"Pamster13")</f>
        <v>Pamster13</v>
      </c>
      <c r="N148" s="21">
        <f>IFERROR(__xludf.DUMMYFUNCTION("""COMPUTED_VALUE"""),11503.0)</f>
        <v>11503</v>
      </c>
      <c r="O148" s="21"/>
      <c r="P148" s="14" t="s">
        <v>20</v>
      </c>
    </row>
    <row r="149">
      <c r="B149" s="15">
        <v>5.0</v>
      </c>
      <c r="C149" s="15">
        <v>17.0</v>
      </c>
      <c r="D149" s="13" t="s">
        <v>609</v>
      </c>
      <c r="E149" s="13" t="s">
        <v>610</v>
      </c>
      <c r="F149" s="13" t="s">
        <v>17</v>
      </c>
      <c r="G149" s="16" t="s">
        <v>611</v>
      </c>
      <c r="H149" s="14" t="s">
        <v>612</v>
      </c>
      <c r="I149" s="18" t="s">
        <v>613</v>
      </c>
      <c r="J149" s="14" t="str">
        <f>IFERROR(__xludf.DUMMYFUNCTION("IF(ISURL(I149),SPLIT(I149,""/""),"""")"),"https:")</f>
        <v>https:</v>
      </c>
      <c r="K149" s="20" t="str">
        <f>IFERROR(__xludf.DUMMYFUNCTION("""COMPUTED_VALUE"""),"www.munzee.com")</f>
        <v>www.munzee.com</v>
      </c>
      <c r="L149" s="21" t="str">
        <f>IFERROR(__xludf.DUMMYFUNCTION("""COMPUTED_VALUE"""),"m")</f>
        <v>m</v>
      </c>
      <c r="M149" s="21" t="str">
        <f>IFERROR(__xludf.DUMMYFUNCTION("""COMPUTED_VALUE"""),"vadotech")</f>
        <v>vadotech</v>
      </c>
      <c r="N149" s="21">
        <f>IFERROR(__xludf.DUMMYFUNCTION("""COMPUTED_VALUE"""),17515.0)</f>
        <v>17515</v>
      </c>
      <c r="O149" s="21"/>
      <c r="P149" s="14" t="s">
        <v>20</v>
      </c>
    </row>
    <row r="150">
      <c r="B150" s="15">
        <v>5.0</v>
      </c>
      <c r="C150" s="15">
        <v>18.0</v>
      </c>
      <c r="D150" s="13" t="s">
        <v>614</v>
      </c>
      <c r="E150" s="13" t="s">
        <v>615</v>
      </c>
      <c r="F150" s="13" t="s">
        <v>17</v>
      </c>
      <c r="G150" s="16" t="s">
        <v>616</v>
      </c>
      <c r="H150" s="14" t="s">
        <v>564</v>
      </c>
      <c r="I150" s="17" t="s">
        <v>617</v>
      </c>
      <c r="J150" s="14" t="str">
        <f>IFERROR(__xludf.DUMMYFUNCTION("IF(ISURL(I150),SPLIT(I150,""/""),"""")"),"https:")</f>
        <v>https:</v>
      </c>
      <c r="K150" s="20" t="str">
        <f>IFERROR(__xludf.DUMMYFUNCTION("""COMPUTED_VALUE"""),"www.munzee.com")</f>
        <v>www.munzee.com</v>
      </c>
      <c r="L150" s="21" t="str">
        <f>IFERROR(__xludf.DUMMYFUNCTION("""COMPUTED_VALUE"""),"m")</f>
        <v>m</v>
      </c>
      <c r="M150" s="21" t="str">
        <f>IFERROR(__xludf.DUMMYFUNCTION("""COMPUTED_VALUE"""),"TFAL")</f>
        <v>TFAL</v>
      </c>
      <c r="N150" s="21">
        <f>IFERROR(__xludf.DUMMYFUNCTION("""COMPUTED_VALUE"""),5326.0)</f>
        <v>5326</v>
      </c>
      <c r="O150" s="21"/>
      <c r="P150" s="14" t="s">
        <v>20</v>
      </c>
    </row>
    <row r="151">
      <c r="B151" s="15">
        <v>5.0</v>
      </c>
      <c r="C151" s="15">
        <v>19.0</v>
      </c>
      <c r="D151" s="13" t="s">
        <v>618</v>
      </c>
      <c r="E151" s="13" t="s">
        <v>619</v>
      </c>
      <c r="F151" s="13" t="s">
        <v>17</v>
      </c>
      <c r="G151" s="16" t="s">
        <v>620</v>
      </c>
      <c r="H151" s="14" t="s">
        <v>621</v>
      </c>
      <c r="I151" s="17" t="s">
        <v>622</v>
      </c>
      <c r="J151" s="14" t="str">
        <f>IFERROR(__xludf.DUMMYFUNCTION("IF(ISURL(I151),SPLIT(I151,""/""),"""")"),"https:")</f>
        <v>https:</v>
      </c>
      <c r="K151" s="20" t="str">
        <f>IFERROR(__xludf.DUMMYFUNCTION("""COMPUTED_VALUE"""),"www.munzee.com")</f>
        <v>www.munzee.com</v>
      </c>
      <c r="L151" s="21" t="str">
        <f>IFERROR(__xludf.DUMMYFUNCTION("""COMPUTED_VALUE"""),"m")</f>
        <v>m</v>
      </c>
      <c r="M151" s="21" t="str">
        <f>IFERROR(__xludf.DUMMYFUNCTION("""COMPUTED_VALUE"""),"Nyssaflutterby")</f>
        <v>Nyssaflutterby</v>
      </c>
      <c r="N151" s="21">
        <f>IFERROR(__xludf.DUMMYFUNCTION("""COMPUTED_VALUE"""),1422.0)</f>
        <v>1422</v>
      </c>
      <c r="O151" s="21"/>
      <c r="P151" s="14" t="s">
        <v>20</v>
      </c>
    </row>
    <row r="152">
      <c r="B152" s="15">
        <v>5.0</v>
      </c>
      <c r="C152" s="15">
        <v>20.0</v>
      </c>
      <c r="D152" s="13" t="s">
        <v>623</v>
      </c>
      <c r="E152" s="13" t="s">
        <v>624</v>
      </c>
      <c r="F152" s="13" t="s">
        <v>155</v>
      </c>
      <c r="G152" s="16" t="s">
        <v>625</v>
      </c>
      <c r="H152" s="14" t="str">
        <f>M152</f>
        <v>EeveeFox</v>
      </c>
      <c r="I152" s="22" t="s">
        <v>626</v>
      </c>
      <c r="J152" s="14" t="str">
        <f>IFERROR(__xludf.DUMMYFUNCTION("IF(ISURL(I152),SPLIT(I152,""/""),"""")"),"https:")</f>
        <v>https:</v>
      </c>
      <c r="K152" s="22" t="str">
        <f>IFERROR(__xludf.DUMMYFUNCTION("""COMPUTED_VALUE"""),"www.munzee.com")</f>
        <v>www.munzee.com</v>
      </c>
      <c r="L152" s="13" t="str">
        <f>IFERROR(__xludf.DUMMYFUNCTION("""COMPUTED_VALUE"""),"m")</f>
        <v>m</v>
      </c>
      <c r="M152" s="13" t="str">
        <f>IFERROR(__xludf.DUMMYFUNCTION("""COMPUTED_VALUE"""),"EeveeFox")</f>
        <v>EeveeFox</v>
      </c>
      <c r="N152" s="13">
        <f>IFERROR(__xludf.DUMMYFUNCTION("""COMPUTED_VALUE"""),360.0)</f>
        <v>360</v>
      </c>
      <c r="O152" s="13"/>
      <c r="P152" s="14" t="s">
        <v>20</v>
      </c>
    </row>
    <row r="153">
      <c r="B153" s="15">
        <v>5.0</v>
      </c>
      <c r="C153" s="15">
        <v>21.0</v>
      </c>
      <c r="D153" s="13" t="s">
        <v>627</v>
      </c>
      <c r="E153" s="13" t="s">
        <v>628</v>
      </c>
      <c r="F153" s="13" t="s">
        <v>17</v>
      </c>
      <c r="G153" s="16" t="s">
        <v>629</v>
      </c>
      <c r="H153" s="14" t="s">
        <v>564</v>
      </c>
      <c r="I153" s="17" t="s">
        <v>630</v>
      </c>
      <c r="J153" s="14" t="str">
        <f>IFERROR(__xludf.DUMMYFUNCTION("IF(ISURL(I153),SPLIT(I153,""/""),"""")"),"https:")</f>
        <v>https:</v>
      </c>
      <c r="K153" s="20" t="str">
        <f>IFERROR(__xludf.DUMMYFUNCTION("""COMPUTED_VALUE"""),"www.munzee.com")</f>
        <v>www.munzee.com</v>
      </c>
      <c r="L153" s="21" t="str">
        <f>IFERROR(__xludf.DUMMYFUNCTION("""COMPUTED_VALUE"""),"m")</f>
        <v>m</v>
      </c>
      <c r="M153" s="21" t="str">
        <f>IFERROR(__xludf.DUMMYFUNCTION("""COMPUTED_VALUE"""),"TFAL")</f>
        <v>TFAL</v>
      </c>
      <c r="N153" s="21">
        <f>IFERROR(__xludf.DUMMYFUNCTION("""COMPUTED_VALUE"""),5329.0)</f>
        <v>5329</v>
      </c>
      <c r="O153" s="21"/>
      <c r="P153" s="14" t="s">
        <v>20</v>
      </c>
    </row>
    <row r="154">
      <c r="B154" s="15">
        <v>5.0</v>
      </c>
      <c r="C154" s="15">
        <v>22.0</v>
      </c>
      <c r="D154" s="13" t="s">
        <v>631</v>
      </c>
      <c r="E154" s="13" t="s">
        <v>632</v>
      </c>
      <c r="F154" s="13" t="s">
        <v>17</v>
      </c>
      <c r="G154" s="16" t="s">
        <v>633</v>
      </c>
      <c r="H154" s="14" t="str">
        <f t="shared" ref="H154:H156" si="22">M154</f>
        <v>Lorax1</v>
      </c>
      <c r="I154" s="18" t="s">
        <v>634</v>
      </c>
      <c r="J154" s="14" t="str">
        <f>IFERROR(__xludf.DUMMYFUNCTION("IF(ISURL(I154),SPLIT(I154,""/""),"""")"),"https:")</f>
        <v>https:</v>
      </c>
      <c r="K154" s="18" t="str">
        <f>IFERROR(__xludf.DUMMYFUNCTION("""COMPUTED_VALUE"""),"www.munzee.com")</f>
        <v>www.munzee.com</v>
      </c>
      <c r="L154" s="19" t="str">
        <f>IFERROR(__xludf.DUMMYFUNCTION("""COMPUTED_VALUE"""),"m")</f>
        <v>m</v>
      </c>
      <c r="M154" s="19" t="str">
        <f>IFERROR(__xludf.DUMMYFUNCTION("""COMPUTED_VALUE"""),"Lorax1")</f>
        <v>Lorax1</v>
      </c>
      <c r="N154" s="19">
        <f>IFERROR(__xludf.DUMMYFUNCTION("""COMPUTED_VALUE"""),367.0)</f>
        <v>367</v>
      </c>
      <c r="O154" s="19"/>
      <c r="P154" s="14" t="s">
        <v>20</v>
      </c>
    </row>
    <row r="155">
      <c r="B155" s="15">
        <v>5.0</v>
      </c>
      <c r="C155" s="15">
        <v>23.0</v>
      </c>
      <c r="D155" s="13" t="s">
        <v>635</v>
      </c>
      <c r="E155" s="13" t="s">
        <v>636</v>
      </c>
      <c r="F155" s="13" t="s">
        <v>155</v>
      </c>
      <c r="G155" s="16" t="s">
        <v>637</v>
      </c>
      <c r="H155" s="14" t="str">
        <f t="shared" si="22"/>
        <v>MacickaLizza</v>
      </c>
      <c r="I155" s="22" t="s">
        <v>638</v>
      </c>
      <c r="J155" s="14" t="str">
        <f>IFERROR(__xludf.DUMMYFUNCTION("IF(ISURL(I155),SPLIT(I155,""/""),"""")"),"https:")</f>
        <v>https:</v>
      </c>
      <c r="K155" s="22" t="str">
        <f>IFERROR(__xludf.DUMMYFUNCTION("""COMPUTED_VALUE"""),"www.munzee.com")</f>
        <v>www.munzee.com</v>
      </c>
      <c r="L155" s="13" t="str">
        <f>IFERROR(__xludf.DUMMYFUNCTION("""COMPUTED_VALUE"""),"m")</f>
        <v>m</v>
      </c>
      <c r="M155" s="13" t="str">
        <f>IFERROR(__xludf.DUMMYFUNCTION("""COMPUTED_VALUE"""),"MacickaLizza")</f>
        <v>MacickaLizza</v>
      </c>
      <c r="N155" s="13">
        <f>IFERROR(__xludf.DUMMYFUNCTION("""COMPUTED_VALUE"""),454.0)</f>
        <v>454</v>
      </c>
      <c r="O155" s="13"/>
      <c r="P155" s="14" t="s">
        <v>20</v>
      </c>
    </row>
    <row r="156">
      <c r="B156" s="15">
        <v>5.0</v>
      </c>
      <c r="C156" s="15">
        <v>24.0</v>
      </c>
      <c r="D156" s="13" t="s">
        <v>639</v>
      </c>
      <c r="E156" s="13" t="s">
        <v>640</v>
      </c>
      <c r="F156" s="13" t="s">
        <v>155</v>
      </c>
      <c r="G156" s="16" t="s">
        <v>641</v>
      </c>
      <c r="H156" s="14" t="str">
        <f t="shared" si="22"/>
        <v>EeveeFox</v>
      </c>
      <c r="I156" s="22" t="s">
        <v>642</v>
      </c>
      <c r="J156" s="14" t="str">
        <f>IFERROR(__xludf.DUMMYFUNCTION("IF(ISURL(I156),SPLIT(I156,""/""),"""")"),"https:")</f>
        <v>https:</v>
      </c>
      <c r="K156" s="22" t="str">
        <f>IFERROR(__xludf.DUMMYFUNCTION("""COMPUTED_VALUE"""),"www.munzee.com")</f>
        <v>www.munzee.com</v>
      </c>
      <c r="L156" s="13" t="str">
        <f>IFERROR(__xludf.DUMMYFUNCTION("""COMPUTED_VALUE"""),"m")</f>
        <v>m</v>
      </c>
      <c r="M156" s="13" t="str">
        <f>IFERROR(__xludf.DUMMYFUNCTION("""COMPUTED_VALUE"""),"EeveeFox")</f>
        <v>EeveeFox</v>
      </c>
      <c r="N156" s="13">
        <f>IFERROR(__xludf.DUMMYFUNCTION("""COMPUTED_VALUE"""),119.0)</f>
        <v>119</v>
      </c>
      <c r="O156" s="13"/>
      <c r="P156" s="14" t="s">
        <v>20</v>
      </c>
    </row>
    <row r="157">
      <c r="B157" s="15">
        <v>5.0</v>
      </c>
      <c r="C157" s="15">
        <v>25.0</v>
      </c>
      <c r="D157" s="13" t="s">
        <v>643</v>
      </c>
      <c r="E157" s="13" t="s">
        <v>644</v>
      </c>
      <c r="F157" s="13" t="s">
        <v>17</v>
      </c>
      <c r="G157" s="16" t="s">
        <v>645</v>
      </c>
      <c r="H157" s="14" t="s">
        <v>564</v>
      </c>
      <c r="I157" s="17" t="s">
        <v>646</v>
      </c>
      <c r="J157" s="14" t="str">
        <f>IFERROR(__xludf.DUMMYFUNCTION("IF(ISURL(I157),SPLIT(I157,""/""),"""")"),"https:")</f>
        <v>https:</v>
      </c>
      <c r="K157" s="20" t="str">
        <f>IFERROR(__xludf.DUMMYFUNCTION("""COMPUTED_VALUE"""),"www.munzee.com")</f>
        <v>www.munzee.com</v>
      </c>
      <c r="L157" s="21" t="str">
        <f>IFERROR(__xludf.DUMMYFUNCTION("""COMPUTED_VALUE"""),"m")</f>
        <v>m</v>
      </c>
      <c r="M157" s="21" t="str">
        <f>IFERROR(__xludf.DUMMYFUNCTION("""COMPUTED_VALUE"""),"TFAL")</f>
        <v>TFAL</v>
      </c>
      <c r="N157" s="21">
        <f>IFERROR(__xludf.DUMMYFUNCTION("""COMPUTED_VALUE"""),5330.0)</f>
        <v>5330</v>
      </c>
      <c r="O157" s="21"/>
      <c r="P157" s="14" t="s">
        <v>20</v>
      </c>
    </row>
    <row r="158">
      <c r="B158" s="15">
        <v>5.0</v>
      </c>
      <c r="C158" s="15">
        <v>26.0</v>
      </c>
      <c r="D158" s="13" t="s">
        <v>647</v>
      </c>
      <c r="E158" s="13" t="s">
        <v>648</v>
      </c>
      <c r="F158" s="13" t="s">
        <v>17</v>
      </c>
      <c r="G158" s="16" t="s">
        <v>649</v>
      </c>
      <c r="H158" s="14" t="s">
        <v>650</v>
      </c>
      <c r="I158" s="17" t="s">
        <v>651</v>
      </c>
      <c r="J158" s="14" t="str">
        <f>IFERROR(__xludf.DUMMYFUNCTION("IF(ISURL(I158),SPLIT(I158,""/""),"""")"),"https:")</f>
        <v>https:</v>
      </c>
      <c r="K158" s="20" t="str">
        <f>IFERROR(__xludf.DUMMYFUNCTION("""COMPUTED_VALUE"""),"www.munzee.com")</f>
        <v>www.munzee.com</v>
      </c>
      <c r="L158" s="21" t="str">
        <f>IFERROR(__xludf.DUMMYFUNCTION("""COMPUTED_VALUE"""),"m")</f>
        <v>m</v>
      </c>
      <c r="M158" s="21" t="str">
        <f>IFERROR(__xludf.DUMMYFUNCTION("""COMPUTED_VALUE"""),"BxbbleKitty")</f>
        <v>BxbbleKitty</v>
      </c>
      <c r="N158" s="21">
        <f>IFERROR(__xludf.DUMMYFUNCTION("""COMPUTED_VALUE"""),662.0)</f>
        <v>662</v>
      </c>
      <c r="O158" s="21"/>
      <c r="P158" s="14" t="s">
        <v>20</v>
      </c>
    </row>
    <row r="159">
      <c r="B159" s="15">
        <v>5.0</v>
      </c>
      <c r="C159" s="15">
        <v>27.0</v>
      </c>
      <c r="D159" s="13" t="s">
        <v>652</v>
      </c>
      <c r="E159" s="13" t="s">
        <v>653</v>
      </c>
      <c r="F159" s="13" t="s">
        <v>155</v>
      </c>
      <c r="G159" s="16" t="s">
        <v>654</v>
      </c>
      <c r="H159" s="14" t="s">
        <v>612</v>
      </c>
      <c r="I159" s="17" t="s">
        <v>655</v>
      </c>
      <c r="J159" s="14" t="str">
        <f>IFERROR(__xludf.DUMMYFUNCTION("IF(ISURL(I159),SPLIT(I159,""/""),"""")"),"https:")</f>
        <v>https:</v>
      </c>
      <c r="K159" s="20" t="str">
        <f>IFERROR(__xludf.DUMMYFUNCTION("""COMPUTED_VALUE"""),"www.munzee.com")</f>
        <v>www.munzee.com</v>
      </c>
      <c r="L159" s="21" t="str">
        <f>IFERROR(__xludf.DUMMYFUNCTION("""COMPUTED_VALUE"""),"m")</f>
        <v>m</v>
      </c>
      <c r="M159" s="21" t="str">
        <f>IFERROR(__xludf.DUMMYFUNCTION("""COMPUTED_VALUE"""),"vadotech")</f>
        <v>vadotech</v>
      </c>
      <c r="N159" s="21">
        <f>IFERROR(__xludf.DUMMYFUNCTION("""COMPUTED_VALUE"""),17570.0)</f>
        <v>17570</v>
      </c>
      <c r="O159" s="21"/>
      <c r="P159" s="14" t="s">
        <v>20</v>
      </c>
    </row>
    <row r="160">
      <c r="B160" s="15">
        <v>5.0</v>
      </c>
      <c r="C160" s="15">
        <v>28.0</v>
      </c>
      <c r="D160" s="13" t="s">
        <v>656</v>
      </c>
      <c r="E160" s="13" t="s">
        <v>657</v>
      </c>
      <c r="F160" s="13" t="s">
        <v>17</v>
      </c>
      <c r="G160" s="16" t="s">
        <v>658</v>
      </c>
      <c r="H160" s="14" t="s">
        <v>659</v>
      </c>
      <c r="I160" s="17" t="s">
        <v>660</v>
      </c>
      <c r="J160" s="14" t="str">
        <f>IFERROR(__xludf.DUMMYFUNCTION("IF(ISURL(I160),SPLIT(I160,""/""),"""")"),"https:")</f>
        <v>https:</v>
      </c>
      <c r="K160" s="20" t="str">
        <f>IFERROR(__xludf.DUMMYFUNCTION("""COMPUTED_VALUE"""),"www.munzee.com")</f>
        <v>www.munzee.com</v>
      </c>
      <c r="L160" s="21" t="str">
        <f>IFERROR(__xludf.DUMMYFUNCTION("""COMPUTED_VALUE"""),"m")</f>
        <v>m</v>
      </c>
      <c r="M160" s="21" t="str">
        <f>IFERROR(__xludf.DUMMYFUNCTION("""COMPUTED_VALUE"""),"Owlena")</f>
        <v>Owlena</v>
      </c>
      <c r="N160" s="21">
        <f>IFERROR(__xludf.DUMMYFUNCTION("""COMPUTED_VALUE"""),141.0)</f>
        <v>141</v>
      </c>
      <c r="O160" s="21"/>
      <c r="P160" s="14" t="s">
        <v>20</v>
      </c>
    </row>
    <row r="161">
      <c r="B161" s="15">
        <v>5.0</v>
      </c>
      <c r="C161" s="15">
        <v>29.0</v>
      </c>
      <c r="D161" s="13" t="s">
        <v>661</v>
      </c>
      <c r="E161" s="13" t="s">
        <v>662</v>
      </c>
      <c r="F161" s="13" t="s">
        <v>155</v>
      </c>
      <c r="G161" s="16" t="s">
        <v>663</v>
      </c>
      <c r="H161" s="14" t="s">
        <v>595</v>
      </c>
      <c r="I161" s="17" t="s">
        <v>664</v>
      </c>
      <c r="J161" s="14" t="str">
        <f>IFERROR(__xludf.DUMMYFUNCTION("IF(ISURL(I161),SPLIT(I161,""/""),"""")"),"https:")</f>
        <v>https:</v>
      </c>
      <c r="K161" s="20" t="str">
        <f>IFERROR(__xludf.DUMMYFUNCTION("""COMPUTED_VALUE"""),"www.munzee.com")</f>
        <v>www.munzee.com</v>
      </c>
      <c r="L161" s="21" t="str">
        <f>IFERROR(__xludf.DUMMYFUNCTION("""COMPUTED_VALUE"""),"m")</f>
        <v>m</v>
      </c>
      <c r="M161" s="21" t="str">
        <f>IFERROR(__xludf.DUMMYFUNCTION("""COMPUTED_VALUE"""),"Pamster13")</f>
        <v>Pamster13</v>
      </c>
      <c r="N161" s="21">
        <f>IFERROR(__xludf.DUMMYFUNCTION("""COMPUTED_VALUE"""),11926.0)</f>
        <v>11926</v>
      </c>
      <c r="O161" s="21"/>
      <c r="P161" s="14" t="s">
        <v>20</v>
      </c>
    </row>
    <row r="162">
      <c r="B162" s="15">
        <v>5.0</v>
      </c>
      <c r="C162" s="15">
        <v>30.0</v>
      </c>
      <c r="D162" s="13" t="s">
        <v>665</v>
      </c>
      <c r="E162" s="13" t="s">
        <v>666</v>
      </c>
      <c r="F162" s="13" t="s">
        <v>17</v>
      </c>
      <c r="G162" s="16" t="s">
        <v>667</v>
      </c>
      <c r="H162" s="14" t="str">
        <f>M162</f>
        <v>katrina123</v>
      </c>
      <c r="I162" s="17" t="s">
        <v>668</v>
      </c>
      <c r="J162" s="14" t="str">
        <f>IFERROR(__xludf.DUMMYFUNCTION("IF(ISURL(I162),SPLIT(I162,""/""),"""")"),"https:")</f>
        <v>https:</v>
      </c>
      <c r="K162" s="20" t="str">
        <f>IFERROR(__xludf.DUMMYFUNCTION("""COMPUTED_VALUE"""),"www.munzee.com")</f>
        <v>www.munzee.com</v>
      </c>
      <c r="L162" s="21" t="str">
        <f>IFERROR(__xludf.DUMMYFUNCTION("""COMPUTED_VALUE"""),"m")</f>
        <v>m</v>
      </c>
      <c r="M162" s="21" t="str">
        <f>IFERROR(__xludf.DUMMYFUNCTION("""COMPUTED_VALUE"""),"katrina123")</f>
        <v>katrina123</v>
      </c>
      <c r="N162" s="21">
        <f>IFERROR(__xludf.DUMMYFUNCTION("""COMPUTED_VALUE"""),353.0)</f>
        <v>353</v>
      </c>
      <c r="O162" s="21"/>
      <c r="P162" s="14" t="s">
        <v>20</v>
      </c>
    </row>
    <row r="163">
      <c r="B163" s="15">
        <v>5.0</v>
      </c>
      <c r="C163" s="15">
        <v>31.0</v>
      </c>
      <c r="D163" s="13" t="s">
        <v>669</v>
      </c>
      <c r="E163" s="13" t="s">
        <v>670</v>
      </c>
      <c r="F163" s="13" t="s">
        <v>17</v>
      </c>
      <c r="G163" s="16" t="s">
        <v>671</v>
      </c>
      <c r="H163" s="14" t="s">
        <v>672</v>
      </c>
      <c r="I163" s="17" t="s">
        <v>673</v>
      </c>
      <c r="J163" s="14" t="str">
        <f>IFERROR(__xludf.DUMMYFUNCTION("IF(ISURL(I163),SPLIT(I163,""/""),"""")"),"https:")</f>
        <v>https:</v>
      </c>
      <c r="K163" s="20" t="str">
        <f>IFERROR(__xludf.DUMMYFUNCTION("""COMPUTED_VALUE"""),"www.munzee.com")</f>
        <v>www.munzee.com</v>
      </c>
      <c r="L163" s="21" t="str">
        <f>IFERROR(__xludf.DUMMYFUNCTION("""COMPUTED_VALUE"""),"m")</f>
        <v>m</v>
      </c>
      <c r="M163" s="21" t="str">
        <f>IFERROR(__xludf.DUMMYFUNCTION("""COMPUTED_VALUE"""),"TheOneWhoScans")</f>
        <v>TheOneWhoScans</v>
      </c>
      <c r="N163" s="21">
        <f>IFERROR(__xludf.DUMMYFUNCTION("""COMPUTED_VALUE"""),7062.0)</f>
        <v>7062</v>
      </c>
      <c r="O163" s="21"/>
      <c r="P163" s="14" t="s">
        <v>20</v>
      </c>
    </row>
    <row r="164">
      <c r="B164" s="15">
        <v>5.0</v>
      </c>
      <c r="C164" s="15">
        <v>32.0</v>
      </c>
      <c r="D164" s="13" t="s">
        <v>674</v>
      </c>
      <c r="E164" s="13" t="s">
        <v>675</v>
      </c>
      <c r="F164" s="13" t="s">
        <v>17</v>
      </c>
      <c r="G164" s="16" t="s">
        <v>676</v>
      </c>
      <c r="H164" s="14" t="s">
        <v>612</v>
      </c>
      <c r="I164" s="18" t="s">
        <v>677</v>
      </c>
      <c r="J164" s="14" t="str">
        <f>IFERROR(__xludf.DUMMYFUNCTION("IF(ISURL(I164),SPLIT(I164,""/""),"""")"),"https:")</f>
        <v>https:</v>
      </c>
      <c r="K164" s="20" t="str">
        <f>IFERROR(__xludf.DUMMYFUNCTION("""COMPUTED_VALUE"""),"www.munzee.com")</f>
        <v>www.munzee.com</v>
      </c>
      <c r="L164" s="21" t="str">
        <f>IFERROR(__xludf.DUMMYFUNCTION("""COMPUTED_VALUE"""),"m")</f>
        <v>m</v>
      </c>
      <c r="M164" s="21" t="str">
        <f>IFERROR(__xludf.DUMMYFUNCTION("""COMPUTED_VALUE"""),"vadotech")</f>
        <v>vadotech</v>
      </c>
      <c r="N164" s="21">
        <f>IFERROR(__xludf.DUMMYFUNCTION("""COMPUTED_VALUE"""),17814.0)</f>
        <v>17814</v>
      </c>
      <c r="O164" s="21"/>
      <c r="P164" s="14" t="s">
        <v>20</v>
      </c>
    </row>
    <row r="165">
      <c r="B165" s="15">
        <v>6.0</v>
      </c>
      <c r="C165" s="15">
        <v>1.0</v>
      </c>
      <c r="D165" s="13" t="s">
        <v>678</v>
      </c>
      <c r="E165" s="13" t="s">
        <v>679</v>
      </c>
      <c r="F165" s="13" t="s">
        <v>680</v>
      </c>
      <c r="G165" s="24" t="s">
        <v>681</v>
      </c>
      <c r="H165" s="14" t="str">
        <f t="shared" ref="H165:H173" si="23">M165</f>
        <v>Neloras</v>
      </c>
      <c r="I165" s="22" t="s">
        <v>682</v>
      </c>
      <c r="J165" s="14" t="str">
        <f>IFERROR(__xludf.DUMMYFUNCTION("IF(ISURL(I165),SPLIT(I165,""/""),"""")"),"https:")</f>
        <v>https:</v>
      </c>
      <c r="K165" s="22" t="str">
        <f>IFERROR(__xludf.DUMMYFUNCTION("""COMPUTED_VALUE"""),"www.munzee.com")</f>
        <v>www.munzee.com</v>
      </c>
      <c r="L165" s="13" t="str">
        <f>IFERROR(__xludf.DUMMYFUNCTION("""COMPUTED_VALUE"""),"m")</f>
        <v>m</v>
      </c>
      <c r="M165" s="13" t="str">
        <f>IFERROR(__xludf.DUMMYFUNCTION("""COMPUTED_VALUE"""),"Neloras")</f>
        <v>Neloras</v>
      </c>
      <c r="N165" s="13">
        <f>IFERROR(__xludf.DUMMYFUNCTION("""COMPUTED_VALUE"""),1045.0)</f>
        <v>1045</v>
      </c>
      <c r="O165" s="13"/>
      <c r="P165" s="14" t="s">
        <v>20</v>
      </c>
    </row>
    <row r="166">
      <c r="B166" s="15">
        <v>6.0</v>
      </c>
      <c r="C166" s="15">
        <v>2.0</v>
      </c>
      <c r="D166" s="13" t="s">
        <v>683</v>
      </c>
      <c r="E166" s="13" t="s">
        <v>684</v>
      </c>
      <c r="F166" s="13" t="s">
        <v>17</v>
      </c>
      <c r="G166" s="16" t="s">
        <v>685</v>
      </c>
      <c r="H166" s="14" t="str">
        <f t="shared" si="23"/>
        <v>Lorax1</v>
      </c>
      <c r="I166" s="18" t="s">
        <v>686</v>
      </c>
      <c r="J166" s="14" t="str">
        <f>IFERROR(__xludf.DUMMYFUNCTION("IF(ISURL(I166),SPLIT(I166,""/""),"""")"),"https:")</f>
        <v>https:</v>
      </c>
      <c r="K166" s="18" t="str">
        <f>IFERROR(__xludf.DUMMYFUNCTION("""COMPUTED_VALUE"""),"www.munzee.com")</f>
        <v>www.munzee.com</v>
      </c>
      <c r="L166" s="19" t="str">
        <f>IFERROR(__xludf.DUMMYFUNCTION("""COMPUTED_VALUE"""),"m")</f>
        <v>m</v>
      </c>
      <c r="M166" s="19" t="str">
        <f>IFERROR(__xludf.DUMMYFUNCTION("""COMPUTED_VALUE"""),"Lorax1")</f>
        <v>Lorax1</v>
      </c>
      <c r="N166" s="19">
        <f>IFERROR(__xludf.DUMMYFUNCTION("""COMPUTED_VALUE"""),370.0)</f>
        <v>370</v>
      </c>
      <c r="O166" s="19"/>
      <c r="P166" s="14" t="s">
        <v>20</v>
      </c>
    </row>
    <row r="167">
      <c r="B167" s="15">
        <v>6.0</v>
      </c>
      <c r="C167" s="15">
        <v>3.0</v>
      </c>
      <c r="D167" s="13" t="s">
        <v>687</v>
      </c>
      <c r="E167" s="13" t="s">
        <v>688</v>
      </c>
      <c r="F167" s="13" t="s">
        <v>155</v>
      </c>
      <c r="G167" s="16" t="s">
        <v>689</v>
      </c>
      <c r="H167" s="14" t="str">
        <f t="shared" si="23"/>
        <v>Charonovci</v>
      </c>
      <c r="I167" s="22" t="s">
        <v>690</v>
      </c>
      <c r="J167" s="14" t="str">
        <f>IFERROR(__xludf.DUMMYFUNCTION("IF(ISURL(I167),SPLIT(I167,""/""),"""")"),"https:")</f>
        <v>https:</v>
      </c>
      <c r="K167" s="22" t="str">
        <f>IFERROR(__xludf.DUMMYFUNCTION("""COMPUTED_VALUE"""),"www.munzee.com")</f>
        <v>www.munzee.com</v>
      </c>
      <c r="L167" s="13" t="str">
        <f>IFERROR(__xludf.DUMMYFUNCTION("""COMPUTED_VALUE"""),"m")</f>
        <v>m</v>
      </c>
      <c r="M167" s="13" t="str">
        <f>IFERROR(__xludf.DUMMYFUNCTION("""COMPUTED_VALUE"""),"Charonovci")</f>
        <v>Charonovci</v>
      </c>
      <c r="N167" s="13">
        <f>IFERROR(__xludf.DUMMYFUNCTION("""COMPUTED_VALUE"""),1178.0)</f>
        <v>1178</v>
      </c>
      <c r="O167" s="13"/>
      <c r="P167" s="14" t="s">
        <v>20</v>
      </c>
    </row>
    <row r="168">
      <c r="B168" s="15">
        <v>6.0</v>
      </c>
      <c r="C168" s="15">
        <v>4.0</v>
      </c>
      <c r="D168" s="13" t="s">
        <v>691</v>
      </c>
      <c r="E168" s="13" t="s">
        <v>692</v>
      </c>
      <c r="F168" s="13" t="s">
        <v>155</v>
      </c>
      <c r="G168" s="16" t="s">
        <v>693</v>
      </c>
      <c r="H168" s="14" t="str">
        <f t="shared" si="23"/>
        <v>Joda316</v>
      </c>
      <c r="I168" s="22" t="s">
        <v>694</v>
      </c>
      <c r="J168" s="14" t="str">
        <f>IFERROR(__xludf.DUMMYFUNCTION("IF(ISURL(I168),SPLIT(I168,""/""),"""")"),"https:")</f>
        <v>https:</v>
      </c>
      <c r="K168" s="22" t="str">
        <f>IFERROR(__xludf.DUMMYFUNCTION("""COMPUTED_VALUE"""),"www.munzee.com")</f>
        <v>www.munzee.com</v>
      </c>
      <c r="L168" s="13" t="str">
        <f>IFERROR(__xludf.DUMMYFUNCTION("""COMPUTED_VALUE"""),"m")</f>
        <v>m</v>
      </c>
      <c r="M168" s="13" t="str">
        <f>IFERROR(__xludf.DUMMYFUNCTION("""COMPUTED_VALUE"""),"Joda316")</f>
        <v>Joda316</v>
      </c>
      <c r="N168" s="13">
        <f>IFERROR(__xludf.DUMMYFUNCTION("""COMPUTED_VALUE"""),1105.0)</f>
        <v>1105</v>
      </c>
      <c r="O168" s="13"/>
      <c r="P168" s="14" t="s">
        <v>20</v>
      </c>
    </row>
    <row r="169">
      <c r="B169" s="15">
        <v>6.0</v>
      </c>
      <c r="C169" s="15">
        <v>5.0</v>
      </c>
      <c r="D169" s="13" t="s">
        <v>695</v>
      </c>
      <c r="E169" s="13" t="s">
        <v>696</v>
      </c>
      <c r="F169" s="13" t="s">
        <v>155</v>
      </c>
      <c r="G169" s="16" t="s">
        <v>697</v>
      </c>
      <c r="H169" s="14" t="str">
        <f t="shared" si="23"/>
        <v>Lorax1</v>
      </c>
      <c r="I169" s="25" t="s">
        <v>698</v>
      </c>
      <c r="J169" s="14" t="str">
        <f>IFERROR(__xludf.DUMMYFUNCTION("IF(ISURL(I169),SPLIT(I169,""/""),"""")"),"https:")</f>
        <v>https:</v>
      </c>
      <c r="K169" s="25" t="str">
        <f>IFERROR(__xludf.DUMMYFUNCTION("""COMPUTED_VALUE"""),"www.munzee.com")</f>
        <v>www.munzee.com</v>
      </c>
      <c r="L169" s="25" t="str">
        <f>IFERROR(__xludf.DUMMYFUNCTION("""COMPUTED_VALUE"""),"m")</f>
        <v>m</v>
      </c>
      <c r="M169" s="25" t="str">
        <f>IFERROR(__xludf.DUMMYFUNCTION("""COMPUTED_VALUE"""),"Lorax1")</f>
        <v>Lorax1</v>
      </c>
      <c r="N169" s="25">
        <f>IFERROR(__xludf.DUMMYFUNCTION("""COMPUTED_VALUE"""),292.0)</f>
        <v>292</v>
      </c>
      <c r="O169" s="25"/>
      <c r="P169" s="14" t="s">
        <v>20</v>
      </c>
    </row>
    <row r="170">
      <c r="B170" s="15">
        <v>6.0</v>
      </c>
      <c r="C170" s="15">
        <v>6.0</v>
      </c>
      <c r="D170" s="13" t="s">
        <v>699</v>
      </c>
      <c r="E170" s="13" t="s">
        <v>700</v>
      </c>
      <c r="F170" s="13" t="s">
        <v>17</v>
      </c>
      <c r="G170" s="16" t="s">
        <v>701</v>
      </c>
      <c r="H170" s="14" t="str">
        <f t="shared" si="23"/>
        <v>Derlame</v>
      </c>
      <c r="I170" s="17" t="s">
        <v>702</v>
      </c>
      <c r="J170" s="14" t="str">
        <f>IFERROR(__xludf.DUMMYFUNCTION("IF(ISURL(I170),SPLIT(I170,""/""),"""")"),"https:")</f>
        <v>https:</v>
      </c>
      <c r="K170" s="17" t="str">
        <f>IFERROR(__xludf.DUMMYFUNCTION("""COMPUTED_VALUE"""),"www.munzee.com")</f>
        <v>www.munzee.com</v>
      </c>
      <c r="L170" s="14" t="str">
        <f>IFERROR(__xludf.DUMMYFUNCTION("""COMPUTED_VALUE"""),"m")</f>
        <v>m</v>
      </c>
      <c r="M170" s="14" t="str">
        <f>IFERROR(__xludf.DUMMYFUNCTION("""COMPUTED_VALUE"""),"Derlame")</f>
        <v>Derlame</v>
      </c>
      <c r="N170" s="14">
        <f>IFERROR(__xludf.DUMMYFUNCTION("""COMPUTED_VALUE"""),17276.0)</f>
        <v>17276</v>
      </c>
      <c r="O170" s="14"/>
      <c r="P170" s="14" t="s">
        <v>20</v>
      </c>
    </row>
    <row r="171">
      <c r="B171" s="15">
        <v>6.0</v>
      </c>
      <c r="C171" s="15">
        <v>7.0</v>
      </c>
      <c r="D171" s="13" t="s">
        <v>703</v>
      </c>
      <c r="E171" s="13" t="s">
        <v>704</v>
      </c>
      <c r="F171" s="13" t="s">
        <v>155</v>
      </c>
      <c r="G171" s="16" t="s">
        <v>705</v>
      </c>
      <c r="H171" s="14" t="str">
        <f t="shared" si="23"/>
        <v>Charonovci</v>
      </c>
      <c r="I171" s="22" t="s">
        <v>706</v>
      </c>
      <c r="J171" s="14" t="str">
        <f>IFERROR(__xludf.DUMMYFUNCTION("IF(ISURL(I171),SPLIT(I171,""/""),"""")"),"https:")</f>
        <v>https:</v>
      </c>
      <c r="K171" s="22" t="str">
        <f>IFERROR(__xludf.DUMMYFUNCTION("""COMPUTED_VALUE"""),"www.munzee.com")</f>
        <v>www.munzee.com</v>
      </c>
      <c r="L171" s="13" t="str">
        <f>IFERROR(__xludf.DUMMYFUNCTION("""COMPUTED_VALUE"""),"m")</f>
        <v>m</v>
      </c>
      <c r="M171" s="13" t="str">
        <f>IFERROR(__xludf.DUMMYFUNCTION("""COMPUTED_VALUE"""),"Charonovci")</f>
        <v>Charonovci</v>
      </c>
      <c r="N171" s="13">
        <f>IFERROR(__xludf.DUMMYFUNCTION("""COMPUTED_VALUE"""),864.0)</f>
        <v>864</v>
      </c>
      <c r="O171" s="13"/>
      <c r="P171" s="14" t="s">
        <v>20</v>
      </c>
    </row>
    <row r="172">
      <c r="B172" s="15">
        <v>6.0</v>
      </c>
      <c r="C172" s="15">
        <v>8.0</v>
      </c>
      <c r="D172" s="13" t="s">
        <v>707</v>
      </c>
      <c r="E172" s="13" t="s">
        <v>708</v>
      </c>
      <c r="F172" s="13" t="s">
        <v>155</v>
      </c>
      <c r="G172" s="16" t="s">
        <v>709</v>
      </c>
      <c r="H172" s="14" t="str">
        <f t="shared" si="23"/>
        <v>MacickaLizza</v>
      </c>
      <c r="I172" s="22" t="s">
        <v>710</v>
      </c>
      <c r="J172" s="14" t="str">
        <f>IFERROR(__xludf.DUMMYFUNCTION("IF(ISURL(I172),SPLIT(I172,""/""),"""")"),"https:")</f>
        <v>https:</v>
      </c>
      <c r="K172" s="22" t="str">
        <f>IFERROR(__xludf.DUMMYFUNCTION("""COMPUTED_VALUE"""),"www.munzee.com")</f>
        <v>www.munzee.com</v>
      </c>
      <c r="L172" s="13" t="str">
        <f>IFERROR(__xludf.DUMMYFUNCTION("""COMPUTED_VALUE"""),"m")</f>
        <v>m</v>
      </c>
      <c r="M172" s="13" t="str">
        <f>IFERROR(__xludf.DUMMYFUNCTION("""COMPUTED_VALUE"""),"MacickaLizza")</f>
        <v>MacickaLizza</v>
      </c>
      <c r="N172" s="13">
        <f>IFERROR(__xludf.DUMMYFUNCTION("""COMPUTED_VALUE"""),353.0)</f>
        <v>353</v>
      </c>
      <c r="O172" s="13"/>
      <c r="P172" s="14" t="s">
        <v>20</v>
      </c>
    </row>
    <row r="173">
      <c r="B173" s="15">
        <v>6.0</v>
      </c>
      <c r="C173" s="15">
        <v>9.0</v>
      </c>
      <c r="D173" s="13" t="s">
        <v>711</v>
      </c>
      <c r="E173" s="13" t="s">
        <v>712</v>
      </c>
      <c r="F173" s="13" t="s">
        <v>155</v>
      </c>
      <c r="G173" s="16" t="s">
        <v>713</v>
      </c>
      <c r="H173" s="14" t="str">
        <f t="shared" si="23"/>
        <v>alicta</v>
      </c>
      <c r="I173" s="22" t="s">
        <v>714</v>
      </c>
      <c r="J173" s="14" t="str">
        <f>IFERROR(__xludf.DUMMYFUNCTION("IF(ISURL(I173),SPLIT(I173,""/""),"""")"),"https:")</f>
        <v>https:</v>
      </c>
      <c r="K173" s="22" t="str">
        <f>IFERROR(__xludf.DUMMYFUNCTION("""COMPUTED_VALUE"""),"www.munzee.com")</f>
        <v>www.munzee.com</v>
      </c>
      <c r="L173" s="13" t="str">
        <f>IFERROR(__xludf.DUMMYFUNCTION("""COMPUTED_VALUE"""),"m")</f>
        <v>m</v>
      </c>
      <c r="M173" s="13" t="str">
        <f>IFERROR(__xludf.DUMMYFUNCTION("""COMPUTED_VALUE"""),"alicta")</f>
        <v>alicta</v>
      </c>
      <c r="N173" s="13">
        <f>IFERROR(__xludf.DUMMYFUNCTION("""COMPUTED_VALUE"""),3510.0)</f>
        <v>3510</v>
      </c>
      <c r="O173" s="13"/>
      <c r="P173" s="14" t="s">
        <v>20</v>
      </c>
    </row>
    <row r="174">
      <c r="B174" s="15">
        <v>6.0</v>
      </c>
      <c r="C174" s="15">
        <v>10.0</v>
      </c>
      <c r="D174" s="13" t="s">
        <v>715</v>
      </c>
      <c r="E174" s="13" t="s">
        <v>716</v>
      </c>
      <c r="F174" s="13" t="s">
        <v>17</v>
      </c>
      <c r="G174" s="16" t="s">
        <v>717</v>
      </c>
      <c r="H174" s="14" t="s">
        <v>718</v>
      </c>
      <c r="I174" s="17" t="s">
        <v>719</v>
      </c>
      <c r="J174" s="14" t="str">
        <f>IFERROR(__xludf.DUMMYFUNCTION("IF(ISURL(I174),SPLIT(I174,""/""),"""")"),"https:")</f>
        <v>https:</v>
      </c>
      <c r="K174" s="20" t="str">
        <f>IFERROR(__xludf.DUMMYFUNCTION("""COMPUTED_VALUE"""),"www.munzee.com")</f>
        <v>www.munzee.com</v>
      </c>
      <c r="L174" s="21" t="str">
        <f>IFERROR(__xludf.DUMMYFUNCTION("""COMPUTED_VALUE"""),"m")</f>
        <v>m</v>
      </c>
      <c r="M174" s="21" t="str">
        <f>IFERROR(__xludf.DUMMYFUNCTION("""COMPUTED_VALUE"""),"Dazzaf")</f>
        <v>Dazzaf</v>
      </c>
      <c r="N174" s="21">
        <f>IFERROR(__xludf.DUMMYFUNCTION("""COMPUTED_VALUE"""),6970.0)</f>
        <v>6970</v>
      </c>
      <c r="O174" s="21"/>
      <c r="P174" s="14" t="s">
        <v>20</v>
      </c>
    </row>
    <row r="175">
      <c r="B175" s="15">
        <v>6.0</v>
      </c>
      <c r="C175" s="15">
        <v>11.0</v>
      </c>
      <c r="D175" s="13" t="s">
        <v>720</v>
      </c>
      <c r="E175" s="13" t="s">
        <v>721</v>
      </c>
      <c r="F175" s="13" t="s">
        <v>155</v>
      </c>
      <c r="G175" s="16" t="s">
        <v>722</v>
      </c>
      <c r="H175" s="14" t="str">
        <f t="shared" ref="H175:H176" si="24">M175</f>
        <v>Charonovci</v>
      </c>
      <c r="I175" s="22" t="s">
        <v>723</v>
      </c>
      <c r="J175" s="14" t="str">
        <f>IFERROR(__xludf.DUMMYFUNCTION("IF(ISURL(I175),SPLIT(I175,""/""),"""")"),"https:")</f>
        <v>https:</v>
      </c>
      <c r="K175" s="22" t="str">
        <f>IFERROR(__xludf.DUMMYFUNCTION("""COMPUTED_VALUE"""),"www.munzee.com")</f>
        <v>www.munzee.com</v>
      </c>
      <c r="L175" s="13" t="str">
        <f>IFERROR(__xludf.DUMMYFUNCTION("""COMPUTED_VALUE"""),"m")</f>
        <v>m</v>
      </c>
      <c r="M175" s="13" t="str">
        <f>IFERROR(__xludf.DUMMYFUNCTION("""COMPUTED_VALUE"""),"Charonovci")</f>
        <v>Charonovci</v>
      </c>
      <c r="N175" s="13">
        <f>IFERROR(__xludf.DUMMYFUNCTION("""COMPUTED_VALUE"""),781.0)</f>
        <v>781</v>
      </c>
      <c r="O175" s="13"/>
      <c r="P175" s="14" t="s">
        <v>20</v>
      </c>
    </row>
    <row r="176">
      <c r="B176" s="15">
        <v>6.0</v>
      </c>
      <c r="C176" s="15">
        <v>12.0</v>
      </c>
      <c r="D176" s="13" t="s">
        <v>724</v>
      </c>
      <c r="E176" s="13" t="s">
        <v>725</v>
      </c>
      <c r="F176" s="13" t="s">
        <v>155</v>
      </c>
      <c r="G176" s="16" t="s">
        <v>726</v>
      </c>
      <c r="H176" s="14" t="str">
        <f t="shared" si="24"/>
        <v>EeveeFox</v>
      </c>
      <c r="I176" s="22" t="s">
        <v>727</v>
      </c>
      <c r="J176" s="14" t="str">
        <f>IFERROR(__xludf.DUMMYFUNCTION("IF(ISURL(I176),SPLIT(I176,""/""),"""")"),"https:")</f>
        <v>https:</v>
      </c>
      <c r="K176" s="22" t="str">
        <f>IFERROR(__xludf.DUMMYFUNCTION("""COMPUTED_VALUE"""),"www.munzee.com")</f>
        <v>www.munzee.com</v>
      </c>
      <c r="L176" s="13" t="str">
        <f>IFERROR(__xludf.DUMMYFUNCTION("""COMPUTED_VALUE"""),"m")</f>
        <v>m</v>
      </c>
      <c r="M176" s="13" t="str">
        <f>IFERROR(__xludf.DUMMYFUNCTION("""COMPUTED_VALUE"""),"EeveeFox")</f>
        <v>EeveeFox</v>
      </c>
      <c r="N176" s="13">
        <f>IFERROR(__xludf.DUMMYFUNCTION("""COMPUTED_VALUE"""),486.0)</f>
        <v>486</v>
      </c>
      <c r="O176" s="13"/>
      <c r="P176" s="14" t="s">
        <v>20</v>
      </c>
    </row>
    <row r="177">
      <c r="B177" s="15">
        <v>6.0</v>
      </c>
      <c r="C177" s="15">
        <v>13.0</v>
      </c>
      <c r="D177" s="13" t="s">
        <v>728</v>
      </c>
      <c r="E177" s="13" t="s">
        <v>729</v>
      </c>
      <c r="F177" s="13" t="s">
        <v>155</v>
      </c>
      <c r="G177" s="16" t="s">
        <v>730</v>
      </c>
      <c r="H177" s="14" t="s">
        <v>121</v>
      </c>
      <c r="I177" s="22" t="s">
        <v>731</v>
      </c>
      <c r="J177" s="14" t="str">
        <f>IFERROR(__xludf.DUMMYFUNCTION("IF(ISURL(I177),SPLIT(I177,""/""),"""")"),"https:")</f>
        <v>https:</v>
      </c>
      <c r="K177" s="26" t="str">
        <f>IFERROR(__xludf.DUMMYFUNCTION("""COMPUTED_VALUE"""),"www.munzee.com")</f>
        <v>www.munzee.com</v>
      </c>
      <c r="L177" s="27" t="str">
        <f>IFERROR(__xludf.DUMMYFUNCTION("""COMPUTED_VALUE"""),"m")</f>
        <v>m</v>
      </c>
      <c r="M177" s="27" t="str">
        <f>IFERROR(__xludf.DUMMYFUNCTION("""COMPUTED_VALUE"""),"Lorax1")</f>
        <v>Lorax1</v>
      </c>
      <c r="N177" s="27">
        <f>IFERROR(__xludf.DUMMYFUNCTION("""COMPUTED_VALUE"""),214.0)</f>
        <v>214</v>
      </c>
      <c r="O177" s="27"/>
      <c r="P177" s="14" t="s">
        <v>20</v>
      </c>
    </row>
    <row r="178">
      <c r="B178" s="15">
        <v>6.0</v>
      </c>
      <c r="C178" s="15">
        <v>14.0</v>
      </c>
      <c r="D178" s="13" t="s">
        <v>732</v>
      </c>
      <c r="E178" s="13" t="s">
        <v>733</v>
      </c>
      <c r="F178" s="13" t="s">
        <v>17</v>
      </c>
      <c r="G178" s="16" t="s">
        <v>734</v>
      </c>
      <c r="H178" s="14" t="s">
        <v>735</v>
      </c>
      <c r="I178" s="17" t="s">
        <v>736</v>
      </c>
      <c r="J178" s="14" t="str">
        <f>IFERROR(__xludf.DUMMYFUNCTION("IF(ISURL(I178),SPLIT(I178,""/""),"""")"),"https:")</f>
        <v>https:</v>
      </c>
      <c r="K178" s="20" t="str">
        <f>IFERROR(__xludf.DUMMYFUNCTION("""COMPUTED_VALUE"""),"www.munzee.com")</f>
        <v>www.munzee.com</v>
      </c>
      <c r="L178" s="21" t="str">
        <f>IFERROR(__xludf.DUMMYFUNCTION("""COMPUTED_VALUE"""),"m")</f>
        <v>m</v>
      </c>
      <c r="M178" s="21" t="str">
        <f>IFERROR(__xludf.DUMMYFUNCTION("""COMPUTED_VALUE"""),"gd")</f>
        <v>gd</v>
      </c>
      <c r="N178" s="21">
        <f>IFERROR(__xludf.DUMMYFUNCTION("""COMPUTED_VALUE"""),4835.0)</f>
        <v>4835</v>
      </c>
      <c r="O178" s="21"/>
      <c r="P178" s="14" t="s">
        <v>20</v>
      </c>
    </row>
    <row r="179">
      <c r="B179" s="15">
        <v>6.0</v>
      </c>
      <c r="C179" s="15">
        <v>15.0</v>
      </c>
      <c r="D179" s="13" t="s">
        <v>737</v>
      </c>
      <c r="E179" s="13" t="s">
        <v>738</v>
      </c>
      <c r="F179" s="13" t="s">
        <v>17</v>
      </c>
      <c r="G179" s="16" t="s">
        <v>739</v>
      </c>
      <c r="H179" s="14" t="s">
        <v>244</v>
      </c>
      <c r="I179" s="17" t="s">
        <v>740</v>
      </c>
      <c r="J179" s="14" t="str">
        <f>IFERROR(__xludf.DUMMYFUNCTION("IF(ISURL(I179),SPLIT(I179,""/""),"""")"),"https:")</f>
        <v>https:</v>
      </c>
      <c r="K179" s="20" t="str">
        <f>IFERROR(__xludf.DUMMYFUNCTION("""COMPUTED_VALUE"""),"www.munzee.com")</f>
        <v>www.munzee.com</v>
      </c>
      <c r="L179" s="21" t="str">
        <f>IFERROR(__xludf.DUMMYFUNCTION("""COMPUTED_VALUE"""),"m")</f>
        <v>m</v>
      </c>
      <c r="M179" s="21" t="str">
        <f>IFERROR(__xludf.DUMMYFUNCTION("""COMPUTED_VALUE"""),"Reart")</f>
        <v>Reart</v>
      </c>
      <c r="N179" s="21">
        <f>IFERROR(__xludf.DUMMYFUNCTION("""COMPUTED_VALUE"""),1793.0)</f>
        <v>1793</v>
      </c>
      <c r="O179" s="21"/>
      <c r="P179" s="14" t="s">
        <v>20</v>
      </c>
    </row>
    <row r="180">
      <c r="B180" s="15">
        <v>6.0</v>
      </c>
      <c r="C180" s="15">
        <v>16.0</v>
      </c>
      <c r="D180" s="13" t="s">
        <v>741</v>
      </c>
      <c r="E180" s="13" t="s">
        <v>742</v>
      </c>
      <c r="F180" s="13" t="s">
        <v>155</v>
      </c>
      <c r="G180" s="16" t="s">
        <v>743</v>
      </c>
      <c r="H180" s="14" t="str">
        <f t="shared" ref="H180:H181" si="25">M180</f>
        <v>Charonovci</v>
      </c>
      <c r="I180" s="22" t="s">
        <v>744</v>
      </c>
      <c r="J180" s="14" t="str">
        <f>IFERROR(__xludf.DUMMYFUNCTION("IF(ISURL(I180),SPLIT(I180,""/""),"""")"),"https:")</f>
        <v>https:</v>
      </c>
      <c r="K180" s="22" t="str">
        <f>IFERROR(__xludf.DUMMYFUNCTION("""COMPUTED_VALUE"""),"www.munzee.com")</f>
        <v>www.munzee.com</v>
      </c>
      <c r="L180" s="13" t="str">
        <f>IFERROR(__xludf.DUMMYFUNCTION("""COMPUTED_VALUE"""),"m")</f>
        <v>m</v>
      </c>
      <c r="M180" s="13" t="str">
        <f>IFERROR(__xludf.DUMMYFUNCTION("""COMPUTED_VALUE"""),"Charonovci")</f>
        <v>Charonovci</v>
      </c>
      <c r="N180" s="13">
        <f>IFERROR(__xludf.DUMMYFUNCTION("""COMPUTED_VALUE"""),727.0)</f>
        <v>727</v>
      </c>
      <c r="O180" s="13"/>
      <c r="P180" s="14" t="s">
        <v>20</v>
      </c>
    </row>
    <row r="181">
      <c r="B181" s="15">
        <v>6.0</v>
      </c>
      <c r="C181" s="15">
        <v>17.0</v>
      </c>
      <c r="D181" s="13" t="s">
        <v>745</v>
      </c>
      <c r="E181" s="13" t="s">
        <v>746</v>
      </c>
      <c r="F181" s="13" t="s">
        <v>155</v>
      </c>
      <c r="G181" s="16" t="s">
        <v>747</v>
      </c>
      <c r="H181" s="14" t="str">
        <f t="shared" si="25"/>
        <v>EeveeFox</v>
      </c>
      <c r="I181" s="22" t="s">
        <v>748</v>
      </c>
      <c r="J181" s="14" t="str">
        <f>IFERROR(__xludf.DUMMYFUNCTION("IF(ISURL(I181),SPLIT(I181,""/""),"""")"),"https:")</f>
        <v>https:</v>
      </c>
      <c r="K181" s="22" t="str">
        <f>IFERROR(__xludf.DUMMYFUNCTION("""COMPUTED_VALUE"""),"www.munzee.com")</f>
        <v>www.munzee.com</v>
      </c>
      <c r="L181" s="13" t="str">
        <f>IFERROR(__xludf.DUMMYFUNCTION("""COMPUTED_VALUE"""),"m")</f>
        <v>m</v>
      </c>
      <c r="M181" s="13" t="str">
        <f>IFERROR(__xludf.DUMMYFUNCTION("""COMPUTED_VALUE"""),"EeveeFox")</f>
        <v>EeveeFox</v>
      </c>
      <c r="N181" s="13">
        <f>IFERROR(__xludf.DUMMYFUNCTION("""COMPUTED_VALUE"""),253.0)</f>
        <v>253</v>
      </c>
      <c r="O181" s="13"/>
      <c r="P181" s="14" t="s">
        <v>20</v>
      </c>
    </row>
    <row r="182">
      <c r="B182" s="15">
        <v>6.0</v>
      </c>
      <c r="C182" s="15">
        <v>18.0</v>
      </c>
      <c r="D182" s="13" t="s">
        <v>749</v>
      </c>
      <c r="E182" s="13" t="s">
        <v>750</v>
      </c>
      <c r="F182" s="13" t="s">
        <v>17</v>
      </c>
      <c r="G182" s="16" t="s">
        <v>751</v>
      </c>
      <c r="H182" s="14" t="s">
        <v>752</v>
      </c>
      <c r="I182" s="17" t="s">
        <v>753</v>
      </c>
      <c r="J182" s="14" t="str">
        <f>IFERROR(__xludf.DUMMYFUNCTION("IF(ISURL(I182),SPLIT(I182,""/""),"""")"),"https:")</f>
        <v>https:</v>
      </c>
      <c r="K182" s="20" t="str">
        <f>IFERROR(__xludf.DUMMYFUNCTION("""COMPUTED_VALUE"""),"www.munzee.com")</f>
        <v>www.munzee.com</v>
      </c>
      <c r="L182" s="21" t="str">
        <f>IFERROR(__xludf.DUMMYFUNCTION("""COMPUTED_VALUE"""),"m")</f>
        <v>m</v>
      </c>
      <c r="M182" s="21" t="str">
        <f>IFERROR(__xludf.DUMMYFUNCTION("""COMPUTED_VALUE"""),"barefootguru")</f>
        <v>barefootguru</v>
      </c>
      <c r="N182" s="21">
        <f>IFERROR(__xludf.DUMMYFUNCTION("""COMPUTED_VALUE"""),7465.0)</f>
        <v>7465</v>
      </c>
      <c r="O182" s="21"/>
      <c r="P182" s="14" t="s">
        <v>20</v>
      </c>
    </row>
    <row r="183">
      <c r="B183" s="15">
        <v>6.0</v>
      </c>
      <c r="C183" s="15">
        <v>19.0</v>
      </c>
      <c r="D183" s="13" t="s">
        <v>754</v>
      </c>
      <c r="E183" s="13" t="s">
        <v>755</v>
      </c>
      <c r="F183" s="13" t="s">
        <v>17</v>
      </c>
      <c r="G183" s="16" t="s">
        <v>756</v>
      </c>
      <c r="H183" s="14" t="s">
        <v>559</v>
      </c>
      <c r="I183" s="17" t="s">
        <v>757</v>
      </c>
      <c r="J183" s="14" t="str">
        <f>IFERROR(__xludf.DUMMYFUNCTION("IF(ISURL(I183),SPLIT(I183,""/""),"""")"),"https:")</f>
        <v>https:</v>
      </c>
      <c r="K183" s="20" t="str">
        <f>IFERROR(__xludf.DUMMYFUNCTION("""COMPUTED_VALUE"""),"www.munzee.com")</f>
        <v>www.munzee.com</v>
      </c>
      <c r="L183" s="21" t="str">
        <f>IFERROR(__xludf.DUMMYFUNCTION("""COMPUTED_VALUE"""),"m")</f>
        <v>m</v>
      </c>
      <c r="M183" s="21" t="str">
        <f>IFERROR(__xludf.DUMMYFUNCTION("""COMPUTED_VALUE"""),"Wangotango")</f>
        <v>Wangotango</v>
      </c>
      <c r="N183" s="21">
        <f>IFERROR(__xludf.DUMMYFUNCTION("""COMPUTED_VALUE"""),1712.0)</f>
        <v>1712</v>
      </c>
      <c r="O183" s="21"/>
      <c r="P183" s="14" t="s">
        <v>20</v>
      </c>
    </row>
    <row r="184">
      <c r="B184" s="15">
        <v>6.0</v>
      </c>
      <c r="C184" s="15">
        <v>20.0</v>
      </c>
      <c r="D184" s="13" t="s">
        <v>758</v>
      </c>
      <c r="E184" s="13" t="s">
        <v>759</v>
      </c>
      <c r="F184" s="13" t="s">
        <v>155</v>
      </c>
      <c r="G184" s="16" t="s">
        <v>760</v>
      </c>
      <c r="H184" s="14" t="str">
        <f t="shared" ref="H184:H185" si="26">M184</f>
        <v>Charonovci</v>
      </c>
      <c r="I184" s="22" t="s">
        <v>761</v>
      </c>
      <c r="J184" s="14" t="str">
        <f>IFERROR(__xludf.DUMMYFUNCTION("IF(ISURL(I184),SPLIT(I184,""/""),"""")"),"https:")</f>
        <v>https:</v>
      </c>
      <c r="K184" s="22" t="str">
        <f>IFERROR(__xludf.DUMMYFUNCTION("""COMPUTED_VALUE"""),"www.munzee.com")</f>
        <v>www.munzee.com</v>
      </c>
      <c r="L184" s="13" t="str">
        <f>IFERROR(__xludf.DUMMYFUNCTION("""COMPUTED_VALUE"""),"m")</f>
        <v>m</v>
      </c>
      <c r="M184" s="13" t="str">
        <f>IFERROR(__xludf.DUMMYFUNCTION("""COMPUTED_VALUE"""),"Charonovci")</f>
        <v>Charonovci</v>
      </c>
      <c r="N184" s="13">
        <f>IFERROR(__xludf.DUMMYFUNCTION("""COMPUTED_VALUE"""),1018.0)</f>
        <v>1018</v>
      </c>
      <c r="O184" s="13"/>
      <c r="P184" s="14" t="s">
        <v>20</v>
      </c>
    </row>
    <row r="185">
      <c r="B185" s="15">
        <v>6.0</v>
      </c>
      <c r="C185" s="15">
        <v>21.0</v>
      </c>
      <c r="D185" s="13" t="s">
        <v>762</v>
      </c>
      <c r="E185" s="13" t="s">
        <v>763</v>
      </c>
      <c r="F185" s="13" t="s">
        <v>17</v>
      </c>
      <c r="G185" s="16" t="s">
        <v>764</v>
      </c>
      <c r="H185" s="14" t="str">
        <f t="shared" si="26"/>
        <v>katrina123</v>
      </c>
      <c r="I185" s="17" t="s">
        <v>765</v>
      </c>
      <c r="J185" s="14" t="str">
        <f>IFERROR(__xludf.DUMMYFUNCTION("IF(ISURL(I185),SPLIT(I185,""/""),"""")"),"https:")</f>
        <v>https:</v>
      </c>
      <c r="K185" s="20" t="str">
        <f>IFERROR(__xludf.DUMMYFUNCTION("""COMPUTED_VALUE"""),"www.munzee.com")</f>
        <v>www.munzee.com</v>
      </c>
      <c r="L185" s="21" t="str">
        <f>IFERROR(__xludf.DUMMYFUNCTION("""COMPUTED_VALUE"""),"m")</f>
        <v>m</v>
      </c>
      <c r="M185" s="21" t="str">
        <f>IFERROR(__xludf.DUMMYFUNCTION("""COMPUTED_VALUE"""),"katrina123")</f>
        <v>katrina123</v>
      </c>
      <c r="N185" s="21">
        <f>IFERROR(__xludf.DUMMYFUNCTION("""COMPUTED_VALUE"""),242.0)</f>
        <v>242</v>
      </c>
      <c r="O185" s="21"/>
      <c r="P185" s="14" t="s">
        <v>20</v>
      </c>
    </row>
    <row r="186">
      <c r="B186" s="15">
        <v>6.0</v>
      </c>
      <c r="C186" s="15">
        <v>22.0</v>
      </c>
      <c r="D186" s="13" t="s">
        <v>766</v>
      </c>
      <c r="E186" s="13" t="s">
        <v>767</v>
      </c>
      <c r="F186" s="13" t="s">
        <v>17</v>
      </c>
      <c r="G186" s="16" t="s">
        <v>768</v>
      </c>
      <c r="H186" s="14" t="s">
        <v>559</v>
      </c>
      <c r="I186" s="17" t="s">
        <v>769</v>
      </c>
      <c r="J186" s="14" t="str">
        <f>IFERROR(__xludf.DUMMYFUNCTION("IF(ISURL(I186),SPLIT(I186,""/""),"""")"),"https:")</f>
        <v>https:</v>
      </c>
      <c r="K186" s="20" t="str">
        <f>IFERROR(__xludf.DUMMYFUNCTION("""COMPUTED_VALUE"""),"www.munzee.com")</f>
        <v>www.munzee.com</v>
      </c>
      <c r="L186" s="21" t="str">
        <f>IFERROR(__xludf.DUMMYFUNCTION("""COMPUTED_VALUE"""),"m")</f>
        <v>m</v>
      </c>
      <c r="M186" s="21" t="str">
        <f>IFERROR(__xludf.DUMMYFUNCTION("""COMPUTED_VALUE"""),"Wangotango")</f>
        <v>Wangotango</v>
      </c>
      <c r="N186" s="21">
        <f>IFERROR(__xludf.DUMMYFUNCTION("""COMPUTED_VALUE"""),3162.0)</f>
        <v>3162</v>
      </c>
      <c r="O186" s="21"/>
      <c r="P186" s="14" t="s">
        <v>20</v>
      </c>
    </row>
    <row r="187">
      <c r="B187" s="15">
        <v>6.0</v>
      </c>
      <c r="C187" s="15">
        <v>23.0</v>
      </c>
      <c r="D187" s="13" t="s">
        <v>770</v>
      </c>
      <c r="E187" s="13" t="s">
        <v>771</v>
      </c>
      <c r="F187" s="13" t="s">
        <v>155</v>
      </c>
      <c r="G187" s="16" t="s">
        <v>772</v>
      </c>
      <c r="H187" s="14" t="str">
        <f>M187</f>
        <v>Charonovci</v>
      </c>
      <c r="I187" s="22" t="s">
        <v>773</v>
      </c>
      <c r="J187" s="14" t="str">
        <f>IFERROR(__xludf.DUMMYFUNCTION("IF(ISURL(I187),SPLIT(I187,""/""),"""")"),"https:")</f>
        <v>https:</v>
      </c>
      <c r="K187" s="22" t="str">
        <f>IFERROR(__xludf.DUMMYFUNCTION("""COMPUTED_VALUE"""),"www.munzee.com")</f>
        <v>www.munzee.com</v>
      </c>
      <c r="L187" s="13" t="str">
        <f>IFERROR(__xludf.DUMMYFUNCTION("""COMPUTED_VALUE"""),"m")</f>
        <v>m</v>
      </c>
      <c r="M187" s="13" t="str">
        <f>IFERROR(__xludf.DUMMYFUNCTION("""COMPUTED_VALUE"""),"Charonovci")</f>
        <v>Charonovci</v>
      </c>
      <c r="N187" s="13">
        <f>IFERROR(__xludf.DUMMYFUNCTION("""COMPUTED_VALUE"""),935.0)</f>
        <v>935</v>
      </c>
      <c r="O187" s="13"/>
      <c r="P187" s="14" t="s">
        <v>20</v>
      </c>
    </row>
    <row r="188">
      <c r="B188" s="15">
        <v>6.0</v>
      </c>
      <c r="C188" s="15">
        <v>24.0</v>
      </c>
      <c r="D188" s="13" t="s">
        <v>774</v>
      </c>
      <c r="E188" s="13" t="s">
        <v>775</v>
      </c>
      <c r="F188" s="13" t="s">
        <v>17</v>
      </c>
      <c r="G188" s="16" t="s">
        <v>776</v>
      </c>
      <c r="H188" s="14" t="s">
        <v>621</v>
      </c>
      <c r="I188" s="17" t="s">
        <v>777</v>
      </c>
      <c r="J188" s="14" t="str">
        <f>IFERROR(__xludf.DUMMYFUNCTION("IF(ISURL(I188),SPLIT(I188,""/""),"""")"),"https:")</f>
        <v>https:</v>
      </c>
      <c r="K188" s="20" t="str">
        <f>IFERROR(__xludf.DUMMYFUNCTION("""COMPUTED_VALUE"""),"www.munzee.com")</f>
        <v>www.munzee.com</v>
      </c>
      <c r="L188" s="21" t="str">
        <f>IFERROR(__xludf.DUMMYFUNCTION("""COMPUTED_VALUE"""),"m")</f>
        <v>m</v>
      </c>
      <c r="M188" s="21" t="str">
        <f>IFERROR(__xludf.DUMMYFUNCTION("""COMPUTED_VALUE"""),"Nyssaflutterby")</f>
        <v>Nyssaflutterby</v>
      </c>
      <c r="N188" s="21">
        <f>IFERROR(__xludf.DUMMYFUNCTION("""COMPUTED_VALUE"""),1545.0)</f>
        <v>1545</v>
      </c>
      <c r="O188" s="21"/>
      <c r="P188" s="14" t="s">
        <v>20</v>
      </c>
    </row>
    <row r="189">
      <c r="B189" s="15">
        <v>6.0</v>
      </c>
      <c r="C189" s="15">
        <v>25.0</v>
      </c>
      <c r="D189" s="13" t="s">
        <v>778</v>
      </c>
      <c r="E189" s="13" t="s">
        <v>779</v>
      </c>
      <c r="F189" s="13" t="s">
        <v>155</v>
      </c>
      <c r="G189" s="16" t="s">
        <v>780</v>
      </c>
      <c r="H189" s="14" t="s">
        <v>781</v>
      </c>
      <c r="I189" s="18" t="s">
        <v>782</v>
      </c>
      <c r="J189" s="14" t="str">
        <f>IFERROR(__xludf.DUMMYFUNCTION("IF(ISURL(I189),SPLIT(I189,""/""),"""")"),"https:")</f>
        <v>https:</v>
      </c>
      <c r="K189" s="20" t="str">
        <f>IFERROR(__xludf.DUMMYFUNCTION("""COMPUTED_VALUE"""),"www.munzee.com")</f>
        <v>www.munzee.com</v>
      </c>
      <c r="L189" s="21" t="str">
        <f>IFERROR(__xludf.DUMMYFUNCTION("""COMPUTED_VALUE"""),"m")</f>
        <v>m</v>
      </c>
      <c r="M189" s="21" t="str">
        <f>IFERROR(__xludf.DUMMYFUNCTION("""COMPUTED_VALUE"""),"AgNav")</f>
        <v>AgNav</v>
      </c>
      <c r="N189" s="21">
        <f>IFERROR(__xludf.DUMMYFUNCTION("""COMPUTED_VALUE"""),3276.0)</f>
        <v>3276</v>
      </c>
      <c r="O189" s="21"/>
      <c r="P189" s="14" t="s">
        <v>20</v>
      </c>
    </row>
    <row r="190">
      <c r="B190" s="15">
        <v>6.0</v>
      </c>
      <c r="C190" s="15">
        <v>26.0</v>
      </c>
      <c r="D190" s="13" t="s">
        <v>783</v>
      </c>
      <c r="E190" s="13" t="s">
        <v>784</v>
      </c>
      <c r="F190" s="13" t="s">
        <v>17</v>
      </c>
      <c r="G190" s="16" t="s">
        <v>785</v>
      </c>
      <c r="H190" s="14" t="s">
        <v>36</v>
      </c>
      <c r="I190" s="17" t="s">
        <v>786</v>
      </c>
      <c r="J190" s="14" t="str">
        <f>IFERROR(__xludf.DUMMYFUNCTION("IF(ISURL(I190),SPLIT(I190,""/""),"""")"),"https:")</f>
        <v>https:</v>
      </c>
      <c r="K190" s="20" t="str">
        <f>IFERROR(__xludf.DUMMYFUNCTION("""COMPUTED_VALUE"""),"www.munzee.com")</f>
        <v>www.munzee.com</v>
      </c>
      <c r="L190" s="21" t="str">
        <f>IFERROR(__xludf.DUMMYFUNCTION("""COMPUTED_VALUE"""),"m")</f>
        <v>m</v>
      </c>
      <c r="M190" s="21" t="str">
        <f>IFERROR(__xludf.DUMMYFUNCTION("""COMPUTED_VALUE"""),"lison55")</f>
        <v>lison55</v>
      </c>
      <c r="N190" s="21">
        <f>IFERROR(__xludf.DUMMYFUNCTION("""COMPUTED_VALUE"""),11745.0)</f>
        <v>11745</v>
      </c>
      <c r="O190" s="21"/>
      <c r="P190" s="14" t="s">
        <v>20</v>
      </c>
    </row>
    <row r="191">
      <c r="B191" s="15">
        <v>6.0</v>
      </c>
      <c r="C191" s="15">
        <v>27.0</v>
      </c>
      <c r="D191" s="13" t="s">
        <v>787</v>
      </c>
      <c r="E191" s="13" t="s">
        <v>788</v>
      </c>
      <c r="F191" s="13" t="s">
        <v>155</v>
      </c>
      <c r="G191" s="16" t="s">
        <v>789</v>
      </c>
      <c r="H191" s="14" t="str">
        <f>M191</f>
        <v>Charonovci</v>
      </c>
      <c r="I191" s="22" t="s">
        <v>790</v>
      </c>
      <c r="J191" s="14" t="str">
        <f>IFERROR(__xludf.DUMMYFUNCTION("IF(ISURL(I191),SPLIT(I191,""/""),"""")"),"https:")</f>
        <v>https:</v>
      </c>
      <c r="K191" s="22" t="str">
        <f>IFERROR(__xludf.DUMMYFUNCTION("""COMPUTED_VALUE"""),"www.munzee.com")</f>
        <v>www.munzee.com</v>
      </c>
      <c r="L191" s="13" t="str">
        <f>IFERROR(__xludf.DUMMYFUNCTION("""COMPUTED_VALUE"""),"m")</f>
        <v>m</v>
      </c>
      <c r="M191" s="13" t="str">
        <f>IFERROR(__xludf.DUMMYFUNCTION("""COMPUTED_VALUE"""),"Charonovci")</f>
        <v>Charonovci</v>
      </c>
      <c r="N191" s="13">
        <f>IFERROR(__xludf.DUMMYFUNCTION("""COMPUTED_VALUE"""),446.0)</f>
        <v>446</v>
      </c>
      <c r="O191" s="13"/>
      <c r="P191" s="14" t="s">
        <v>20</v>
      </c>
    </row>
    <row r="192">
      <c r="B192" s="15">
        <v>6.0</v>
      </c>
      <c r="C192" s="15">
        <v>28.0</v>
      </c>
      <c r="D192" s="13" t="s">
        <v>791</v>
      </c>
      <c r="E192" s="13" t="s">
        <v>792</v>
      </c>
      <c r="F192" s="13" t="s">
        <v>17</v>
      </c>
      <c r="G192" s="16" t="s">
        <v>793</v>
      </c>
      <c r="H192" s="14" t="s">
        <v>794</v>
      </c>
      <c r="I192" s="17" t="s">
        <v>795</v>
      </c>
      <c r="J192" s="14" t="str">
        <f>IFERROR(__xludf.DUMMYFUNCTION("IF(ISURL(I192),SPLIT(I192,""/""),"""")"),"https:")</f>
        <v>https:</v>
      </c>
      <c r="K192" s="20" t="str">
        <f>IFERROR(__xludf.DUMMYFUNCTION("""COMPUTED_VALUE"""),"www.munzee.com")</f>
        <v>www.munzee.com</v>
      </c>
      <c r="L192" s="21" t="str">
        <f>IFERROR(__xludf.DUMMYFUNCTION("""COMPUTED_VALUE"""),"m")</f>
        <v>m</v>
      </c>
      <c r="M192" s="21" t="str">
        <f>IFERROR(__xludf.DUMMYFUNCTION("""COMPUTED_VALUE"""),"struwel")</f>
        <v>struwel</v>
      </c>
      <c r="N192" s="21">
        <f>IFERROR(__xludf.DUMMYFUNCTION("""COMPUTED_VALUE"""),23490.0)</f>
        <v>23490</v>
      </c>
      <c r="O192" s="21"/>
      <c r="P192" s="14" t="s">
        <v>20</v>
      </c>
    </row>
    <row r="193">
      <c r="B193" s="15">
        <v>6.0</v>
      </c>
      <c r="C193" s="15">
        <v>29.0</v>
      </c>
      <c r="D193" s="13" t="s">
        <v>796</v>
      </c>
      <c r="E193" s="13" t="s">
        <v>797</v>
      </c>
      <c r="F193" s="13" t="s">
        <v>17</v>
      </c>
      <c r="G193" s="16" t="s">
        <v>798</v>
      </c>
      <c r="H193" s="14" t="s">
        <v>799</v>
      </c>
      <c r="I193" s="17" t="s">
        <v>800</v>
      </c>
      <c r="J193" s="14" t="str">
        <f>IFERROR(__xludf.DUMMYFUNCTION("IF(ISURL(I193),SPLIT(I193,""/""),"""")"),"https:")</f>
        <v>https:</v>
      </c>
      <c r="K193" s="20" t="str">
        <f>IFERROR(__xludf.DUMMYFUNCTION("""COMPUTED_VALUE"""),"www.munzee.com")</f>
        <v>www.munzee.com</v>
      </c>
      <c r="L193" s="21" t="str">
        <f>IFERROR(__xludf.DUMMYFUNCTION("""COMPUTED_VALUE"""),"m")</f>
        <v>m</v>
      </c>
      <c r="M193" s="21" t="str">
        <f>IFERROR(__xludf.DUMMYFUNCTION("""COMPUTED_VALUE"""),"ol0n0lo")</f>
        <v>ol0n0lo</v>
      </c>
      <c r="N193" s="21">
        <f>IFERROR(__xludf.DUMMYFUNCTION("""COMPUTED_VALUE"""),1411.0)</f>
        <v>1411</v>
      </c>
      <c r="O193" s="21"/>
      <c r="P193" s="14" t="s">
        <v>20</v>
      </c>
    </row>
    <row r="194">
      <c r="B194" s="15">
        <v>6.0</v>
      </c>
      <c r="C194" s="15">
        <v>30.0</v>
      </c>
      <c r="D194" s="13" t="s">
        <v>801</v>
      </c>
      <c r="E194" s="13" t="s">
        <v>802</v>
      </c>
      <c r="F194" s="13" t="s">
        <v>155</v>
      </c>
      <c r="G194" s="16" t="s">
        <v>803</v>
      </c>
      <c r="H194" s="14" t="str">
        <f t="shared" ref="H194:H196" si="27">M194</f>
        <v>Charonovci</v>
      </c>
      <c r="I194" s="22" t="s">
        <v>804</v>
      </c>
      <c r="J194" s="14" t="str">
        <f>IFERROR(__xludf.DUMMYFUNCTION("IF(ISURL(I194),SPLIT(I194,""/""),"""")"),"https:")</f>
        <v>https:</v>
      </c>
      <c r="K194" s="22" t="str">
        <f>IFERROR(__xludf.DUMMYFUNCTION("""COMPUTED_VALUE"""),"www.munzee.com")</f>
        <v>www.munzee.com</v>
      </c>
      <c r="L194" s="13" t="str">
        <f>IFERROR(__xludf.DUMMYFUNCTION("""COMPUTED_VALUE"""),"m")</f>
        <v>m</v>
      </c>
      <c r="M194" s="13" t="str">
        <f>IFERROR(__xludf.DUMMYFUNCTION("""COMPUTED_VALUE"""),"Charonovci")</f>
        <v>Charonovci</v>
      </c>
      <c r="N194" s="13">
        <f>IFERROR(__xludf.DUMMYFUNCTION("""COMPUTED_VALUE"""),535.0)</f>
        <v>535</v>
      </c>
      <c r="O194" s="13"/>
      <c r="P194" s="14" t="s">
        <v>20</v>
      </c>
    </row>
    <row r="195">
      <c r="B195" s="15">
        <v>6.0</v>
      </c>
      <c r="C195" s="15">
        <v>31.0</v>
      </c>
      <c r="D195" s="13" t="s">
        <v>805</v>
      </c>
      <c r="E195" s="13" t="s">
        <v>806</v>
      </c>
      <c r="F195" s="13" t="s">
        <v>155</v>
      </c>
      <c r="G195" s="16" t="s">
        <v>807</v>
      </c>
      <c r="H195" s="14" t="str">
        <f t="shared" si="27"/>
        <v>alicta</v>
      </c>
      <c r="I195" s="22" t="s">
        <v>808</v>
      </c>
      <c r="J195" s="14" t="str">
        <f>IFERROR(__xludf.DUMMYFUNCTION("IF(ISURL(I195),SPLIT(I195,""/""),"""")"),"https:")</f>
        <v>https:</v>
      </c>
      <c r="K195" s="22" t="str">
        <f>IFERROR(__xludf.DUMMYFUNCTION("""COMPUTED_VALUE"""),"www.munzee.com")</f>
        <v>www.munzee.com</v>
      </c>
      <c r="L195" s="13" t="str">
        <f>IFERROR(__xludf.DUMMYFUNCTION("""COMPUTED_VALUE"""),"m")</f>
        <v>m</v>
      </c>
      <c r="M195" s="13" t="str">
        <f>IFERROR(__xludf.DUMMYFUNCTION("""COMPUTED_VALUE"""),"alicta")</f>
        <v>alicta</v>
      </c>
      <c r="N195" s="13">
        <f>IFERROR(__xludf.DUMMYFUNCTION("""COMPUTED_VALUE"""),3532.0)</f>
        <v>3532</v>
      </c>
      <c r="O195" s="13"/>
      <c r="P195" s="14" t="s">
        <v>20</v>
      </c>
    </row>
    <row r="196">
      <c r="B196" s="15">
        <v>6.0</v>
      </c>
      <c r="C196" s="15">
        <v>32.0</v>
      </c>
      <c r="D196" s="13" t="s">
        <v>809</v>
      </c>
      <c r="E196" s="13" t="s">
        <v>810</v>
      </c>
      <c r="F196" s="13" t="s">
        <v>17</v>
      </c>
      <c r="G196" s="16" t="s">
        <v>811</v>
      </c>
      <c r="H196" s="14" t="str">
        <f t="shared" si="27"/>
        <v>Lorax1</v>
      </c>
      <c r="I196" s="18" t="s">
        <v>812</v>
      </c>
      <c r="J196" s="14" t="str">
        <f>IFERROR(__xludf.DUMMYFUNCTION("IF(ISURL(I196),SPLIT(I196,""/""),"""")"),"https:")</f>
        <v>https:</v>
      </c>
      <c r="K196" s="18" t="str">
        <f>IFERROR(__xludf.DUMMYFUNCTION("""COMPUTED_VALUE"""),"www.munzee.com")</f>
        <v>www.munzee.com</v>
      </c>
      <c r="L196" s="19" t="str">
        <f>IFERROR(__xludf.DUMMYFUNCTION("""COMPUTED_VALUE"""),"m")</f>
        <v>m</v>
      </c>
      <c r="M196" s="19" t="str">
        <f>IFERROR(__xludf.DUMMYFUNCTION("""COMPUTED_VALUE"""),"Lorax1")</f>
        <v>Lorax1</v>
      </c>
      <c r="N196" s="19">
        <f>IFERROR(__xludf.DUMMYFUNCTION("""COMPUTED_VALUE"""),393.0)</f>
        <v>393</v>
      </c>
      <c r="O196" s="19"/>
      <c r="P196" s="14" t="s">
        <v>20</v>
      </c>
    </row>
    <row r="197">
      <c r="B197" s="15">
        <v>7.0</v>
      </c>
      <c r="C197" s="15">
        <v>2.0</v>
      </c>
      <c r="D197" s="13" t="s">
        <v>813</v>
      </c>
      <c r="E197" s="13" t="s">
        <v>814</v>
      </c>
      <c r="F197" s="13" t="s">
        <v>815</v>
      </c>
      <c r="G197" s="16" t="s">
        <v>816</v>
      </c>
      <c r="H197" s="14" t="s">
        <v>817</v>
      </c>
      <c r="I197" s="17" t="s">
        <v>818</v>
      </c>
      <c r="J197" s="14" t="str">
        <f>IFERROR(__xludf.DUMMYFUNCTION("IF(ISURL(I197),SPLIT(I197,""/""),"""")"),"https:")</f>
        <v>https:</v>
      </c>
      <c r="K197" s="20" t="str">
        <f>IFERROR(__xludf.DUMMYFUNCTION("""COMPUTED_VALUE"""),"www.munzee.com")</f>
        <v>www.munzee.com</v>
      </c>
      <c r="L197" s="21" t="str">
        <f>IFERROR(__xludf.DUMMYFUNCTION("""COMPUTED_VALUE"""),"m")</f>
        <v>m</v>
      </c>
      <c r="M197" s="21" t="str">
        <f>IFERROR(__xludf.DUMMYFUNCTION("""COMPUTED_VALUE"""),"mathew611")</f>
        <v>mathew611</v>
      </c>
      <c r="N197" s="21">
        <f>IFERROR(__xludf.DUMMYFUNCTION("""COMPUTED_VALUE"""),545.0)</f>
        <v>545</v>
      </c>
      <c r="O197" s="21"/>
      <c r="P197" s="14" t="s">
        <v>20</v>
      </c>
    </row>
    <row r="198">
      <c r="B198" s="15">
        <v>7.0</v>
      </c>
      <c r="C198" s="15">
        <v>3.0</v>
      </c>
      <c r="D198" s="13" t="s">
        <v>819</v>
      </c>
      <c r="E198" s="13" t="s">
        <v>820</v>
      </c>
      <c r="F198" s="13" t="s">
        <v>815</v>
      </c>
      <c r="G198" s="16" t="s">
        <v>821</v>
      </c>
      <c r="H198" s="14" t="str">
        <f>M198</f>
        <v>29Februaris</v>
      </c>
      <c r="I198" s="17" t="s">
        <v>822</v>
      </c>
      <c r="J198" s="14" t="str">
        <f>IFERROR(__xludf.DUMMYFUNCTION("IF(ISURL(I198),SPLIT(I198,""/""),"""")"),"https:")</f>
        <v>https:</v>
      </c>
      <c r="K198" s="17" t="str">
        <f>IFERROR(__xludf.DUMMYFUNCTION("""COMPUTED_VALUE"""),"www.munzee.com")</f>
        <v>www.munzee.com</v>
      </c>
      <c r="L198" s="14" t="str">
        <f>IFERROR(__xludf.DUMMYFUNCTION("""COMPUTED_VALUE"""),"m")</f>
        <v>m</v>
      </c>
      <c r="M198" s="14" t="str">
        <f>IFERROR(__xludf.DUMMYFUNCTION("""COMPUTED_VALUE"""),"29Februaris")</f>
        <v>29Februaris</v>
      </c>
      <c r="N198" s="14">
        <f>IFERROR(__xludf.DUMMYFUNCTION("""COMPUTED_VALUE"""),1033.0)</f>
        <v>1033</v>
      </c>
      <c r="O198" s="14" t="str">
        <f>IFERROR(__xludf.DUMMYFUNCTION("""COMPUTED_VALUE"""),"admin")</f>
        <v>admin</v>
      </c>
      <c r="P198" s="14" t="s">
        <v>20</v>
      </c>
    </row>
    <row r="199">
      <c r="B199" s="15">
        <v>7.0</v>
      </c>
      <c r="C199" s="15">
        <v>4.0</v>
      </c>
      <c r="D199" s="13" t="s">
        <v>823</v>
      </c>
      <c r="E199" s="13" t="s">
        <v>824</v>
      </c>
      <c r="F199" s="13" t="s">
        <v>815</v>
      </c>
      <c r="G199" s="16" t="s">
        <v>825</v>
      </c>
      <c r="H199" s="14" t="s">
        <v>826</v>
      </c>
      <c r="I199" s="28" t="s">
        <v>827</v>
      </c>
      <c r="J199" s="14" t="str">
        <f>IFERROR(__xludf.DUMMYFUNCTION("IF(ISURL(I199),SPLIT(I199,""/""),"""")"),"https:")</f>
        <v>https:</v>
      </c>
      <c r="K199" s="20" t="str">
        <f>IFERROR(__xludf.DUMMYFUNCTION("""COMPUTED_VALUE"""),"www.munzee.com")</f>
        <v>www.munzee.com</v>
      </c>
      <c r="L199" s="21" t="str">
        <f>IFERROR(__xludf.DUMMYFUNCTION("""COMPUTED_VALUE"""),"m")</f>
        <v>m</v>
      </c>
      <c r="M199" s="21" t="str">
        <f>IFERROR(__xludf.DUMMYFUNCTION("""COMPUTED_VALUE"""),"Jeffeth")</f>
        <v>Jeffeth</v>
      </c>
      <c r="N199" s="21">
        <f>IFERROR(__xludf.DUMMYFUNCTION("""COMPUTED_VALUE"""),6862.0)</f>
        <v>6862</v>
      </c>
      <c r="O199" s="21"/>
      <c r="P199" s="14" t="s">
        <v>20</v>
      </c>
    </row>
    <row r="200">
      <c r="B200" s="15">
        <v>7.0</v>
      </c>
      <c r="C200" s="15">
        <v>5.0</v>
      </c>
      <c r="D200" s="13" t="s">
        <v>828</v>
      </c>
      <c r="E200" s="13" t="s">
        <v>829</v>
      </c>
      <c r="F200" s="13" t="s">
        <v>815</v>
      </c>
      <c r="G200" s="16" t="s">
        <v>830</v>
      </c>
      <c r="H200" s="14" t="s">
        <v>831</v>
      </c>
      <c r="I200" s="28" t="s">
        <v>832</v>
      </c>
      <c r="J200" s="14" t="str">
        <f>IFERROR(__xludf.DUMMYFUNCTION("IF(ISURL(I200),SPLIT(I200,""/""),"""")"),"https:")</f>
        <v>https:</v>
      </c>
      <c r="K200" s="20" t="str">
        <f>IFERROR(__xludf.DUMMYFUNCTION("""COMPUTED_VALUE"""),"www.munzee.com")</f>
        <v>www.munzee.com</v>
      </c>
      <c r="L200" s="21" t="str">
        <f>IFERROR(__xludf.DUMMYFUNCTION("""COMPUTED_VALUE"""),"m")</f>
        <v>m</v>
      </c>
      <c r="M200" s="21" t="str">
        <f>IFERROR(__xludf.DUMMYFUNCTION("""COMPUTED_VALUE"""),"claireth")</f>
        <v>claireth</v>
      </c>
      <c r="N200" s="21">
        <f>IFERROR(__xludf.DUMMYFUNCTION("""COMPUTED_VALUE"""),1456.0)</f>
        <v>1456</v>
      </c>
      <c r="O200" s="21"/>
      <c r="P200" s="14" t="s">
        <v>20</v>
      </c>
    </row>
    <row r="201">
      <c r="B201" s="15">
        <v>7.0</v>
      </c>
      <c r="C201" s="15">
        <v>6.0</v>
      </c>
      <c r="D201" s="13" t="s">
        <v>833</v>
      </c>
      <c r="E201" s="13" t="s">
        <v>834</v>
      </c>
      <c r="F201" s="13" t="s">
        <v>815</v>
      </c>
      <c r="G201" s="16" t="s">
        <v>835</v>
      </c>
      <c r="H201" s="14" t="str">
        <f>M201</f>
        <v>29Februaris</v>
      </c>
      <c r="I201" s="17" t="s">
        <v>836</v>
      </c>
      <c r="J201" s="14" t="str">
        <f>IFERROR(__xludf.DUMMYFUNCTION("IF(ISURL(I201),SPLIT(I201,""/""),"""")"),"https:")</f>
        <v>https:</v>
      </c>
      <c r="K201" s="20" t="str">
        <f>IFERROR(__xludf.DUMMYFUNCTION("""COMPUTED_VALUE"""),"www.munzee.com")</f>
        <v>www.munzee.com</v>
      </c>
      <c r="L201" s="21" t="str">
        <f>IFERROR(__xludf.DUMMYFUNCTION("""COMPUTED_VALUE"""),"m")</f>
        <v>m</v>
      </c>
      <c r="M201" s="21" t="str">
        <f>IFERROR(__xludf.DUMMYFUNCTION("""COMPUTED_VALUE"""),"29Februaris")</f>
        <v>29Februaris</v>
      </c>
      <c r="N201" s="21">
        <f>IFERROR(__xludf.DUMMYFUNCTION("""COMPUTED_VALUE"""),1030.0)</f>
        <v>1030</v>
      </c>
      <c r="O201" s="21" t="str">
        <f>IFERROR(__xludf.DUMMYFUNCTION("""COMPUTED_VALUE"""),"admin")</f>
        <v>admin</v>
      </c>
      <c r="P201" s="14" t="s">
        <v>20</v>
      </c>
    </row>
    <row r="202">
      <c r="B202" s="15">
        <v>7.0</v>
      </c>
      <c r="C202" s="15">
        <v>7.0</v>
      </c>
      <c r="D202" s="13" t="s">
        <v>837</v>
      </c>
      <c r="E202" s="13" t="s">
        <v>838</v>
      </c>
      <c r="F202" s="13" t="s">
        <v>815</v>
      </c>
      <c r="G202" s="16" t="s">
        <v>839</v>
      </c>
      <c r="H202" s="14" t="s">
        <v>840</v>
      </c>
      <c r="I202" s="17" t="s">
        <v>841</v>
      </c>
      <c r="J202" s="14" t="str">
        <f>IFERROR(__xludf.DUMMYFUNCTION("IF(ISURL(I202),SPLIT(I202,""/""),"""")"),"https:")</f>
        <v>https:</v>
      </c>
      <c r="K202" s="17" t="str">
        <f>IFERROR(__xludf.DUMMYFUNCTION("""COMPUTED_VALUE"""),"www.munzee.com")</f>
        <v>www.munzee.com</v>
      </c>
      <c r="L202" s="14" t="str">
        <f>IFERROR(__xludf.DUMMYFUNCTION("""COMPUTED_VALUE"""),"m")</f>
        <v>m</v>
      </c>
      <c r="M202" s="14" t="str">
        <f>IFERROR(__xludf.DUMMYFUNCTION("""COMPUTED_VALUE"""),"BonnieB1")</f>
        <v>BonnieB1</v>
      </c>
      <c r="N202" s="14">
        <f>IFERROR(__xludf.DUMMYFUNCTION("""COMPUTED_VALUE"""),12108.0)</f>
        <v>12108</v>
      </c>
      <c r="O202" s="14"/>
      <c r="P202" s="14" t="s">
        <v>20</v>
      </c>
    </row>
    <row r="203">
      <c r="B203" s="15">
        <v>7.0</v>
      </c>
      <c r="C203" s="15">
        <v>8.0</v>
      </c>
      <c r="D203" s="13" t="s">
        <v>842</v>
      </c>
      <c r="E203" s="13" t="s">
        <v>843</v>
      </c>
      <c r="F203" s="13" t="s">
        <v>815</v>
      </c>
      <c r="G203" s="16" t="s">
        <v>844</v>
      </c>
      <c r="H203" s="14" t="s">
        <v>845</v>
      </c>
      <c r="I203" s="17" t="s">
        <v>846</v>
      </c>
      <c r="J203" s="14" t="str">
        <f>IFERROR(__xludf.DUMMYFUNCTION("IF(ISURL(I203),SPLIT(I203,""/""),"""")"),"https:")</f>
        <v>https:</v>
      </c>
      <c r="K203" s="20" t="str">
        <f>IFERROR(__xludf.DUMMYFUNCTION("""COMPUTED_VALUE"""),"www.munzee.com")</f>
        <v>www.munzee.com</v>
      </c>
      <c r="L203" s="21" t="str">
        <f>IFERROR(__xludf.DUMMYFUNCTION("""COMPUTED_VALUE"""),"m")</f>
        <v>m</v>
      </c>
      <c r="M203" s="21" t="str">
        <f>IFERROR(__xludf.DUMMYFUNCTION("""COMPUTED_VALUE"""),"mdtt")</f>
        <v>mdtt</v>
      </c>
      <c r="N203" s="21">
        <f>IFERROR(__xludf.DUMMYFUNCTION("""COMPUTED_VALUE"""),9901.0)</f>
        <v>9901</v>
      </c>
      <c r="O203" s="21"/>
      <c r="P203" s="14" t="s">
        <v>20</v>
      </c>
    </row>
    <row r="204">
      <c r="B204" s="15">
        <v>7.0</v>
      </c>
      <c r="C204" s="15">
        <v>9.0</v>
      </c>
      <c r="D204" s="13" t="s">
        <v>847</v>
      </c>
      <c r="E204" s="13" t="s">
        <v>848</v>
      </c>
      <c r="F204" s="13" t="s">
        <v>815</v>
      </c>
      <c r="G204" s="16" t="s">
        <v>849</v>
      </c>
      <c r="H204" s="14" t="s">
        <v>850</v>
      </c>
      <c r="I204" s="29" t="s">
        <v>851</v>
      </c>
      <c r="J204" s="14" t="str">
        <f>IFERROR(__xludf.DUMMYFUNCTION("IF(ISURL(I204),SPLIT(I204,""/""),"""")"),"https:")</f>
        <v>https:</v>
      </c>
      <c r="K204" s="20" t="str">
        <f>IFERROR(__xludf.DUMMYFUNCTION("""COMPUTED_VALUE"""),"www.munzee.com")</f>
        <v>www.munzee.com</v>
      </c>
      <c r="L204" s="21" t="str">
        <f>IFERROR(__xludf.DUMMYFUNCTION("""COMPUTED_VALUE"""),"m")</f>
        <v>m</v>
      </c>
      <c r="M204" s="21" t="str">
        <f>IFERROR(__xludf.DUMMYFUNCTION("""COMPUTED_VALUE"""),"29Februaris")</f>
        <v>29Februaris</v>
      </c>
      <c r="N204" s="21">
        <f>IFERROR(__xludf.DUMMYFUNCTION("""COMPUTED_VALUE"""),1349.0)</f>
        <v>1349</v>
      </c>
      <c r="O204" s="21" t="str">
        <f>IFERROR(__xludf.DUMMYFUNCTION("""COMPUTED_VALUE"""),"admin")</f>
        <v>admin</v>
      </c>
      <c r="P204" s="14" t="s">
        <v>20</v>
      </c>
    </row>
    <row r="205">
      <c r="B205" s="15">
        <v>7.0</v>
      </c>
      <c r="C205" s="15">
        <v>10.0</v>
      </c>
      <c r="D205" s="13" t="s">
        <v>852</v>
      </c>
      <c r="E205" s="13" t="s">
        <v>853</v>
      </c>
      <c r="F205" s="13" t="s">
        <v>815</v>
      </c>
      <c r="G205" s="16" t="s">
        <v>854</v>
      </c>
      <c r="H205" s="14" t="str">
        <f>M205</f>
        <v>Lorax1</v>
      </c>
      <c r="I205" s="18" t="s">
        <v>855</v>
      </c>
      <c r="J205" s="14" t="str">
        <f>IFERROR(__xludf.DUMMYFUNCTION("IF(ISURL(I205),SPLIT(I205,""/""),"""")"),"https:")</f>
        <v>https:</v>
      </c>
      <c r="K205" s="18" t="str">
        <f>IFERROR(__xludf.DUMMYFUNCTION("""COMPUTED_VALUE"""),"www.munzee.com")</f>
        <v>www.munzee.com</v>
      </c>
      <c r="L205" s="19" t="str">
        <f>IFERROR(__xludf.DUMMYFUNCTION("""COMPUTED_VALUE"""),"m")</f>
        <v>m</v>
      </c>
      <c r="M205" s="19" t="str">
        <f>IFERROR(__xludf.DUMMYFUNCTION("""COMPUTED_VALUE"""),"Lorax1")</f>
        <v>Lorax1</v>
      </c>
      <c r="N205" s="19">
        <f>IFERROR(__xludf.DUMMYFUNCTION("""COMPUTED_VALUE"""),102.0)</f>
        <v>102</v>
      </c>
      <c r="O205" s="19"/>
      <c r="P205" s="14" t="s">
        <v>20</v>
      </c>
    </row>
    <row r="206">
      <c r="B206" s="15">
        <v>7.0</v>
      </c>
      <c r="C206" s="15">
        <v>11.0</v>
      </c>
      <c r="D206" s="13" t="s">
        <v>856</v>
      </c>
      <c r="E206" s="13" t="s">
        <v>857</v>
      </c>
      <c r="F206" s="13" t="s">
        <v>815</v>
      </c>
      <c r="G206" s="16" t="s">
        <v>858</v>
      </c>
      <c r="H206" s="14" t="s">
        <v>859</v>
      </c>
      <c r="I206" s="17" t="s">
        <v>860</v>
      </c>
      <c r="J206" s="14" t="str">
        <f>IFERROR(__xludf.DUMMYFUNCTION("IF(ISURL(I206),SPLIT(I206,""/""),"""")"),"https:")</f>
        <v>https:</v>
      </c>
      <c r="K206" s="17" t="str">
        <f>IFERROR(__xludf.DUMMYFUNCTION("""COMPUTED_VALUE"""),"www.munzee.com")</f>
        <v>www.munzee.com</v>
      </c>
      <c r="L206" s="14" t="str">
        <f>IFERROR(__xludf.DUMMYFUNCTION("""COMPUTED_VALUE"""),"m")</f>
        <v>m</v>
      </c>
      <c r="M206" s="14" t="str">
        <f>IFERROR(__xludf.DUMMYFUNCTION("""COMPUTED_VALUE"""),"destolkjes4ever")</f>
        <v>destolkjes4ever</v>
      </c>
      <c r="N206" s="14">
        <f>IFERROR(__xludf.DUMMYFUNCTION("""COMPUTED_VALUE"""),4807.0)</f>
        <v>4807</v>
      </c>
      <c r="O206" s="14"/>
      <c r="P206" s="14" t="s">
        <v>20</v>
      </c>
    </row>
    <row r="207">
      <c r="B207" s="15">
        <v>7.0</v>
      </c>
      <c r="C207" s="15">
        <v>12.0</v>
      </c>
      <c r="D207" s="13" t="s">
        <v>861</v>
      </c>
      <c r="E207" s="13" t="s">
        <v>862</v>
      </c>
      <c r="F207" s="13" t="s">
        <v>815</v>
      </c>
      <c r="G207" s="16" t="s">
        <v>863</v>
      </c>
      <c r="H207" s="14" t="str">
        <f t="shared" ref="H207:H208" si="28">M207</f>
        <v>29Februaris</v>
      </c>
      <c r="I207" s="17" t="s">
        <v>864</v>
      </c>
      <c r="J207" s="14" t="str">
        <f>IFERROR(__xludf.DUMMYFUNCTION("IF(ISURL(I207),SPLIT(I207,""/""),"""")"),"https:")</f>
        <v>https:</v>
      </c>
      <c r="K207" s="20" t="str">
        <f>IFERROR(__xludf.DUMMYFUNCTION("""COMPUTED_VALUE"""),"www.munzee.com")</f>
        <v>www.munzee.com</v>
      </c>
      <c r="L207" s="21" t="str">
        <f>IFERROR(__xludf.DUMMYFUNCTION("""COMPUTED_VALUE"""),"m")</f>
        <v>m</v>
      </c>
      <c r="M207" s="21" t="str">
        <f>IFERROR(__xludf.DUMMYFUNCTION("""COMPUTED_VALUE"""),"29Februaris")</f>
        <v>29Februaris</v>
      </c>
      <c r="N207" s="21">
        <f>IFERROR(__xludf.DUMMYFUNCTION("""COMPUTED_VALUE"""),1343.0)</f>
        <v>1343</v>
      </c>
      <c r="O207" s="21" t="str">
        <f>IFERROR(__xludf.DUMMYFUNCTION("""COMPUTED_VALUE"""),"admin")</f>
        <v>admin</v>
      </c>
      <c r="P207" s="14" t="s">
        <v>20</v>
      </c>
    </row>
    <row r="208">
      <c r="B208" s="15">
        <v>7.0</v>
      </c>
      <c r="C208" s="15">
        <v>13.0</v>
      </c>
      <c r="D208" s="13" t="s">
        <v>865</v>
      </c>
      <c r="E208" s="13" t="s">
        <v>866</v>
      </c>
      <c r="F208" s="13" t="s">
        <v>815</v>
      </c>
      <c r="G208" s="16" t="s">
        <v>867</v>
      </c>
      <c r="H208" s="14" t="str">
        <f t="shared" si="28"/>
        <v>kepke3</v>
      </c>
      <c r="I208" s="17" t="s">
        <v>868</v>
      </c>
      <c r="J208" s="14" t="str">
        <f>IFERROR(__xludf.DUMMYFUNCTION("IF(ISURL(I208),SPLIT(I208,""/""),"""")"),"https:")</f>
        <v>https:</v>
      </c>
      <c r="K208" s="17" t="str">
        <f>IFERROR(__xludf.DUMMYFUNCTION("""COMPUTED_VALUE"""),"www.munzee.com")</f>
        <v>www.munzee.com</v>
      </c>
      <c r="L208" s="14" t="str">
        <f>IFERROR(__xludf.DUMMYFUNCTION("""COMPUTED_VALUE"""),"m")</f>
        <v>m</v>
      </c>
      <c r="M208" s="14" t="str">
        <f>IFERROR(__xludf.DUMMYFUNCTION("""COMPUTED_VALUE"""),"kepke3")</f>
        <v>kepke3</v>
      </c>
      <c r="N208" s="14">
        <f>IFERROR(__xludf.DUMMYFUNCTION("""COMPUTED_VALUE"""),1136.0)</f>
        <v>1136</v>
      </c>
      <c r="O208" s="14"/>
      <c r="P208" s="14" t="s">
        <v>20</v>
      </c>
    </row>
    <row r="209">
      <c r="B209" s="15">
        <v>7.0</v>
      </c>
      <c r="C209" s="15">
        <v>14.0</v>
      </c>
      <c r="D209" s="13" t="s">
        <v>869</v>
      </c>
      <c r="E209" s="13" t="s">
        <v>870</v>
      </c>
      <c r="F209" s="13" t="s">
        <v>815</v>
      </c>
      <c r="G209" s="16" t="s">
        <v>871</v>
      </c>
      <c r="H209" s="14" t="s">
        <v>845</v>
      </c>
      <c r="I209" s="17" t="s">
        <v>872</v>
      </c>
      <c r="J209" s="14" t="str">
        <f>IFERROR(__xludf.DUMMYFUNCTION("IF(ISURL(I209),SPLIT(I209,""/""),"""")"),"https:")</f>
        <v>https:</v>
      </c>
      <c r="K209" s="17" t="str">
        <f>IFERROR(__xludf.DUMMYFUNCTION("""COMPUTED_VALUE"""),"www.munzee.com")</f>
        <v>www.munzee.com</v>
      </c>
      <c r="L209" s="14" t="str">
        <f>IFERROR(__xludf.DUMMYFUNCTION("""COMPUTED_VALUE"""),"m")</f>
        <v>m</v>
      </c>
      <c r="M209" s="14" t="str">
        <f>IFERROR(__xludf.DUMMYFUNCTION("""COMPUTED_VALUE"""),"mdtt")</f>
        <v>mdtt</v>
      </c>
      <c r="N209" s="14">
        <f>IFERROR(__xludf.DUMMYFUNCTION("""COMPUTED_VALUE"""),12172.0)</f>
        <v>12172</v>
      </c>
      <c r="O209" s="14"/>
      <c r="P209" s="14" t="s">
        <v>20</v>
      </c>
    </row>
    <row r="210">
      <c r="B210" s="15">
        <v>7.0</v>
      </c>
      <c r="C210" s="15">
        <v>15.0</v>
      </c>
      <c r="D210" s="13" t="s">
        <v>873</v>
      </c>
      <c r="E210" s="13" t="s">
        <v>874</v>
      </c>
      <c r="F210" s="13" t="s">
        <v>815</v>
      </c>
      <c r="G210" s="16" t="s">
        <v>875</v>
      </c>
      <c r="H210" s="14" t="str">
        <f t="shared" ref="H210:H216" si="29">M210</f>
        <v>29Februaris</v>
      </c>
      <c r="I210" s="17" t="s">
        <v>876</v>
      </c>
      <c r="J210" s="14" t="str">
        <f>IFERROR(__xludf.DUMMYFUNCTION("IF(ISURL(I210),SPLIT(I210,""/""),"""")"),"https:")</f>
        <v>https:</v>
      </c>
      <c r="K210" s="20" t="str">
        <f>IFERROR(__xludf.DUMMYFUNCTION("""COMPUTED_VALUE"""),"www.munzee.com")</f>
        <v>www.munzee.com</v>
      </c>
      <c r="L210" s="21" t="str">
        <f>IFERROR(__xludf.DUMMYFUNCTION("""COMPUTED_VALUE"""),"m")</f>
        <v>m</v>
      </c>
      <c r="M210" s="21" t="str">
        <f>IFERROR(__xludf.DUMMYFUNCTION("""COMPUTED_VALUE"""),"29Februaris")</f>
        <v>29Februaris</v>
      </c>
      <c r="N210" s="21">
        <f>IFERROR(__xludf.DUMMYFUNCTION("""COMPUTED_VALUE"""),1035.0)</f>
        <v>1035</v>
      </c>
      <c r="O210" s="21" t="str">
        <f>IFERROR(__xludf.DUMMYFUNCTION("""COMPUTED_VALUE"""),"admin")</f>
        <v>admin</v>
      </c>
      <c r="P210" s="14" t="s">
        <v>20</v>
      </c>
    </row>
    <row r="211">
      <c r="B211" s="15">
        <v>7.0</v>
      </c>
      <c r="C211" s="15">
        <v>16.0</v>
      </c>
      <c r="D211" s="13" t="s">
        <v>877</v>
      </c>
      <c r="E211" s="13" t="s">
        <v>878</v>
      </c>
      <c r="F211" s="13" t="s">
        <v>815</v>
      </c>
      <c r="G211" s="16" t="s">
        <v>879</v>
      </c>
      <c r="H211" s="14" t="str">
        <f t="shared" si="29"/>
        <v>Lorax1</v>
      </c>
      <c r="I211" s="18" t="s">
        <v>880</v>
      </c>
      <c r="J211" s="14" t="str">
        <f>IFERROR(__xludf.DUMMYFUNCTION("IF(ISURL(I211),SPLIT(I211,""/""),"""")"),"https:")</f>
        <v>https:</v>
      </c>
      <c r="K211" s="18" t="str">
        <f>IFERROR(__xludf.DUMMYFUNCTION("""COMPUTED_VALUE"""),"www.munzee.com")</f>
        <v>www.munzee.com</v>
      </c>
      <c r="L211" s="19" t="str">
        <f>IFERROR(__xludf.DUMMYFUNCTION("""COMPUTED_VALUE"""),"m")</f>
        <v>m</v>
      </c>
      <c r="M211" s="19" t="str">
        <f>IFERROR(__xludf.DUMMYFUNCTION("""COMPUTED_VALUE"""),"Lorax1")</f>
        <v>Lorax1</v>
      </c>
      <c r="N211" s="19">
        <f>IFERROR(__xludf.DUMMYFUNCTION("""COMPUTED_VALUE"""),91.0)</f>
        <v>91</v>
      </c>
      <c r="O211" s="19"/>
      <c r="P211" s="14" t="s">
        <v>20</v>
      </c>
    </row>
    <row r="212">
      <c r="B212" s="15">
        <v>7.0</v>
      </c>
      <c r="C212" s="15">
        <v>17.0</v>
      </c>
      <c r="D212" s="13" t="s">
        <v>881</v>
      </c>
      <c r="E212" s="13" t="s">
        <v>882</v>
      </c>
      <c r="F212" s="13" t="s">
        <v>815</v>
      </c>
      <c r="G212" s="16" t="s">
        <v>883</v>
      </c>
      <c r="H212" s="14" t="str">
        <f t="shared" si="29"/>
        <v>kpr1000</v>
      </c>
      <c r="I212" s="17" t="s">
        <v>884</v>
      </c>
      <c r="J212" s="14" t="str">
        <f>IFERROR(__xludf.DUMMYFUNCTION("IF(ISURL(I212),SPLIT(I212,""/""),"""")"),"https:")</f>
        <v>https:</v>
      </c>
      <c r="K212" s="17" t="str">
        <f>IFERROR(__xludf.DUMMYFUNCTION("""COMPUTED_VALUE"""),"www.munzee.com")</f>
        <v>www.munzee.com</v>
      </c>
      <c r="L212" s="14" t="str">
        <f>IFERROR(__xludf.DUMMYFUNCTION("""COMPUTED_VALUE"""),"m")</f>
        <v>m</v>
      </c>
      <c r="M212" s="14" t="str">
        <f>IFERROR(__xludf.DUMMYFUNCTION("""COMPUTED_VALUE"""),"kpr1000")</f>
        <v>kpr1000</v>
      </c>
      <c r="N212" s="14">
        <f>IFERROR(__xludf.DUMMYFUNCTION("""COMPUTED_VALUE"""),10948.0)</f>
        <v>10948</v>
      </c>
      <c r="O212" s="14"/>
      <c r="P212" s="14" t="s">
        <v>20</v>
      </c>
    </row>
    <row r="213">
      <c r="B213" s="15">
        <v>7.0</v>
      </c>
      <c r="C213" s="15">
        <v>18.0</v>
      </c>
      <c r="D213" s="13" t="s">
        <v>885</v>
      </c>
      <c r="E213" s="13" t="s">
        <v>886</v>
      </c>
      <c r="F213" s="13" t="s">
        <v>815</v>
      </c>
      <c r="G213" s="16" t="s">
        <v>887</v>
      </c>
      <c r="H213" s="14" t="str">
        <f t="shared" si="29"/>
        <v>Joda316</v>
      </c>
      <c r="I213" s="17" t="s">
        <v>888</v>
      </c>
      <c r="J213" s="14" t="str">
        <f>IFERROR(__xludf.DUMMYFUNCTION("IF(ISURL(I213),SPLIT(I213,""/""),"""")"),"https:")</f>
        <v>https:</v>
      </c>
      <c r="K213" s="20" t="str">
        <f>IFERROR(__xludf.DUMMYFUNCTION("""COMPUTED_VALUE"""),"www.munzee.com")</f>
        <v>www.munzee.com</v>
      </c>
      <c r="L213" s="21" t="str">
        <f>IFERROR(__xludf.DUMMYFUNCTION("""COMPUTED_VALUE"""),"m")</f>
        <v>m</v>
      </c>
      <c r="M213" s="21" t="str">
        <f>IFERROR(__xludf.DUMMYFUNCTION("""COMPUTED_VALUE"""),"Joda316")</f>
        <v>Joda316</v>
      </c>
      <c r="N213" s="21">
        <f>IFERROR(__xludf.DUMMYFUNCTION("""COMPUTED_VALUE"""),1075.0)</f>
        <v>1075</v>
      </c>
      <c r="O213" s="21"/>
      <c r="P213" s="14" t="s">
        <v>20</v>
      </c>
    </row>
    <row r="214">
      <c r="B214" s="15">
        <v>7.0</v>
      </c>
      <c r="C214" s="15">
        <v>19.0</v>
      </c>
      <c r="D214" s="13" t="s">
        <v>889</v>
      </c>
      <c r="E214" s="13" t="s">
        <v>890</v>
      </c>
      <c r="F214" s="13" t="s">
        <v>815</v>
      </c>
      <c r="G214" s="16" t="s">
        <v>891</v>
      </c>
      <c r="H214" s="14" t="str">
        <f t="shared" si="29"/>
        <v>29Februaris</v>
      </c>
      <c r="I214" s="17" t="s">
        <v>892</v>
      </c>
      <c r="J214" s="14" t="str">
        <f>IFERROR(__xludf.DUMMYFUNCTION("IF(ISURL(I214),SPLIT(I214,""/""),"""")"),"https:")</f>
        <v>https:</v>
      </c>
      <c r="K214" s="20" t="str">
        <f>IFERROR(__xludf.DUMMYFUNCTION("""COMPUTED_VALUE"""),"www.munzee.com")</f>
        <v>www.munzee.com</v>
      </c>
      <c r="L214" s="21" t="str">
        <f>IFERROR(__xludf.DUMMYFUNCTION("""COMPUTED_VALUE"""),"m")</f>
        <v>m</v>
      </c>
      <c r="M214" s="21" t="str">
        <f>IFERROR(__xludf.DUMMYFUNCTION("""COMPUTED_VALUE"""),"29Februaris")</f>
        <v>29Februaris</v>
      </c>
      <c r="N214" s="21">
        <f>IFERROR(__xludf.DUMMYFUNCTION("""COMPUTED_VALUE"""),1034.0)</f>
        <v>1034</v>
      </c>
      <c r="O214" s="21" t="str">
        <f>IFERROR(__xludf.DUMMYFUNCTION("""COMPUTED_VALUE"""),"admin")</f>
        <v>admin</v>
      </c>
      <c r="P214" s="14" t="s">
        <v>20</v>
      </c>
    </row>
    <row r="215">
      <c r="B215" s="15">
        <v>7.0</v>
      </c>
      <c r="C215" s="15">
        <v>20.0</v>
      </c>
      <c r="D215" s="13" t="s">
        <v>893</v>
      </c>
      <c r="E215" s="13" t="s">
        <v>894</v>
      </c>
      <c r="F215" s="13" t="s">
        <v>815</v>
      </c>
      <c r="G215" s="16" t="s">
        <v>895</v>
      </c>
      <c r="H215" s="14" t="str">
        <f t="shared" si="29"/>
        <v>JackSparrow</v>
      </c>
      <c r="I215" s="17" t="s">
        <v>896</v>
      </c>
      <c r="J215" s="14" t="str">
        <f>IFERROR(__xludf.DUMMYFUNCTION("IF(ISURL(I215),SPLIT(I215,""/""),"""")"),"https:")</f>
        <v>https:</v>
      </c>
      <c r="K215" s="20" t="str">
        <f>IFERROR(__xludf.DUMMYFUNCTION("""COMPUTED_VALUE"""),"www.munzee.com")</f>
        <v>www.munzee.com</v>
      </c>
      <c r="L215" s="21" t="str">
        <f>IFERROR(__xludf.DUMMYFUNCTION("""COMPUTED_VALUE"""),"m")</f>
        <v>m</v>
      </c>
      <c r="M215" s="21" t="str">
        <f>IFERROR(__xludf.DUMMYFUNCTION("""COMPUTED_VALUE"""),"JackSparrow")</f>
        <v>JackSparrow</v>
      </c>
      <c r="N215" s="21">
        <f>IFERROR(__xludf.DUMMYFUNCTION("""COMPUTED_VALUE"""),37844.0)</f>
        <v>37844</v>
      </c>
      <c r="O215" s="21" t="str">
        <f>IFERROR(__xludf.DUMMYFUNCTION("""COMPUTED_VALUE"""),"admin")</f>
        <v>admin</v>
      </c>
      <c r="P215" s="14" t="s">
        <v>20</v>
      </c>
    </row>
    <row r="216">
      <c r="B216" s="15">
        <v>7.0</v>
      </c>
      <c r="C216" s="15">
        <v>21.0</v>
      </c>
      <c r="D216" s="13" t="s">
        <v>897</v>
      </c>
      <c r="E216" s="13" t="s">
        <v>898</v>
      </c>
      <c r="F216" s="13" t="s">
        <v>815</v>
      </c>
      <c r="G216" s="16" t="s">
        <v>899</v>
      </c>
      <c r="H216" s="14" t="str">
        <f t="shared" si="29"/>
        <v>Joda316</v>
      </c>
      <c r="I216" s="17" t="s">
        <v>900</v>
      </c>
      <c r="J216" s="14" t="str">
        <f>IFERROR(__xludf.DUMMYFUNCTION("IF(ISURL(I216),SPLIT(I216,""/""),"""")"),"https:")</f>
        <v>https:</v>
      </c>
      <c r="K216" s="20" t="str">
        <f>IFERROR(__xludf.DUMMYFUNCTION("""COMPUTED_VALUE"""),"www.munzee.com")</f>
        <v>www.munzee.com</v>
      </c>
      <c r="L216" s="21" t="str">
        <f>IFERROR(__xludf.DUMMYFUNCTION("""COMPUTED_VALUE"""),"m")</f>
        <v>m</v>
      </c>
      <c r="M216" s="21" t="str">
        <f>IFERROR(__xludf.DUMMYFUNCTION("""COMPUTED_VALUE"""),"Joda316")</f>
        <v>Joda316</v>
      </c>
      <c r="N216" s="21">
        <f>IFERROR(__xludf.DUMMYFUNCTION("""COMPUTED_VALUE"""),1151.0)</f>
        <v>1151</v>
      </c>
      <c r="O216" s="21"/>
      <c r="P216" s="14" t="s">
        <v>20</v>
      </c>
    </row>
    <row r="217">
      <c r="B217" s="15">
        <v>7.0</v>
      </c>
      <c r="C217" s="15">
        <v>22.0</v>
      </c>
      <c r="D217" s="13" t="s">
        <v>901</v>
      </c>
      <c r="E217" s="13" t="s">
        <v>902</v>
      </c>
      <c r="F217" s="13" t="s">
        <v>815</v>
      </c>
      <c r="G217" s="16" t="s">
        <v>903</v>
      </c>
      <c r="H217" s="14" t="s">
        <v>850</v>
      </c>
      <c r="I217" s="17" t="s">
        <v>904</v>
      </c>
      <c r="J217" s="14" t="str">
        <f>IFERROR(__xludf.DUMMYFUNCTION("IF(ISURL(I217),SPLIT(I217,""/""),"""")"),"https:")</f>
        <v>https:</v>
      </c>
      <c r="K217" s="17" t="str">
        <f>IFERROR(__xludf.DUMMYFUNCTION("""COMPUTED_VALUE"""),"www.munzee.com")</f>
        <v>www.munzee.com</v>
      </c>
      <c r="L217" s="14" t="str">
        <f>IFERROR(__xludf.DUMMYFUNCTION("""COMPUTED_VALUE"""),"m")</f>
        <v>m</v>
      </c>
      <c r="M217" s="14" t="str">
        <f>IFERROR(__xludf.DUMMYFUNCTION("""COMPUTED_VALUE"""),"29Februaris")</f>
        <v>29Februaris</v>
      </c>
      <c r="N217" s="14">
        <f>IFERROR(__xludf.DUMMYFUNCTION("""COMPUTED_VALUE"""),1036.0)</f>
        <v>1036</v>
      </c>
      <c r="O217" s="14" t="str">
        <f>IFERROR(__xludf.DUMMYFUNCTION("""COMPUTED_VALUE"""),"admin")</f>
        <v>admin</v>
      </c>
      <c r="P217" s="14" t="s">
        <v>20</v>
      </c>
    </row>
    <row r="218">
      <c r="B218" s="15">
        <v>7.0</v>
      </c>
      <c r="C218" s="15">
        <v>23.0</v>
      </c>
      <c r="D218" s="13" t="s">
        <v>905</v>
      </c>
      <c r="E218" s="13" t="s">
        <v>906</v>
      </c>
      <c r="F218" s="13" t="s">
        <v>815</v>
      </c>
      <c r="G218" s="16" t="s">
        <v>907</v>
      </c>
      <c r="H218" s="14" t="str">
        <f t="shared" ref="H218:H227" si="30">M218</f>
        <v>kepke3</v>
      </c>
      <c r="I218" s="17" t="s">
        <v>908</v>
      </c>
      <c r="J218" s="14" t="str">
        <f>IFERROR(__xludf.DUMMYFUNCTION("IF(ISURL(I218),SPLIT(I218,""/""),"""")"),"https:")</f>
        <v>https:</v>
      </c>
      <c r="K218" s="17" t="str">
        <f>IFERROR(__xludf.DUMMYFUNCTION("""COMPUTED_VALUE"""),"www.munzee.com")</f>
        <v>www.munzee.com</v>
      </c>
      <c r="L218" s="14" t="str">
        <f>IFERROR(__xludf.DUMMYFUNCTION("""COMPUTED_VALUE"""),"m")</f>
        <v>m</v>
      </c>
      <c r="M218" s="14" t="str">
        <f>IFERROR(__xludf.DUMMYFUNCTION("""COMPUTED_VALUE"""),"kepke3")</f>
        <v>kepke3</v>
      </c>
      <c r="N218" s="14">
        <f>IFERROR(__xludf.DUMMYFUNCTION("""COMPUTED_VALUE"""),1075.0)</f>
        <v>1075</v>
      </c>
      <c r="O218" s="14"/>
      <c r="P218" s="14" t="s">
        <v>20</v>
      </c>
    </row>
    <row r="219">
      <c r="B219" s="15">
        <v>7.0</v>
      </c>
      <c r="C219" s="15">
        <v>24.0</v>
      </c>
      <c r="D219" s="13" t="s">
        <v>909</v>
      </c>
      <c r="E219" s="13" t="s">
        <v>910</v>
      </c>
      <c r="F219" s="13" t="s">
        <v>815</v>
      </c>
      <c r="G219" s="16" t="s">
        <v>911</v>
      </c>
      <c r="H219" s="14" t="str">
        <f t="shared" si="30"/>
        <v>Joda316</v>
      </c>
      <c r="I219" s="17" t="s">
        <v>912</v>
      </c>
      <c r="J219" s="14" t="str">
        <f>IFERROR(__xludf.DUMMYFUNCTION("IF(ISURL(I219),SPLIT(I219,""/""),"""")"),"https:")</f>
        <v>https:</v>
      </c>
      <c r="K219" s="20" t="str">
        <f>IFERROR(__xludf.DUMMYFUNCTION("""COMPUTED_VALUE"""),"www.munzee.com")</f>
        <v>www.munzee.com</v>
      </c>
      <c r="L219" s="21" t="str">
        <f>IFERROR(__xludf.DUMMYFUNCTION("""COMPUTED_VALUE"""),"m")</f>
        <v>m</v>
      </c>
      <c r="M219" s="21" t="str">
        <f>IFERROR(__xludf.DUMMYFUNCTION("""COMPUTED_VALUE"""),"Joda316")</f>
        <v>Joda316</v>
      </c>
      <c r="N219" s="21">
        <f>IFERROR(__xludf.DUMMYFUNCTION("""COMPUTED_VALUE"""),1057.0)</f>
        <v>1057</v>
      </c>
      <c r="O219" s="21"/>
      <c r="P219" s="14" t="s">
        <v>20</v>
      </c>
    </row>
    <row r="220">
      <c r="B220" s="15">
        <v>7.0</v>
      </c>
      <c r="C220" s="15">
        <v>25.0</v>
      </c>
      <c r="D220" s="13" t="s">
        <v>913</v>
      </c>
      <c r="E220" s="13" t="s">
        <v>914</v>
      </c>
      <c r="F220" s="13" t="s">
        <v>815</v>
      </c>
      <c r="G220" s="16" t="s">
        <v>915</v>
      </c>
      <c r="H220" s="14" t="str">
        <f t="shared" si="30"/>
        <v>Lorax1</v>
      </c>
      <c r="I220" s="17" t="s">
        <v>916</v>
      </c>
      <c r="J220" s="14" t="str">
        <f>IFERROR(__xludf.DUMMYFUNCTION("IF(ISURL(I220),SPLIT(I220,""/""),"""")"),"https:")</f>
        <v>https:</v>
      </c>
      <c r="K220" s="17" t="str">
        <f>IFERROR(__xludf.DUMMYFUNCTION("""COMPUTED_VALUE"""),"www.munzee.com")</f>
        <v>www.munzee.com</v>
      </c>
      <c r="L220" s="14" t="str">
        <f>IFERROR(__xludf.DUMMYFUNCTION("""COMPUTED_VALUE"""),"m")</f>
        <v>m</v>
      </c>
      <c r="M220" s="14" t="str">
        <f>IFERROR(__xludf.DUMMYFUNCTION("""COMPUTED_VALUE"""),"Lorax1")</f>
        <v>Lorax1</v>
      </c>
      <c r="N220" s="14">
        <f>IFERROR(__xludf.DUMMYFUNCTION("""COMPUTED_VALUE"""),12.0)</f>
        <v>12</v>
      </c>
      <c r="O220" s="14"/>
      <c r="P220" s="14" t="s">
        <v>20</v>
      </c>
    </row>
    <row r="221">
      <c r="B221" s="15">
        <v>7.0</v>
      </c>
      <c r="C221" s="15">
        <v>26.0</v>
      </c>
      <c r="D221" s="13" t="s">
        <v>917</v>
      </c>
      <c r="E221" s="13" t="s">
        <v>918</v>
      </c>
      <c r="F221" s="13" t="s">
        <v>815</v>
      </c>
      <c r="G221" s="16" t="s">
        <v>919</v>
      </c>
      <c r="H221" s="14" t="str">
        <f t="shared" si="30"/>
        <v>MacickaLizza</v>
      </c>
      <c r="I221" s="17" t="s">
        <v>920</v>
      </c>
      <c r="J221" s="14" t="str">
        <f>IFERROR(__xludf.DUMMYFUNCTION("IF(ISURL(I221),SPLIT(I221,""/""),"""")"),"https:")</f>
        <v>https:</v>
      </c>
      <c r="K221" s="17" t="str">
        <f>IFERROR(__xludf.DUMMYFUNCTION("""COMPUTED_VALUE"""),"www.munzee.com")</f>
        <v>www.munzee.com</v>
      </c>
      <c r="L221" s="14" t="str">
        <f>IFERROR(__xludf.DUMMYFUNCTION("""COMPUTED_VALUE"""),"m")</f>
        <v>m</v>
      </c>
      <c r="M221" s="14" t="str">
        <f>IFERROR(__xludf.DUMMYFUNCTION("""COMPUTED_VALUE"""),"MacickaLizza")</f>
        <v>MacickaLizza</v>
      </c>
      <c r="N221" s="14">
        <f>IFERROR(__xludf.DUMMYFUNCTION("""COMPUTED_VALUE"""),646.0)</f>
        <v>646</v>
      </c>
      <c r="O221" s="14"/>
      <c r="P221" s="14" t="s">
        <v>20</v>
      </c>
    </row>
    <row r="222">
      <c r="B222" s="15">
        <v>7.0</v>
      </c>
      <c r="C222" s="15">
        <v>27.0</v>
      </c>
      <c r="D222" s="13" t="s">
        <v>921</v>
      </c>
      <c r="E222" s="13" t="s">
        <v>922</v>
      </c>
      <c r="F222" s="13" t="s">
        <v>815</v>
      </c>
      <c r="G222" s="16" t="s">
        <v>923</v>
      </c>
      <c r="H222" s="14" t="str">
        <f t="shared" si="30"/>
        <v>EeveeFox</v>
      </c>
      <c r="I222" s="17" t="s">
        <v>924</v>
      </c>
      <c r="J222" s="14" t="str">
        <f>IFERROR(__xludf.DUMMYFUNCTION("IF(ISURL(I222),SPLIT(I222,""/""),"""")"),"https:")</f>
        <v>https:</v>
      </c>
      <c r="K222" s="17" t="str">
        <f>IFERROR(__xludf.DUMMYFUNCTION("""COMPUTED_VALUE"""),"www.munzee.com")</f>
        <v>www.munzee.com</v>
      </c>
      <c r="L222" s="14" t="str">
        <f>IFERROR(__xludf.DUMMYFUNCTION("""COMPUTED_VALUE"""),"m")</f>
        <v>m</v>
      </c>
      <c r="M222" s="14" t="str">
        <f>IFERROR(__xludf.DUMMYFUNCTION("""COMPUTED_VALUE"""),"EeveeFox")</f>
        <v>EeveeFox</v>
      </c>
      <c r="N222" s="14">
        <f>IFERROR(__xludf.DUMMYFUNCTION("""COMPUTED_VALUE"""),640.0)</f>
        <v>640</v>
      </c>
      <c r="O222" s="14"/>
      <c r="P222" s="14" t="s">
        <v>20</v>
      </c>
    </row>
    <row r="223">
      <c r="B223" s="15">
        <v>7.0</v>
      </c>
      <c r="C223" s="15">
        <v>28.0</v>
      </c>
      <c r="D223" s="13" t="s">
        <v>925</v>
      </c>
      <c r="E223" s="13" t="s">
        <v>926</v>
      </c>
      <c r="F223" s="13" t="s">
        <v>815</v>
      </c>
      <c r="G223" s="16" t="s">
        <v>927</v>
      </c>
      <c r="H223" s="14" t="str">
        <f t="shared" si="30"/>
        <v>Rikitan</v>
      </c>
      <c r="I223" s="18" t="s">
        <v>928</v>
      </c>
      <c r="J223" s="14" t="str">
        <f>IFERROR(__xludf.DUMMYFUNCTION("IF(ISURL(I223),SPLIT(I223,""/""),"""")"),"https:")</f>
        <v>https:</v>
      </c>
      <c r="K223" s="18" t="str">
        <f>IFERROR(__xludf.DUMMYFUNCTION("""COMPUTED_VALUE"""),"www.munzee.com")</f>
        <v>www.munzee.com</v>
      </c>
      <c r="L223" s="19" t="str">
        <f>IFERROR(__xludf.DUMMYFUNCTION("""COMPUTED_VALUE"""),"m")</f>
        <v>m</v>
      </c>
      <c r="M223" s="19" t="str">
        <f>IFERROR(__xludf.DUMMYFUNCTION("""COMPUTED_VALUE"""),"Rikitan")</f>
        <v>Rikitan</v>
      </c>
      <c r="N223" s="19">
        <f>IFERROR(__xludf.DUMMYFUNCTION("""COMPUTED_VALUE"""),3076.0)</f>
        <v>3076</v>
      </c>
      <c r="O223" s="19"/>
      <c r="P223" s="14" t="s">
        <v>20</v>
      </c>
    </row>
    <row r="224">
      <c r="B224" s="15">
        <v>7.0</v>
      </c>
      <c r="C224" s="15">
        <v>29.0</v>
      </c>
      <c r="D224" s="13" t="s">
        <v>929</v>
      </c>
      <c r="E224" s="13" t="s">
        <v>930</v>
      </c>
      <c r="F224" s="13" t="s">
        <v>815</v>
      </c>
      <c r="G224" s="16" t="s">
        <v>931</v>
      </c>
      <c r="H224" s="14" t="str">
        <f t="shared" si="30"/>
        <v>MacickaLizza</v>
      </c>
      <c r="I224" s="17" t="s">
        <v>932</v>
      </c>
      <c r="J224" s="14" t="str">
        <f>IFERROR(__xludf.DUMMYFUNCTION("IF(ISURL(I224),SPLIT(I224,""/""),"""")"),"https:")</f>
        <v>https:</v>
      </c>
      <c r="K224" s="17" t="str">
        <f>IFERROR(__xludf.DUMMYFUNCTION("""COMPUTED_VALUE"""),"www.munzee.com")</f>
        <v>www.munzee.com</v>
      </c>
      <c r="L224" s="14" t="str">
        <f>IFERROR(__xludf.DUMMYFUNCTION("""COMPUTED_VALUE"""),"m")</f>
        <v>m</v>
      </c>
      <c r="M224" s="14" t="str">
        <f>IFERROR(__xludf.DUMMYFUNCTION("""COMPUTED_VALUE"""),"MacickaLizza")</f>
        <v>MacickaLizza</v>
      </c>
      <c r="N224" s="14">
        <f>IFERROR(__xludf.DUMMYFUNCTION("""COMPUTED_VALUE"""),645.0)</f>
        <v>645</v>
      </c>
      <c r="O224" s="14"/>
      <c r="P224" s="14" t="s">
        <v>20</v>
      </c>
    </row>
    <row r="225">
      <c r="B225" s="15">
        <v>7.0</v>
      </c>
      <c r="C225" s="15">
        <v>30.0</v>
      </c>
      <c r="D225" s="13" t="s">
        <v>933</v>
      </c>
      <c r="E225" s="13" t="s">
        <v>934</v>
      </c>
      <c r="F225" s="13" t="s">
        <v>815</v>
      </c>
      <c r="G225" s="16" t="s">
        <v>935</v>
      </c>
      <c r="H225" s="14" t="str">
        <f t="shared" si="30"/>
        <v>EeveeFox</v>
      </c>
      <c r="I225" s="17" t="s">
        <v>936</v>
      </c>
      <c r="J225" s="14" t="str">
        <f>IFERROR(__xludf.DUMMYFUNCTION("IF(ISURL(I225),SPLIT(I225,""/""),"""")"),"https:")</f>
        <v>https:</v>
      </c>
      <c r="K225" s="17" t="str">
        <f>IFERROR(__xludf.DUMMYFUNCTION("""COMPUTED_VALUE"""),"www.munzee.com")</f>
        <v>www.munzee.com</v>
      </c>
      <c r="L225" s="14" t="str">
        <f>IFERROR(__xludf.DUMMYFUNCTION("""COMPUTED_VALUE"""),"m")</f>
        <v>m</v>
      </c>
      <c r="M225" s="14" t="str">
        <f>IFERROR(__xludf.DUMMYFUNCTION("""COMPUTED_VALUE"""),"EeveeFox")</f>
        <v>EeveeFox</v>
      </c>
      <c r="N225" s="14">
        <f>IFERROR(__xludf.DUMMYFUNCTION("""COMPUTED_VALUE"""),639.0)</f>
        <v>639</v>
      </c>
      <c r="O225" s="14"/>
      <c r="P225" s="14" t="s">
        <v>20</v>
      </c>
    </row>
    <row r="226">
      <c r="B226" s="15">
        <v>7.0</v>
      </c>
      <c r="C226" s="15">
        <v>31.0</v>
      </c>
      <c r="D226" s="13" t="s">
        <v>937</v>
      </c>
      <c r="E226" s="13" t="s">
        <v>938</v>
      </c>
      <c r="F226" s="13" t="s">
        <v>815</v>
      </c>
      <c r="G226" s="16" t="s">
        <v>939</v>
      </c>
      <c r="H226" s="14" t="str">
        <f t="shared" si="30"/>
        <v>Adushka</v>
      </c>
      <c r="I226" s="18" t="s">
        <v>940</v>
      </c>
      <c r="J226" s="14" t="str">
        <f>IFERROR(__xludf.DUMMYFUNCTION("IF(ISURL(I226),SPLIT(I226,""/""),"""")"),"https:")</f>
        <v>https:</v>
      </c>
      <c r="K226" s="18" t="str">
        <f>IFERROR(__xludf.DUMMYFUNCTION("""COMPUTED_VALUE"""),"www.munzee.com")</f>
        <v>www.munzee.com</v>
      </c>
      <c r="L226" s="19" t="str">
        <f>IFERROR(__xludf.DUMMYFUNCTION("""COMPUTED_VALUE"""),"m")</f>
        <v>m</v>
      </c>
      <c r="M226" s="19" t="str">
        <f>IFERROR(__xludf.DUMMYFUNCTION("""COMPUTED_VALUE"""),"Adushka")</f>
        <v>Adushka</v>
      </c>
      <c r="N226" s="19">
        <f>IFERROR(__xludf.DUMMYFUNCTION("""COMPUTED_VALUE"""),364.0)</f>
        <v>364</v>
      </c>
      <c r="O226" s="19"/>
      <c r="P226" s="14" t="s">
        <v>20</v>
      </c>
    </row>
    <row r="227">
      <c r="B227" s="15">
        <v>7.0</v>
      </c>
      <c r="C227" s="15">
        <v>32.0</v>
      </c>
      <c r="D227" s="13" t="s">
        <v>941</v>
      </c>
      <c r="E227" s="13" t="s">
        <v>942</v>
      </c>
      <c r="F227" s="13" t="s">
        <v>815</v>
      </c>
      <c r="G227" s="16" t="s">
        <v>943</v>
      </c>
      <c r="H227" s="14" t="str">
        <f t="shared" si="30"/>
        <v>MacickaLizza</v>
      </c>
      <c r="I227" s="17" t="s">
        <v>944</v>
      </c>
      <c r="J227" s="14" t="str">
        <f>IFERROR(__xludf.DUMMYFUNCTION("IF(ISURL(I227),SPLIT(I227,""/""),"""")"),"https:")</f>
        <v>https:</v>
      </c>
      <c r="K227" s="17" t="str">
        <f>IFERROR(__xludf.DUMMYFUNCTION("""COMPUTED_VALUE"""),"www.munzee.com")</f>
        <v>www.munzee.com</v>
      </c>
      <c r="L227" s="14" t="str">
        <f>IFERROR(__xludf.DUMMYFUNCTION("""COMPUTED_VALUE"""),"m")</f>
        <v>m</v>
      </c>
      <c r="M227" s="14" t="str">
        <f>IFERROR(__xludf.DUMMYFUNCTION("""COMPUTED_VALUE"""),"MacickaLizza")</f>
        <v>MacickaLizza</v>
      </c>
      <c r="N227" s="14">
        <f>IFERROR(__xludf.DUMMYFUNCTION("""COMPUTED_VALUE"""),643.0)</f>
        <v>643</v>
      </c>
      <c r="O227" s="14"/>
      <c r="P227" s="14" t="s">
        <v>20</v>
      </c>
    </row>
  </sheetData>
  <mergeCells count="1">
    <mergeCell ref="B1:D1"/>
  </mergeCells>
  <hyperlinks>
    <hyperlink r:id="rId1" ref="B7"/>
    <hyperlink r:id="rId2" ref="I10"/>
    <hyperlink r:id="rId3" ref="K10"/>
    <hyperlink r:id="rId4" ref="I11"/>
    <hyperlink r:id="rId5" ref="K11"/>
    <hyperlink r:id="rId6" ref="I12"/>
    <hyperlink r:id="rId7" ref="K12"/>
    <hyperlink r:id="rId8" ref="I13"/>
    <hyperlink r:id="rId9" ref="K13"/>
    <hyperlink r:id="rId10" ref="I14"/>
    <hyperlink r:id="rId11" ref="K14"/>
    <hyperlink r:id="rId12" ref="I15"/>
    <hyperlink r:id="rId13" ref="K15"/>
    <hyperlink r:id="rId14" ref="I16"/>
    <hyperlink r:id="rId15" ref="K16"/>
    <hyperlink r:id="rId16" ref="I17"/>
    <hyperlink r:id="rId17" ref="K17"/>
    <hyperlink r:id="rId18" ref="I18"/>
    <hyperlink r:id="rId19" ref="K18"/>
    <hyperlink r:id="rId20" ref="I19"/>
    <hyperlink r:id="rId21" ref="K19"/>
    <hyperlink r:id="rId22" ref="I20"/>
    <hyperlink r:id="rId23" ref="K20"/>
    <hyperlink r:id="rId24" ref="I21"/>
    <hyperlink r:id="rId25" ref="K21"/>
    <hyperlink r:id="rId26" ref="I22"/>
    <hyperlink r:id="rId27" ref="K22"/>
    <hyperlink r:id="rId28" ref="I23"/>
    <hyperlink r:id="rId29" ref="K23"/>
    <hyperlink r:id="rId30" ref="I24"/>
    <hyperlink r:id="rId31" ref="K24"/>
    <hyperlink r:id="rId32" ref="I25"/>
    <hyperlink r:id="rId33" ref="K25"/>
    <hyperlink r:id="rId34" ref="I26"/>
    <hyperlink r:id="rId35" ref="K26"/>
    <hyperlink r:id="rId36" ref="I27"/>
    <hyperlink r:id="rId37" ref="K27"/>
    <hyperlink r:id="rId38" ref="I28"/>
    <hyperlink r:id="rId39" ref="K28"/>
    <hyperlink r:id="rId40" ref="I29"/>
    <hyperlink r:id="rId41" ref="K29"/>
    <hyperlink r:id="rId42" ref="I30"/>
    <hyperlink r:id="rId43" ref="K30"/>
    <hyperlink r:id="rId44" ref="I31"/>
    <hyperlink r:id="rId45" ref="K31"/>
    <hyperlink r:id="rId46" ref="I32"/>
    <hyperlink r:id="rId47" ref="K32"/>
    <hyperlink r:id="rId48" ref="I33"/>
    <hyperlink r:id="rId49" ref="K33"/>
    <hyperlink r:id="rId50" ref="I34"/>
    <hyperlink r:id="rId51" ref="K34"/>
    <hyperlink r:id="rId52" ref="I35"/>
    <hyperlink r:id="rId53" ref="K35"/>
    <hyperlink r:id="rId54" ref="I36"/>
    <hyperlink r:id="rId55" ref="K36"/>
    <hyperlink r:id="rId56" ref="I37"/>
    <hyperlink r:id="rId57" ref="K37"/>
    <hyperlink r:id="rId58" ref="I38"/>
    <hyperlink r:id="rId59" ref="K38"/>
    <hyperlink r:id="rId60" ref="I39"/>
    <hyperlink r:id="rId61" ref="K39"/>
    <hyperlink r:id="rId62" ref="I40"/>
    <hyperlink r:id="rId63" ref="K40"/>
    <hyperlink r:id="rId64" ref="I41"/>
    <hyperlink r:id="rId65" ref="K41"/>
    <hyperlink r:id="rId66" ref="I42"/>
    <hyperlink r:id="rId67" ref="K42"/>
    <hyperlink r:id="rId68" ref="I43"/>
    <hyperlink r:id="rId69" ref="K43"/>
    <hyperlink r:id="rId70" ref="I44"/>
    <hyperlink r:id="rId71" ref="K44"/>
    <hyperlink r:id="rId72" ref="I45"/>
    <hyperlink r:id="rId73" ref="K45"/>
    <hyperlink r:id="rId74" ref="I46"/>
    <hyperlink r:id="rId75" ref="K46"/>
    <hyperlink r:id="rId76" ref="I47"/>
    <hyperlink r:id="rId77" ref="K47"/>
    <hyperlink r:id="rId78" ref="I48"/>
    <hyperlink r:id="rId79" ref="K48"/>
    <hyperlink r:id="rId80" ref="I49"/>
    <hyperlink r:id="rId81" ref="K49"/>
    <hyperlink r:id="rId82" ref="I50"/>
    <hyperlink r:id="rId83" ref="K50"/>
    <hyperlink r:id="rId84" ref="I51"/>
    <hyperlink r:id="rId85" ref="K51"/>
    <hyperlink r:id="rId86" ref="I52"/>
    <hyperlink r:id="rId87" ref="K52"/>
    <hyperlink r:id="rId88" ref="I53"/>
    <hyperlink r:id="rId89" ref="K53"/>
    <hyperlink r:id="rId90" ref="I54"/>
    <hyperlink r:id="rId91" ref="K54"/>
    <hyperlink r:id="rId92" ref="I55"/>
    <hyperlink r:id="rId93" ref="K55"/>
    <hyperlink r:id="rId94" ref="I56"/>
    <hyperlink r:id="rId95" ref="K56"/>
    <hyperlink r:id="rId96" ref="I57"/>
    <hyperlink r:id="rId97" ref="K57"/>
    <hyperlink r:id="rId98" ref="I58"/>
    <hyperlink r:id="rId99" ref="K58"/>
    <hyperlink r:id="rId100" ref="I59"/>
    <hyperlink r:id="rId101" ref="K59"/>
    <hyperlink r:id="rId102" ref="I60"/>
    <hyperlink r:id="rId103" ref="K60"/>
    <hyperlink r:id="rId104" ref="I61"/>
    <hyperlink r:id="rId105" ref="K61"/>
    <hyperlink r:id="rId106" ref="I62"/>
    <hyperlink r:id="rId107" ref="K62"/>
    <hyperlink r:id="rId108" ref="I63"/>
    <hyperlink r:id="rId109" ref="K63"/>
    <hyperlink r:id="rId110" ref="I64"/>
    <hyperlink r:id="rId111" ref="K64"/>
    <hyperlink r:id="rId112" ref="I65"/>
    <hyperlink r:id="rId113" ref="K65"/>
    <hyperlink r:id="rId114" ref="I66"/>
    <hyperlink r:id="rId115" ref="K66"/>
    <hyperlink r:id="rId116" ref="I67"/>
    <hyperlink r:id="rId117" ref="K67"/>
    <hyperlink r:id="rId118" ref="I68"/>
    <hyperlink r:id="rId119" ref="K68"/>
    <hyperlink r:id="rId120" ref="I69"/>
    <hyperlink r:id="rId121" ref="K69"/>
    <hyperlink r:id="rId122" ref="I70"/>
    <hyperlink r:id="rId123" ref="K70"/>
    <hyperlink r:id="rId124" ref="I71"/>
    <hyperlink r:id="rId125" ref="K71"/>
    <hyperlink r:id="rId126" ref="I72"/>
    <hyperlink r:id="rId127" ref="K72"/>
    <hyperlink r:id="rId128" ref="I73"/>
    <hyperlink r:id="rId129" ref="K73"/>
    <hyperlink r:id="rId130" ref="I74"/>
    <hyperlink r:id="rId131" ref="K74"/>
    <hyperlink r:id="rId132" ref="I75"/>
    <hyperlink r:id="rId133" ref="K75"/>
    <hyperlink r:id="rId134" ref="I76"/>
    <hyperlink r:id="rId135" ref="K76"/>
    <hyperlink r:id="rId136" ref="I77"/>
    <hyperlink r:id="rId137" ref="K77"/>
    <hyperlink r:id="rId138" ref="I78"/>
    <hyperlink r:id="rId139" ref="K78"/>
    <hyperlink r:id="rId140" ref="I79"/>
    <hyperlink r:id="rId141" ref="K79"/>
    <hyperlink r:id="rId142" ref="I80"/>
    <hyperlink r:id="rId143" ref="K80"/>
    <hyperlink r:id="rId144" ref="I81"/>
    <hyperlink r:id="rId145" ref="K81"/>
    <hyperlink r:id="rId146" ref="I82"/>
    <hyperlink r:id="rId147" ref="K82"/>
    <hyperlink r:id="rId148" ref="I83"/>
    <hyperlink r:id="rId149" ref="K83"/>
    <hyperlink r:id="rId150" ref="I84"/>
    <hyperlink r:id="rId151" ref="K84"/>
    <hyperlink r:id="rId152" ref="I85"/>
    <hyperlink r:id="rId153" ref="K85"/>
    <hyperlink r:id="rId154" ref="I86"/>
    <hyperlink r:id="rId155" ref="K86"/>
    <hyperlink r:id="rId156" ref="I87"/>
    <hyperlink r:id="rId157" ref="K87"/>
    <hyperlink r:id="rId158" ref="I88"/>
    <hyperlink r:id="rId159" ref="K88"/>
    <hyperlink r:id="rId160" ref="I89"/>
    <hyperlink r:id="rId161" ref="K89"/>
    <hyperlink r:id="rId162" ref="I90"/>
    <hyperlink r:id="rId163" ref="K90"/>
    <hyperlink r:id="rId164" ref="I91"/>
    <hyperlink r:id="rId165" ref="K91"/>
    <hyperlink r:id="rId166" ref="I92"/>
    <hyperlink r:id="rId167" ref="K92"/>
    <hyperlink r:id="rId168" ref="I93"/>
    <hyperlink r:id="rId169" ref="K93"/>
    <hyperlink r:id="rId170" ref="I94"/>
    <hyperlink r:id="rId171" ref="K94"/>
    <hyperlink r:id="rId172" ref="I95"/>
    <hyperlink r:id="rId173" ref="K95"/>
    <hyperlink r:id="rId174" ref="I96"/>
    <hyperlink r:id="rId175" ref="K96"/>
    <hyperlink r:id="rId176" ref="I97"/>
    <hyperlink r:id="rId177" ref="K97"/>
    <hyperlink r:id="rId178" ref="I98"/>
    <hyperlink r:id="rId179" ref="K98"/>
    <hyperlink r:id="rId180" ref="I99"/>
    <hyperlink r:id="rId181" ref="K99"/>
    <hyperlink r:id="rId182" ref="I100"/>
    <hyperlink r:id="rId183" ref="K100"/>
    <hyperlink r:id="rId184" ref="I101"/>
    <hyperlink r:id="rId185" ref="K101"/>
    <hyperlink r:id="rId186" ref="I102"/>
    <hyperlink r:id="rId187" ref="K102"/>
    <hyperlink r:id="rId188" ref="I103"/>
    <hyperlink r:id="rId189" ref="K103"/>
    <hyperlink r:id="rId190" ref="I104"/>
    <hyperlink r:id="rId191" ref="K104"/>
    <hyperlink r:id="rId192" ref="I105"/>
    <hyperlink r:id="rId193" ref="K105"/>
    <hyperlink r:id="rId194" ref="I106"/>
    <hyperlink r:id="rId195" ref="K106"/>
    <hyperlink r:id="rId196" ref="I107"/>
    <hyperlink r:id="rId197" ref="K107"/>
    <hyperlink r:id="rId198" ref="I108"/>
    <hyperlink r:id="rId199" ref="K108"/>
    <hyperlink r:id="rId200" ref="I109"/>
    <hyperlink r:id="rId201" ref="K109"/>
    <hyperlink r:id="rId202" ref="I110"/>
    <hyperlink r:id="rId203" ref="K110"/>
    <hyperlink r:id="rId204" ref="I111"/>
    <hyperlink r:id="rId205" ref="K111"/>
    <hyperlink r:id="rId206" ref="I112"/>
    <hyperlink r:id="rId207" ref="K112"/>
    <hyperlink r:id="rId208" ref="I113"/>
    <hyperlink r:id="rId209" ref="K113"/>
    <hyperlink r:id="rId210" ref="I114"/>
    <hyperlink r:id="rId211" ref="K114"/>
    <hyperlink r:id="rId212" ref="I115"/>
    <hyperlink r:id="rId213" ref="K115"/>
    <hyperlink r:id="rId214" ref="I116"/>
    <hyperlink r:id="rId215" ref="K116"/>
    <hyperlink r:id="rId216" ref="I117"/>
    <hyperlink r:id="rId217" ref="K117"/>
    <hyperlink r:id="rId218" ref="I118"/>
    <hyperlink r:id="rId219" ref="K118"/>
    <hyperlink r:id="rId220" ref="I119"/>
    <hyperlink r:id="rId221" ref="K119"/>
    <hyperlink r:id="rId222" ref="I120"/>
    <hyperlink r:id="rId223" ref="K120"/>
    <hyperlink r:id="rId224" ref="I121"/>
    <hyperlink r:id="rId225" ref="K121"/>
    <hyperlink r:id="rId226" ref="I122"/>
    <hyperlink r:id="rId227" ref="K122"/>
    <hyperlink r:id="rId228" ref="I123"/>
    <hyperlink r:id="rId229" ref="K123"/>
    <hyperlink r:id="rId230" ref="I124"/>
    <hyperlink r:id="rId231" ref="K124"/>
    <hyperlink r:id="rId232" ref="I125"/>
    <hyperlink r:id="rId233" ref="K125"/>
    <hyperlink r:id="rId234" ref="I126"/>
    <hyperlink r:id="rId235" ref="K126"/>
    <hyperlink r:id="rId236" ref="I127"/>
    <hyperlink r:id="rId237" ref="K127"/>
    <hyperlink r:id="rId238" ref="I128"/>
    <hyperlink r:id="rId239" ref="K128"/>
    <hyperlink r:id="rId240" ref="I129"/>
    <hyperlink r:id="rId241" ref="K129"/>
    <hyperlink r:id="rId242" ref="I130"/>
    <hyperlink r:id="rId243" ref="K130"/>
    <hyperlink r:id="rId244" ref="I131"/>
    <hyperlink r:id="rId245" ref="K131"/>
    <hyperlink r:id="rId246" ref="I132"/>
    <hyperlink r:id="rId247" ref="K132"/>
    <hyperlink r:id="rId248" ref="I133"/>
    <hyperlink r:id="rId249" ref="K133"/>
    <hyperlink r:id="rId250" ref="I134"/>
    <hyperlink r:id="rId251" ref="K134"/>
    <hyperlink r:id="rId252" ref="I135"/>
    <hyperlink r:id="rId253" ref="K135"/>
    <hyperlink r:id="rId254" ref="I136"/>
    <hyperlink r:id="rId255" ref="K136"/>
    <hyperlink r:id="rId256" ref="I137"/>
    <hyperlink r:id="rId257" ref="K137"/>
    <hyperlink r:id="rId258" ref="I138"/>
    <hyperlink r:id="rId259" ref="K138"/>
    <hyperlink r:id="rId260" ref="I139"/>
    <hyperlink r:id="rId261" ref="K139"/>
    <hyperlink r:id="rId262" ref="I140"/>
    <hyperlink r:id="rId263" ref="K140"/>
    <hyperlink r:id="rId264" ref="I141"/>
    <hyperlink r:id="rId265" ref="K141"/>
    <hyperlink r:id="rId266" ref="I142"/>
    <hyperlink r:id="rId267" ref="K142"/>
    <hyperlink r:id="rId268" ref="I143"/>
    <hyperlink r:id="rId269" ref="K143"/>
    <hyperlink r:id="rId270" ref="I144"/>
    <hyperlink r:id="rId271" ref="K144"/>
    <hyperlink r:id="rId272" ref="I145"/>
    <hyperlink r:id="rId273" ref="K145"/>
    <hyperlink r:id="rId274" ref="I146"/>
    <hyperlink r:id="rId275" ref="K146"/>
    <hyperlink r:id="rId276" ref="I147"/>
    <hyperlink r:id="rId277" ref="K147"/>
    <hyperlink r:id="rId278" ref="I148"/>
    <hyperlink r:id="rId279" ref="K148"/>
    <hyperlink r:id="rId280" ref="I149"/>
    <hyperlink r:id="rId281" ref="K149"/>
    <hyperlink r:id="rId282" ref="I150"/>
    <hyperlink r:id="rId283" ref="K150"/>
    <hyperlink r:id="rId284" ref="I151"/>
    <hyperlink r:id="rId285" ref="K151"/>
    <hyperlink r:id="rId286" ref="I152"/>
    <hyperlink r:id="rId287" ref="K152"/>
    <hyperlink r:id="rId288" ref="I153"/>
    <hyperlink r:id="rId289" ref="K153"/>
    <hyperlink r:id="rId290" ref="I154"/>
    <hyperlink r:id="rId291" ref="K154"/>
    <hyperlink r:id="rId292" ref="I155"/>
    <hyperlink r:id="rId293" ref="K155"/>
    <hyperlink r:id="rId294" ref="I156"/>
    <hyperlink r:id="rId295" ref="K156"/>
    <hyperlink r:id="rId296" ref="I157"/>
    <hyperlink r:id="rId297" ref="K157"/>
    <hyperlink r:id="rId298" ref="I158"/>
    <hyperlink r:id="rId299" ref="K158"/>
    <hyperlink r:id="rId300" ref="I159"/>
    <hyperlink r:id="rId301" ref="K159"/>
    <hyperlink r:id="rId302" ref="I160"/>
    <hyperlink r:id="rId303" ref="K160"/>
    <hyperlink r:id="rId304" ref="I161"/>
    <hyperlink r:id="rId305" ref="K161"/>
    <hyperlink r:id="rId306" ref="I162"/>
    <hyperlink r:id="rId307" ref="K162"/>
    <hyperlink r:id="rId308" ref="I163"/>
    <hyperlink r:id="rId309" ref="K163"/>
    <hyperlink r:id="rId310" ref="I164"/>
    <hyperlink r:id="rId311" ref="K164"/>
    <hyperlink r:id="rId312" ref="I165"/>
    <hyperlink r:id="rId313" ref="K165"/>
    <hyperlink r:id="rId314" ref="I166"/>
    <hyperlink r:id="rId315" ref="K166"/>
    <hyperlink r:id="rId316" ref="I167"/>
    <hyperlink r:id="rId317" ref="K167"/>
    <hyperlink r:id="rId318" ref="I168"/>
    <hyperlink r:id="rId319" ref="K168"/>
    <hyperlink r:id="rId320" ref="I169"/>
    <hyperlink r:id="rId321" ref="K169"/>
    <hyperlink r:id="rId322" ref="I170"/>
    <hyperlink r:id="rId323" ref="K170"/>
    <hyperlink r:id="rId324" ref="I171"/>
    <hyperlink r:id="rId325" ref="K171"/>
    <hyperlink r:id="rId326" ref="I172"/>
    <hyperlink r:id="rId327" ref="K172"/>
    <hyperlink r:id="rId328" ref="I173"/>
    <hyperlink r:id="rId329" ref="K173"/>
    <hyperlink r:id="rId330" ref="I174"/>
    <hyperlink r:id="rId331" ref="K174"/>
    <hyperlink r:id="rId332" ref="I175"/>
    <hyperlink r:id="rId333" ref="K175"/>
    <hyperlink r:id="rId334" ref="I176"/>
    <hyperlink r:id="rId335" ref="K176"/>
    <hyperlink r:id="rId336" ref="I177"/>
    <hyperlink r:id="rId337" ref="K177"/>
    <hyperlink r:id="rId338" ref="I178"/>
    <hyperlink r:id="rId339" ref="K178"/>
    <hyperlink r:id="rId340" ref="I179"/>
    <hyperlink r:id="rId341" ref="K179"/>
    <hyperlink r:id="rId342" ref="I180"/>
    <hyperlink r:id="rId343" ref="K180"/>
    <hyperlink r:id="rId344" ref="I181"/>
    <hyperlink r:id="rId345" ref="K181"/>
    <hyperlink r:id="rId346" ref="I182"/>
    <hyperlink r:id="rId347" ref="K182"/>
    <hyperlink r:id="rId348" ref="I183"/>
    <hyperlink r:id="rId349" ref="K183"/>
    <hyperlink r:id="rId350" ref="I184"/>
    <hyperlink r:id="rId351" ref="K184"/>
    <hyperlink r:id="rId352" ref="I185"/>
    <hyperlink r:id="rId353" ref="K185"/>
    <hyperlink r:id="rId354" ref="I186"/>
    <hyperlink r:id="rId355" ref="K186"/>
    <hyperlink r:id="rId356" ref="I187"/>
    <hyperlink r:id="rId357" ref="K187"/>
    <hyperlink r:id="rId358" ref="I188"/>
    <hyperlink r:id="rId359" ref="K188"/>
    <hyperlink r:id="rId360" ref="I189"/>
    <hyperlink r:id="rId361" ref="K189"/>
    <hyperlink r:id="rId362" ref="I190"/>
    <hyperlink r:id="rId363" ref="K190"/>
    <hyperlink r:id="rId364" ref="I191"/>
    <hyperlink r:id="rId365" ref="K191"/>
    <hyperlink r:id="rId366" ref="I192"/>
    <hyperlink r:id="rId367" ref="K192"/>
    <hyperlink r:id="rId368" ref="I193"/>
    <hyperlink r:id="rId369" ref="K193"/>
    <hyperlink r:id="rId370" ref="I194"/>
    <hyperlink r:id="rId371" ref="K194"/>
    <hyperlink r:id="rId372" ref="I195"/>
    <hyperlink r:id="rId373" ref="K195"/>
    <hyperlink r:id="rId374" ref="I196"/>
    <hyperlink r:id="rId375" ref="K196"/>
    <hyperlink r:id="rId376" ref="I197"/>
    <hyperlink r:id="rId377" ref="K197"/>
    <hyperlink r:id="rId378" ref="I198"/>
    <hyperlink r:id="rId379" ref="K198"/>
    <hyperlink r:id="rId380" ref="I199"/>
    <hyperlink r:id="rId381" ref="K199"/>
    <hyperlink r:id="rId382" ref="I200"/>
    <hyperlink r:id="rId383" ref="K200"/>
    <hyperlink r:id="rId384" ref="I201"/>
    <hyperlink r:id="rId385" ref="K201"/>
    <hyperlink r:id="rId386" ref="I202"/>
    <hyperlink r:id="rId387" ref="K202"/>
    <hyperlink r:id="rId388" ref="I203"/>
    <hyperlink r:id="rId389" ref="K203"/>
    <hyperlink r:id="rId390" ref="I204"/>
    <hyperlink r:id="rId391" ref="K204"/>
    <hyperlink r:id="rId392" ref="I205"/>
    <hyperlink r:id="rId393" ref="K205"/>
    <hyperlink r:id="rId394" ref="I206"/>
    <hyperlink r:id="rId395" ref="K206"/>
    <hyperlink r:id="rId396" ref="I207"/>
    <hyperlink r:id="rId397" ref="K207"/>
    <hyperlink r:id="rId398" ref="I208"/>
    <hyperlink r:id="rId399" ref="K208"/>
    <hyperlink r:id="rId400" ref="I209"/>
    <hyperlink r:id="rId401" ref="K209"/>
    <hyperlink r:id="rId402" ref="I210"/>
    <hyperlink r:id="rId403" ref="K210"/>
    <hyperlink r:id="rId404" ref="I211"/>
    <hyperlink r:id="rId405" ref="K211"/>
    <hyperlink r:id="rId406" ref="I212"/>
    <hyperlink r:id="rId407" ref="K212"/>
    <hyperlink r:id="rId408" ref="I213"/>
    <hyperlink r:id="rId409" ref="K213"/>
    <hyperlink r:id="rId410" ref="I214"/>
    <hyperlink r:id="rId411" ref="K214"/>
    <hyperlink r:id="rId412" ref="I215"/>
    <hyperlink r:id="rId413" ref="K215"/>
    <hyperlink r:id="rId414" ref="I216"/>
    <hyperlink r:id="rId415" ref="K216"/>
    <hyperlink r:id="rId416" ref="I217"/>
    <hyperlink r:id="rId417" ref="K217"/>
    <hyperlink r:id="rId418" ref="I218"/>
    <hyperlink r:id="rId419" ref="K218"/>
    <hyperlink r:id="rId420" ref="I219"/>
    <hyperlink r:id="rId421" ref="K219"/>
    <hyperlink r:id="rId422" ref="I220"/>
    <hyperlink r:id="rId423" ref="K220"/>
    <hyperlink r:id="rId424" ref="I221"/>
    <hyperlink r:id="rId425" ref="K221"/>
    <hyperlink r:id="rId426" ref="I222"/>
    <hyperlink r:id="rId427" ref="K222"/>
    <hyperlink r:id="rId428" ref="I223"/>
    <hyperlink r:id="rId429" ref="K223"/>
    <hyperlink r:id="rId430" ref="I224"/>
    <hyperlink r:id="rId431" ref="K224"/>
    <hyperlink r:id="rId432" ref="I225"/>
    <hyperlink r:id="rId433" ref="K225"/>
    <hyperlink r:id="rId434" ref="I226"/>
    <hyperlink r:id="rId435" ref="K226"/>
    <hyperlink r:id="rId436" ref="I227"/>
    <hyperlink r:id="rId437" ref="K227"/>
  </hyperlinks>
  <drawing r:id="rId438"/>
</worksheet>
</file>