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2" sheetId="1" r:id="rId4"/>
    <sheet state="visible" name="Garden" sheetId="2" r:id="rId5"/>
    <sheet state="visible" name="Statistics" sheetId="3" r:id="rId6"/>
    <sheet state="visible" name="Deployers" sheetId="4" r:id="rId7"/>
    <sheet state="visible" name="Checklist for creator" sheetId="5" r:id="rId8"/>
  </sheets>
  <definedNames>
    <definedName name="R_Count">#REF!</definedName>
    <definedName name="R_Color">#REF!</definedName>
    <definedName hidden="1" localSheetId="1" name="_xlnm._FilterDatabase">Garden!$A$7:$R$241</definedName>
  </definedNames>
  <calcPr/>
</workbook>
</file>

<file path=xl/sharedStrings.xml><?xml version="1.0" encoding="utf-8"?>
<sst xmlns="http://schemas.openxmlformats.org/spreadsheetml/2006/main" count="821" uniqueCount="348">
  <si>
    <t xml:space="preserve">Lake 🌊 Lighthouse 🏖️ Painting </t>
  </si>
  <si>
    <t>location:</t>
  </si>
  <si>
    <t>Bratislava, Slovakia</t>
  </si>
  <si>
    <t>Number of caps so far:</t>
  </si>
  <si>
    <t>Garden map link</t>
  </si>
  <si>
    <t xml:space="preserve">Free: </t>
  </si>
  <si>
    <t>📜 About: This is lighthouse between two lakes: Štrkovec and Rohlík. It's here for the safety, so enjoy swimming, diving and Munzeeing!
✍️ Author and Designer: Neloras &amp; Rikitan.
🙏 THANK YOU for creating nice things!</t>
  </si>
  <si>
    <t>This Speadsheet link</t>
  </si>
  <si>
    <t xml:space="preserve">Claimed: </t>
  </si>
  <si>
    <t>hide</t>
  </si>
  <si>
    <t>Created with Gardenpainter</t>
  </si>
  <si>
    <t xml:space="preserve">Reserved: </t>
  </si>
  <si>
    <t>It is often helpful to COPY this</t>
  </si>
  <si>
    <t xml:space="preserve">Done: </t>
  </si>
  <si>
    <t>as your Munzee Name</t>
  </si>
  <si>
    <t xml:space="preserve">Total: </t>
  </si>
  <si>
    <t>Nr.</t>
  </si>
  <si>
    <t>Munzee Name</t>
  </si>
  <si>
    <t>R</t>
  </si>
  <si>
    <t>C</t>
  </si>
  <si>
    <t>Latitude</t>
  </si>
  <si>
    <t>Longitude</t>
  </si>
  <si>
    <t>Munzee</t>
  </si>
  <si>
    <t>Color</t>
  </si>
  <si>
    <t>Username</t>
  </si>
  <si>
    <t>URL (link) of your Munzee</t>
  </si>
  <si>
    <t>Your Comment</t>
  </si>
  <si>
    <t>Check</t>
  </si>
  <si>
    <t>Free</t>
  </si>
  <si>
    <t>Claim</t>
  </si>
  <si>
    <t>Res</t>
  </si>
  <si>
    <t>Link</t>
  </si>
  <si>
    <t>Status</t>
  </si>
  <si>
    <t>Helper column</t>
  </si>
  <si>
    <t>Cap count</t>
  </si>
  <si>
    <t>POI Virtual Garden</t>
  </si>
  <si>
    <t>POI_Virtual_Garden</t>
  </si>
  <si>
    <t>https://www.munzee.com/m/TFAL/9774/</t>
  </si>
  <si>
    <t>Electric Mystery</t>
  </si>
  <si>
    <t>Electric_Mystery</t>
  </si>
  <si>
    <t>https://www.munzee.com/m/VikingPrincess/2981/</t>
  </si>
  <si>
    <t>https://www.munzee.com/m/mathew611/1295/</t>
  </si>
  <si>
    <t>https://www.munzee.com/m/Nicolet/828/</t>
  </si>
  <si>
    <t>https://www.munzee.com/m/Neloras/2476/</t>
  </si>
  <si>
    <t>https://www.munzee.com/m/kepke3/2093/</t>
  </si>
  <si>
    <t>https://www.munzee.com/m/Kapor24/1340/</t>
  </si>
  <si>
    <t>https://www.munzee.com/m/Shun79/5221/</t>
  </si>
  <si>
    <t>https://www.munzee.com/m/Kiitokurre/15734/</t>
  </si>
  <si>
    <t>Sir Prize Wheel</t>
  </si>
  <si>
    <t>Sir_Prize_Wheel</t>
  </si>
  <si>
    <t>https://www.munzee.com/m/Neloras/1830/</t>
  </si>
  <si>
    <t>Virtual Onyx</t>
  </si>
  <si>
    <t>Virtual_Onyx</t>
  </si>
  <si>
    <t>https://www.munzee.com/m/Nicolet/872/</t>
  </si>
  <si>
    <t>https://www.munzee.com/m/mathew611/1330/</t>
  </si>
  <si>
    <t>https://www.munzee.com/m/Neloras/2553/</t>
  </si>
  <si>
    <t>https://www.munzee.com/m/Nicolet/875/</t>
  </si>
  <si>
    <t>https://www.munzee.com/m/mathew611/1333/</t>
  </si>
  <si>
    <t>https://www.munzee.com/m/Neloras/2554/</t>
  </si>
  <si>
    <t>https://www.munzee.com/m/Nicolet/471/</t>
  </si>
  <si>
    <t>https://www.munzee.com/m/mathew611/1335/</t>
  </si>
  <si>
    <t>https://www.munzee.com/m/Neloras/2555/</t>
  </si>
  <si>
    <t>https://www.munzee.com/m/Nicolet/877/</t>
  </si>
  <si>
    <t>https://www.munzee.com/m/mathew611/1336/</t>
  </si>
  <si>
    <t>https://www.munzee.com/m/Neloras/2556/</t>
  </si>
  <si>
    <t>https://www.munzee.com/m/Nicolet/878/</t>
  </si>
  <si>
    <t>https://www.munzee.com/m/mathew611/941/</t>
  </si>
  <si>
    <t>https://www.munzee.com/m/Kapor24/1382/</t>
  </si>
  <si>
    <t>Void Mystery</t>
  </si>
  <si>
    <t>Void_Mystery</t>
  </si>
  <si>
    <t>https://www.munzee.com/m/hems79/9604/</t>
  </si>
  <si>
    <t>https://www.munzee.com/m/Franske/2166/</t>
  </si>
  <si>
    <t>https://www.munzee.com/m/TubaDude/9139/</t>
  </si>
  <si>
    <t>https://www.munzee.com/m/kwd/17148/</t>
  </si>
  <si>
    <t>https://www.munzee.com/m/CoalCracker7/35451/</t>
  </si>
  <si>
    <t>https://www.munzee.com/m/kepke3/2963/</t>
  </si>
  <si>
    <t>https://www.munzee.com/m/TubaDude/9020/</t>
  </si>
  <si>
    <t>https://www.munzee.com/m/roughdraft/16969/</t>
  </si>
  <si>
    <t>https://www.munzee.com/m/georeyna/11946/</t>
  </si>
  <si>
    <t>https://www.munzee.com/m/and2470/1690/</t>
  </si>
  <si>
    <t>Virtual Wild Strawberry</t>
  </si>
  <si>
    <t>Virtual_Wild_Strawberry</t>
  </si>
  <si>
    <t>https://www.munzee.com/m/Kapor24/970/</t>
  </si>
  <si>
    <t>https://www.munzee.com/m/JackSparrow/43814/</t>
  </si>
  <si>
    <t>https://www.munzee.com/m/29Februaris/1628/</t>
  </si>
  <si>
    <t>https://www.munzee.com/m/Kapor24/1374/</t>
  </si>
  <si>
    <t>https://www.munzee.com/m/TFAL/9735/</t>
  </si>
  <si>
    <t>https://www.munzee.com/m/Jafo43/34565</t>
  </si>
  <si>
    <t>https://www.munzee.com/m/Charonovci/2992</t>
  </si>
  <si>
    <t>https://www.munzee.com/m/MacickaLizza/1988</t>
  </si>
  <si>
    <t>https://www.munzee.com/m/TFAL/9057/</t>
  </si>
  <si>
    <t>https://www.munzee.com/m/FlamingoFlurrier/9678/</t>
  </si>
  <si>
    <t>https://www.munzee.com/m/EeveeFox/2071</t>
  </si>
  <si>
    <t>https://www.munzee.com/m/Charonovci/2946</t>
  </si>
  <si>
    <t>https://www.munzee.com/m/MacickaLizza/1435</t>
  </si>
  <si>
    <t>https://www.munzee.com/m/EeveeFox/2075</t>
  </si>
  <si>
    <t>Virtual Scarlet</t>
  </si>
  <si>
    <t>Virtual_Scarlet</t>
  </si>
  <si>
    <t>https://www.munzee.com/m/TFAL/7499/</t>
  </si>
  <si>
    <t>https://www.munzee.com/m/Thepaulsons/7263/</t>
  </si>
  <si>
    <t>https://www.munzee.com/m/PelicanRouge/7621/</t>
  </si>
  <si>
    <t>https://www.munzee.com/m/EeveeFox/1988</t>
  </si>
  <si>
    <t>https://www.munzee.com/m/Rikitan/4746/</t>
  </si>
  <si>
    <t>https://www.munzee.com/m/Neloras/2557/</t>
  </si>
  <si>
    <t>Flat Flashlight</t>
  </si>
  <si>
    <t>Flat_Flashlight</t>
  </si>
  <si>
    <t>https://www.munzee.com/m/mathew611/1077/</t>
  </si>
  <si>
    <t>https://www.munzee.com/m/Nicolet/557/</t>
  </si>
  <si>
    <t>https://www.munzee.com/m/Neloras/2149/</t>
  </si>
  <si>
    <t>https://www.munzee.com/m/Kapor24/1153/</t>
  </si>
  <si>
    <t>https://www.munzee.com/m/Rikitan/4446/</t>
  </si>
  <si>
    <t>https://www.munzee.com/m/mathew611/1141/</t>
  </si>
  <si>
    <t>https://www.munzee.com/m/Kapor24/1168/</t>
  </si>
  <si>
    <t>https://www.munzee.com/m/Nicolet/612/</t>
  </si>
  <si>
    <t>https://www.munzee.com/m/Neloras/2224/</t>
  </si>
  <si>
    <t>https://www.munzee.com/m/Nicolet/382/</t>
  </si>
  <si>
    <t>https://www.munzee.com/m/Neloras/2504/</t>
  </si>
  <si>
    <t>https://www.munzee.com/m/mathew611/943/</t>
  </si>
  <si>
    <t>https://www.munzee.com/m/Nicolet/846/</t>
  </si>
  <si>
    <t>https://www.munzee.com/m/Neloras/2558/</t>
  </si>
  <si>
    <t>https://www.munzee.com/m/Kapor24/1375/</t>
  </si>
  <si>
    <t>https://www.munzee.com/m/Majsan/12397/</t>
  </si>
  <si>
    <t>https://www.munzee.com/m/teamsturms/8407/</t>
  </si>
  <si>
    <t>https://www.munzee.com/m/Bisquick2/9653/</t>
  </si>
  <si>
    <t>https://www.munzee.com/m/Aiden29/7433/</t>
  </si>
  <si>
    <t>https://www.munzee.com/m/Nicolet/1386/</t>
  </si>
  <si>
    <t>https://www.munzee.com/m/Neloras/3282/</t>
  </si>
  <si>
    <t>https://www.munzee.com/m/RangerTJ/2161/</t>
  </si>
  <si>
    <t>https://www.munzee.com/m/Adushka/1532/</t>
  </si>
  <si>
    <t>https://www.munzee.com/m/geckofreund/11154/</t>
  </si>
  <si>
    <t>Virtual White</t>
  </si>
  <si>
    <t>Virtual</t>
  </si>
  <si>
    <t>https://www.munzee.com/m/BonnieB1/14415/</t>
  </si>
  <si>
    <t>https://www.munzee.com/m/Kapor24/973/</t>
  </si>
  <si>
    <t>https://www.munzee.com/m/TheJenks7/6529/</t>
  </si>
  <si>
    <t>https://www.munzee.com/m/Mon4ikaCriss/3734</t>
  </si>
  <si>
    <t>https://www.munzee.com/m/Kapor24/1373/</t>
  </si>
  <si>
    <t>https://www.munzee.com/m/Rikitan/4748/</t>
  </si>
  <si>
    <t>https://www.munzee.com/m/Charonovci/2359/</t>
  </si>
  <si>
    <t>https://www.munzee.com/m/MacickaLizza/1513/</t>
  </si>
  <si>
    <t>https://www.munzee.com/m/EeveeFox/1589/</t>
  </si>
  <si>
    <t>https://www.munzee.com/m/Lorax1/1025/</t>
  </si>
  <si>
    <t>https://www.munzee.com/m/ZlatanTrip/89/</t>
  </si>
  <si>
    <t>https://www.munzee.com/m/EeveeFox/1585/</t>
  </si>
  <si>
    <t>https://www.munzee.com/m/Charonovci/2656/</t>
  </si>
  <si>
    <t>https://www.munzee.com/m/EeveeFox/1804/</t>
  </si>
  <si>
    <t>https://www.munzee.com/m/lison55/12380/</t>
  </si>
  <si>
    <t>https://www.munzee.com/m/TFAL/7501/</t>
  </si>
  <si>
    <t>https://www.munzee.com/m/VLoopSouth/2578/</t>
  </si>
  <si>
    <t>https://www.munzee.com/m/Centern/8089/</t>
  </si>
  <si>
    <t>https://www.munzee.com/m/rgforsythe/16856/</t>
  </si>
  <si>
    <t>https://www.munzee.com/m/amoocow/3687/</t>
  </si>
  <si>
    <t>https://www.munzee.com/m/Neloras/2559/</t>
  </si>
  <si>
    <t>https://www.munzee.com/m/Lanyasummer/7914/</t>
  </si>
  <si>
    <t>https://www.munzee.com/m/Westies/10249</t>
  </si>
  <si>
    <t>https://www.munzee.com/m/sickman/10063</t>
  </si>
  <si>
    <t>https://www.munzee.com/m/Kyrandia/5824/</t>
  </si>
  <si>
    <t>https://www.munzee.com/m/Neloras/2488/</t>
  </si>
  <si>
    <t>https://www.munzee.com/m/Stacybuckwyk/2152/</t>
  </si>
  <si>
    <t>https://www.munzee.com/m/Rikitan/4865/</t>
  </si>
  <si>
    <t>https://www.munzee.com/m/Neloras/2499/</t>
  </si>
  <si>
    <t>https://www.munzee.com/m/NikitaStolk/4714/</t>
  </si>
  <si>
    <t>https://www.munzee.com/m/Rikitan/4716/</t>
  </si>
  <si>
    <t>https://www.munzee.com/m/Neloras/2503/</t>
  </si>
  <si>
    <t>https://www.munzee.com/m/Nicolet/386/</t>
  </si>
  <si>
    <t>https://www.munzee.com/m/mathew611/1308/</t>
  </si>
  <si>
    <t>https://www.munzee.com/m/Neloras/2560/</t>
  </si>
  <si>
    <t>https://www.munzee.com/m/Kapor24/972/</t>
  </si>
  <si>
    <t>https://www.munzee.com/m/ChickenRun/19616/</t>
  </si>
  <si>
    <t>https://www.munzee.com/m/barefootguru/14889/</t>
  </si>
  <si>
    <t>https://www.munzee.com/m/TheOneWhoScans/9794/</t>
  </si>
  <si>
    <t>https://www.munzee.com/m/Netkaloz/11026/</t>
  </si>
  <si>
    <t>https://www.munzee.com/m/kepke3/3932/</t>
  </si>
  <si>
    <t>https://www.munzee.com/m/Jeffeth/10944</t>
  </si>
  <si>
    <t>https://www.munzee.com/m/Nicolet/1076/</t>
  </si>
  <si>
    <t>https://www.munzee.com/m/mathew611/1516/</t>
  </si>
  <si>
    <t>https://www.munzee.com/m/Frikandelbroodjes/911/</t>
  </si>
  <si>
    <t>https://www.munzee.com/m/kepke3/2910/</t>
  </si>
  <si>
    <t>https://www.munzee.com/m/Kapor24/994/</t>
  </si>
  <si>
    <t>https://www.munzee.com/m/Mon4ikaCriss/3205/</t>
  </si>
  <si>
    <t>https://www.munzee.com/m/nly1972/2208/</t>
  </si>
  <si>
    <t>https://www.munzee.com/m/Kapor24/1029/</t>
  </si>
  <si>
    <t>https://www.munzee.com/m/Charonovci/2712/</t>
  </si>
  <si>
    <t>https://www.munzee.com/m/MacickaLizza/1713/</t>
  </si>
  <si>
    <t>https://www.munzee.com/m/EeveeFox/1724/</t>
  </si>
  <si>
    <t>Surprise</t>
  </si>
  <si>
    <t>https://www.munzee.com/m/Charonovci/1926/</t>
  </si>
  <si>
    <t>https://www.munzee.com/m/MacickaLizza/1148/</t>
  </si>
  <si>
    <t>https://www.munzee.com/m/EeveeFox/1482/</t>
  </si>
  <si>
    <t>https://www.munzee.com/m/Charonovci/2313/</t>
  </si>
  <si>
    <t>https://www.munzee.com/m/TFAL/4147/</t>
  </si>
  <si>
    <t>Kapor24</t>
  </si>
  <si>
    <t>https://www.munzee.com/m/soule122/3392/</t>
  </si>
  <si>
    <t>https://www.munzee.com/m/nzseries1/10236/</t>
  </si>
  <si>
    <t>https://www.munzee.com/m/VikingPrincess/3130/</t>
  </si>
  <si>
    <t>https://www.munzee.com/m/pikespice/16068/</t>
  </si>
  <si>
    <t>https://www.munzee.com/m/MacickaLizza/1502/</t>
  </si>
  <si>
    <t>https://www.munzee.com/m/EeveeFox/1899/</t>
  </si>
  <si>
    <t>https://www.munzee.com/m/Neloras/2561/</t>
  </si>
  <si>
    <t>https://www.munzee.com/m/Centern/13209/</t>
  </si>
  <si>
    <t>mathew611</t>
  </si>
  <si>
    <t>https://www.munzee.com/m/Neloras/2486/</t>
  </si>
  <si>
    <t>https://www.munzee.com/m/Derlame/35600/</t>
  </si>
  <si>
    <t>https://www.munzee.com/m/Rikitan/5045/</t>
  </si>
  <si>
    <t>https://www.munzee.com/m/janzattic/17914</t>
  </si>
  <si>
    <t>Neloras</t>
  </si>
  <si>
    <t>https://www.munzee.com/m/georeyna/11947/</t>
  </si>
  <si>
    <t>https://www.munzee.com/m/taska1981/7575/</t>
  </si>
  <si>
    <t>https://www.munzee.com/m/Nicolet/392/</t>
  </si>
  <si>
    <t>https://www.munzee.com/m/Neloras/1803/</t>
  </si>
  <si>
    <t>https://www.munzee.com/m/mathew611/948/</t>
  </si>
  <si>
    <t>https://www.munzee.com/m/destolkjes4ever/6885/</t>
  </si>
  <si>
    <t>https://www.munzee.com/m/Neloras/2562/</t>
  </si>
  <si>
    <t>https://www.munzee.com/m/Kapor24/1376/</t>
  </si>
  <si>
    <t>https://www.munzee.com/m/mortonfox/16644/</t>
  </si>
  <si>
    <t>https://www.munzee.com/m/Rikitan/4806/</t>
  </si>
  <si>
    <t>https://www.munzee.com/m/Netkaloz/11095/</t>
  </si>
  <si>
    <t>https://www.munzee.com/m/Kapor24/1362/</t>
  </si>
  <si>
    <t>https://www.munzee.com/m/MeanderingMonkeys/18381/</t>
  </si>
  <si>
    <t>https://www.munzee.com/m/pikespice/16023/</t>
  </si>
  <si>
    <t>https://www.munzee.com/m/TheOneWhoScans/9787/</t>
  </si>
  <si>
    <t>https://www.munzee.com/m/mdtt/11737/</t>
  </si>
  <si>
    <t>https://www.munzee.com/m/kpcrystal07/23906/</t>
  </si>
  <si>
    <t>https://www.munzee.com/m/Kapor24/1015/</t>
  </si>
  <si>
    <t>https://www.munzee.com/m/halizwein/24574/</t>
  </si>
  <si>
    <t>Virtual Shamrock</t>
  </si>
  <si>
    <t>Virtual_Shamrock</t>
  </si>
  <si>
    <t>https://www.munzee.com/m/TFAL/7817/</t>
  </si>
  <si>
    <t>https://www.munzee.com/m/Kapor24/1377/</t>
  </si>
  <si>
    <t>https://www.munzee.com/m/Charonovci/2711/</t>
  </si>
  <si>
    <t>Virtual Sapphire</t>
  </si>
  <si>
    <t>Virtual_Sapphire</t>
  </si>
  <si>
    <t>https://www.munzee.com/m/MacickaLizza/1782/</t>
  </si>
  <si>
    <t>https://www.munzee.com/m/EeveeFox/1900/</t>
  </si>
  <si>
    <t>https://www.munzee.com/m/Charonovci/429/</t>
  </si>
  <si>
    <t>https://www.munzee.com/m/MacickaLizza/1781/</t>
  </si>
  <si>
    <t>https://www.munzee.com/m/EeveeFox/1901/</t>
  </si>
  <si>
    <t>https://www.munzee.com/m/Charonovci/2714/</t>
  </si>
  <si>
    <t>https://www.munzee.com/m/MacickaLizza/1780/</t>
  </si>
  <si>
    <t>https://www.munzee.com/m/EeveeFox/1902/</t>
  </si>
  <si>
    <t>https://www.munzee.com/m/Charonovci/2713/</t>
  </si>
  <si>
    <t>https://www.munzee.com/m/MacickaLizza/1134/</t>
  </si>
  <si>
    <t>https://www.munzee.com/m/EeveeFox/1669/</t>
  </si>
  <si>
    <t>https://www.munzee.com/m/Charonovci/1807/</t>
  </si>
  <si>
    <t>Virtual Citrine</t>
  </si>
  <si>
    <t>Virtual_Citrine</t>
  </si>
  <si>
    <t>https://www.munzee.com/m/MacickaLizza/1783/</t>
  </si>
  <si>
    <t>https://www.munzee.com/m/EeveeFox/1894/</t>
  </si>
  <si>
    <t>https://www.munzee.com/m/Neloras/2563/</t>
  </si>
  <si>
    <t>https://www.munzee.com/m/Nicolet/874/</t>
  </si>
  <si>
    <t>https://www.munzee.com/m/mathew611/1329/</t>
  </si>
  <si>
    <t>https://www.munzee.com/m/Neloras/2567/</t>
  </si>
  <si>
    <t>https://www.munzee.com/m/Nicolet/876/</t>
  </si>
  <si>
    <t>https://www.munzee.com/m/mathew611/1332/</t>
  </si>
  <si>
    <t>https://www.munzee.com/m/Neloras/2568/</t>
  </si>
  <si>
    <t>https://www.munzee.com/m/Nicolet/880/</t>
  </si>
  <si>
    <t>https://www.munzee.com/m/mathew611/1331/</t>
  </si>
  <si>
    <t>https://www.munzee.com/m/Neloras/2566/</t>
  </si>
  <si>
    <t>https://www.munzee.com/m/Nicolet/873/</t>
  </si>
  <si>
    <t>https://www.munzee.com/m/mathew611/1334/</t>
  </si>
  <si>
    <t>https://www.munzee.com/m/Neloras/2569/</t>
  </si>
  <si>
    <t>https://www.munzee.com/m/Nicolet/879/</t>
  </si>
  <si>
    <t>https://www.munzee.com/m/mathew611/1337/</t>
  </si>
  <si>
    <t>https://www.munzee.com/m/Kapor24/1381/</t>
  </si>
  <si>
    <t>https://www.munzee.com/m/TFAL/6189/</t>
  </si>
  <si>
    <t>https://www.munzee.com/m/123xilef/21822/</t>
  </si>
  <si>
    <t>https://www.munzee.com/m/babyw/4281/</t>
  </si>
  <si>
    <t>https://www.munzee.com/m/Kapor24/1372/</t>
  </si>
  <si>
    <t>https://www.munzee.com/m/Rikitan/4751/</t>
  </si>
  <si>
    <t>https://www.munzee.com/m/TFAL/9742/</t>
  </si>
  <si>
    <t>https://www.munzee.com/m/Kapor24/1378/</t>
  </si>
  <si>
    <t>https://www.munzee.com/m/Rikitan/4753/</t>
  </si>
  <si>
    <t>https://www.munzee.com/m/Adushka/945/</t>
  </si>
  <si>
    <t>https://www.munzee.com/m/Kapor24/1379/</t>
  </si>
  <si>
    <t>https://www.munzee.com/m/TheOneWhoScans/8873/</t>
  </si>
  <si>
    <t>https://www.munzee.com/m/Adushka/944/</t>
  </si>
  <si>
    <t>https://www.munzee.com/m/Kapor24/1380/</t>
  </si>
  <si>
    <t>https://www.munzee.com/m/TFAL/9736/</t>
  </si>
  <si>
    <t>https://www.munzee.com/m/EeveeFox/1803/</t>
  </si>
  <si>
    <t>https://www.munzee.com/m/Charonovci/2710/</t>
  </si>
  <si>
    <t>https://www.munzee.com/m/MacickaLizza/1776/</t>
  </si>
  <si>
    <t>https://www.munzee.com/m/EeveeFox/1898/</t>
  </si>
  <si>
    <t>https://www.munzee.com/m/Charonovci/2709/</t>
  </si>
  <si>
    <t>https://www.munzee.com/m/MacickaLizza/1777/</t>
  </si>
  <si>
    <t>https://www.munzee.com/m/EeveeFox/1897/</t>
  </si>
  <si>
    <t>https://www.munzee.com/m/Charonovci/2654/</t>
  </si>
  <si>
    <t>https://www.munzee.com/m/MacickaLizza/1778/</t>
  </si>
  <si>
    <t>https://www.munzee.com/m/EeveeFox/1896/</t>
  </si>
  <si>
    <t>https://www.munzee.com/m/Charonovci/2708/</t>
  </si>
  <si>
    <t>https://www.munzee.com/m/MacickaLizza/1779/</t>
  </si>
  <si>
    <t>https://www.munzee.com/m/EeveeFox/1895/</t>
  </si>
  <si>
    <t>https://www.munzee.com/m/Charonovci/2707/</t>
  </si>
  <si>
    <t>https://www.munzee.com/m/MacickaLizza/1715/</t>
  </si>
  <si>
    <t>Total</t>
  </si>
  <si>
    <t>Deployed</t>
  </si>
  <si>
    <t>Reserved</t>
  </si>
  <si>
    <t>Claimed</t>
  </si>
  <si>
    <t>Complete %</t>
  </si>
  <si>
    <t>Munzee Type</t>
  </si>
  <si>
    <t>Group</t>
  </si>
  <si>
    <t>POI</t>
  </si>
  <si>
    <t>Elemental</t>
  </si>
  <si>
    <t>Gaming</t>
  </si>
  <si>
    <t>Jewel</t>
  </si>
  <si>
    <t>Basic</t>
  </si>
  <si>
    <t>Flat</t>
  </si>
  <si>
    <t>Other</t>
  </si>
  <si>
    <t>Basic/Elemental/Jewel/Flat/Clan Wars/Zee Ops/Evolution/POI</t>
  </si>
  <si>
    <t>More gardens in Slovakia:</t>
  </si>
  <si>
    <t>https://tinyurl.com/SKgardens</t>
  </si>
  <si>
    <t>Deployers:</t>
  </si>
  <si>
    <t>Nothing to change here.</t>
  </si>
  <si>
    <t>Claims:</t>
  </si>
  <si>
    <t>Updated automaticaly.</t>
  </si>
  <si>
    <t>Reserved:</t>
  </si>
  <si>
    <t>Deployed:</t>
  </si>
  <si>
    <t>DEPLOYERS</t>
  </si>
  <si>
    <t>RESERVED</t>
  </si>
  <si>
    <t>CLAIMED</t>
  </si>
  <si>
    <t>https://www.munzee.com/m/</t>
  </si>
  <si>
    <t>Player</t>
  </si>
  <si>
    <t>Deploys</t>
  </si>
  <si>
    <t>Count</t>
  </si>
  <si>
    <t>Link to deploys</t>
  </si>
  <si>
    <t>Tutorial - steps how to prepare &amp; share your garden spreadsheet:</t>
  </si>
  <si>
    <t>1. MUST - Make a copy of Munzee Garden Template: File - Make a copy.</t>
  </si>
  <si>
    <t>https://tinyurl.com/munzeegarden</t>
  </si>
  <si>
    <t>2. MUST - Create your garden using Gardenpainter tool and export it to .csv file.</t>
  </si>
  <si>
    <t>http://gardenpainter.ide.sk/paint.php</t>
  </si>
  <si>
    <t>3. MUST - Copy data from columns CSV file, columns A-E (starting from row 2 till last pin row) and paste it to this template, sheet Garden, column C, row 8.</t>
  </si>
  <si>
    <t>4. MUST - Delete all the empty / unnecessary rows at the bottom of sheet Garden.</t>
  </si>
  <si>
    <t>5. RECOMMENDED - Enter your Garden name to sheet Garden, cell B1.</t>
  </si>
  <si>
    <t>6. RECOMMENDED - Enter location (city, country/state) of your garden into cell F1.</t>
  </si>
  <si>
    <t>7. OPTIONAL - Enter description of your Garden into cell G2.</t>
  </si>
  <si>
    <t>8. RECOMMENDED - Enter links to your Garden MAP (copy it from Gardenpainter) and to your Garden spreadsheet into cells B2 and B3.</t>
  </si>
  <si>
    <t>9. RECOMMENDED - Instert picture of your Garden into the cell K1, sheet Garden.</t>
  </si>
  <si>
    <t>10. OPTIONAL - Insert picture of your Garden into the cell A5, sheet Statistics.</t>
  </si>
  <si>
    <t>11. OPTIONAL - List all your Munzee types into sheet Statistics - if you don't want it, you can hide this sheet - it is not needed.</t>
  </si>
  <si>
    <t>12. DO NOTHING with sheet Deployers - it is fully automated.</t>
  </si>
  <si>
    <t>13. OPTIONAL - Hide sheet Checklist for creator, if you want.</t>
  </si>
  <si>
    <t>14. OPTIONAL - If you'd like different colors, feel free to adjust them. Conditional formatting is used to color different Munzee types (not all are covered yet).</t>
  </si>
  <si>
    <t>15. MUST - Click SHARE, select "Anyone on the internet with this link can view" and COPY the link.</t>
  </si>
  <si>
    <t>https://www.facebook.com/groups/MunzeeGardens</t>
  </si>
  <si>
    <t>16. MUST - Share the link to your Garden spreadsheet  with your Munzee friends, in the Facebook Group or anywhere where you want.</t>
  </si>
  <si>
    <t>Munzee Garden Template link:</t>
  </si>
  <si>
    <t>Author of the Template:</t>
  </si>
  <si>
    <t>https://www.munzee.com/m/Rikitan/</t>
  </si>
  <si>
    <t>Gardens in Slovakia: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</si>
</sst>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#,##0.000000"/>
    <numFmt numFmtId="166" formatCode="#,##0.0000000"/>
  </numFmts>
  <fonts count="46">
    <font>
      <sz val="10.0"/>
      <color rgb="FF000000"/>
      <name val="Arial"/>
      <scheme val="minor"/>
    </font>
    <font>
      <b/>
      <sz val="12.0"/>
      <color theme="0"/>
      <name val="Ubuntu"/>
    </font>
    <font>
      <b/>
      <i/>
      <sz val="12.0"/>
      <color theme="0"/>
      <name val="Ubuntu"/>
    </font>
    <font>
      <sz val="12.0"/>
      <color theme="0"/>
      <name val="Ubuntu"/>
    </font>
    <font>
      <i/>
      <sz val="12.0"/>
      <color theme="1"/>
      <name val="Ubuntu"/>
    </font>
    <font/>
    <font>
      <sz val="11.0"/>
      <color theme="1"/>
      <name val="Ubuntu"/>
    </font>
    <font>
      <b/>
      <u/>
      <sz val="11.0"/>
      <color rgb="FF1155CC"/>
      <name val="Ubuntu"/>
    </font>
    <font>
      <sz val="10.0"/>
      <color theme="1"/>
      <name val="Ubuntu"/>
    </font>
    <font>
      <b/>
      <sz val="11.0"/>
      <color rgb="FF000000"/>
      <name val="Ubuntu"/>
    </font>
    <font>
      <sz val="12.0"/>
      <color theme="1"/>
      <name val="Ubuntu"/>
    </font>
    <font>
      <b/>
      <u/>
      <sz val="11.0"/>
      <color rgb="FF1155CC"/>
      <name val="Ubuntu"/>
    </font>
    <font>
      <sz val="11.0"/>
      <color rgb="FF000000"/>
      <name val="Ubuntu"/>
    </font>
    <font>
      <u/>
      <sz val="9.0"/>
      <color theme="1"/>
      <name val="Ubuntu"/>
    </font>
    <font>
      <sz val="11.0"/>
      <color rgb="FFFFFFFF"/>
      <name val="Arial"/>
      <scheme val="minor"/>
    </font>
    <font>
      <b/>
      <sz val="10.0"/>
      <color theme="0"/>
      <name val="Ubuntu"/>
    </font>
    <font>
      <sz val="11.0"/>
      <color rgb="FFFFFFFF"/>
      <name val="Ubuntu"/>
    </font>
    <font>
      <b/>
      <sz val="11.0"/>
      <color rgb="FFFFFFFF"/>
      <name val="Arial"/>
    </font>
    <font>
      <b/>
      <sz val="11.0"/>
      <color rgb="FFFFFFFF"/>
      <name val="Ubuntu"/>
    </font>
    <font>
      <b/>
      <sz val="11.0"/>
      <color theme="0"/>
      <name val="Ubuntu"/>
    </font>
    <font>
      <sz val="9.0"/>
      <color theme="1"/>
      <name val="Ubuntu"/>
    </font>
    <font>
      <b/>
      <sz val="9.0"/>
      <color rgb="FF000000"/>
      <name val="Ubuntu"/>
    </font>
    <font>
      <u/>
      <sz val="9.0"/>
      <color rgb="FF000000"/>
      <name val="Ubuntu"/>
    </font>
    <font>
      <sz val="9.0"/>
      <color rgb="FF000000"/>
      <name val="Ubuntu"/>
    </font>
    <font>
      <sz val="11.0"/>
      <color rgb="FF000000"/>
      <name val="Inconsolata"/>
    </font>
    <font>
      <b/>
      <sz val="16.0"/>
      <color rgb="FFFFFFFF"/>
      <name val="Roboto Mono"/>
    </font>
    <font>
      <sz val="16.0"/>
      <color rgb="FFFFFFFF"/>
      <name val="Roboto Mono"/>
    </font>
    <font>
      <sz val="12.0"/>
      <color theme="1"/>
      <name val="Roboto Mono"/>
    </font>
    <font>
      <sz val="10.0"/>
      <color theme="1"/>
      <name val="Roboto Mono"/>
    </font>
    <font>
      <b/>
      <sz val="10.0"/>
      <color theme="1"/>
      <name val="Roboto Mono"/>
    </font>
    <font>
      <b/>
      <sz val="10.0"/>
      <color rgb="FFFFFFFF"/>
      <name val="Roboto Mono"/>
    </font>
    <font>
      <sz val="10.0"/>
      <color rgb="FFFFFFFF"/>
      <name val="Roboto Mono"/>
    </font>
    <font>
      <sz val="10.0"/>
      <color rgb="FF000000"/>
      <name val="Roboto Mono"/>
    </font>
    <font>
      <color theme="1"/>
      <name val="Roboto Mono"/>
    </font>
    <font>
      <u/>
      <color rgb="FF1155CC"/>
      <name val="Roboto Mono"/>
    </font>
    <font>
      <color theme="1"/>
      <name val="Ubuntu"/>
    </font>
    <font>
      <b/>
      <color theme="1"/>
      <name val="Ubuntu"/>
    </font>
    <font>
      <color rgb="FFCC0000"/>
      <name val="Ubuntu"/>
    </font>
    <font>
      <b/>
      <color rgb="FFFFFFFF"/>
      <name val="Ubuntu"/>
    </font>
    <font>
      <u/>
      <color rgb="FFF3F3F3"/>
      <name val="Ubuntu"/>
    </font>
    <font>
      <color rgb="FF000000"/>
      <name val="Ubuntu"/>
    </font>
    <font>
      <color theme="1"/>
      <name val="Comfortaa"/>
    </font>
    <font>
      <b/>
      <sz val="12.0"/>
      <color theme="1"/>
      <name val="Comfortaa"/>
    </font>
    <font>
      <u/>
      <color rgb="FF1155CC"/>
      <name val="Comfortaa"/>
    </font>
    <font>
      <u/>
      <color rgb="FF1155CC"/>
      <name val="Comfortaa"/>
    </font>
    <font>
      <u/>
      <color rgb="FF1155CC"/>
      <name val="Comfortaa"/>
    </font>
  </fonts>
  <fills count="1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EFEFEF"/>
        <bgColor rgb="FFEFEFEF"/>
      </patternFill>
    </fill>
    <fill>
      <patternFill patternType="solid">
        <fgColor rgb="FFBDBDBD"/>
        <bgColor rgb="FFBDBDBD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</fills>
  <borders count="48">
    <border/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right style="thick">
        <color rgb="FF000000"/>
      </right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right style="double">
        <color rgb="FF000000"/>
      </right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uble">
        <color rgb="FF000000"/>
      </bottom>
    </border>
    <border>
      <right style="thick">
        <color rgb="FF000000"/>
      </right>
      <bottom style="double">
        <color rgb="FF000000"/>
      </bottom>
    </border>
    <border>
      <left style="medium">
        <color rgb="FF000000"/>
      </left>
      <bottom style="thin">
        <color rgb="FF000000"/>
      </bottom>
    </border>
    <border>
      <left style="dotted">
        <color rgb="FFCC0000"/>
      </left>
      <right style="dotted">
        <color rgb="FFCC0000"/>
      </right>
      <bottom style="thin">
        <color rgb="FF000000"/>
      </bottom>
    </border>
    <border>
      <right style="dotted">
        <color rgb="FF666666"/>
      </right>
      <bottom style="thin">
        <color rgb="FF000000"/>
      </bottom>
    </border>
    <border>
      <left style="dotted">
        <color rgb="FF666666"/>
      </left>
      <right style="dotted">
        <color rgb="FF666666"/>
      </right>
      <bottom style="thin">
        <color rgb="FF000000"/>
      </bottom>
    </border>
    <border>
      <left style="dotted">
        <color rgb="FF666666"/>
      </left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dotted">
        <color rgb="FF666666"/>
      </right>
      <bottom style="dotted">
        <color rgb="FF666666"/>
      </bottom>
    </border>
    <border>
      <left style="dotted">
        <color rgb="FF666666"/>
      </left>
      <right style="dotted">
        <color rgb="FF666666"/>
      </right>
      <bottom style="dotted">
        <color rgb="FF666666"/>
      </bottom>
    </border>
    <border>
      <left style="dotted">
        <color rgb="FF666666"/>
      </left>
      <right style="medium">
        <color rgb="FF000000"/>
      </right>
      <bottom style="dotted">
        <color rgb="FF666666"/>
      </bottom>
    </border>
    <border>
      <bottom style="dotted">
        <color rgb="FF000000"/>
      </bottom>
    </border>
    <border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dotted">
        <color rgb="FF999999"/>
      </right>
      <top style="thin">
        <color rgb="FF000000"/>
      </top>
      <bottom style="thin">
        <color rgb="FF000000"/>
      </bottom>
    </border>
    <border>
      <left style="dotted">
        <color rgb="FF999999"/>
      </left>
      <right style="dotted">
        <color rgb="FF999999"/>
      </right>
      <top style="thin">
        <color rgb="FF000000"/>
      </top>
      <bottom style="thin">
        <color rgb="FF000000"/>
      </bottom>
    </border>
    <border>
      <left style="dotted">
        <color rgb="FF99999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999999"/>
      </right>
      <top style="dotted">
        <color rgb="FF999999"/>
      </top>
      <bottom style="dotted">
        <color rgb="FF999999"/>
      </bottom>
    </border>
    <border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thin">
        <color rgb="FF000000"/>
      </right>
      <top style="dotted">
        <color rgb="FF999999"/>
      </top>
      <bottom style="dotted">
        <color rgb="FF999999"/>
      </bottom>
    </border>
    <border>
      <left style="thin">
        <color rgb="FF000000"/>
      </left>
      <right style="dotted">
        <color rgb="FF666666"/>
      </right>
      <bottom style="dotted">
        <color rgb="FF666666"/>
      </bottom>
    </border>
    <border>
      <right style="dotted">
        <color rgb="FF999999"/>
      </right>
      <bottom style="dotted">
        <color rgb="FF999999"/>
      </bottom>
    </border>
    <border>
      <left style="dotted">
        <color rgb="FF999999"/>
      </left>
      <right style="dotted">
        <color rgb="FF999999"/>
      </right>
      <bottom style="dotted">
        <color rgb="FF999999"/>
      </bottom>
    </border>
    <border>
      <left style="dotted">
        <color rgb="FF999999"/>
      </left>
      <right style="thin">
        <color rgb="FF000000"/>
      </right>
      <bottom style="dotted">
        <color rgb="FF999999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dotted">
        <color rgb="FF666666"/>
      </left>
      <top style="dotted">
        <color rgb="FF666666"/>
      </top>
      <bottom style="dotted">
        <color rgb="FF666666"/>
      </bottom>
    </border>
    <border>
      <right style="dotted">
        <color rgb="FF666666"/>
      </right>
      <top style="dotted">
        <color rgb="FF666666"/>
      </top>
      <bottom style="dotted">
        <color rgb="FF666666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left style="dotted">
        <color rgb="FF666666"/>
      </left>
      <right style="dotted">
        <color rgb="FF666666"/>
      </right>
      <bottom style="dotted">
        <color rgb="FF000000"/>
      </bottom>
    </border>
    <border>
      <left style="dotted">
        <color rgb="FF666666"/>
      </left>
      <right style="dotted">
        <color rgb="FF666666"/>
      </right>
      <bottom style="double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0"/>
    </xf>
    <xf borderId="1" fillId="2" fontId="2" numFmtId="0" xfId="0" applyAlignment="1" applyBorder="1" applyFont="1">
      <alignment horizontal="left" readingOrder="0" shrinkToFit="0" vertical="center" wrapText="0"/>
    </xf>
    <xf borderId="1" fillId="2" fontId="3" numFmtId="0" xfId="0" applyAlignment="1" applyBorder="1" applyFont="1">
      <alignment horizontal="right" readingOrder="0" shrinkToFit="0" vertical="center" wrapText="0"/>
    </xf>
    <xf borderId="1" fillId="2" fontId="3" numFmtId="0" xfId="0" applyAlignment="1" applyBorder="1" applyFont="1">
      <alignment horizontal="center" readingOrder="0" shrinkToFit="0" vertical="center" wrapText="0"/>
    </xf>
    <xf borderId="1" fillId="2" fontId="1" numFmtId="164" xfId="0" applyAlignment="1" applyBorder="1" applyFont="1" applyNumberFormat="1">
      <alignment horizontal="center" readingOrder="0" shrinkToFit="0" vertical="center" wrapText="0"/>
    </xf>
    <xf borderId="2" fillId="2" fontId="3" numFmtId="0" xfId="0" applyAlignment="1" applyBorder="1" applyFont="1">
      <alignment horizontal="center" readingOrder="0" shrinkToFit="0" vertical="center" wrapText="0"/>
    </xf>
    <xf borderId="0" fillId="3" fontId="4" numFmtId="0" xfId="0" applyAlignment="1" applyFill="1" applyFont="1">
      <alignment horizontal="center" readingOrder="0" shrinkToFit="0" vertical="center" wrapText="1"/>
    </xf>
    <xf borderId="3" fillId="4" fontId="5" numFmtId="0" xfId="0" applyBorder="1" applyFill="1" applyFont="1"/>
    <xf borderId="1" fillId="5" fontId="3" numFmtId="0" xfId="0" applyAlignment="1" applyBorder="1" applyFill="1" applyFont="1">
      <alignment horizontal="right" readingOrder="0" shrinkToFit="0" vertical="center" wrapText="0"/>
    </xf>
    <xf borderId="1" fillId="5" fontId="1" numFmtId="0" xfId="0" applyAlignment="1" applyBorder="1" applyFont="1">
      <alignment horizontal="center" readingOrder="0" shrinkToFit="0" vertical="center" wrapText="0"/>
    </xf>
    <xf borderId="0" fillId="3" fontId="6" numFmtId="0" xfId="0" applyAlignment="1" applyFont="1">
      <alignment horizontal="right"/>
    </xf>
    <xf borderId="4" fillId="3" fontId="7" numFmtId="0" xfId="0" applyAlignment="1" applyBorder="1" applyFont="1">
      <alignment horizontal="left" readingOrder="0"/>
    </xf>
    <xf borderId="0" fillId="3" fontId="8" numFmtId="0" xfId="0" applyAlignment="1" applyFont="1">
      <alignment horizontal="right" readingOrder="0" vertical="center"/>
    </xf>
    <xf borderId="4" fillId="6" fontId="9" numFmtId="3" xfId="0" applyAlignment="1" applyBorder="1" applyFill="1" applyFont="1" applyNumberFormat="1">
      <alignment horizontal="center" vertical="center"/>
    </xf>
    <xf borderId="0" fillId="3" fontId="8" numFmtId="164" xfId="0" applyAlignment="1" applyFont="1" applyNumberFormat="1">
      <alignment horizontal="center" readingOrder="0" shrinkToFit="0" vertical="center" wrapText="1"/>
    </xf>
    <xf borderId="0" fillId="3" fontId="10" numFmtId="165" xfId="0" applyAlignment="1" applyFont="1" applyNumberFormat="1">
      <alignment horizontal="left" readingOrder="0" shrinkToFit="0" vertical="center" wrapText="1"/>
    </xf>
    <xf borderId="5" fillId="0" fontId="5" numFmtId="0" xfId="0" applyBorder="1" applyFont="1"/>
    <xf borderId="3" fillId="0" fontId="5" numFmtId="0" xfId="0" applyBorder="1" applyFont="1"/>
    <xf borderId="0" fillId="7" fontId="10" numFmtId="165" xfId="0" applyAlignment="1" applyFill="1" applyFont="1" applyNumberFormat="1">
      <alignment horizontal="left" readingOrder="0" shrinkToFit="0" vertical="center" wrapText="1"/>
    </xf>
    <xf borderId="6" fillId="3" fontId="11" numFmtId="0" xfId="0" applyAlignment="1" applyBorder="1" applyFont="1">
      <alignment horizontal="left" readingOrder="0"/>
    </xf>
    <xf borderId="6" fillId="8" fontId="12" numFmtId="3" xfId="0" applyAlignment="1" applyBorder="1" applyFill="1" applyFont="1" applyNumberFormat="1">
      <alignment horizontal="center" vertical="center"/>
    </xf>
    <xf borderId="0" fillId="7" fontId="10" numFmtId="165" xfId="0" applyAlignment="1" applyFont="1" applyNumberFormat="1">
      <alignment horizontal="center" readingOrder="0" shrinkToFit="0" vertical="center" wrapText="1"/>
    </xf>
    <xf borderId="6" fillId="3" fontId="13" numFmtId="0" xfId="0" applyAlignment="1" applyBorder="1" applyFont="1">
      <alignment horizontal="left" readingOrder="0"/>
    </xf>
    <xf borderId="6" fillId="9" fontId="14" numFmtId="3" xfId="0" applyAlignment="1" applyBorder="1" applyFill="1" applyFont="1" applyNumberFormat="1">
      <alignment horizontal="center" vertical="center"/>
    </xf>
    <xf borderId="6" fillId="2" fontId="15" numFmtId="0" xfId="0" applyAlignment="1" applyBorder="1" applyFont="1">
      <alignment horizontal="center" readingOrder="0" vertical="bottom"/>
    </xf>
    <xf borderId="0" fillId="3" fontId="6" numFmtId="0" xfId="0" applyAlignment="1" applyFont="1">
      <alignment horizontal="center" vertical="bottom"/>
    </xf>
    <xf borderId="6" fillId="10" fontId="16" numFmtId="3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right"/>
    </xf>
    <xf borderId="7" fillId="2" fontId="15" numFmtId="0" xfId="0" applyAlignment="1" applyBorder="1" applyFont="1">
      <alignment horizontal="center" readingOrder="0" vertical="center"/>
    </xf>
    <xf borderId="1" fillId="3" fontId="6" numFmtId="0" xfId="0" applyAlignment="1" applyBorder="1" applyFont="1">
      <alignment horizontal="center" vertical="bottom"/>
    </xf>
    <xf borderId="1" fillId="3" fontId="8" numFmtId="0" xfId="0" applyAlignment="1" applyBorder="1" applyFont="1">
      <alignment horizontal="center" readingOrder="0" vertical="center"/>
    </xf>
    <xf borderId="7" fillId="11" fontId="17" numFmtId="3" xfId="0" applyAlignment="1" applyBorder="1" applyFill="1" applyFont="1" applyNumberFormat="1">
      <alignment horizontal="center" vertical="center"/>
    </xf>
    <xf borderId="1" fillId="3" fontId="8" numFmtId="164" xfId="0" applyAlignment="1" applyBorder="1" applyFont="1" applyNumberFormat="1">
      <alignment horizontal="center" readingOrder="0" shrinkToFit="0" vertical="center" wrapText="1"/>
    </xf>
    <xf borderId="1" fillId="0" fontId="5" numFmtId="0" xfId="0" applyBorder="1" applyFont="1"/>
    <xf borderId="2" fillId="0" fontId="5" numFmtId="0" xfId="0" applyBorder="1" applyFont="1"/>
    <xf borderId="8" fillId="0" fontId="5" numFmtId="0" xfId="0" applyBorder="1" applyFont="1"/>
    <xf borderId="1" fillId="7" fontId="10" numFmtId="165" xfId="0" applyAlignment="1" applyBorder="1" applyFont="1" applyNumberFormat="1">
      <alignment horizontal="left" readingOrder="0" shrinkToFit="0" vertical="center" wrapText="1"/>
    </xf>
    <xf borderId="9" fillId="12" fontId="18" numFmtId="0" xfId="0" applyAlignment="1" applyBorder="1" applyFill="1" applyFont="1">
      <alignment horizontal="center" vertical="center"/>
    </xf>
    <xf borderId="10" fillId="2" fontId="19" numFmtId="0" xfId="0" applyAlignment="1" applyBorder="1" applyFont="1">
      <alignment horizontal="center" readingOrder="0" vertical="center"/>
    </xf>
    <xf borderId="11" fillId="12" fontId="18" numFmtId="0" xfId="0" applyAlignment="1" applyBorder="1" applyFont="1">
      <alignment horizontal="center" readingOrder="0" vertical="center"/>
    </xf>
    <xf borderId="12" fillId="12" fontId="18" numFmtId="0" xfId="0" applyAlignment="1" applyBorder="1" applyFont="1">
      <alignment horizontal="center" readingOrder="0" vertical="center"/>
    </xf>
    <xf borderId="12" fillId="12" fontId="18" numFmtId="165" xfId="0" applyAlignment="1" applyBorder="1" applyFont="1" applyNumberFormat="1">
      <alignment horizontal="center" vertical="center"/>
    </xf>
    <xf borderId="12" fillId="12" fontId="18" numFmtId="0" xfId="0" applyAlignment="1" applyBorder="1" applyFont="1">
      <alignment horizontal="center" vertical="center"/>
    </xf>
    <xf borderId="12" fillId="2" fontId="15" numFmtId="0" xfId="0" applyAlignment="1" applyBorder="1" applyFont="1">
      <alignment horizontal="center" readingOrder="0" vertical="center"/>
    </xf>
    <xf borderId="12" fillId="2" fontId="19" numFmtId="0" xfId="0" applyAlignment="1" applyBorder="1" applyFont="1">
      <alignment horizontal="center" readingOrder="0" vertical="center"/>
    </xf>
    <xf borderId="12" fillId="12" fontId="18" numFmtId="0" xfId="0" applyAlignment="1" applyBorder="1" applyFont="1">
      <alignment horizontal="center" vertical="center"/>
    </xf>
    <xf borderId="12" fillId="13" fontId="18" numFmtId="0" xfId="0" applyAlignment="1" applyBorder="1" applyFill="1" applyFont="1">
      <alignment horizontal="center" vertical="center"/>
    </xf>
    <xf borderId="12" fillId="13" fontId="18" numFmtId="0" xfId="0" applyAlignment="1" applyBorder="1" applyFont="1">
      <alignment horizontal="center" readingOrder="0" vertical="center"/>
    </xf>
    <xf borderId="13" fillId="12" fontId="18" numFmtId="0" xfId="0" applyAlignment="1" applyBorder="1" applyFont="1">
      <alignment horizontal="center" vertical="center"/>
    </xf>
    <xf borderId="14" fillId="4" fontId="18" numFmtId="0" xfId="0" applyAlignment="1" applyBorder="1" applyFont="1">
      <alignment horizontal="center" vertical="center"/>
    </xf>
    <xf borderId="14" fillId="4" fontId="18" numFmtId="0" xfId="0" applyAlignment="1" applyBorder="1" applyFont="1">
      <alignment horizontal="center" readingOrder="0" vertical="center"/>
    </xf>
    <xf borderId="15" fillId="7" fontId="20" numFmtId="0" xfId="0" applyAlignment="1" applyBorder="1" applyFont="1">
      <alignment horizontal="right" readingOrder="0" vertical="bottom"/>
    </xf>
    <xf borderId="16" fillId="7" fontId="20" numFmtId="0" xfId="0" applyAlignment="1" applyBorder="1" applyFont="1">
      <alignment readingOrder="0" vertical="bottom"/>
    </xf>
    <xf borderId="16" fillId="3" fontId="20" numFmtId="0" xfId="0" applyAlignment="1" applyBorder="1" applyFont="1">
      <alignment horizontal="center" readingOrder="0" vertical="bottom"/>
    </xf>
    <xf borderId="16" fillId="3" fontId="20" numFmtId="166" xfId="0" applyAlignment="1" applyBorder="1" applyFont="1" applyNumberFormat="1">
      <alignment horizontal="center" readingOrder="0" vertical="bottom"/>
    </xf>
    <xf borderId="16" fillId="3" fontId="20" numFmtId="0" xfId="0" applyAlignment="1" applyBorder="1" applyFont="1">
      <alignment readingOrder="0" vertical="bottom"/>
    </xf>
    <xf borderId="16" fillId="7" fontId="21" numFmtId="0" xfId="0" applyAlignment="1" applyBorder="1" applyFont="1">
      <alignment readingOrder="0" vertical="bottom"/>
    </xf>
    <xf borderId="16" fillId="14" fontId="22" numFmtId="0" xfId="0" applyAlignment="1" applyBorder="1" applyFill="1" applyFont="1">
      <alignment horizontal="left" readingOrder="0" vertical="bottom"/>
    </xf>
    <xf borderId="16" fillId="14" fontId="23" numFmtId="0" xfId="0" applyAlignment="1" applyBorder="1" applyFont="1">
      <alignment horizontal="left" readingOrder="0" vertical="bottom"/>
    </xf>
    <xf borderId="16" fillId="7" fontId="20" numFmtId="0" xfId="0" applyAlignment="1" applyBorder="1" applyFont="1">
      <alignment readingOrder="0"/>
    </xf>
    <xf borderId="16" fillId="7" fontId="20" numFmtId="0" xfId="0" applyAlignment="1" applyBorder="1" applyFont="1">
      <alignment horizontal="center" vertical="bottom"/>
    </xf>
    <xf borderId="16" fillId="7" fontId="20" numFmtId="0" xfId="0" applyAlignment="1" applyBorder="1" applyFont="1">
      <alignment vertical="bottom"/>
    </xf>
    <xf borderId="17" fillId="7" fontId="20" numFmtId="0" xfId="0" applyAlignment="1" applyBorder="1" applyFont="1">
      <alignment vertical="bottom"/>
    </xf>
    <xf borderId="18" fillId="7" fontId="20" numFmtId="0" xfId="0" applyAlignment="1" applyBorder="1" applyFont="1">
      <alignment vertical="bottom"/>
    </xf>
    <xf borderId="18" fillId="7" fontId="24" numFmtId="0" xfId="0" applyBorder="1" applyFont="1"/>
    <xf borderId="16" fillId="14" fontId="20" numFmtId="0" xfId="0" applyAlignment="1" applyBorder="1" applyFont="1">
      <alignment horizontal="left" readingOrder="0" vertical="bottom"/>
    </xf>
    <xf borderId="19" fillId="2" fontId="25" numFmtId="0" xfId="0" applyAlignment="1" applyBorder="1" applyFont="1">
      <alignment horizontal="left" readingOrder="0" shrinkToFit="0" vertical="center" wrapText="0"/>
    </xf>
    <xf borderId="19" fillId="2" fontId="25" numFmtId="0" xfId="0" applyAlignment="1" applyBorder="1" applyFont="1">
      <alignment horizontal="center" readingOrder="0" shrinkToFit="0" vertical="center" wrapText="0"/>
    </xf>
    <xf borderId="19" fillId="2" fontId="25" numFmtId="4" xfId="0" applyAlignment="1" applyBorder="1" applyFont="1" applyNumberFormat="1">
      <alignment horizontal="center" readingOrder="0" shrinkToFit="0" vertical="center" wrapText="0"/>
    </xf>
    <xf borderId="19" fillId="2" fontId="26" numFmtId="0" xfId="0" applyBorder="1" applyFont="1"/>
    <xf borderId="0" fillId="3" fontId="27" numFmtId="0" xfId="0" applyFont="1"/>
    <xf borderId="0" fillId="3" fontId="27" numFmtId="4" xfId="0" applyFont="1" applyNumberFormat="1"/>
    <xf borderId="0" fillId="3" fontId="27" numFmtId="0" xfId="0" applyAlignment="1" applyFont="1">
      <alignment readingOrder="0"/>
    </xf>
    <xf borderId="0" fillId="3" fontId="28" numFmtId="0" xfId="0" applyFont="1"/>
    <xf borderId="0" fillId="3" fontId="28" numFmtId="4" xfId="0" applyFont="1" applyNumberFormat="1"/>
    <xf borderId="0" fillId="3" fontId="29" numFmtId="0" xfId="0" applyAlignment="1" applyFont="1">
      <alignment horizontal="center"/>
    </xf>
    <xf borderId="20" fillId="12" fontId="30" numFmtId="0" xfId="0" applyAlignment="1" applyBorder="1" applyFont="1">
      <alignment readingOrder="0"/>
    </xf>
    <xf borderId="21" fillId="0" fontId="5" numFmtId="0" xfId="0" applyBorder="1" applyFont="1"/>
    <xf borderId="22" fillId="11" fontId="30" numFmtId="0" xfId="0" applyAlignment="1" applyBorder="1" applyFont="1">
      <alignment horizontal="center" readingOrder="0" vertical="center"/>
    </xf>
    <xf borderId="22" fillId="10" fontId="30" numFmtId="0" xfId="0" applyAlignment="1" applyBorder="1" applyFont="1">
      <alignment horizontal="center" readingOrder="0" vertical="center"/>
    </xf>
    <xf borderId="22" fillId="9" fontId="30" numFmtId="0" xfId="0" applyAlignment="1" applyBorder="1" applyFont="1">
      <alignment horizontal="center" readingOrder="0" vertical="center"/>
    </xf>
    <xf borderId="22" fillId="15" fontId="30" numFmtId="0" xfId="0" applyAlignment="1" applyBorder="1" applyFill="1" applyFont="1">
      <alignment horizontal="center" readingOrder="0" vertical="center"/>
    </xf>
    <xf borderId="22" fillId="2" fontId="30" numFmtId="0" xfId="0" applyAlignment="1" applyBorder="1" applyFont="1">
      <alignment horizontal="center" readingOrder="0" vertical="center"/>
    </xf>
    <xf borderId="23" fillId="12" fontId="30" numFmtId="4" xfId="0" applyAlignment="1" applyBorder="1" applyFont="1" applyNumberFormat="1">
      <alignment horizontal="center" readingOrder="0" vertical="center"/>
    </xf>
    <xf borderId="0" fillId="3" fontId="29" numFmtId="0" xfId="0" applyFont="1"/>
    <xf borderId="0" fillId="3" fontId="29" numFmtId="0" xfId="0" applyAlignment="1" applyFont="1">
      <alignment readingOrder="0"/>
    </xf>
    <xf borderId="24" fillId="16" fontId="31" numFmtId="0" xfId="0" applyAlignment="1" applyBorder="1" applyFill="1" applyFont="1">
      <alignment readingOrder="0"/>
    </xf>
    <xf borderId="25" fillId="16" fontId="31" numFmtId="0" xfId="0" applyAlignment="1" applyBorder="1" applyFont="1">
      <alignment horizontal="center" readingOrder="0" vertical="center"/>
    </xf>
    <xf borderId="26" fillId="16" fontId="31" numFmtId="0" xfId="0" applyAlignment="1" applyBorder="1" applyFont="1">
      <alignment horizontal="center" vertical="center"/>
    </xf>
    <xf borderId="26" fillId="16" fontId="30" numFmtId="0" xfId="0" applyAlignment="1" applyBorder="1" applyFont="1">
      <alignment horizontal="center" vertical="center"/>
    </xf>
    <xf borderId="27" fillId="16" fontId="31" numFmtId="164" xfId="0" applyAlignment="1" applyBorder="1" applyFont="1" applyNumberFormat="1">
      <alignment horizontal="center" vertical="center"/>
    </xf>
    <xf borderId="0" fillId="3" fontId="28" numFmtId="0" xfId="0" applyAlignment="1" applyFont="1">
      <alignment readingOrder="0"/>
    </xf>
    <xf borderId="28" fillId="17" fontId="32" numFmtId="0" xfId="0" applyAlignment="1" applyBorder="1" applyFill="1" applyFont="1">
      <alignment readingOrder="0" vertical="bottom"/>
    </xf>
    <xf borderId="29" fillId="3" fontId="28" numFmtId="0" xfId="0" applyAlignment="1" applyBorder="1" applyFont="1">
      <alignment horizontal="left" readingOrder="0" vertical="center"/>
    </xf>
    <xf borderId="30" fillId="3" fontId="28" numFmtId="0" xfId="0" applyAlignment="1" applyBorder="1" applyFont="1">
      <alignment horizontal="center" vertical="center"/>
    </xf>
    <xf borderId="30" fillId="3" fontId="29" numFmtId="0" xfId="0" applyAlignment="1" applyBorder="1" applyFont="1">
      <alignment horizontal="center" vertical="center"/>
    </xf>
    <xf borderId="31" fillId="3" fontId="28" numFmtId="164" xfId="0" applyAlignment="1" applyBorder="1" applyFont="1" applyNumberFormat="1">
      <alignment horizontal="center" vertical="center"/>
    </xf>
    <xf borderId="0" fillId="3" fontId="33" numFmtId="0" xfId="0" applyAlignment="1" applyFont="1">
      <alignment readingOrder="0"/>
    </xf>
    <xf borderId="0" fillId="3" fontId="33" numFmtId="0" xfId="0" applyAlignment="1" applyFont="1">
      <alignment readingOrder="0"/>
    </xf>
    <xf borderId="0" fillId="3" fontId="34" numFmtId="0" xfId="0" applyAlignment="1" applyFont="1">
      <alignment readingOrder="0"/>
    </xf>
    <xf borderId="0" fillId="3" fontId="27" numFmtId="0" xfId="0" applyAlignment="1" applyFont="1">
      <alignment readingOrder="0"/>
    </xf>
    <xf borderId="0" fillId="17" fontId="35" numFmtId="0" xfId="0" applyAlignment="1" applyFont="1">
      <alignment vertical="center"/>
    </xf>
    <xf borderId="32" fillId="3" fontId="36" numFmtId="0" xfId="0" applyAlignment="1" applyBorder="1" applyFont="1">
      <alignment horizontal="right" vertical="center"/>
    </xf>
    <xf borderId="32" fillId="3" fontId="36" numFmtId="0" xfId="0" applyAlignment="1" applyBorder="1" applyFont="1">
      <alignment horizontal="center" vertical="center"/>
    </xf>
    <xf borderId="32" fillId="17" fontId="35" numFmtId="0" xfId="0" applyAlignment="1" applyBorder="1" applyFont="1">
      <alignment horizontal="center" vertical="center"/>
    </xf>
    <xf borderId="32" fillId="0" fontId="37" numFmtId="0" xfId="0" applyAlignment="1" applyBorder="1" applyFont="1">
      <alignment readingOrder="0" shrinkToFit="0" vertical="center" wrapText="0"/>
    </xf>
    <xf borderId="32" fillId="0" fontId="37" numFmtId="0" xfId="0" applyAlignment="1" applyBorder="1" applyFont="1">
      <alignment vertical="center"/>
    </xf>
    <xf borderId="33" fillId="0" fontId="37" numFmtId="0" xfId="0" applyAlignment="1" applyBorder="1" applyFont="1">
      <alignment readingOrder="0" vertical="center"/>
    </xf>
    <xf borderId="34" fillId="0" fontId="5" numFmtId="0" xfId="0" applyBorder="1" applyFont="1"/>
    <xf borderId="14" fillId="17" fontId="35" numFmtId="0" xfId="0" applyAlignment="1" applyBorder="1" applyFont="1">
      <alignment vertical="center"/>
    </xf>
    <xf borderId="35" fillId="17" fontId="35" numFmtId="0" xfId="0" applyAlignment="1" applyBorder="1" applyFont="1">
      <alignment vertical="center"/>
    </xf>
    <xf borderId="36" fillId="17" fontId="35" numFmtId="0" xfId="0" applyAlignment="1" applyBorder="1" applyFont="1">
      <alignment vertical="center"/>
    </xf>
    <xf borderId="0" fillId="18" fontId="38" numFmtId="0" xfId="0" applyAlignment="1" applyFill="1" applyFont="1">
      <alignment horizontal="center" vertical="center"/>
    </xf>
    <xf borderId="36" fillId="0" fontId="5" numFmtId="0" xfId="0" applyBorder="1" applyFont="1"/>
    <xf borderId="14" fillId="0" fontId="5" numFmtId="0" xfId="0" applyBorder="1" applyFont="1"/>
    <xf borderId="37" fillId="0" fontId="5" numFmtId="0" xfId="0" applyBorder="1" applyFont="1"/>
    <xf borderId="36" fillId="17" fontId="39" numFmtId="0" xfId="0" applyAlignment="1" applyBorder="1" applyFont="1">
      <alignment readingOrder="0" vertical="center"/>
    </xf>
    <xf borderId="38" fillId="18" fontId="38" numFmtId="0" xfId="0" applyAlignment="1" applyBorder="1" applyFont="1">
      <alignment vertical="center"/>
    </xf>
    <xf borderId="37" fillId="18" fontId="38" numFmtId="0" xfId="0" applyAlignment="1" applyBorder="1" applyFont="1">
      <alignment vertical="center"/>
    </xf>
    <xf borderId="37" fillId="18" fontId="38" numFmtId="0" xfId="0" applyAlignment="1" applyBorder="1" applyFont="1">
      <alignment horizontal="center" vertical="center"/>
    </xf>
    <xf borderId="14" fillId="18" fontId="38" numFmtId="0" xfId="0" applyAlignment="1" applyBorder="1" applyFont="1">
      <alignment horizontal="center" readingOrder="0" vertical="center"/>
    </xf>
    <xf borderId="39" fillId="18" fontId="38" numFmtId="0" xfId="0" applyAlignment="1" applyBorder="1" applyFont="1">
      <alignment horizontal="center" vertical="center"/>
    </xf>
    <xf borderId="37" fillId="18" fontId="38" numFmtId="0" xfId="0" applyAlignment="1" applyBorder="1" applyFont="1">
      <alignment horizontal="center" readingOrder="0" vertical="center"/>
    </xf>
    <xf borderId="40" fillId="0" fontId="35" numFmtId="0" xfId="0" applyAlignment="1" applyBorder="1" applyFont="1">
      <alignment horizontal="right" vertical="center"/>
    </xf>
    <xf borderId="41" fillId="0" fontId="35" numFmtId="0" xfId="0" applyAlignment="1" applyBorder="1" applyFont="1">
      <alignment vertical="center"/>
    </xf>
    <xf borderId="41" fillId="0" fontId="35" numFmtId="0" xfId="0" applyAlignment="1" applyBorder="1" applyFont="1">
      <alignment horizontal="center" vertical="center"/>
    </xf>
    <xf borderId="41" fillId="0" fontId="35" numFmtId="0" xfId="0" applyAlignment="1" applyBorder="1" applyFont="1">
      <alignment horizontal="left" vertical="center"/>
    </xf>
    <xf borderId="42" fillId="0" fontId="35" numFmtId="0" xfId="0" applyAlignment="1" applyBorder="1" applyFont="1">
      <alignment horizontal="center" vertical="center"/>
    </xf>
    <xf borderId="40" fillId="0" fontId="35" numFmtId="0" xfId="0" applyAlignment="1" applyBorder="1" applyFont="1">
      <alignment horizontal="left" vertical="center"/>
    </xf>
    <xf borderId="43" fillId="0" fontId="35" numFmtId="0" xfId="0" applyAlignment="1" applyBorder="1" applyFont="1">
      <alignment horizontal="center" vertical="center"/>
    </xf>
    <xf borderId="41" fillId="14" fontId="40" numFmtId="0" xfId="0" applyAlignment="1" applyBorder="1" applyFont="1">
      <alignment vertical="center"/>
    </xf>
    <xf borderId="40" fillId="0" fontId="35" numFmtId="0" xfId="0" applyAlignment="1" applyBorder="1" applyFont="1">
      <alignment vertical="center"/>
    </xf>
    <xf borderId="44" fillId="0" fontId="35" numFmtId="0" xfId="0" applyAlignment="1" applyBorder="1" applyFont="1">
      <alignment vertical="center"/>
    </xf>
    <xf borderId="45" fillId="0" fontId="35" numFmtId="0" xfId="0" applyAlignment="1" applyBorder="1" applyFont="1">
      <alignment vertical="center"/>
    </xf>
    <xf borderId="45" fillId="0" fontId="35" numFmtId="0" xfId="0" applyAlignment="1" applyBorder="1" applyFont="1">
      <alignment horizontal="left" vertical="center"/>
    </xf>
    <xf borderId="37" fillId="0" fontId="35" numFmtId="0" xfId="0" applyAlignment="1" applyBorder="1" applyFont="1">
      <alignment horizontal="center" vertical="center"/>
    </xf>
    <xf borderId="14" fillId="0" fontId="35" numFmtId="0" xfId="0" applyAlignment="1" applyBorder="1" applyFont="1">
      <alignment vertical="center"/>
    </xf>
    <xf borderId="37" fillId="0" fontId="35" numFmtId="0" xfId="0" applyAlignment="1" applyBorder="1" applyFont="1">
      <alignment vertical="center"/>
    </xf>
    <xf borderId="0" fillId="0" fontId="35" numFmtId="0" xfId="0" applyAlignment="1" applyFont="1">
      <alignment vertical="center"/>
    </xf>
    <xf borderId="0" fillId="0" fontId="35" numFmtId="0" xfId="0" applyAlignment="1" applyFont="1">
      <alignment horizontal="center" vertical="center"/>
    </xf>
    <xf borderId="0" fillId="0" fontId="35" numFmtId="0" xfId="0" applyAlignment="1" applyFont="1">
      <alignment horizontal="left" vertical="center"/>
    </xf>
    <xf borderId="0" fillId="17" fontId="41" numFmtId="0" xfId="0" applyFont="1"/>
    <xf borderId="0" fillId="17" fontId="41" numFmtId="0" xfId="0" applyAlignment="1" applyFont="1">
      <alignment horizontal="left"/>
    </xf>
    <xf borderId="0" fillId="17" fontId="42" numFmtId="0" xfId="0" applyFont="1"/>
    <xf borderId="1" fillId="17" fontId="42" numFmtId="0" xfId="0" applyAlignment="1" applyBorder="1" applyFont="1">
      <alignment horizontal="left" readingOrder="0"/>
    </xf>
    <xf borderId="1" fillId="17" fontId="42" numFmtId="0" xfId="0" applyBorder="1" applyFont="1"/>
    <xf borderId="18" fillId="17" fontId="41" numFmtId="0" xfId="0" applyAlignment="1" applyBorder="1" applyFont="1">
      <alignment horizontal="left" readingOrder="0"/>
    </xf>
    <xf borderId="18" fillId="17" fontId="43" numFmtId="0" xfId="0" applyAlignment="1" applyBorder="1" applyFont="1">
      <alignment readingOrder="0"/>
    </xf>
    <xf borderId="18" fillId="17" fontId="41" numFmtId="0" xfId="0" applyBorder="1" applyFont="1"/>
    <xf borderId="46" fillId="7" fontId="20" numFmtId="0" xfId="0" applyAlignment="1" applyBorder="1" applyFont="1">
      <alignment readingOrder="0"/>
    </xf>
    <xf borderId="47" fillId="7" fontId="20" numFmtId="0" xfId="0" applyAlignment="1" applyBorder="1" applyFont="1">
      <alignment readingOrder="0"/>
    </xf>
    <xf borderId="1" fillId="17" fontId="41" numFmtId="0" xfId="0" applyAlignment="1" applyBorder="1" applyFont="1">
      <alignment horizontal="left" readingOrder="0"/>
    </xf>
    <xf borderId="1" fillId="17" fontId="44" numFmtId="0" xfId="0" applyAlignment="1" applyBorder="1" applyFont="1">
      <alignment readingOrder="0"/>
    </xf>
    <xf borderId="1" fillId="17" fontId="41" numFmtId="0" xfId="0" applyBorder="1" applyFont="1"/>
    <xf borderId="1" fillId="17" fontId="41" numFmtId="0" xfId="0" applyAlignment="1" applyBorder="1" applyFont="1">
      <alignment horizontal="left"/>
    </xf>
    <xf borderId="0" fillId="17" fontId="41" numFmtId="0" xfId="0" applyAlignment="1" applyFont="1">
      <alignment horizontal="left" readingOrder="0"/>
    </xf>
    <xf borderId="0" fillId="17" fontId="45" numFmtId="0" xfId="0" applyAlignment="1" applyFont="1">
      <alignment readingOrder="0"/>
    </xf>
  </cellXfs>
  <cellStyles count="1">
    <cellStyle xfId="0" name="Normal" builtinId="0"/>
  </cellStyles>
  <dxfs count="63">
    <dxf>
      <font>
        <b/>
        <color rgb="FFFFFFFF"/>
      </font>
      <fill>
        <patternFill patternType="solid">
          <fgColor rgb="FF073763"/>
          <bgColor rgb="FF073763"/>
        </patternFill>
      </fill>
      <border/>
    </dxf>
    <dxf>
      <font>
        <b/>
        <color rgb="FFFFFFFF"/>
      </font>
      <fill>
        <patternFill patternType="solid">
          <fgColor rgb="FF274E13"/>
          <bgColor rgb="FF274E13"/>
        </patternFill>
      </fill>
      <border/>
    </dxf>
    <dxf>
      <font>
        <b/>
        <color theme="0"/>
      </font>
      <fill>
        <patternFill patternType="solid">
          <fgColor rgb="FFFF9900"/>
          <bgColor rgb="FFFF9900"/>
        </patternFill>
      </fill>
      <border/>
    </dxf>
    <dxf>
      <font>
        <b/>
        <color rgb="FFD9D9D9"/>
      </font>
      <fill>
        <patternFill patternType="solid">
          <fgColor rgb="FF434343"/>
          <bgColor rgb="FF434343"/>
        </patternFill>
      </fill>
      <border/>
    </dxf>
    <dxf>
      <font>
        <b/>
        <color rgb="FFFFFFFF"/>
      </font>
      <fill>
        <patternFill patternType="solid">
          <fgColor rgb="FFF6B26B"/>
          <bgColor rgb="FFF6B26B"/>
        </patternFill>
      </fill>
      <border/>
    </dxf>
    <dxf>
      <font>
        <b/>
        <color rgb="FF4A86E8"/>
      </font>
      <fill>
        <patternFill patternType="solid">
          <fgColor rgb="FFFFFF00"/>
          <bgColor rgb="FFFFFF00"/>
        </patternFill>
      </fill>
      <border/>
    </dxf>
    <dxf>
      <font>
        <b/>
        <color rgb="FFF4CCCC"/>
      </font>
      <fill>
        <patternFill patternType="solid">
          <fgColor rgb="FFE06666"/>
          <bgColor rgb="FFE06666"/>
        </patternFill>
      </fill>
      <border/>
    </dxf>
    <dxf>
      <font>
        <b/>
        <color rgb="FFCFE2F3"/>
      </font>
      <fill>
        <patternFill patternType="solid">
          <fgColor rgb="FF0B5394"/>
          <bgColor rgb="FF0B5394"/>
        </patternFill>
      </fill>
      <border/>
    </dxf>
    <dxf>
      <font>
        <b/>
        <color rgb="FF000000"/>
      </font>
      <fill>
        <patternFill patternType="solid">
          <fgColor rgb="FFEA9999"/>
          <bgColor rgb="FFEA9999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D9D9D9"/>
          <bgColor rgb="FFD9D9D9"/>
        </patternFill>
      </fill>
      <border/>
    </dxf>
    <dxf>
      <font>
        <b/>
      </font>
      <fill>
        <patternFill patternType="solid">
          <fgColor rgb="FFFFFFFF"/>
          <bgColor rgb="FFFFFFFF"/>
        </patternFill>
      </fill>
      <border/>
    </dxf>
    <dxf>
      <font>
        <b/>
        <color rgb="FFFFFFFF"/>
      </font>
      <fill>
        <patternFill patternType="solid">
          <fgColor rgb="FFB6D7A8"/>
          <bgColor rgb="FFB6D7A8"/>
        </patternFill>
      </fill>
      <border/>
    </dxf>
    <dxf>
      <font>
        <b/>
        <color rgb="FFB6D7A8"/>
      </font>
      <fill>
        <patternFill patternType="solid">
          <fgColor rgb="FF666666"/>
          <bgColor rgb="FF666666"/>
        </patternFill>
      </fill>
      <border/>
    </dxf>
    <dxf>
      <font>
        <b/>
        <color rgb="FFB6D7A8"/>
      </font>
      <fill>
        <patternFill patternType="solid">
          <fgColor rgb="FF0B5394"/>
          <bgColor rgb="FF0B5394"/>
        </patternFill>
      </fill>
      <border/>
    </dxf>
    <dxf>
      <font>
        <b/>
        <color rgb="FFFCE5CD"/>
      </font>
      <fill>
        <patternFill patternType="solid">
          <fgColor rgb="FFE69138"/>
          <bgColor rgb="FFE69138"/>
        </patternFill>
      </fill>
      <border/>
    </dxf>
    <dxf>
      <font>
        <b/>
        <color rgb="FF7F6000"/>
      </font>
      <fill>
        <patternFill patternType="solid">
          <fgColor rgb="FFFCE5CD"/>
          <bgColor rgb="FFFCE5CD"/>
        </patternFill>
      </fill>
      <border/>
    </dxf>
    <dxf>
      <font>
        <b/>
        <color rgb="FFF9CB9C"/>
      </font>
      <fill>
        <patternFill patternType="solid">
          <fgColor rgb="FF783F04"/>
          <bgColor rgb="FF783F04"/>
        </patternFill>
      </fill>
      <border/>
    </dxf>
    <dxf>
      <font>
        <b/>
        <color rgb="FF783F04"/>
      </font>
      <fill>
        <patternFill patternType="solid">
          <fgColor rgb="FFD9D9D9"/>
          <bgColor rgb="FFD9D9D9"/>
        </patternFill>
      </fill>
      <border/>
    </dxf>
    <dxf>
      <font>
        <b/>
        <color rgb="FFC9DAF8"/>
      </font>
      <fill>
        <patternFill patternType="solid">
          <fgColor rgb="FF1C4587"/>
          <bgColor rgb="FF1C4587"/>
        </patternFill>
      </fill>
      <border/>
    </dxf>
    <dxf>
      <font>
        <b/>
      </font>
      <fill>
        <patternFill patternType="solid">
          <fgColor rgb="FFFFE599"/>
          <bgColor rgb="FFFFE599"/>
        </patternFill>
      </fill>
      <border/>
    </dxf>
    <dxf>
      <font>
        <b/>
        <color rgb="FFFFFFFF"/>
      </font>
      <fill>
        <patternFill patternType="solid">
          <fgColor rgb="FF6D9EEB"/>
          <bgColor rgb="FF6D9EEB"/>
        </patternFill>
      </fill>
      <border/>
    </dxf>
    <dxf>
      <font>
        <b/>
        <color rgb="FFFFFFFF"/>
      </font>
      <fill>
        <patternFill patternType="solid">
          <fgColor rgb="FFB45F06"/>
          <bgColor rgb="FFB45F06"/>
        </patternFill>
      </fill>
      <border/>
    </dxf>
    <dxf>
      <font>
        <b/>
        <color rgb="FFBF9000"/>
      </font>
      <fill>
        <patternFill patternType="solid">
          <fgColor rgb="FFFFFFFF"/>
          <bgColor rgb="FFFFFFFF"/>
        </patternFill>
      </fill>
      <border/>
    </dxf>
    <dxf>
      <font>
        <b/>
        <color rgb="FF666666"/>
      </font>
      <fill>
        <patternFill patternType="solid">
          <fgColor rgb="FFFFFFFF"/>
          <bgColor rgb="FFFFFFFF"/>
        </patternFill>
      </fill>
      <border/>
    </dxf>
    <dxf>
      <font>
        <b/>
        <color rgb="FF274E13"/>
      </font>
      <fill>
        <patternFill patternType="solid">
          <fgColor rgb="FFB6D7A8"/>
          <bgColor rgb="FFB6D7A8"/>
        </patternFill>
      </fill>
      <border/>
    </dxf>
    <dxf>
      <font>
        <b/>
        <color rgb="FFFFFFFF"/>
      </font>
      <fill>
        <patternFill patternType="solid">
          <fgColor rgb="FFE69138"/>
          <bgColor rgb="FFE69138"/>
        </patternFill>
      </fill>
      <border/>
    </dxf>
    <dxf>
      <font>
        <b/>
        <color rgb="FFB6D7A8"/>
      </font>
      <fill>
        <patternFill patternType="solid">
          <fgColor rgb="FF274E13"/>
          <bgColor rgb="FF274E13"/>
        </patternFill>
      </fill>
      <border/>
    </dxf>
    <dxf>
      <font>
        <b/>
      </font>
      <fill>
        <patternFill patternType="solid">
          <fgColor rgb="FFC6D67C"/>
          <bgColor rgb="FFC6D67C"/>
        </patternFill>
      </fill>
      <border/>
    </dxf>
    <dxf>
      <font>
        <b/>
        <color rgb="FFFFFFFF"/>
      </font>
      <fill>
        <patternFill patternType="solid">
          <fgColor rgb="FF9CAA5C"/>
          <bgColor rgb="FF9CAA5C"/>
        </patternFill>
      </fill>
      <border/>
    </dxf>
    <dxf>
      <font>
        <b/>
        <color rgb="FF000000"/>
      </font>
      <fill>
        <patternFill patternType="solid">
          <fgColor rgb="FFCCEC39"/>
          <bgColor rgb="FFCCEC39"/>
        </patternFill>
      </fill>
      <border/>
    </dxf>
    <dxf>
      <font>
        <b/>
        <color rgb="FF666666"/>
      </font>
      <fill>
        <patternFill patternType="solid">
          <fgColor rgb="FFEFEFEF"/>
          <bgColor rgb="FFEFEFEF"/>
        </patternFill>
      </fill>
      <border/>
    </dxf>
    <dxf>
      <font>
        <b/>
        <color rgb="FF7F6000"/>
      </font>
      <fill>
        <patternFill patternType="solid">
          <fgColor rgb="FFFFDA70"/>
          <bgColor rgb="FFFFDA70"/>
        </patternFill>
      </fill>
      <border/>
    </dxf>
    <dxf>
      <font>
        <b/>
        <color rgb="FF073763"/>
      </font>
      <fill>
        <patternFill patternType="solid">
          <fgColor rgb="FF9FC5E8"/>
          <bgColor rgb="FF9FC5E8"/>
        </patternFill>
      </fill>
      <border/>
    </dxf>
    <dxf>
      <font>
        <b/>
        <color rgb="FF783F04"/>
      </font>
      <fill>
        <patternFill patternType="solid">
          <fgColor rgb="FFFFE6B9"/>
          <bgColor rgb="FFFFE6B9"/>
        </patternFill>
      </fill>
      <border/>
    </dxf>
    <dxf>
      <font>
        <b/>
        <color rgb="FFFFFFFF"/>
      </font>
      <fill>
        <patternFill patternType="solid">
          <fgColor rgb="FF783F04"/>
          <bgColor rgb="FF783F04"/>
        </patternFill>
      </fill>
      <border/>
    </dxf>
    <dxf>
      <font>
        <b/>
        <color rgb="FFFFFFFF"/>
      </font>
      <fill>
        <patternFill patternType="solid">
          <fgColor rgb="FF674EA7"/>
          <bgColor rgb="FF674EA7"/>
        </patternFill>
      </fill>
      <border/>
    </dxf>
    <dxf>
      <font>
        <b/>
        <color rgb="FF38761D"/>
      </font>
      <fill>
        <patternFill patternType="solid">
          <fgColor rgb="FFD9EAD3"/>
          <bgColor rgb="FFD9EAD3"/>
        </patternFill>
      </fill>
      <border/>
    </dxf>
    <dxf>
      <font>
        <b/>
        <color rgb="FFFFFFFF"/>
      </font>
      <fill>
        <patternFill patternType="solid">
          <fgColor rgb="FF6AA84F"/>
          <bgColor rgb="FF6AA84F"/>
        </patternFill>
      </fill>
      <border/>
    </dxf>
    <dxf>
      <font>
        <b/>
        <color rgb="FFD9EAD3"/>
      </font>
      <fill>
        <patternFill patternType="solid">
          <fgColor rgb="FF274E13"/>
          <bgColor rgb="FF274E13"/>
        </patternFill>
      </fill>
      <border/>
    </dxf>
    <dxf>
      <font>
        <b/>
        <color rgb="FFE06666"/>
      </font>
      <fill>
        <patternFill patternType="solid">
          <fgColor rgb="FFF4CCCC"/>
          <bgColor rgb="FFF4CCCC"/>
        </patternFill>
      </fill>
      <border/>
    </dxf>
    <dxf>
      <font>
        <b/>
        <color rgb="FFEA9999"/>
      </font>
      <fill>
        <patternFill patternType="solid">
          <fgColor rgb="FFFFFFFF"/>
          <bgColor rgb="FFFFFFFF"/>
        </patternFill>
      </fill>
      <border/>
    </dxf>
    <dxf>
      <font>
        <b/>
        <color rgb="FFA4C2F4"/>
      </font>
      <fill>
        <patternFill patternType="solid">
          <fgColor rgb="FFFFFFFF"/>
          <bgColor rgb="FFFFFFFF"/>
        </patternFill>
      </fill>
      <border/>
    </dxf>
    <dxf>
      <font>
        <color rgb="FFD9D9D9"/>
      </font>
      <fill>
        <patternFill patternType="solid">
          <fgColor rgb="FFD9D9D9"/>
          <bgColor rgb="FFD9D9D9"/>
        </patternFill>
      </fill>
      <border/>
    </dxf>
    <dxf>
      <font>
        <b/>
        <color rgb="FF783F04"/>
      </font>
      <fill>
        <patternFill patternType="solid">
          <fgColor rgb="FFF6B26B"/>
          <bgColor rgb="FFF6B26B"/>
        </patternFill>
      </fill>
      <border/>
    </dxf>
    <dxf>
      <font>
        <b/>
        <color theme="1"/>
      </font>
      <fill>
        <patternFill patternType="solid">
          <fgColor rgb="FFFFFF00"/>
          <bgColor rgb="FFFFFF00"/>
        </patternFill>
      </fill>
      <border/>
    </dxf>
    <dxf>
      <font>
        <b/>
        <color rgb="FFFFFFFF"/>
      </font>
      <fill>
        <patternFill patternType="solid">
          <fgColor rgb="FF8E7CC3"/>
          <bgColor rgb="FF8E7CC3"/>
        </patternFill>
      </fill>
      <border/>
    </dxf>
    <dxf>
      <font>
        <b/>
        <color rgb="FFFFFFFF"/>
      </font>
      <fill>
        <patternFill patternType="solid">
          <fgColor rgb="FF351C75"/>
          <bgColor rgb="FF351C75"/>
        </patternFill>
      </fill>
      <border/>
    </dxf>
    <dxf>
      <font>
        <b/>
        <color rgb="FFFFFFFF"/>
      </font>
      <fill>
        <patternFill patternType="solid">
          <fgColor rgb="FF000000"/>
          <bgColor rgb="FF000000"/>
        </patternFill>
      </fill>
      <border/>
    </dxf>
    <dxf>
      <font>
        <b/>
        <color rgb="FFFFFFFF"/>
      </font>
      <fill>
        <patternFill patternType="solid">
          <fgColor rgb="FFFF4778"/>
          <bgColor rgb="FFFF4778"/>
        </patternFill>
      </fill>
      <border/>
    </dxf>
    <dxf>
      <font>
        <b/>
        <color rgb="FFFFFFFF"/>
      </font>
      <fill>
        <patternFill patternType="solid">
          <fgColor rgb="FFFF3E30"/>
          <bgColor rgb="FFFF3E30"/>
        </patternFill>
      </fill>
      <border/>
    </dxf>
    <dxf>
      <font>
        <b/>
        <color rgb="FF009E29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>
        <b/>
        <color theme="0"/>
      </font>
      <fill>
        <patternFill patternType="solid">
          <fgColor rgb="FF274E13"/>
          <bgColor rgb="FF274E13"/>
        </patternFill>
      </fill>
      <border/>
    </dxf>
    <dxf>
      <font>
        <b/>
        <color rgb="FFF3F3F3"/>
      </font>
      <fill>
        <patternFill patternType="solid">
          <fgColor rgb="FF000000"/>
          <bgColor rgb="FF000000"/>
        </patternFill>
      </fill>
      <border/>
    </dxf>
    <dxf>
      <font>
        <strike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>
        <b/>
        <color rgb="FFFFFFFF"/>
      </font>
      <fill>
        <patternFill patternType="solid">
          <fgColor theme="7"/>
          <bgColor theme="7"/>
        </patternFill>
      </fill>
      <border/>
    </dxf>
    <dxf>
      <font>
        <b/>
        <color rgb="FFFFFFFF"/>
      </font>
      <fill>
        <patternFill patternType="solid">
          <fgColor rgb="FFF4C7C3"/>
          <bgColor rgb="FFF4C7C3"/>
        </patternFill>
      </fill>
      <border/>
    </dxf>
    <dxf>
      <font>
        <b/>
        <color rgb="FF783F04"/>
      </font>
      <fill>
        <patternFill patternType="solid">
          <fgColor rgb="FFE69138"/>
          <bgColor rgb="FFE69138"/>
        </patternFill>
      </fill>
      <border/>
    </dxf>
    <dxf>
      <font>
        <b/>
        <color rgb="FF000000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Statistics!$E$5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val>
            <c:numRef>
              <c:f>Statistics!$E$6</c:f>
              <c:numCache/>
            </c:numRef>
          </c:val>
        </c:ser>
        <c:ser>
          <c:idx val="1"/>
          <c:order val="1"/>
          <c:tx>
            <c:strRef>
              <c:f>Statistics!$F$5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val>
            <c:numRef>
              <c:f>Statistics!$F$6</c:f>
              <c:numCache/>
            </c:numRef>
          </c:val>
        </c:ser>
        <c:ser>
          <c:idx val="2"/>
          <c:order val="2"/>
          <c:tx>
            <c:strRef>
              <c:f>Statistics!$G$5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val>
            <c:numRef>
              <c:f>Statistics!$G$6</c:f>
              <c:numCache/>
            </c:numRef>
          </c:val>
        </c:ser>
        <c:ser>
          <c:idx val="3"/>
          <c:order val="3"/>
          <c:tx>
            <c:strRef>
              <c:f>Statistics!$H$5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val>
            <c:numRef>
              <c:f>Statistics!$H$6</c:f>
              <c:numCache/>
            </c:numRef>
          </c:val>
        </c:ser>
        <c:overlap val="100"/>
        <c:axId val="193135163"/>
        <c:axId val="1050777718"/>
      </c:barChart>
      <c:catAx>
        <c:axId val="193135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777718"/>
      </c:catAx>
      <c:valAx>
        <c:axId val="1050777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35163"/>
      </c:valAx>
    </c:plotArea>
    <c:legend>
      <c:legendPos val="b"/>
      <c:overlay val="0"/>
      <c:txPr>
        <a:bodyPr/>
        <a:lstStyle/>
        <a:p>
          <a:pPr lvl="0">
            <a:defRPr b="0" sz="1400">
              <a:solidFill>
                <a:srgbClr val="999999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0</xdr:row>
      <xdr:rowOff>0</xdr:rowOff>
    </xdr:from>
    <xdr:ext cx="266700" cy="333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</xdr:colOff>
      <xdr:row>3</xdr:row>
      <xdr:rowOff>161925</xdr:rowOff>
    </xdr:from>
    <xdr:ext cx="3429000" cy="3000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JackSparrow/43814/admin/map/" TargetMode="External"/><Relationship Id="rId190" Type="http://schemas.openxmlformats.org/officeDocument/2006/relationships/hyperlink" Target="https://www.munzee.com/m/Nicolet/874/" TargetMode="External"/><Relationship Id="rId42" Type="http://schemas.openxmlformats.org/officeDocument/2006/relationships/hyperlink" Target="https://www.munzee.com/m/Kapor24/1374/" TargetMode="External"/><Relationship Id="rId41" Type="http://schemas.openxmlformats.org/officeDocument/2006/relationships/hyperlink" Target="https://www.munzee.com/m/29Februaris/1628/" TargetMode="External"/><Relationship Id="rId44" Type="http://schemas.openxmlformats.org/officeDocument/2006/relationships/hyperlink" Target="https://www.munzee.com/m/Jafo43/34565" TargetMode="External"/><Relationship Id="rId194" Type="http://schemas.openxmlformats.org/officeDocument/2006/relationships/hyperlink" Target="https://www.munzee.com/m/mathew611/1332/" TargetMode="External"/><Relationship Id="rId43" Type="http://schemas.openxmlformats.org/officeDocument/2006/relationships/hyperlink" Target="https://www.munzee.com/m/TFAL/9735/" TargetMode="External"/><Relationship Id="rId193" Type="http://schemas.openxmlformats.org/officeDocument/2006/relationships/hyperlink" Target="https://www.munzee.com/m/Nicolet/876/" TargetMode="External"/><Relationship Id="rId46" Type="http://schemas.openxmlformats.org/officeDocument/2006/relationships/hyperlink" Target="https://www.munzee.com/m/MacickaLizza/1988" TargetMode="External"/><Relationship Id="rId192" Type="http://schemas.openxmlformats.org/officeDocument/2006/relationships/hyperlink" Target="https://www.munzee.com/m/Neloras/2567/" TargetMode="External"/><Relationship Id="rId45" Type="http://schemas.openxmlformats.org/officeDocument/2006/relationships/hyperlink" Target="https://www.munzee.com/m/Charonovci/2992" TargetMode="External"/><Relationship Id="rId191" Type="http://schemas.openxmlformats.org/officeDocument/2006/relationships/hyperlink" Target="https://www.munzee.com/m/mathew611/1329/" TargetMode="External"/><Relationship Id="rId48" Type="http://schemas.openxmlformats.org/officeDocument/2006/relationships/hyperlink" Target="https://www.munzee.com/m/FlamingoFlurrier/9678/admin/" TargetMode="External"/><Relationship Id="rId187" Type="http://schemas.openxmlformats.org/officeDocument/2006/relationships/hyperlink" Target="https://www.munzee.com/m/MacickaLizza/1783" TargetMode="External"/><Relationship Id="rId47" Type="http://schemas.openxmlformats.org/officeDocument/2006/relationships/hyperlink" Target="https://www.munzee.com/m/TFAL/9057/" TargetMode="External"/><Relationship Id="rId186" Type="http://schemas.openxmlformats.org/officeDocument/2006/relationships/hyperlink" Target="https://www.munzee.com/m/Charonovci/1807" TargetMode="External"/><Relationship Id="rId185" Type="http://schemas.openxmlformats.org/officeDocument/2006/relationships/hyperlink" Target="https://www.munzee.com/m/EeveeFox/1669" TargetMode="External"/><Relationship Id="rId49" Type="http://schemas.openxmlformats.org/officeDocument/2006/relationships/hyperlink" Target="https://www.munzee.com/m/EeveeFox/2071" TargetMode="External"/><Relationship Id="rId184" Type="http://schemas.openxmlformats.org/officeDocument/2006/relationships/hyperlink" Target="https://www.munzee.com/m/MacickaLizza/1134" TargetMode="External"/><Relationship Id="rId189" Type="http://schemas.openxmlformats.org/officeDocument/2006/relationships/hyperlink" Target="https://www.munzee.com/m/Neloras/2563/" TargetMode="External"/><Relationship Id="rId188" Type="http://schemas.openxmlformats.org/officeDocument/2006/relationships/hyperlink" Target="https://www.munzee.com/m/EeveeFox/1894" TargetMode="External"/><Relationship Id="rId31" Type="http://schemas.openxmlformats.org/officeDocument/2006/relationships/hyperlink" Target="https://www.munzee.com/m/TubaDude/9139/" TargetMode="External"/><Relationship Id="rId30" Type="http://schemas.openxmlformats.org/officeDocument/2006/relationships/hyperlink" Target="https://www.munzee.com/m/Franske/2166/" TargetMode="External"/><Relationship Id="rId33" Type="http://schemas.openxmlformats.org/officeDocument/2006/relationships/hyperlink" Target="https://www.munzee.com/m/CoalCracker7/35451/" TargetMode="External"/><Relationship Id="rId183" Type="http://schemas.openxmlformats.org/officeDocument/2006/relationships/hyperlink" Target="https://www.munzee.com/m/Charonovci/2713" TargetMode="External"/><Relationship Id="rId32" Type="http://schemas.openxmlformats.org/officeDocument/2006/relationships/hyperlink" Target="https://www.munzee.com/m/kwd/17148/" TargetMode="External"/><Relationship Id="rId182" Type="http://schemas.openxmlformats.org/officeDocument/2006/relationships/hyperlink" Target="https://www.munzee.com/m/EeveeFox/1902" TargetMode="External"/><Relationship Id="rId35" Type="http://schemas.openxmlformats.org/officeDocument/2006/relationships/hyperlink" Target="https://www.munzee.com/m/TubaDude/9020/" TargetMode="External"/><Relationship Id="rId181" Type="http://schemas.openxmlformats.org/officeDocument/2006/relationships/hyperlink" Target="https://www.munzee.com/m/MacickaLizza/1780" TargetMode="External"/><Relationship Id="rId34" Type="http://schemas.openxmlformats.org/officeDocument/2006/relationships/hyperlink" Target="https://www.munzee.com/m/kepke3/2963/" TargetMode="External"/><Relationship Id="rId180" Type="http://schemas.openxmlformats.org/officeDocument/2006/relationships/hyperlink" Target="https://www.munzee.com/m/Charonovci/2714" TargetMode="External"/><Relationship Id="rId37" Type="http://schemas.openxmlformats.org/officeDocument/2006/relationships/hyperlink" Target="https://www.munzee.com/m/georeyna/11946/" TargetMode="External"/><Relationship Id="rId176" Type="http://schemas.openxmlformats.org/officeDocument/2006/relationships/hyperlink" Target="https://www.munzee.com/m/EeveeFox/1900" TargetMode="External"/><Relationship Id="rId36" Type="http://schemas.openxmlformats.org/officeDocument/2006/relationships/hyperlink" Target="https://www.munzee.com/m/roughdraft/16969/" TargetMode="External"/><Relationship Id="rId175" Type="http://schemas.openxmlformats.org/officeDocument/2006/relationships/hyperlink" Target="https://www.munzee.com/m/MacickaLizza/1782/" TargetMode="External"/><Relationship Id="rId39" Type="http://schemas.openxmlformats.org/officeDocument/2006/relationships/hyperlink" Target="https://www.munzee.com/m/Kapor24/970/" TargetMode="External"/><Relationship Id="rId174" Type="http://schemas.openxmlformats.org/officeDocument/2006/relationships/hyperlink" Target="https://www.munzee.com/m/Charonovci/2711" TargetMode="External"/><Relationship Id="rId38" Type="http://schemas.openxmlformats.org/officeDocument/2006/relationships/hyperlink" Target="https://www.munzee.com/m/and2470/1690/" TargetMode="External"/><Relationship Id="rId173" Type="http://schemas.openxmlformats.org/officeDocument/2006/relationships/hyperlink" Target="https://www.munzee.com/m/Kapor24/1377/" TargetMode="External"/><Relationship Id="rId179" Type="http://schemas.openxmlformats.org/officeDocument/2006/relationships/hyperlink" Target="https://www.munzee.com/m/EeveeFox/1901" TargetMode="External"/><Relationship Id="rId178" Type="http://schemas.openxmlformats.org/officeDocument/2006/relationships/hyperlink" Target="https://www.munzee.com/m/MacickaLizza/1781" TargetMode="External"/><Relationship Id="rId177" Type="http://schemas.openxmlformats.org/officeDocument/2006/relationships/hyperlink" Target="https://www.munzee.com/m/Charonovci/429" TargetMode="External"/><Relationship Id="rId20" Type="http://schemas.openxmlformats.org/officeDocument/2006/relationships/hyperlink" Target="https://www.munzee.com/m/Nicolet/471/" TargetMode="External"/><Relationship Id="rId22" Type="http://schemas.openxmlformats.org/officeDocument/2006/relationships/hyperlink" Target="https://www.munzee.com/m/Neloras/2555/" TargetMode="External"/><Relationship Id="rId21" Type="http://schemas.openxmlformats.org/officeDocument/2006/relationships/hyperlink" Target="https://www.munzee.com/m/mathew611/1335/" TargetMode="External"/><Relationship Id="rId24" Type="http://schemas.openxmlformats.org/officeDocument/2006/relationships/hyperlink" Target="https://www.munzee.com/m/mathew611/1336/" TargetMode="External"/><Relationship Id="rId23" Type="http://schemas.openxmlformats.org/officeDocument/2006/relationships/hyperlink" Target="https://www.munzee.com/m/Nicolet/877/" TargetMode="External"/><Relationship Id="rId26" Type="http://schemas.openxmlformats.org/officeDocument/2006/relationships/hyperlink" Target="https://www.munzee.com/m/Nicolet/878/" TargetMode="External"/><Relationship Id="rId25" Type="http://schemas.openxmlformats.org/officeDocument/2006/relationships/hyperlink" Target="https://www.munzee.com/m/Neloras/2556/" TargetMode="External"/><Relationship Id="rId28" Type="http://schemas.openxmlformats.org/officeDocument/2006/relationships/hyperlink" Target="https://www.munzee.com/m/Kapor24/1382/" TargetMode="External"/><Relationship Id="rId27" Type="http://schemas.openxmlformats.org/officeDocument/2006/relationships/hyperlink" Target="https://www.munzee.com/m/mathew611/941/" TargetMode="External"/><Relationship Id="rId29" Type="http://schemas.openxmlformats.org/officeDocument/2006/relationships/hyperlink" Target="https://www.munzee.com/m/hems79/9604/" TargetMode="External"/><Relationship Id="rId11" Type="http://schemas.openxmlformats.org/officeDocument/2006/relationships/hyperlink" Target="https://www.munzee.com/m/Shun79/5221/" TargetMode="External"/><Relationship Id="rId10" Type="http://schemas.openxmlformats.org/officeDocument/2006/relationships/hyperlink" Target="https://www.munzee.com/m/Kapor24/1340/" TargetMode="External"/><Relationship Id="rId13" Type="http://schemas.openxmlformats.org/officeDocument/2006/relationships/hyperlink" Target="https://www.munzee.com/m/Neloras/1830/" TargetMode="External"/><Relationship Id="rId12" Type="http://schemas.openxmlformats.org/officeDocument/2006/relationships/hyperlink" Target="https://www.munzee.com/m/Kiitokurre/15734/" TargetMode="External"/><Relationship Id="rId15" Type="http://schemas.openxmlformats.org/officeDocument/2006/relationships/hyperlink" Target="https://www.munzee.com/m/mathew611/1330/" TargetMode="External"/><Relationship Id="rId198" Type="http://schemas.openxmlformats.org/officeDocument/2006/relationships/hyperlink" Target="https://www.munzee.com/m/Neloras/2566/" TargetMode="External"/><Relationship Id="rId14" Type="http://schemas.openxmlformats.org/officeDocument/2006/relationships/hyperlink" Target="https://www.munzee.com/m/Nicolet/872/" TargetMode="External"/><Relationship Id="rId197" Type="http://schemas.openxmlformats.org/officeDocument/2006/relationships/hyperlink" Target="https://www.munzee.com/m/mathew611/1331/" TargetMode="External"/><Relationship Id="rId17" Type="http://schemas.openxmlformats.org/officeDocument/2006/relationships/hyperlink" Target="https://www.munzee.com/m/Nicolet/875/" TargetMode="External"/><Relationship Id="rId196" Type="http://schemas.openxmlformats.org/officeDocument/2006/relationships/hyperlink" Target="https://www.munzee.com/m/Nicolet/880/" TargetMode="External"/><Relationship Id="rId16" Type="http://schemas.openxmlformats.org/officeDocument/2006/relationships/hyperlink" Target="https://www.munzee.com/m/Neloras/2553/" TargetMode="External"/><Relationship Id="rId195" Type="http://schemas.openxmlformats.org/officeDocument/2006/relationships/hyperlink" Target="https://www.munzee.com/m/Neloras/2568/" TargetMode="External"/><Relationship Id="rId19" Type="http://schemas.openxmlformats.org/officeDocument/2006/relationships/hyperlink" Target="https://www.munzee.com/m/Neloras/2554/" TargetMode="External"/><Relationship Id="rId18" Type="http://schemas.openxmlformats.org/officeDocument/2006/relationships/hyperlink" Target="https://www.munzee.com/m/mathew611/1333/" TargetMode="External"/><Relationship Id="rId199" Type="http://schemas.openxmlformats.org/officeDocument/2006/relationships/hyperlink" Target="https://www.munzee.com/m/Nicolet/873/" TargetMode="External"/><Relationship Id="rId84" Type="http://schemas.openxmlformats.org/officeDocument/2006/relationships/hyperlink" Target="https://www.munzee.com/m/Kapor24/973/" TargetMode="External"/><Relationship Id="rId83" Type="http://schemas.openxmlformats.org/officeDocument/2006/relationships/hyperlink" Target="https://www.munzee.com/m/BonnieB1/14415/" TargetMode="External"/><Relationship Id="rId86" Type="http://schemas.openxmlformats.org/officeDocument/2006/relationships/hyperlink" Target="https://www.munzee.com/m/Mon4ikaCriss/3734" TargetMode="External"/><Relationship Id="rId85" Type="http://schemas.openxmlformats.org/officeDocument/2006/relationships/hyperlink" Target="https://www.munzee.com/m/TheJenks7/6529/" TargetMode="External"/><Relationship Id="rId88" Type="http://schemas.openxmlformats.org/officeDocument/2006/relationships/hyperlink" Target="https://www.munzee.com/m/Rikitan/4748/" TargetMode="External"/><Relationship Id="rId150" Type="http://schemas.openxmlformats.org/officeDocument/2006/relationships/hyperlink" Target="https://www.munzee.com/m/Derlame/35600/" TargetMode="External"/><Relationship Id="rId87" Type="http://schemas.openxmlformats.org/officeDocument/2006/relationships/hyperlink" Target="https://www.munzee.com/m/Kapor24/1373/" TargetMode="External"/><Relationship Id="rId89" Type="http://schemas.openxmlformats.org/officeDocument/2006/relationships/hyperlink" Target="https://www.munzee.com/m/Charonovci/2359/" TargetMode="External"/><Relationship Id="rId80" Type="http://schemas.openxmlformats.org/officeDocument/2006/relationships/hyperlink" Target="https://www.munzee.com/m/RangerTJ/2161/" TargetMode="External"/><Relationship Id="rId82" Type="http://schemas.openxmlformats.org/officeDocument/2006/relationships/hyperlink" Target="https://www.munzee.com/m/geckofreund/11154/" TargetMode="External"/><Relationship Id="rId81" Type="http://schemas.openxmlformats.org/officeDocument/2006/relationships/hyperlink" Target="https://www.munzee.com/m/Adushka/1532/" TargetMode="External"/><Relationship Id="rId1" Type="http://schemas.openxmlformats.org/officeDocument/2006/relationships/hyperlink" Target="https://www.munzee.com/map/u2s1yq0c2/16" TargetMode="External"/><Relationship Id="rId2" Type="http://schemas.openxmlformats.org/officeDocument/2006/relationships/hyperlink" Target="https://tinyurl.com/LakeLighthouse" TargetMode="External"/><Relationship Id="rId3" Type="http://schemas.openxmlformats.org/officeDocument/2006/relationships/hyperlink" Target="http://gardenpainter.ide.sk/paint.php" TargetMode="External"/><Relationship Id="rId149" Type="http://schemas.openxmlformats.org/officeDocument/2006/relationships/hyperlink" Target="https://www.munzee.com/m/Neloras/2486/" TargetMode="External"/><Relationship Id="rId4" Type="http://schemas.openxmlformats.org/officeDocument/2006/relationships/hyperlink" Target="https://www.munzee.com/m/TFAL/9774/" TargetMode="External"/><Relationship Id="rId148" Type="http://schemas.openxmlformats.org/officeDocument/2006/relationships/hyperlink" Target="https://www.munzee.com/m/Centern/13209/" TargetMode="External"/><Relationship Id="rId9" Type="http://schemas.openxmlformats.org/officeDocument/2006/relationships/hyperlink" Target="https://www.munzee.com/m/kepke3/2093/" TargetMode="External"/><Relationship Id="rId143" Type="http://schemas.openxmlformats.org/officeDocument/2006/relationships/hyperlink" Target="https://www.munzee.com/m/VikingPrincess/3130" TargetMode="External"/><Relationship Id="rId142" Type="http://schemas.openxmlformats.org/officeDocument/2006/relationships/hyperlink" Target="https://www.munzee.com/m/nzseries1/10236/" TargetMode="External"/><Relationship Id="rId141" Type="http://schemas.openxmlformats.org/officeDocument/2006/relationships/hyperlink" Target="https://www.munzee.com/m/soule122/3392/" TargetMode="External"/><Relationship Id="rId140" Type="http://schemas.openxmlformats.org/officeDocument/2006/relationships/hyperlink" Target="https://www.munzee.com/m/TFAL/4147/" TargetMode="External"/><Relationship Id="rId5" Type="http://schemas.openxmlformats.org/officeDocument/2006/relationships/hyperlink" Target="https://www.munzee.com/m/VikingPrincess/2981" TargetMode="External"/><Relationship Id="rId147" Type="http://schemas.openxmlformats.org/officeDocument/2006/relationships/hyperlink" Target="https://www.munzee.com/m/Neloras/2561/" TargetMode="External"/><Relationship Id="rId6" Type="http://schemas.openxmlformats.org/officeDocument/2006/relationships/hyperlink" Target="https://www.munzee.com/m/mathew611/1295/" TargetMode="External"/><Relationship Id="rId146" Type="http://schemas.openxmlformats.org/officeDocument/2006/relationships/hyperlink" Target="https://www.munzee.com/m/EeveeFox/1899" TargetMode="External"/><Relationship Id="rId7" Type="http://schemas.openxmlformats.org/officeDocument/2006/relationships/hyperlink" Target="https://www.munzee.com/m/Nicolet/828/" TargetMode="External"/><Relationship Id="rId145" Type="http://schemas.openxmlformats.org/officeDocument/2006/relationships/hyperlink" Target="https://www.munzee.com/m/MacickaLizza/1502" TargetMode="External"/><Relationship Id="rId8" Type="http://schemas.openxmlformats.org/officeDocument/2006/relationships/hyperlink" Target="https://www.munzee.com/m/Neloras/2476/" TargetMode="External"/><Relationship Id="rId144" Type="http://schemas.openxmlformats.org/officeDocument/2006/relationships/hyperlink" Target="https://www.munzee.com/m/pikespice/16068/" TargetMode="External"/><Relationship Id="rId73" Type="http://schemas.openxmlformats.org/officeDocument/2006/relationships/hyperlink" Target="https://www.munzee.com/m/Kapor24/1375/" TargetMode="External"/><Relationship Id="rId72" Type="http://schemas.openxmlformats.org/officeDocument/2006/relationships/hyperlink" Target="https://www.munzee.com/m/Neloras/2558/" TargetMode="External"/><Relationship Id="rId75" Type="http://schemas.openxmlformats.org/officeDocument/2006/relationships/hyperlink" Target="https://www.munzee.com/m/teamsturms/8407/admin/" TargetMode="External"/><Relationship Id="rId74" Type="http://schemas.openxmlformats.org/officeDocument/2006/relationships/hyperlink" Target="https://www.munzee.com/m/Majsan/12397/" TargetMode="External"/><Relationship Id="rId77" Type="http://schemas.openxmlformats.org/officeDocument/2006/relationships/hyperlink" Target="https://www.munzee.com/m/Aiden29/7433/" TargetMode="External"/><Relationship Id="rId76" Type="http://schemas.openxmlformats.org/officeDocument/2006/relationships/hyperlink" Target="https://www.munzee.com/m/Bisquick2/9653/" TargetMode="External"/><Relationship Id="rId79" Type="http://schemas.openxmlformats.org/officeDocument/2006/relationships/hyperlink" Target="https://www.munzee.com/m/Neloras/3282/" TargetMode="External"/><Relationship Id="rId78" Type="http://schemas.openxmlformats.org/officeDocument/2006/relationships/hyperlink" Target="https://www.munzee.com/m/Nicolet/1386/" TargetMode="External"/><Relationship Id="rId71" Type="http://schemas.openxmlformats.org/officeDocument/2006/relationships/hyperlink" Target="https://www.munzee.com/m/Nicolet/846/" TargetMode="External"/><Relationship Id="rId70" Type="http://schemas.openxmlformats.org/officeDocument/2006/relationships/hyperlink" Target="https://www.munzee.com/m/mathew611/943/" TargetMode="External"/><Relationship Id="rId139" Type="http://schemas.openxmlformats.org/officeDocument/2006/relationships/hyperlink" Target="https://www.munzee.com/m/Charonovci/2313" TargetMode="External"/><Relationship Id="rId138" Type="http://schemas.openxmlformats.org/officeDocument/2006/relationships/hyperlink" Target="https://www.munzee.com/m/EeveeFox/1482" TargetMode="External"/><Relationship Id="rId137" Type="http://schemas.openxmlformats.org/officeDocument/2006/relationships/hyperlink" Target="https://www.munzee.com/m/MacickaLizza/1148/" TargetMode="External"/><Relationship Id="rId132" Type="http://schemas.openxmlformats.org/officeDocument/2006/relationships/hyperlink" Target="https://www.munzee.com/m/Kapor24/1029/" TargetMode="External"/><Relationship Id="rId131" Type="http://schemas.openxmlformats.org/officeDocument/2006/relationships/hyperlink" Target="https://www.munzee.com/m/nly1972/2208/" TargetMode="External"/><Relationship Id="rId130" Type="http://schemas.openxmlformats.org/officeDocument/2006/relationships/hyperlink" Target="https://www.munzee.com/m/Mon4ikaCriss/3205" TargetMode="External"/><Relationship Id="rId136" Type="http://schemas.openxmlformats.org/officeDocument/2006/relationships/hyperlink" Target="https://www.munzee.com/m/Charonovci/1926" TargetMode="External"/><Relationship Id="rId135" Type="http://schemas.openxmlformats.org/officeDocument/2006/relationships/hyperlink" Target="https://www.munzee.com/m/EeveeFox/1724" TargetMode="External"/><Relationship Id="rId134" Type="http://schemas.openxmlformats.org/officeDocument/2006/relationships/hyperlink" Target="https://www.munzee.com/m/MacickaLizza/1713" TargetMode="External"/><Relationship Id="rId133" Type="http://schemas.openxmlformats.org/officeDocument/2006/relationships/hyperlink" Target="https://www.munzee.com/m/Charonovci/2712" TargetMode="External"/><Relationship Id="rId62" Type="http://schemas.openxmlformats.org/officeDocument/2006/relationships/hyperlink" Target="https://www.munzee.com/m/Kapor24/1153/" TargetMode="External"/><Relationship Id="rId61" Type="http://schemas.openxmlformats.org/officeDocument/2006/relationships/hyperlink" Target="https://www.munzee.com/m/Neloras/2149/" TargetMode="External"/><Relationship Id="rId64" Type="http://schemas.openxmlformats.org/officeDocument/2006/relationships/hyperlink" Target="https://www.munzee.com/m/mathew611/1141/" TargetMode="External"/><Relationship Id="rId63" Type="http://schemas.openxmlformats.org/officeDocument/2006/relationships/hyperlink" Target="https://www.munzee.com/m/Rikitan/4446/" TargetMode="External"/><Relationship Id="rId66" Type="http://schemas.openxmlformats.org/officeDocument/2006/relationships/hyperlink" Target="https://www.munzee.com/m/Nicolet/612/" TargetMode="External"/><Relationship Id="rId172" Type="http://schemas.openxmlformats.org/officeDocument/2006/relationships/hyperlink" Target="https://www.munzee.com/m/TFAL/7817/" TargetMode="External"/><Relationship Id="rId65" Type="http://schemas.openxmlformats.org/officeDocument/2006/relationships/hyperlink" Target="https://www.munzee.com/m/Kapor24/1168/" TargetMode="External"/><Relationship Id="rId171" Type="http://schemas.openxmlformats.org/officeDocument/2006/relationships/hyperlink" Target="https://www.munzee.com/m/halizwein/24574/" TargetMode="External"/><Relationship Id="rId68" Type="http://schemas.openxmlformats.org/officeDocument/2006/relationships/hyperlink" Target="https://www.munzee.com/m/Nicolet/382/" TargetMode="External"/><Relationship Id="rId170" Type="http://schemas.openxmlformats.org/officeDocument/2006/relationships/hyperlink" Target="https://www.munzee.com/m/Kapor24/1015/" TargetMode="External"/><Relationship Id="rId67" Type="http://schemas.openxmlformats.org/officeDocument/2006/relationships/hyperlink" Target="https://www.munzee.com/m/Neloras/2224/" TargetMode="External"/><Relationship Id="rId60" Type="http://schemas.openxmlformats.org/officeDocument/2006/relationships/hyperlink" Target="https://www.munzee.com/m/Nicolet/557/" TargetMode="External"/><Relationship Id="rId165" Type="http://schemas.openxmlformats.org/officeDocument/2006/relationships/hyperlink" Target="https://www.munzee.com/m/MeanderingMonkeys/18381/" TargetMode="External"/><Relationship Id="rId69" Type="http://schemas.openxmlformats.org/officeDocument/2006/relationships/hyperlink" Target="https://www.munzee.com/m/Neloras/2504/" TargetMode="External"/><Relationship Id="rId164" Type="http://schemas.openxmlformats.org/officeDocument/2006/relationships/hyperlink" Target="https://www.munzee.com/m/Kapor24/1362/" TargetMode="External"/><Relationship Id="rId163" Type="http://schemas.openxmlformats.org/officeDocument/2006/relationships/hyperlink" Target="https://www.munzee.com/m/Netkaloz/11095/" TargetMode="External"/><Relationship Id="rId162" Type="http://schemas.openxmlformats.org/officeDocument/2006/relationships/hyperlink" Target="https://www.munzee.com/m/Rikitan/4806/" TargetMode="External"/><Relationship Id="rId169" Type="http://schemas.openxmlformats.org/officeDocument/2006/relationships/hyperlink" Target="https://www.munzee.com/m/kpcrystal07/23906/" TargetMode="External"/><Relationship Id="rId168" Type="http://schemas.openxmlformats.org/officeDocument/2006/relationships/hyperlink" Target="https://www.munzee.com/m/mdtt/11737/" TargetMode="External"/><Relationship Id="rId167" Type="http://schemas.openxmlformats.org/officeDocument/2006/relationships/hyperlink" Target="https://www.munzee.com/m/TheOneWhoScans/9787/" TargetMode="External"/><Relationship Id="rId166" Type="http://schemas.openxmlformats.org/officeDocument/2006/relationships/hyperlink" Target="https://www.munzee.com/m/pikespice/16023/" TargetMode="External"/><Relationship Id="rId51" Type="http://schemas.openxmlformats.org/officeDocument/2006/relationships/hyperlink" Target="https://www.munzee.com/m/MacickaLizza/1435" TargetMode="External"/><Relationship Id="rId50" Type="http://schemas.openxmlformats.org/officeDocument/2006/relationships/hyperlink" Target="https://www.munzee.com/m/Charonovci/2946" TargetMode="External"/><Relationship Id="rId53" Type="http://schemas.openxmlformats.org/officeDocument/2006/relationships/hyperlink" Target="https://www.munzee.com/m/TFAL/7499/" TargetMode="External"/><Relationship Id="rId52" Type="http://schemas.openxmlformats.org/officeDocument/2006/relationships/hyperlink" Target="https://www.munzee.com/m/EeveeFox/2075" TargetMode="External"/><Relationship Id="rId55" Type="http://schemas.openxmlformats.org/officeDocument/2006/relationships/hyperlink" Target="https://www.munzee.com/m/PelicanRouge/7621/" TargetMode="External"/><Relationship Id="rId161" Type="http://schemas.openxmlformats.org/officeDocument/2006/relationships/hyperlink" Target="https://www.munzee.com/m/mortonfox/16644/admin/" TargetMode="External"/><Relationship Id="rId54" Type="http://schemas.openxmlformats.org/officeDocument/2006/relationships/hyperlink" Target="https://www.munzee.com/m/Thepaulsons/7263/" TargetMode="External"/><Relationship Id="rId160" Type="http://schemas.openxmlformats.org/officeDocument/2006/relationships/hyperlink" Target="https://www.munzee.com/m/Kapor24/1376/" TargetMode="External"/><Relationship Id="rId57" Type="http://schemas.openxmlformats.org/officeDocument/2006/relationships/hyperlink" Target="https://www.munzee.com/m/Rikitan/4746/" TargetMode="External"/><Relationship Id="rId56" Type="http://schemas.openxmlformats.org/officeDocument/2006/relationships/hyperlink" Target="https://www.munzee.com/m/EeveeFox/1988" TargetMode="External"/><Relationship Id="rId159" Type="http://schemas.openxmlformats.org/officeDocument/2006/relationships/hyperlink" Target="https://www.munzee.com/m/Neloras/2562/" TargetMode="External"/><Relationship Id="rId59" Type="http://schemas.openxmlformats.org/officeDocument/2006/relationships/hyperlink" Target="https://www.munzee.com/m/mathew611/1077/" TargetMode="External"/><Relationship Id="rId154" Type="http://schemas.openxmlformats.org/officeDocument/2006/relationships/hyperlink" Target="https://www.munzee.com/m/taska1981/7575/" TargetMode="External"/><Relationship Id="rId58" Type="http://schemas.openxmlformats.org/officeDocument/2006/relationships/hyperlink" Target="https://www.munzee.com/m/Neloras/2557/" TargetMode="External"/><Relationship Id="rId153" Type="http://schemas.openxmlformats.org/officeDocument/2006/relationships/hyperlink" Target="https://www.munzee.com/m/georeyna/11947/" TargetMode="External"/><Relationship Id="rId152" Type="http://schemas.openxmlformats.org/officeDocument/2006/relationships/hyperlink" Target="https://www.munzee.com/m/janzattic/17914" TargetMode="External"/><Relationship Id="rId151" Type="http://schemas.openxmlformats.org/officeDocument/2006/relationships/hyperlink" Target="https://www.munzee.com/m/Rikitan/5045/" TargetMode="External"/><Relationship Id="rId158" Type="http://schemas.openxmlformats.org/officeDocument/2006/relationships/hyperlink" Target="https://www.munzee.com/m/destolkjes4ever/6885/" TargetMode="External"/><Relationship Id="rId157" Type="http://schemas.openxmlformats.org/officeDocument/2006/relationships/hyperlink" Target="https://www.munzee.com/m/mathew611/948/" TargetMode="External"/><Relationship Id="rId156" Type="http://schemas.openxmlformats.org/officeDocument/2006/relationships/hyperlink" Target="https://www.munzee.com/m/Neloras/1803/" TargetMode="External"/><Relationship Id="rId155" Type="http://schemas.openxmlformats.org/officeDocument/2006/relationships/hyperlink" Target="https://www.munzee.com/m/Nicolet/392/" TargetMode="External"/><Relationship Id="rId107" Type="http://schemas.openxmlformats.org/officeDocument/2006/relationships/hyperlink" Target="https://www.munzee.com/m/Kyrandia/5824/" TargetMode="External"/><Relationship Id="rId228" Type="http://schemas.openxmlformats.org/officeDocument/2006/relationships/hyperlink" Target="https://www.munzee.com/m/EeveeFox/1896" TargetMode="External"/><Relationship Id="rId106" Type="http://schemas.openxmlformats.org/officeDocument/2006/relationships/hyperlink" Target="https://www.munzee.com/m/sickman/10063" TargetMode="External"/><Relationship Id="rId227" Type="http://schemas.openxmlformats.org/officeDocument/2006/relationships/hyperlink" Target="https://www.munzee.com/m/MacickaLizza/1778" TargetMode="External"/><Relationship Id="rId105" Type="http://schemas.openxmlformats.org/officeDocument/2006/relationships/hyperlink" Target="https://www.munzee.com/m/Westies/10249" TargetMode="External"/><Relationship Id="rId226" Type="http://schemas.openxmlformats.org/officeDocument/2006/relationships/hyperlink" Target="https://www.munzee.com/m/Charonovci/2654" TargetMode="External"/><Relationship Id="rId104" Type="http://schemas.openxmlformats.org/officeDocument/2006/relationships/hyperlink" Target="https://www.munzee.com/m/Lanyasummer/7914/" TargetMode="External"/><Relationship Id="rId225" Type="http://schemas.openxmlformats.org/officeDocument/2006/relationships/hyperlink" Target="https://www.munzee.com/m/EeveeFox/1897" TargetMode="External"/><Relationship Id="rId109" Type="http://schemas.openxmlformats.org/officeDocument/2006/relationships/hyperlink" Target="https://www.munzee.com/m/Stacybuckwyk/2152/" TargetMode="External"/><Relationship Id="rId108" Type="http://schemas.openxmlformats.org/officeDocument/2006/relationships/hyperlink" Target="https://www.munzee.com/m/Neloras/2488/" TargetMode="External"/><Relationship Id="rId229" Type="http://schemas.openxmlformats.org/officeDocument/2006/relationships/hyperlink" Target="https://www.munzee.com/m/Charonovci/2708" TargetMode="External"/><Relationship Id="rId220" Type="http://schemas.openxmlformats.org/officeDocument/2006/relationships/hyperlink" Target="https://www.munzee.com/m/Charonovci/2710" TargetMode="External"/><Relationship Id="rId103" Type="http://schemas.openxmlformats.org/officeDocument/2006/relationships/hyperlink" Target="https://www.munzee.com/m/Neloras/2559/" TargetMode="External"/><Relationship Id="rId224" Type="http://schemas.openxmlformats.org/officeDocument/2006/relationships/hyperlink" Target="https://www.munzee.com/m/MacickaLizza/1777" TargetMode="External"/><Relationship Id="rId102" Type="http://schemas.openxmlformats.org/officeDocument/2006/relationships/hyperlink" Target="https://www.munzee.com/m/amoocow/3687/" TargetMode="External"/><Relationship Id="rId223" Type="http://schemas.openxmlformats.org/officeDocument/2006/relationships/hyperlink" Target="https://www.munzee.com/m/Charonovci/2709" TargetMode="External"/><Relationship Id="rId101" Type="http://schemas.openxmlformats.org/officeDocument/2006/relationships/hyperlink" Target="https://www.munzee.com/m/rgforsythe/16856/" TargetMode="External"/><Relationship Id="rId222" Type="http://schemas.openxmlformats.org/officeDocument/2006/relationships/hyperlink" Target="https://www.munzee.com/m/EeveeFox/1898" TargetMode="External"/><Relationship Id="rId100" Type="http://schemas.openxmlformats.org/officeDocument/2006/relationships/hyperlink" Target="https://www.munzee.com/m/Centern/8089/" TargetMode="External"/><Relationship Id="rId221" Type="http://schemas.openxmlformats.org/officeDocument/2006/relationships/hyperlink" Target="https://www.munzee.com/m/MacickaLizza/1776" TargetMode="External"/><Relationship Id="rId217" Type="http://schemas.openxmlformats.org/officeDocument/2006/relationships/hyperlink" Target="https://www.munzee.com/m/Kapor24/1380/" TargetMode="External"/><Relationship Id="rId216" Type="http://schemas.openxmlformats.org/officeDocument/2006/relationships/hyperlink" Target="https://www.munzee.com/m/Adushka/944/" TargetMode="External"/><Relationship Id="rId215" Type="http://schemas.openxmlformats.org/officeDocument/2006/relationships/hyperlink" Target="https://www.munzee.com/m/TheOneWhoScans/8873/" TargetMode="External"/><Relationship Id="rId214" Type="http://schemas.openxmlformats.org/officeDocument/2006/relationships/hyperlink" Target="https://www.munzee.com/m/Kapor24/1379/" TargetMode="External"/><Relationship Id="rId219" Type="http://schemas.openxmlformats.org/officeDocument/2006/relationships/hyperlink" Target="https://www.munzee.com/m/EeveeFox/1803" TargetMode="External"/><Relationship Id="rId218" Type="http://schemas.openxmlformats.org/officeDocument/2006/relationships/hyperlink" Target="https://www.munzee.com/m/TFAL/9736/" TargetMode="External"/><Relationship Id="rId213" Type="http://schemas.openxmlformats.org/officeDocument/2006/relationships/hyperlink" Target="https://www.munzee.com/m/Adushka/945/" TargetMode="External"/><Relationship Id="rId212" Type="http://schemas.openxmlformats.org/officeDocument/2006/relationships/hyperlink" Target="https://www.munzee.com/m/Rikitan/4753/" TargetMode="External"/><Relationship Id="rId211" Type="http://schemas.openxmlformats.org/officeDocument/2006/relationships/hyperlink" Target="https://www.munzee.com/m/Kapor24/1378/" TargetMode="External"/><Relationship Id="rId210" Type="http://schemas.openxmlformats.org/officeDocument/2006/relationships/hyperlink" Target="https://www.munzee.com/m/TFAL/9742/" TargetMode="External"/><Relationship Id="rId129" Type="http://schemas.openxmlformats.org/officeDocument/2006/relationships/hyperlink" Target="https://www.munzee.com/m/Kapor24/994/" TargetMode="External"/><Relationship Id="rId128" Type="http://schemas.openxmlformats.org/officeDocument/2006/relationships/hyperlink" Target="https://www.munzee.com/m/kepke3/2910/" TargetMode="External"/><Relationship Id="rId127" Type="http://schemas.openxmlformats.org/officeDocument/2006/relationships/hyperlink" Target="https://www.munzee.com/m/Frikandelbroodjes/911/" TargetMode="External"/><Relationship Id="rId126" Type="http://schemas.openxmlformats.org/officeDocument/2006/relationships/hyperlink" Target="https://www.munzee.com/m/mathew611/1516/" TargetMode="External"/><Relationship Id="rId121" Type="http://schemas.openxmlformats.org/officeDocument/2006/relationships/hyperlink" Target="https://www.munzee.com/m/TheOneWhoScans/9794/" TargetMode="External"/><Relationship Id="rId120" Type="http://schemas.openxmlformats.org/officeDocument/2006/relationships/hyperlink" Target="https://www.munzee.com/m/barefootguru/14889/" TargetMode="External"/><Relationship Id="rId125" Type="http://schemas.openxmlformats.org/officeDocument/2006/relationships/hyperlink" Target="https://www.munzee.com/m/Nicolet/1076/" TargetMode="External"/><Relationship Id="rId124" Type="http://schemas.openxmlformats.org/officeDocument/2006/relationships/hyperlink" Target="https://www.munzee.com/m/Jeffeth/10944" TargetMode="External"/><Relationship Id="rId123" Type="http://schemas.openxmlformats.org/officeDocument/2006/relationships/hyperlink" Target="https://www.munzee.com/m/kepke3/3932/" TargetMode="External"/><Relationship Id="rId122" Type="http://schemas.openxmlformats.org/officeDocument/2006/relationships/hyperlink" Target="https://www.munzee.com/m/Netkaloz/11026/" TargetMode="External"/><Relationship Id="rId95" Type="http://schemas.openxmlformats.org/officeDocument/2006/relationships/hyperlink" Target="https://www.munzee.com/m/Charonovci/2656" TargetMode="External"/><Relationship Id="rId94" Type="http://schemas.openxmlformats.org/officeDocument/2006/relationships/hyperlink" Target="https://www.munzee.com/m/EeveeFox/1585" TargetMode="External"/><Relationship Id="rId97" Type="http://schemas.openxmlformats.org/officeDocument/2006/relationships/hyperlink" Target="https://www.munzee.com/m/lison55/12380/" TargetMode="External"/><Relationship Id="rId96" Type="http://schemas.openxmlformats.org/officeDocument/2006/relationships/hyperlink" Target="https://www.munzee.com/m/EeveeFox/1804" TargetMode="External"/><Relationship Id="rId99" Type="http://schemas.openxmlformats.org/officeDocument/2006/relationships/hyperlink" Target="https://www.munzee.com/m/VLoopSouth/2578/" TargetMode="External"/><Relationship Id="rId98" Type="http://schemas.openxmlformats.org/officeDocument/2006/relationships/hyperlink" Target="https://www.munzee.com/m/TFAL/7501/" TargetMode="External"/><Relationship Id="rId91" Type="http://schemas.openxmlformats.org/officeDocument/2006/relationships/hyperlink" Target="https://www.munzee.com/m/EeveeFox/1589" TargetMode="External"/><Relationship Id="rId90" Type="http://schemas.openxmlformats.org/officeDocument/2006/relationships/hyperlink" Target="https://www.munzee.com/m/MacickaLizza/1513" TargetMode="External"/><Relationship Id="rId93" Type="http://schemas.openxmlformats.org/officeDocument/2006/relationships/hyperlink" Target="https://www.munzee.com/m/ZlatanTrip/89/" TargetMode="External"/><Relationship Id="rId92" Type="http://schemas.openxmlformats.org/officeDocument/2006/relationships/hyperlink" Target="https://www.munzee.com/m/Lorax1/1025/" TargetMode="External"/><Relationship Id="rId118" Type="http://schemas.openxmlformats.org/officeDocument/2006/relationships/hyperlink" Target="https://www.munzee.com/m/Kapor24/972/" TargetMode="External"/><Relationship Id="rId117" Type="http://schemas.openxmlformats.org/officeDocument/2006/relationships/hyperlink" Target="https://www.munzee.com/m/Neloras/2560/" TargetMode="External"/><Relationship Id="rId116" Type="http://schemas.openxmlformats.org/officeDocument/2006/relationships/hyperlink" Target="https://www.munzee.com/m/mathew611/1308/" TargetMode="External"/><Relationship Id="rId115" Type="http://schemas.openxmlformats.org/officeDocument/2006/relationships/hyperlink" Target="https://www.munzee.com/m/Nicolet/386/" TargetMode="External"/><Relationship Id="rId119" Type="http://schemas.openxmlformats.org/officeDocument/2006/relationships/hyperlink" Target="https://www.munzee.com/m/ChickenRun/19616" TargetMode="External"/><Relationship Id="rId110" Type="http://schemas.openxmlformats.org/officeDocument/2006/relationships/hyperlink" Target="https://www.munzee.com/m/Rikitan/4865/" TargetMode="External"/><Relationship Id="rId231" Type="http://schemas.openxmlformats.org/officeDocument/2006/relationships/hyperlink" Target="https://www.munzee.com/m/EeveeFox/1895" TargetMode="External"/><Relationship Id="rId230" Type="http://schemas.openxmlformats.org/officeDocument/2006/relationships/hyperlink" Target="https://www.munzee.com/m/MacickaLizza/1779" TargetMode="External"/><Relationship Id="rId114" Type="http://schemas.openxmlformats.org/officeDocument/2006/relationships/hyperlink" Target="https://www.munzee.com/m/Neloras/2503/" TargetMode="External"/><Relationship Id="rId113" Type="http://schemas.openxmlformats.org/officeDocument/2006/relationships/hyperlink" Target="https://www.munzee.com/m/Rikitan/4716/" TargetMode="External"/><Relationship Id="rId234" Type="http://schemas.openxmlformats.org/officeDocument/2006/relationships/drawing" Target="../drawings/drawing2.xml"/><Relationship Id="rId112" Type="http://schemas.openxmlformats.org/officeDocument/2006/relationships/hyperlink" Target="https://www.munzee.com/m/NikitaStolk/4714/" TargetMode="External"/><Relationship Id="rId233" Type="http://schemas.openxmlformats.org/officeDocument/2006/relationships/hyperlink" Target="https://www.munzee.com/m/MacickaLizza/1715/" TargetMode="External"/><Relationship Id="rId111" Type="http://schemas.openxmlformats.org/officeDocument/2006/relationships/hyperlink" Target="https://www.munzee.com/m/Neloras/2499/" TargetMode="External"/><Relationship Id="rId232" Type="http://schemas.openxmlformats.org/officeDocument/2006/relationships/hyperlink" Target="https://www.munzee.com/m/Charonovci/2707" TargetMode="External"/><Relationship Id="rId206" Type="http://schemas.openxmlformats.org/officeDocument/2006/relationships/hyperlink" Target="https://www.munzee.com/m/123xilef/21822/" TargetMode="External"/><Relationship Id="rId205" Type="http://schemas.openxmlformats.org/officeDocument/2006/relationships/hyperlink" Target="https://www.munzee.com/m/TFAL/6189/" TargetMode="External"/><Relationship Id="rId204" Type="http://schemas.openxmlformats.org/officeDocument/2006/relationships/hyperlink" Target="https://www.munzee.com/m/Kapor24/1381/" TargetMode="External"/><Relationship Id="rId203" Type="http://schemas.openxmlformats.org/officeDocument/2006/relationships/hyperlink" Target="https://www.munzee.com/m/mathew611/1337/" TargetMode="External"/><Relationship Id="rId209" Type="http://schemas.openxmlformats.org/officeDocument/2006/relationships/hyperlink" Target="https://www.munzee.com/m/Rikitan/4751/" TargetMode="External"/><Relationship Id="rId208" Type="http://schemas.openxmlformats.org/officeDocument/2006/relationships/hyperlink" Target="https://www.munzee.com/m/Kapor24/1372/" TargetMode="External"/><Relationship Id="rId207" Type="http://schemas.openxmlformats.org/officeDocument/2006/relationships/hyperlink" Target="https://www.munzee.com/m/babyw/4281/" TargetMode="External"/><Relationship Id="rId202" Type="http://schemas.openxmlformats.org/officeDocument/2006/relationships/hyperlink" Target="https://www.munzee.com/m/Nicolet/879/" TargetMode="External"/><Relationship Id="rId201" Type="http://schemas.openxmlformats.org/officeDocument/2006/relationships/hyperlink" Target="https://www.munzee.com/m/Neloras/2569/" TargetMode="External"/><Relationship Id="rId200" Type="http://schemas.openxmlformats.org/officeDocument/2006/relationships/hyperlink" Target="https://www.munzee.com/m/mathew611/1334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inyurl.com/SKgardens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unzee.com/m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inyurl.com/munzeegarden" TargetMode="External"/><Relationship Id="rId2" Type="http://schemas.openxmlformats.org/officeDocument/2006/relationships/hyperlink" Target="http://gardenpainter.ide.sk/paint.php" TargetMode="External"/><Relationship Id="rId3" Type="http://schemas.openxmlformats.org/officeDocument/2006/relationships/hyperlink" Target="https://www.facebook.com/groups/MunzeeGardens" TargetMode="External"/><Relationship Id="rId4" Type="http://schemas.openxmlformats.org/officeDocument/2006/relationships/hyperlink" Target="https://tinyurl.com/munzeegarden" TargetMode="External"/><Relationship Id="rId5" Type="http://schemas.openxmlformats.org/officeDocument/2006/relationships/hyperlink" Target="https://www.munzee.com/m/Rikitan/" TargetMode="External"/><Relationship Id="rId6" Type="http://schemas.openxmlformats.org/officeDocument/2006/relationships/hyperlink" Target="https://tinyurl.com/SKgardens" TargetMode="External"/><Relationship Id="rId7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4.88"/>
    <col customWidth="1" min="2" max="2" width="36.38"/>
    <col customWidth="1" min="3" max="4" width="4.88"/>
    <col customWidth="1" min="5" max="6" width="10.88"/>
    <col customWidth="1" min="7" max="7" width="16.63"/>
    <col customWidth="1" hidden="1" min="8" max="8" width="12.88"/>
    <col customWidth="1" min="9" max="9" width="2.88"/>
    <col customWidth="1" min="10" max="10" width="14.88"/>
    <col customWidth="1" min="11" max="11" width="38.63"/>
    <col customWidth="1" min="12" max="12" width="16.75"/>
    <col customWidth="1" min="13" max="13" width="7.63"/>
    <col customWidth="1" hidden="1" min="14" max="16" width="5.63"/>
    <col customWidth="1" hidden="1" min="17" max="17" width="11.0"/>
    <col customWidth="1" min="18" max="18" width="13.88"/>
    <col customWidth="1" hidden="1" min="19" max="24" width="10.25"/>
  </cols>
  <sheetData>
    <row r="1" ht="26.25" customHeight="1">
      <c r="A1" s="1" t="str">
        <f>IMAGE("https://images.cuppazee.app/types/64/poi_virtual_garden.png")</f>
        <v/>
      </c>
      <c r="B1" s="2" t="s">
        <v>0</v>
      </c>
      <c r="C1" s="1"/>
      <c r="D1" s="1"/>
      <c r="E1" s="3" t="s">
        <v>1</v>
      </c>
      <c r="F1" s="2" t="s">
        <v>2</v>
      </c>
      <c r="G1" s="4"/>
      <c r="H1" s="5"/>
      <c r="I1" s="5"/>
      <c r="J1" s="5" t="str">
        <f>V1</f>
        <v/>
      </c>
      <c r="K1" s="3" t="s">
        <v>3</v>
      </c>
      <c r="L1" s="6">
        <f>X1</f>
        <v>0</v>
      </c>
      <c r="M1" s="7"/>
      <c r="R1" s="8"/>
      <c r="S1" s="9"/>
      <c r="T1" s="9"/>
      <c r="U1" s="9"/>
      <c r="V1" s="9"/>
      <c r="W1" s="9"/>
      <c r="X1" s="10">
        <f>sum(X8:X98)</f>
        <v>0</v>
      </c>
    </row>
    <row r="2" ht="15.0" customHeight="1">
      <c r="A2" s="11"/>
      <c r="B2" s="12" t="s">
        <v>4</v>
      </c>
      <c r="C2" s="11"/>
      <c r="D2" s="13" t="s">
        <v>5</v>
      </c>
      <c r="E2" s="14">
        <f>countif(N:N,"1")</f>
        <v>1</v>
      </c>
      <c r="F2" s="15">
        <f t="shared" ref="F2:F5" si="1">iferror($E2/$E$6,"-")</f>
        <v>0.004273504274</v>
      </c>
      <c r="G2" s="16" t="s">
        <v>6</v>
      </c>
      <c r="L2" s="17"/>
      <c r="R2" s="18"/>
      <c r="S2" s="19"/>
      <c r="T2" s="19"/>
      <c r="U2" s="19"/>
      <c r="V2" s="19"/>
      <c r="W2" s="19"/>
      <c r="X2" s="19"/>
    </row>
    <row r="3" ht="15.0" customHeight="1">
      <c r="A3" s="11"/>
      <c r="B3" s="20" t="s">
        <v>7</v>
      </c>
      <c r="C3" s="11"/>
      <c r="D3" s="13" t="s">
        <v>8</v>
      </c>
      <c r="E3" s="21">
        <f>countif(O:O,"1")</f>
        <v>3</v>
      </c>
      <c r="F3" s="15">
        <f t="shared" si="1"/>
        <v>0.01282051282</v>
      </c>
      <c r="L3" s="17"/>
      <c r="R3" s="18"/>
      <c r="S3" s="22" t="s">
        <v>9</v>
      </c>
      <c r="T3" s="22" t="s">
        <v>9</v>
      </c>
      <c r="U3" s="22" t="s">
        <v>9</v>
      </c>
      <c r="V3" s="22" t="s">
        <v>9</v>
      </c>
      <c r="W3" s="22" t="s">
        <v>9</v>
      </c>
      <c r="X3" s="22" t="s">
        <v>9</v>
      </c>
    </row>
    <row r="4" ht="15.0" customHeight="1">
      <c r="A4" s="11"/>
      <c r="B4" s="23" t="s">
        <v>10</v>
      </c>
      <c r="C4" s="11"/>
      <c r="D4" s="13" t="s">
        <v>11</v>
      </c>
      <c r="E4" s="24">
        <f>countif(P:P,"1")</f>
        <v>0</v>
      </c>
      <c r="F4" s="15">
        <f t="shared" si="1"/>
        <v>0</v>
      </c>
      <c r="L4" s="17"/>
      <c r="R4" s="18"/>
      <c r="S4" s="19"/>
      <c r="T4" s="19"/>
      <c r="U4" s="19"/>
      <c r="V4" s="19"/>
      <c r="W4" s="19"/>
      <c r="X4" s="19"/>
    </row>
    <row r="5" ht="15.0" customHeight="1">
      <c r="A5" s="11"/>
      <c r="B5" s="25" t="s">
        <v>12</v>
      </c>
      <c r="C5" s="26"/>
      <c r="D5" s="13" t="s">
        <v>13</v>
      </c>
      <c r="E5" s="27">
        <f>countif(M:M,TRUE)</f>
        <v>230</v>
      </c>
      <c r="F5" s="15">
        <f t="shared" si="1"/>
        <v>0.9829059829</v>
      </c>
      <c r="L5" s="17"/>
      <c r="R5" s="18"/>
      <c r="S5" s="19"/>
      <c r="T5" s="19"/>
      <c r="U5" s="19"/>
      <c r="V5" s="19"/>
      <c r="W5" s="19"/>
      <c r="X5" s="19"/>
    </row>
    <row r="6" ht="15.0" customHeight="1">
      <c r="A6" s="28"/>
      <c r="B6" s="29" t="s">
        <v>14</v>
      </c>
      <c r="C6" s="30"/>
      <c r="D6" s="31" t="s">
        <v>15</v>
      </c>
      <c r="E6" s="32">
        <f>counta(B8:B247)</f>
        <v>234</v>
      </c>
      <c r="F6" s="33"/>
      <c r="G6" s="34"/>
      <c r="H6" s="34"/>
      <c r="I6" s="34"/>
      <c r="J6" s="34"/>
      <c r="K6" s="34"/>
      <c r="L6" s="35"/>
      <c r="M6" s="34"/>
      <c r="N6" s="34"/>
      <c r="O6" s="34"/>
      <c r="P6" s="34"/>
      <c r="Q6" s="34"/>
      <c r="R6" s="36"/>
      <c r="S6" s="37"/>
      <c r="T6" s="37"/>
      <c r="U6" s="37"/>
      <c r="V6" s="37"/>
      <c r="W6" s="37"/>
      <c r="X6" s="37"/>
    </row>
    <row r="7" ht="18.0" customHeight="1">
      <c r="A7" s="38" t="s">
        <v>16</v>
      </c>
      <c r="B7" s="39" t="s">
        <v>17</v>
      </c>
      <c r="C7" s="40" t="s">
        <v>18</v>
      </c>
      <c r="D7" s="41" t="s">
        <v>19</v>
      </c>
      <c r="E7" s="42" t="s">
        <v>20</v>
      </c>
      <c r="F7" s="42" t="s">
        <v>21</v>
      </c>
      <c r="G7" s="41" t="s">
        <v>22</v>
      </c>
      <c r="H7" s="41" t="s">
        <v>23</v>
      </c>
      <c r="I7" s="41" t="str">
        <f>IMAGE("https://images.cuppazee.app/types/64/greenie.png")</f>
        <v/>
      </c>
      <c r="J7" s="43" t="s">
        <v>24</v>
      </c>
      <c r="K7" s="44" t="s">
        <v>25</v>
      </c>
      <c r="L7" s="45" t="s">
        <v>26</v>
      </c>
      <c r="M7" s="46" t="s">
        <v>27</v>
      </c>
      <c r="N7" s="47" t="s">
        <v>28</v>
      </c>
      <c r="O7" s="47" t="s">
        <v>29</v>
      </c>
      <c r="P7" s="48" t="s">
        <v>30</v>
      </c>
      <c r="Q7" s="47" t="s">
        <v>31</v>
      </c>
      <c r="R7" s="49" t="s">
        <v>32</v>
      </c>
      <c r="S7" s="50"/>
      <c r="T7" s="50"/>
      <c r="U7" s="50"/>
      <c r="V7" s="50"/>
      <c r="W7" s="51" t="s">
        <v>33</v>
      </c>
      <c r="X7" s="51" t="s">
        <v>34</v>
      </c>
    </row>
    <row r="8" ht="15.0" customHeight="1">
      <c r="A8" s="52">
        <v>1.0</v>
      </c>
      <c r="B8" s="53" t="str">
        <f t="shared" ref="B8:B241" si="2">$B$1&amp;" #"&amp;$A8&amp;" | R"&amp;C8&amp;" - C"&amp;D8</f>
        <v>Lake 🌊 Lighthouse 🏖️ Painting  #1 | R1 - C8</v>
      </c>
      <c r="C8" s="54">
        <v>1.0</v>
      </c>
      <c r="D8" s="54">
        <v>8.0</v>
      </c>
      <c r="E8" s="55">
        <v>48.15466265</v>
      </c>
      <c r="F8" s="55">
        <v>17.15061727</v>
      </c>
      <c r="G8" s="56" t="s">
        <v>35</v>
      </c>
      <c r="H8" s="57" t="s">
        <v>36</v>
      </c>
      <c r="I8" s="57" t="str">
        <f t="shared" ref="I8:I241" si="3">IMAGE("https://images.cuppazee.app/types/64/"&amp;H8&amp;".png")</f>
        <v/>
      </c>
      <c r="J8" s="57" t="str">
        <f t="shared" ref="J8:J241" si="4">IF(AND(ISURL(K8),ISTEXT(G8)),W8,IF(ISURL(K8),"&lt; Choose type","Insert URL ▶"))</f>
        <v>TFAL</v>
      </c>
      <c r="K8" s="58" t="s">
        <v>37</v>
      </c>
      <c r="L8" s="59"/>
      <c r="M8" s="60" t="b">
        <v>1</v>
      </c>
      <c r="N8" s="61">
        <f t="shared" ref="N8:N15" si="5">IF($K8="",1,0)</f>
        <v>0</v>
      </c>
      <c r="O8" s="61">
        <f t="shared" ref="O8:O15" si="6">IF(AND($K8&lt;&gt;"",$J8="Insert URL ▶"),1,0)</f>
        <v>0</v>
      </c>
      <c r="P8" s="61">
        <f t="shared" ref="P8:P15" si="7">IF(M8=TRUE,0,IF(AND($K8&lt;&gt;"",$J8&lt;&gt;"Insert URL ▶"),1,0))</f>
        <v>0</v>
      </c>
      <c r="Q8" s="62" t="str">
        <f t="shared" ref="Q8:Q15" si="8">IF($P8=1,HYPERLINK($K8&amp;"map/?lat="&amp;$E8&amp;"lon="&amp;$F8&amp;"type="&amp;$G8,"Munzee"),"")</f>
        <v/>
      </c>
      <c r="R8" s="63" t="str">
        <f>IFERROR(__xludf.DUMMYFUNCTION("IF($P8=1,IFERROR(IMPORTXML($K8, ""//p[@class='status-date']""), ""Not Loading""),"""")"),"")</f>
        <v/>
      </c>
      <c r="S8" s="64"/>
      <c r="T8" s="64"/>
      <c r="U8" s="64" t="str">
        <f>IFERROR(__xludf.DUMMYFUNCTION("IF($P8=1,IFERROR(IMPORTXML($K8, ""//span[@class='deployed-at']""), ""Not Loading""),"""")"),"")</f>
        <v/>
      </c>
      <c r="V8" s="64"/>
      <c r="W8" s="64" t="str">
        <f t="shared" ref="W8:W15" si="9">iferror(mid(K8,26,find("/",K8,26)-26),"")</f>
        <v>TFAL</v>
      </c>
      <c r="X8" s="65">
        <f>IFERROR(__xludf.DUMMYFUNCTION("iferror(VALUE(left(index(IMPORTXML(K8, ""//div[@class='col-lg-2 user-stat stat-green']""),2,1),len(index(IMPORTXML(K8, ""//div[@class='col-lg-2 user-stat stat-green']""),2,1))-8)),0)"),0.0)</f>
        <v>0</v>
      </c>
    </row>
    <row r="9" ht="15.0" customHeight="1">
      <c r="A9" s="52">
        <f t="shared" ref="A9:A241" si="10">1+A8</f>
        <v>2</v>
      </c>
      <c r="B9" s="53" t="str">
        <f t="shared" si="2"/>
        <v>Lake 🌊 Lighthouse 🏖️ Painting  #2 | R2 - C7</v>
      </c>
      <c r="C9" s="54">
        <v>2.0</v>
      </c>
      <c r="D9" s="54">
        <v>7.0</v>
      </c>
      <c r="E9" s="55">
        <v>48.15450694</v>
      </c>
      <c r="F9" s="55">
        <v>17.1504214</v>
      </c>
      <c r="G9" s="56" t="s">
        <v>38</v>
      </c>
      <c r="H9" s="57" t="s">
        <v>39</v>
      </c>
      <c r="I9" s="57" t="str">
        <f t="shared" si="3"/>
        <v/>
      </c>
      <c r="J9" s="57" t="str">
        <f t="shared" si="4"/>
        <v>VikingPrincess</v>
      </c>
      <c r="K9" s="58" t="s">
        <v>40</v>
      </c>
      <c r="L9" s="66"/>
      <c r="M9" s="60" t="b">
        <v>1</v>
      </c>
      <c r="N9" s="61">
        <f t="shared" si="5"/>
        <v>0</v>
      </c>
      <c r="O9" s="61">
        <f t="shared" si="6"/>
        <v>0</v>
      </c>
      <c r="P9" s="61">
        <f t="shared" si="7"/>
        <v>0</v>
      </c>
      <c r="Q9" s="62" t="str">
        <f t="shared" si="8"/>
        <v/>
      </c>
      <c r="R9" s="63" t="str">
        <f>IFERROR(__xludf.DUMMYFUNCTION("IF($P9=1,IFERROR(IMPORTXML($K9, ""//p[@class='status-date']""), ""Not Loading""),"""")"),"")</f>
        <v/>
      </c>
      <c r="S9" s="64"/>
      <c r="T9" s="64"/>
      <c r="U9" s="64" t="str">
        <f>IFERROR(__xludf.DUMMYFUNCTION("IF($P9=1,IFERROR(IMPORTXML($K9, ""//span[@class='deployed-at']""), ""Not Loading""),"""")"),"")</f>
        <v/>
      </c>
      <c r="V9" s="64"/>
      <c r="W9" s="64" t="str">
        <f t="shared" si="9"/>
        <v>VikingPrincess</v>
      </c>
      <c r="X9" s="65">
        <f>IFERROR(__xludf.DUMMYFUNCTION("iferror(VALUE(left(index(IMPORTXML(K9, ""//div[@class='col-lg-2 user-stat stat-green']""),2,1),len(index(IMPORTXML(K9, ""//div[@class='col-lg-2 user-stat stat-green']""),2,1))-8)),0)"),0.0)</f>
        <v>0</v>
      </c>
    </row>
    <row r="10" ht="15.0" customHeight="1">
      <c r="A10" s="52">
        <f t="shared" si="10"/>
        <v>3</v>
      </c>
      <c r="B10" s="53" t="str">
        <f t="shared" si="2"/>
        <v>Lake 🌊 Lighthouse 🏖️ Painting  #3 | R2 - C9</v>
      </c>
      <c r="C10" s="54">
        <v>2.0</v>
      </c>
      <c r="D10" s="54">
        <v>9.0</v>
      </c>
      <c r="E10" s="55">
        <v>48.15453199</v>
      </c>
      <c r="F10" s="55">
        <v>17.15085066</v>
      </c>
      <c r="G10" s="56" t="s">
        <v>38</v>
      </c>
      <c r="H10" s="57" t="s">
        <v>39</v>
      </c>
      <c r="I10" s="57" t="str">
        <f t="shared" si="3"/>
        <v/>
      </c>
      <c r="J10" s="57" t="str">
        <f t="shared" si="4"/>
        <v>mathew611</v>
      </c>
      <c r="K10" s="58" t="s">
        <v>41</v>
      </c>
      <c r="L10" s="66"/>
      <c r="M10" s="60" t="b">
        <v>1</v>
      </c>
      <c r="N10" s="61">
        <f t="shared" si="5"/>
        <v>0</v>
      </c>
      <c r="O10" s="61">
        <f t="shared" si="6"/>
        <v>0</v>
      </c>
      <c r="P10" s="61">
        <f t="shared" si="7"/>
        <v>0</v>
      </c>
      <c r="Q10" s="62" t="str">
        <f t="shared" si="8"/>
        <v/>
      </c>
      <c r="R10" s="63" t="str">
        <f>IFERROR(__xludf.DUMMYFUNCTION("IF($P10=1,IFERROR(IMPORTXML($K10, ""//p[@class='status-date']""), ""Not Loading""),"""")"),"")</f>
        <v/>
      </c>
      <c r="S10" s="64"/>
      <c r="T10" s="64"/>
      <c r="U10" s="64" t="str">
        <f>IFERROR(__xludf.DUMMYFUNCTION("IF($P10=1,IFERROR(IMPORTXML($K10, ""//span[@class='deployed-at']""), ""Not Loading""),"""")"),"")</f>
        <v/>
      </c>
      <c r="V10" s="64"/>
      <c r="W10" s="64" t="str">
        <f t="shared" si="9"/>
        <v>mathew611</v>
      </c>
      <c r="X10" s="65">
        <f>IFERROR(__xludf.DUMMYFUNCTION("iferror(VALUE(left(index(IMPORTXML(K10, ""//div[@class='col-lg-2 user-stat stat-green']""),2,1),len(index(IMPORTXML(K10, ""//div[@class='col-lg-2 user-stat stat-green']""),2,1))-8)),0)"),0.0)</f>
        <v>0</v>
      </c>
    </row>
    <row r="11" ht="15.0" customHeight="1">
      <c r="A11" s="52">
        <f t="shared" si="10"/>
        <v>4</v>
      </c>
      <c r="B11" s="53" t="str">
        <f t="shared" si="2"/>
        <v>Lake 🌊 Lighthouse 🏖️ Painting  #4 | R3 - C6</v>
      </c>
      <c r="C11" s="54">
        <v>3.0</v>
      </c>
      <c r="D11" s="54">
        <v>6.0</v>
      </c>
      <c r="E11" s="55">
        <v>48.15435122</v>
      </c>
      <c r="F11" s="55">
        <v>17.15022553</v>
      </c>
      <c r="G11" s="56" t="s">
        <v>38</v>
      </c>
      <c r="H11" s="57" t="s">
        <v>39</v>
      </c>
      <c r="I11" s="57" t="str">
        <f t="shared" si="3"/>
        <v/>
      </c>
      <c r="J11" s="57" t="str">
        <f t="shared" si="4"/>
        <v>Nicolet</v>
      </c>
      <c r="K11" s="58" t="s">
        <v>42</v>
      </c>
      <c r="L11" s="59"/>
      <c r="M11" s="60" t="b">
        <v>1</v>
      </c>
      <c r="N11" s="61">
        <f t="shared" si="5"/>
        <v>0</v>
      </c>
      <c r="O11" s="61">
        <f t="shared" si="6"/>
        <v>0</v>
      </c>
      <c r="P11" s="61">
        <f t="shared" si="7"/>
        <v>0</v>
      </c>
      <c r="Q11" s="62" t="str">
        <f t="shared" si="8"/>
        <v/>
      </c>
      <c r="R11" s="63" t="str">
        <f>IFERROR(__xludf.DUMMYFUNCTION("IF($P11=1,IFERROR(IMPORTXML($K11, ""//p[@class='status-date']""), ""Not Loading""),"""")"),"")</f>
        <v/>
      </c>
      <c r="S11" s="64"/>
      <c r="T11" s="64"/>
      <c r="U11" s="64" t="str">
        <f>IFERROR(__xludf.DUMMYFUNCTION("IF($P11=1,IFERROR(IMPORTXML($K11, ""//span[@class='deployed-at']""), ""Not Loading""),"""")"),"")</f>
        <v/>
      </c>
      <c r="V11" s="64"/>
      <c r="W11" s="64" t="str">
        <f t="shared" si="9"/>
        <v>Nicolet</v>
      </c>
      <c r="X11" s="65">
        <f>IFERROR(__xludf.DUMMYFUNCTION("iferror(VALUE(left(index(IMPORTXML(K11, ""//div[@class='col-lg-2 user-stat stat-green']""),2,1),len(index(IMPORTXML(K11, ""//div[@class='col-lg-2 user-stat stat-green']""),2,1))-8)),0)"),0.0)</f>
        <v>0</v>
      </c>
    </row>
    <row r="12" ht="15.0" customHeight="1">
      <c r="A12" s="52">
        <f t="shared" si="10"/>
        <v>5</v>
      </c>
      <c r="B12" s="53" t="str">
        <f t="shared" si="2"/>
        <v>Lake 🌊 Lighthouse 🏖️ Painting  #5 | R3 - C10</v>
      </c>
      <c r="C12" s="54">
        <v>3.0</v>
      </c>
      <c r="D12" s="54">
        <v>10.0</v>
      </c>
      <c r="E12" s="55">
        <v>48.15440133</v>
      </c>
      <c r="F12" s="55">
        <v>17.15108404</v>
      </c>
      <c r="G12" s="56" t="s">
        <v>38</v>
      </c>
      <c r="H12" s="57" t="s">
        <v>39</v>
      </c>
      <c r="I12" s="57" t="str">
        <f t="shared" si="3"/>
        <v/>
      </c>
      <c r="J12" s="57" t="str">
        <f t="shared" si="4"/>
        <v>Neloras</v>
      </c>
      <c r="K12" s="58" t="s">
        <v>43</v>
      </c>
      <c r="L12" s="59"/>
      <c r="M12" s="60" t="b">
        <v>1</v>
      </c>
      <c r="N12" s="61">
        <f t="shared" si="5"/>
        <v>0</v>
      </c>
      <c r="O12" s="61">
        <f t="shared" si="6"/>
        <v>0</v>
      </c>
      <c r="P12" s="61">
        <f t="shared" si="7"/>
        <v>0</v>
      </c>
      <c r="Q12" s="62" t="str">
        <f t="shared" si="8"/>
        <v/>
      </c>
      <c r="R12" s="63" t="str">
        <f>IFERROR(__xludf.DUMMYFUNCTION("IF($P12=1,IFERROR(IMPORTXML($K12, ""//p[@class='status-date']""), ""Not Loading""),"""")"),"")</f>
        <v/>
      </c>
      <c r="S12" s="64"/>
      <c r="T12" s="64"/>
      <c r="U12" s="64" t="str">
        <f>IFERROR(__xludf.DUMMYFUNCTION("IF($P12=1,IFERROR(IMPORTXML($K12, ""//span[@class='deployed-at']""), ""Not Loading""),"""")"),"")</f>
        <v/>
      </c>
      <c r="V12" s="64"/>
      <c r="W12" s="64" t="str">
        <f t="shared" si="9"/>
        <v>Neloras</v>
      </c>
      <c r="X12" s="65">
        <f>IFERROR(__xludf.DUMMYFUNCTION("iferror(VALUE(left(index(IMPORTXML(K12, ""//div[@class='col-lg-2 user-stat stat-green']""),2,1),len(index(IMPORTXML(K12, ""//div[@class='col-lg-2 user-stat stat-green']""),2,1))-8)),0)"),0.0)</f>
        <v>0</v>
      </c>
    </row>
    <row r="13" ht="15.0" customHeight="1">
      <c r="A13" s="52">
        <f t="shared" si="10"/>
        <v>6</v>
      </c>
      <c r="B13" s="53" t="str">
        <f t="shared" si="2"/>
        <v>Lake 🌊 Lighthouse 🏖️ Painting  #6 | R4 - C5</v>
      </c>
      <c r="C13" s="54">
        <v>4.0</v>
      </c>
      <c r="D13" s="54">
        <v>5.0</v>
      </c>
      <c r="E13" s="55">
        <v>48.15419551</v>
      </c>
      <c r="F13" s="55">
        <v>17.15002967</v>
      </c>
      <c r="G13" s="56" t="s">
        <v>38</v>
      </c>
      <c r="H13" s="57" t="s">
        <v>39</v>
      </c>
      <c r="I13" s="57" t="str">
        <f t="shared" si="3"/>
        <v/>
      </c>
      <c r="J13" s="57" t="str">
        <f t="shared" si="4"/>
        <v>kepke3</v>
      </c>
      <c r="K13" s="58" t="s">
        <v>44</v>
      </c>
      <c r="L13" s="59"/>
      <c r="M13" s="60" t="b">
        <v>1</v>
      </c>
      <c r="N13" s="61">
        <f t="shared" si="5"/>
        <v>0</v>
      </c>
      <c r="O13" s="61">
        <f t="shared" si="6"/>
        <v>0</v>
      </c>
      <c r="P13" s="61">
        <f t="shared" si="7"/>
        <v>0</v>
      </c>
      <c r="Q13" s="62" t="str">
        <f t="shared" si="8"/>
        <v/>
      </c>
      <c r="R13" s="63" t="str">
        <f>IFERROR(__xludf.DUMMYFUNCTION("IF($P13=1,IFERROR(IMPORTXML($K13, ""//p[@class='status-date']""), ""Not Loading""),"""")"),"")</f>
        <v/>
      </c>
      <c r="S13" s="64"/>
      <c r="T13" s="64"/>
      <c r="U13" s="64" t="str">
        <f>IFERROR(__xludf.DUMMYFUNCTION("IF($P13=1,IFERROR(IMPORTXML($K13, ""//span[@class='deployed-at']""), ""Not Loading""),"""")"),"")</f>
        <v/>
      </c>
      <c r="V13" s="64"/>
      <c r="W13" s="64" t="str">
        <f t="shared" si="9"/>
        <v>kepke3</v>
      </c>
      <c r="X13" s="65">
        <f>IFERROR(__xludf.DUMMYFUNCTION("iferror(VALUE(left(index(IMPORTXML(K13, ""//div[@class='col-lg-2 user-stat stat-green']""),2,1),len(index(IMPORTXML(K13, ""//div[@class='col-lg-2 user-stat stat-green']""),2,1))-8)),0)"),0.0)</f>
        <v>0</v>
      </c>
    </row>
    <row r="14" ht="15.0" customHeight="1">
      <c r="A14" s="52">
        <f t="shared" si="10"/>
        <v>7</v>
      </c>
      <c r="B14" s="53" t="str">
        <f t="shared" si="2"/>
        <v>Lake 🌊 Lighthouse 🏖️ Painting  #7 | R4 - C11</v>
      </c>
      <c r="C14" s="54">
        <v>4.0</v>
      </c>
      <c r="D14" s="54">
        <v>11.0</v>
      </c>
      <c r="E14" s="55">
        <v>48.15427068</v>
      </c>
      <c r="F14" s="55">
        <v>17.15131743</v>
      </c>
      <c r="G14" s="56" t="s">
        <v>38</v>
      </c>
      <c r="H14" s="57" t="s">
        <v>39</v>
      </c>
      <c r="I14" s="57" t="str">
        <f t="shared" si="3"/>
        <v/>
      </c>
      <c r="J14" s="57" t="str">
        <f t="shared" si="4"/>
        <v>Kapor24</v>
      </c>
      <c r="K14" s="58" t="s">
        <v>45</v>
      </c>
      <c r="L14" s="59"/>
      <c r="M14" s="60" t="b">
        <v>1</v>
      </c>
      <c r="N14" s="61">
        <f t="shared" si="5"/>
        <v>0</v>
      </c>
      <c r="O14" s="61">
        <f t="shared" si="6"/>
        <v>0</v>
      </c>
      <c r="P14" s="61">
        <f t="shared" si="7"/>
        <v>0</v>
      </c>
      <c r="Q14" s="62" t="str">
        <f t="shared" si="8"/>
        <v/>
      </c>
      <c r="R14" s="63" t="str">
        <f>IFERROR(__xludf.DUMMYFUNCTION("IF($P14=1,IFERROR(IMPORTXML($K14, ""//p[@class='status-date']""), ""Not Loading""),"""")"),"")</f>
        <v/>
      </c>
      <c r="S14" s="64"/>
      <c r="T14" s="64"/>
      <c r="U14" s="64" t="str">
        <f>IFERROR(__xludf.DUMMYFUNCTION("IF($P14=1,IFERROR(IMPORTXML($K14, ""//span[@class='deployed-at']""), ""Not Loading""),"""")"),"")</f>
        <v/>
      </c>
      <c r="V14" s="64"/>
      <c r="W14" s="64" t="str">
        <f t="shared" si="9"/>
        <v>Kapor24</v>
      </c>
      <c r="X14" s="65">
        <f>IFERROR(__xludf.DUMMYFUNCTION("iferror(VALUE(left(index(IMPORTXML(K14, ""//div[@class='col-lg-2 user-stat stat-green']""),2,1),len(index(IMPORTXML(K14, ""//div[@class='col-lg-2 user-stat stat-green']""),2,1))-8)),0)"),0.0)</f>
        <v>0</v>
      </c>
    </row>
    <row r="15" ht="15.0" customHeight="1">
      <c r="A15" s="52">
        <f t="shared" si="10"/>
        <v>8</v>
      </c>
      <c r="B15" s="53" t="str">
        <f t="shared" si="2"/>
        <v>Lake 🌊 Lighthouse 🏖️ Painting  #8 | R5 - C4</v>
      </c>
      <c r="C15" s="54">
        <v>5.0</v>
      </c>
      <c r="D15" s="54">
        <v>4.0</v>
      </c>
      <c r="E15" s="55">
        <v>48.1540398</v>
      </c>
      <c r="F15" s="55">
        <v>17.1498338</v>
      </c>
      <c r="G15" s="56" t="s">
        <v>38</v>
      </c>
      <c r="H15" s="57" t="s">
        <v>39</v>
      </c>
      <c r="I15" s="57" t="str">
        <f t="shared" si="3"/>
        <v/>
      </c>
      <c r="J15" s="57" t="str">
        <f t="shared" si="4"/>
        <v>Shun79</v>
      </c>
      <c r="K15" s="58" t="s">
        <v>46</v>
      </c>
      <c r="L15" s="59"/>
      <c r="M15" s="60" t="b">
        <v>1</v>
      </c>
      <c r="N15" s="61">
        <f t="shared" si="5"/>
        <v>0</v>
      </c>
      <c r="O15" s="61">
        <f t="shared" si="6"/>
        <v>0</v>
      </c>
      <c r="P15" s="61">
        <f t="shared" si="7"/>
        <v>0</v>
      </c>
      <c r="Q15" s="62" t="str">
        <f t="shared" si="8"/>
        <v/>
      </c>
      <c r="R15" s="63" t="str">
        <f>IFERROR(__xludf.DUMMYFUNCTION("IF($P15=1,IFERROR(IMPORTXML($K15, ""//p[@class='status-date']""), ""Not Loading""),"""")"),"")</f>
        <v/>
      </c>
      <c r="S15" s="64"/>
      <c r="T15" s="64"/>
      <c r="U15" s="64" t="str">
        <f>IFERROR(__xludf.DUMMYFUNCTION("IF($P15=1,IFERROR(IMPORTXML($K15, ""//span[@class='deployed-at']""), ""Not Loading""),"""")"),"")</f>
        <v/>
      </c>
      <c r="V15" s="64"/>
      <c r="W15" s="64" t="str">
        <f t="shared" si="9"/>
        <v>Shun79</v>
      </c>
      <c r="X15" s="65">
        <f>IFERROR(__xludf.DUMMYFUNCTION("iferror(VALUE(left(index(IMPORTXML(K15, ""//div[@class='col-lg-2 user-stat stat-green']""),2,1),len(index(IMPORTXML(K15, ""//div[@class='col-lg-2 user-stat stat-green']""),2,1))-8)),0)"),0.0)</f>
        <v>0</v>
      </c>
    </row>
    <row r="16" ht="15.0" customHeight="1">
      <c r="A16" s="52">
        <f t="shared" si="10"/>
        <v>9</v>
      </c>
      <c r="B16" s="53" t="str">
        <f t="shared" si="2"/>
        <v>Lake 🌊 Lighthouse 🏖️ Painting  #9 | R5 - C12</v>
      </c>
      <c r="C16" s="54">
        <v>5.0</v>
      </c>
      <c r="D16" s="54">
        <v>12.0</v>
      </c>
      <c r="E16" s="55">
        <v>48.15414002</v>
      </c>
      <c r="F16" s="55">
        <v>17.15155081</v>
      </c>
      <c r="G16" s="56" t="s">
        <v>38</v>
      </c>
      <c r="H16" s="57" t="s">
        <v>39</v>
      </c>
      <c r="I16" s="57" t="str">
        <f t="shared" si="3"/>
        <v/>
      </c>
      <c r="J16" s="57" t="str">
        <f t="shared" si="4"/>
        <v>teamsturms</v>
      </c>
      <c r="K16" s="58" t="s">
        <v>47</v>
      </c>
      <c r="L16" s="59"/>
      <c r="M16" s="60" t="b">
        <v>1</v>
      </c>
      <c r="N16" s="61">
        <f>IF($K79="",1,0)</f>
        <v>0</v>
      </c>
      <c r="O16" s="61">
        <f>IF(AND($K79&lt;&gt;"",$J16="Insert URL ▶"),1,0)</f>
        <v>0</v>
      </c>
      <c r="P16" s="61">
        <f>IF(M16=TRUE,0,IF(AND($K79&lt;&gt;"",$J16&lt;&gt;"Insert URL ▶"),1,0))</f>
        <v>0</v>
      </c>
      <c r="Q16" s="62" t="str">
        <f>IF($P16=1,HYPERLINK($K79&amp;"map/?lat="&amp;$E16&amp;"lon="&amp;$F16&amp;"type="&amp;$G16,"Munzee"),"")</f>
        <v/>
      </c>
      <c r="R16" s="63" t="str">
        <f>IFERROR(__xludf.DUMMYFUNCTION("IF($P16=1,IFERROR(IMPORTXML($K79, ""//p[@class='status-date']""), ""Not Loading""),"""")"),"")</f>
        <v/>
      </c>
      <c r="S16" s="64"/>
      <c r="T16" s="64"/>
      <c r="U16" s="64" t="str">
        <f>IFERROR(__xludf.DUMMYFUNCTION("IF($P16=1,IFERROR(IMPORTXML($K79, ""//span[@class='deployed-at']""), ""Not Loading""),"""")"),"")</f>
        <v/>
      </c>
      <c r="V16" s="64"/>
      <c r="W16" s="64" t="str">
        <f>iferror(mid(K79,26,find("/",K79,26)-26),"")</f>
        <v>teamsturms</v>
      </c>
      <c r="X16" s="65">
        <f>IFERROR(__xludf.DUMMYFUNCTION("iferror(VALUE(left(index(IMPORTXML(K79, ""//div[@class='col-lg-2 user-stat stat-green']""),2,1),len(index(IMPORTXML(K79, ""//div[@class='col-lg-2 user-stat stat-green']""),2,1))-8)),0)"),0.0)</f>
        <v>0</v>
      </c>
    </row>
    <row r="17" ht="15.0" customHeight="1">
      <c r="A17" s="52">
        <f t="shared" si="10"/>
        <v>10</v>
      </c>
      <c r="B17" s="53" t="str">
        <f t="shared" si="2"/>
        <v>Lake 🌊 Lighthouse 🏖️ Painting  #10 | R6 - C1</v>
      </c>
      <c r="C17" s="54">
        <v>6.0</v>
      </c>
      <c r="D17" s="54">
        <v>1.0</v>
      </c>
      <c r="E17" s="55">
        <v>48.15385904</v>
      </c>
      <c r="F17" s="55">
        <v>17.14920869</v>
      </c>
      <c r="G17" s="56" t="s">
        <v>48</v>
      </c>
      <c r="H17" s="57" t="s">
        <v>49</v>
      </c>
      <c r="I17" s="57" t="str">
        <f t="shared" si="3"/>
        <v/>
      </c>
      <c r="J17" s="57" t="str">
        <f t="shared" si="4"/>
        <v>Neloras</v>
      </c>
      <c r="K17" s="58" t="s">
        <v>50</v>
      </c>
      <c r="L17" s="59"/>
      <c r="M17" s="60" t="b">
        <v>1</v>
      </c>
      <c r="N17" s="61">
        <f t="shared" ref="N17:N241" si="11">IF($K17="",1,0)</f>
        <v>0</v>
      </c>
      <c r="O17" s="61">
        <f t="shared" ref="O17:O241" si="12">IF(AND($K17&lt;&gt;"",$J17="Insert URL ▶"),1,0)</f>
        <v>0</v>
      </c>
      <c r="P17" s="61">
        <f t="shared" ref="P17:P241" si="13">IF(M17=TRUE,0,IF(AND($K17&lt;&gt;"",$J17&lt;&gt;"Insert URL ▶"),1,0))</f>
        <v>0</v>
      </c>
      <c r="Q17" s="62" t="str">
        <f t="shared" ref="Q17:Q40" si="14">IF($P17=1,HYPERLINK($K17&amp;"map/?lat="&amp;$E17&amp;"lon="&amp;$F17&amp;"type="&amp;$G17,"Munzee"),"")</f>
        <v/>
      </c>
      <c r="R17" s="63" t="str">
        <f>IFERROR(__xludf.DUMMYFUNCTION("IF($P17=1,IFERROR(IMPORTXML($K17, ""//p[@class='status-date']""), ""Not Loading""),"""")"),"")</f>
        <v/>
      </c>
      <c r="S17" s="64"/>
      <c r="T17" s="64"/>
      <c r="U17" s="64" t="str">
        <f>IFERROR(__xludf.DUMMYFUNCTION("IF($P17=1,IFERROR(IMPORTXML($K17, ""//span[@class='deployed-at']""), ""Not Loading""),"""")"),"")</f>
        <v/>
      </c>
      <c r="V17" s="64"/>
      <c r="W17" s="64" t="str">
        <f t="shared" ref="W17:W241" si="15">iferror(mid(K17,26,find("/",K17,26)-26),"")</f>
        <v>Neloras</v>
      </c>
      <c r="X17" s="65">
        <f>IFERROR(__xludf.DUMMYFUNCTION("iferror(VALUE(left(index(IMPORTXML(K17, ""//div[@class='col-lg-2 user-stat stat-green']""),2,1),len(index(IMPORTXML(K17, ""//div[@class='col-lg-2 user-stat stat-green']""),2,1))-8)),0)"),0.0)</f>
        <v>0</v>
      </c>
    </row>
    <row r="18" ht="15.0" customHeight="1">
      <c r="A18" s="52">
        <f t="shared" si="10"/>
        <v>11</v>
      </c>
      <c r="B18" s="53" t="str">
        <f t="shared" si="2"/>
        <v>Lake 🌊 Lighthouse 🏖️ Painting  #11 | R6 - C2</v>
      </c>
      <c r="C18" s="54">
        <v>6.0</v>
      </c>
      <c r="D18" s="54">
        <v>2.0</v>
      </c>
      <c r="E18" s="55">
        <v>48.15387157</v>
      </c>
      <c r="F18" s="55">
        <v>17.14942331</v>
      </c>
      <c r="G18" s="56" t="s">
        <v>51</v>
      </c>
      <c r="H18" s="57" t="s">
        <v>52</v>
      </c>
      <c r="I18" s="57" t="str">
        <f t="shared" si="3"/>
        <v/>
      </c>
      <c r="J18" s="57" t="str">
        <f t="shared" si="4"/>
        <v>Nicolet</v>
      </c>
      <c r="K18" s="58" t="s">
        <v>53</v>
      </c>
      <c r="L18" s="59"/>
      <c r="M18" s="60" t="b">
        <v>1</v>
      </c>
      <c r="N18" s="61">
        <f t="shared" si="11"/>
        <v>0</v>
      </c>
      <c r="O18" s="61">
        <f t="shared" si="12"/>
        <v>0</v>
      </c>
      <c r="P18" s="61">
        <f t="shared" si="13"/>
        <v>0</v>
      </c>
      <c r="Q18" s="62" t="str">
        <f t="shared" si="14"/>
        <v/>
      </c>
      <c r="R18" s="63" t="str">
        <f>IFERROR(__xludf.DUMMYFUNCTION("IF($P18=1,IFERROR(IMPORTXML($K18, ""//p[@class='status-date']""), ""Not Loading""),"""")"),"")</f>
        <v/>
      </c>
      <c r="S18" s="64"/>
      <c r="T18" s="64"/>
      <c r="U18" s="64" t="str">
        <f>IFERROR(__xludf.DUMMYFUNCTION("IF($P18=1,IFERROR(IMPORTXML($K18, ""//span[@class='deployed-at']""), ""Not Loading""),"""")"),"")</f>
        <v/>
      </c>
      <c r="V18" s="64"/>
      <c r="W18" s="64" t="str">
        <f t="shared" si="15"/>
        <v>Nicolet</v>
      </c>
      <c r="X18" s="65">
        <f>IFERROR(__xludf.DUMMYFUNCTION("iferror(VALUE(left(index(IMPORTXML(K18, ""//div[@class='col-lg-2 user-stat stat-green']""),2,1),len(index(IMPORTXML(K18, ""//div[@class='col-lg-2 user-stat stat-green']""),2,1))-8)),0)"),0.0)</f>
        <v>0</v>
      </c>
    </row>
    <row r="19" ht="15.0" customHeight="1">
      <c r="A19" s="52">
        <f t="shared" si="10"/>
        <v>12</v>
      </c>
      <c r="B19" s="53" t="str">
        <f t="shared" si="2"/>
        <v>Lake 🌊 Lighthouse 🏖️ Painting  #12 | R6 - C3</v>
      </c>
      <c r="C19" s="54">
        <v>6.0</v>
      </c>
      <c r="D19" s="54">
        <v>3.0</v>
      </c>
      <c r="E19" s="55">
        <v>48.15388409</v>
      </c>
      <c r="F19" s="55">
        <v>17.14963794</v>
      </c>
      <c r="G19" s="56" t="s">
        <v>51</v>
      </c>
      <c r="H19" s="57" t="s">
        <v>52</v>
      </c>
      <c r="I19" s="57" t="str">
        <f t="shared" si="3"/>
        <v/>
      </c>
      <c r="J19" s="57" t="str">
        <f t="shared" si="4"/>
        <v>mathew611</v>
      </c>
      <c r="K19" s="58" t="s">
        <v>54</v>
      </c>
      <c r="L19" s="59"/>
      <c r="M19" s="60" t="b">
        <v>1</v>
      </c>
      <c r="N19" s="61">
        <f t="shared" si="11"/>
        <v>0</v>
      </c>
      <c r="O19" s="61">
        <f t="shared" si="12"/>
        <v>0</v>
      </c>
      <c r="P19" s="61">
        <f t="shared" si="13"/>
        <v>0</v>
      </c>
      <c r="Q19" s="62" t="str">
        <f t="shared" si="14"/>
        <v/>
      </c>
      <c r="R19" s="63" t="str">
        <f>IFERROR(__xludf.DUMMYFUNCTION("IF($P19=1,IFERROR(IMPORTXML($K19, ""//p[@class='status-date']""), ""Not Loading""),"""")"),"")</f>
        <v/>
      </c>
      <c r="S19" s="64"/>
      <c r="T19" s="64"/>
      <c r="U19" s="64" t="str">
        <f>IFERROR(__xludf.DUMMYFUNCTION("IF($P19=1,IFERROR(IMPORTXML($K19, ""//span[@class='deployed-at']""), ""Not Loading""),"""")"),"")</f>
        <v/>
      </c>
      <c r="V19" s="64"/>
      <c r="W19" s="64" t="str">
        <f t="shared" si="15"/>
        <v>mathew611</v>
      </c>
      <c r="X19" s="65">
        <f>IFERROR(__xludf.DUMMYFUNCTION("iferror(VALUE(left(index(IMPORTXML(K19, ""//div[@class='col-lg-2 user-stat stat-green']""),2,1),len(index(IMPORTXML(K19, ""//div[@class='col-lg-2 user-stat stat-green']""),2,1))-8)),0)"),0.0)</f>
        <v>0</v>
      </c>
    </row>
    <row r="20" ht="15.0" customHeight="1">
      <c r="A20" s="52">
        <f t="shared" si="10"/>
        <v>13</v>
      </c>
      <c r="B20" s="53" t="str">
        <f t="shared" si="2"/>
        <v>Lake 🌊 Lighthouse 🏖️ Painting  #13 | R6 - C4</v>
      </c>
      <c r="C20" s="54">
        <v>6.0</v>
      </c>
      <c r="D20" s="54">
        <v>4.0</v>
      </c>
      <c r="E20" s="55">
        <v>48.15389662</v>
      </c>
      <c r="F20" s="55">
        <v>17.14985256</v>
      </c>
      <c r="G20" s="56" t="s">
        <v>51</v>
      </c>
      <c r="H20" s="57" t="s">
        <v>52</v>
      </c>
      <c r="I20" s="57" t="str">
        <f t="shared" si="3"/>
        <v/>
      </c>
      <c r="J20" s="57" t="str">
        <f t="shared" si="4"/>
        <v>Neloras</v>
      </c>
      <c r="K20" s="58" t="s">
        <v>55</v>
      </c>
      <c r="L20" s="59"/>
      <c r="M20" s="60" t="b">
        <v>1</v>
      </c>
      <c r="N20" s="61">
        <f t="shared" si="11"/>
        <v>0</v>
      </c>
      <c r="O20" s="61">
        <f t="shared" si="12"/>
        <v>0</v>
      </c>
      <c r="P20" s="61">
        <f t="shared" si="13"/>
        <v>0</v>
      </c>
      <c r="Q20" s="62" t="str">
        <f t="shared" si="14"/>
        <v/>
      </c>
      <c r="R20" s="63" t="str">
        <f>IFERROR(__xludf.DUMMYFUNCTION("IF($P20=1,IFERROR(IMPORTXML($K20, ""//p[@class='status-date']""), ""Not Loading""),"""")"),"")</f>
        <v/>
      </c>
      <c r="S20" s="64"/>
      <c r="T20" s="64"/>
      <c r="U20" s="64" t="str">
        <f>IFERROR(__xludf.DUMMYFUNCTION("IF($P20=1,IFERROR(IMPORTXML($K20, ""//span[@class='deployed-at']""), ""Not Loading""),"""")"),"")</f>
        <v/>
      </c>
      <c r="V20" s="64"/>
      <c r="W20" s="64" t="str">
        <f t="shared" si="15"/>
        <v>Neloras</v>
      </c>
      <c r="X20" s="65">
        <f>IFERROR(__xludf.DUMMYFUNCTION("iferror(VALUE(left(index(IMPORTXML(K20, ""//div[@class='col-lg-2 user-stat stat-green']""),2,1),len(index(IMPORTXML(K20, ""//div[@class='col-lg-2 user-stat stat-green']""),2,1))-8)),0)"),0.0)</f>
        <v>0</v>
      </c>
    </row>
    <row r="21" ht="15.0" customHeight="1">
      <c r="A21" s="52">
        <f t="shared" si="10"/>
        <v>14</v>
      </c>
      <c r="B21" s="53" t="str">
        <f t="shared" si="2"/>
        <v>Lake 🌊 Lighthouse 🏖️ Painting  #14 | R6 - C5</v>
      </c>
      <c r="C21" s="54">
        <v>6.0</v>
      </c>
      <c r="D21" s="54">
        <v>5.0</v>
      </c>
      <c r="E21" s="55">
        <v>48.15390915</v>
      </c>
      <c r="F21" s="55">
        <v>17.15006719</v>
      </c>
      <c r="G21" s="56" t="s">
        <v>51</v>
      </c>
      <c r="H21" s="57" t="s">
        <v>52</v>
      </c>
      <c r="I21" s="57" t="str">
        <f t="shared" si="3"/>
        <v/>
      </c>
      <c r="J21" s="57" t="str">
        <f t="shared" si="4"/>
        <v>Nicolet</v>
      </c>
      <c r="K21" s="58" t="s">
        <v>56</v>
      </c>
      <c r="L21" s="59"/>
      <c r="M21" s="60" t="b">
        <v>1</v>
      </c>
      <c r="N21" s="61">
        <f t="shared" si="11"/>
        <v>0</v>
      </c>
      <c r="O21" s="61">
        <f t="shared" si="12"/>
        <v>0</v>
      </c>
      <c r="P21" s="61">
        <f t="shared" si="13"/>
        <v>0</v>
      </c>
      <c r="Q21" s="62" t="str">
        <f t="shared" si="14"/>
        <v/>
      </c>
      <c r="R21" s="63" t="str">
        <f>IFERROR(__xludf.DUMMYFUNCTION("IF($P21=1,IFERROR(IMPORTXML($K21, ""//p[@class='status-date']""), ""Not Loading""),"""")"),"")</f>
        <v/>
      </c>
      <c r="S21" s="64"/>
      <c r="T21" s="64"/>
      <c r="U21" s="64" t="str">
        <f>IFERROR(__xludf.DUMMYFUNCTION("IF($P21=1,IFERROR(IMPORTXML($K21, ""//span[@class='deployed-at']""), ""Not Loading""),"""")"),"")</f>
        <v/>
      </c>
      <c r="V21" s="64"/>
      <c r="W21" s="64" t="str">
        <f t="shared" si="15"/>
        <v>Nicolet</v>
      </c>
      <c r="X21" s="65">
        <f>IFERROR(__xludf.DUMMYFUNCTION("iferror(VALUE(left(index(IMPORTXML(K21, ""//div[@class='col-lg-2 user-stat stat-green']""),2,1),len(index(IMPORTXML(K21, ""//div[@class='col-lg-2 user-stat stat-green']""),2,1))-8)),0)"),0.0)</f>
        <v>0</v>
      </c>
    </row>
    <row r="22" ht="15.0" customHeight="1">
      <c r="A22" s="52">
        <f t="shared" si="10"/>
        <v>15</v>
      </c>
      <c r="B22" s="53" t="str">
        <f t="shared" si="2"/>
        <v>Lake 🌊 Lighthouse 🏖️ Painting  #15 | R6 - C6</v>
      </c>
      <c r="C22" s="54">
        <v>6.0</v>
      </c>
      <c r="D22" s="54">
        <v>6.0</v>
      </c>
      <c r="E22" s="55">
        <v>48.15392167</v>
      </c>
      <c r="F22" s="55">
        <v>17.15028182</v>
      </c>
      <c r="G22" s="56" t="s">
        <v>51</v>
      </c>
      <c r="H22" s="57" t="s">
        <v>52</v>
      </c>
      <c r="I22" s="57" t="str">
        <f t="shared" si="3"/>
        <v/>
      </c>
      <c r="J22" s="57" t="str">
        <f t="shared" si="4"/>
        <v>mathew611</v>
      </c>
      <c r="K22" s="58" t="s">
        <v>57</v>
      </c>
      <c r="L22" s="59"/>
      <c r="M22" s="60" t="b">
        <v>1</v>
      </c>
      <c r="N22" s="61">
        <f t="shared" si="11"/>
        <v>0</v>
      </c>
      <c r="O22" s="61">
        <f t="shared" si="12"/>
        <v>0</v>
      </c>
      <c r="P22" s="61">
        <f t="shared" si="13"/>
        <v>0</v>
      </c>
      <c r="Q22" s="62" t="str">
        <f t="shared" si="14"/>
        <v/>
      </c>
      <c r="R22" s="63" t="str">
        <f>IFERROR(__xludf.DUMMYFUNCTION("IF($P22=1,IFERROR(IMPORTXML($K22, ""//p[@class='status-date']""), ""Not Loading""),"""")"),"")</f>
        <v/>
      </c>
      <c r="S22" s="64"/>
      <c r="T22" s="64"/>
      <c r="U22" s="64" t="str">
        <f>IFERROR(__xludf.DUMMYFUNCTION("IF($P22=1,IFERROR(IMPORTXML($K22, ""//span[@class='deployed-at']""), ""Not Loading""),"""")"),"")</f>
        <v/>
      </c>
      <c r="V22" s="64"/>
      <c r="W22" s="64" t="str">
        <f t="shared" si="15"/>
        <v>mathew611</v>
      </c>
      <c r="X22" s="65">
        <f>IFERROR(__xludf.DUMMYFUNCTION("iferror(VALUE(left(index(IMPORTXML(K22, ""//div[@class='col-lg-2 user-stat stat-green']""),2,1),len(index(IMPORTXML(K22, ""//div[@class='col-lg-2 user-stat stat-green']""),2,1))-8)),0)"),0.0)</f>
        <v>0</v>
      </c>
    </row>
    <row r="23" ht="15.0" customHeight="1">
      <c r="A23" s="52">
        <f t="shared" si="10"/>
        <v>16</v>
      </c>
      <c r="B23" s="53" t="str">
        <f t="shared" si="2"/>
        <v>Lake 🌊 Lighthouse 🏖️ Painting  #16 | R6 - C7</v>
      </c>
      <c r="C23" s="54">
        <v>6.0</v>
      </c>
      <c r="D23" s="54">
        <v>7.0</v>
      </c>
      <c r="E23" s="55">
        <v>48.1539342</v>
      </c>
      <c r="F23" s="55">
        <v>17.15049644</v>
      </c>
      <c r="G23" s="56" t="s">
        <v>51</v>
      </c>
      <c r="H23" s="57" t="s">
        <v>52</v>
      </c>
      <c r="I23" s="57" t="str">
        <f t="shared" si="3"/>
        <v/>
      </c>
      <c r="J23" s="57" t="str">
        <f t="shared" si="4"/>
        <v>Neloras</v>
      </c>
      <c r="K23" s="58" t="s">
        <v>58</v>
      </c>
      <c r="L23" s="59"/>
      <c r="M23" s="60" t="b">
        <v>1</v>
      </c>
      <c r="N23" s="61">
        <f t="shared" si="11"/>
        <v>0</v>
      </c>
      <c r="O23" s="61">
        <f t="shared" si="12"/>
        <v>0</v>
      </c>
      <c r="P23" s="61">
        <f t="shared" si="13"/>
        <v>0</v>
      </c>
      <c r="Q23" s="62" t="str">
        <f t="shared" si="14"/>
        <v/>
      </c>
      <c r="R23" s="63" t="str">
        <f>IFERROR(__xludf.DUMMYFUNCTION("IF($P23=1,IFERROR(IMPORTXML($K23, ""//p[@class='status-date']""), ""Not Loading""),"""")"),"")</f>
        <v/>
      </c>
      <c r="S23" s="64"/>
      <c r="T23" s="64"/>
      <c r="U23" s="64" t="str">
        <f>IFERROR(__xludf.DUMMYFUNCTION("IF($P23=1,IFERROR(IMPORTXML($K23, ""//span[@class='deployed-at']""), ""Not Loading""),"""")"),"")</f>
        <v/>
      </c>
      <c r="V23" s="64"/>
      <c r="W23" s="64" t="str">
        <f t="shared" si="15"/>
        <v>Neloras</v>
      </c>
      <c r="X23" s="65">
        <f>IFERROR(__xludf.DUMMYFUNCTION("iferror(VALUE(left(index(IMPORTXML(K23, ""//div[@class='col-lg-2 user-stat stat-green']""),2,1),len(index(IMPORTXML(K23, ""//div[@class='col-lg-2 user-stat stat-green']""),2,1))-8)),0)"),0.0)</f>
        <v>0</v>
      </c>
    </row>
    <row r="24" ht="15.0" customHeight="1">
      <c r="A24" s="52">
        <f t="shared" si="10"/>
        <v>17</v>
      </c>
      <c r="B24" s="53" t="str">
        <f t="shared" si="2"/>
        <v>Lake 🌊 Lighthouse 🏖️ Painting  #17 | R6 - C8</v>
      </c>
      <c r="C24" s="54">
        <v>6.0</v>
      </c>
      <c r="D24" s="54">
        <v>8.0</v>
      </c>
      <c r="E24" s="55">
        <v>48.15394673</v>
      </c>
      <c r="F24" s="55">
        <v>17.15071107</v>
      </c>
      <c r="G24" s="56" t="s">
        <v>48</v>
      </c>
      <c r="H24" s="57" t="s">
        <v>49</v>
      </c>
      <c r="I24" s="57" t="str">
        <f t="shared" si="3"/>
        <v/>
      </c>
      <c r="J24" s="57" t="str">
        <f t="shared" si="4"/>
        <v>Nicolet</v>
      </c>
      <c r="K24" s="58" t="s">
        <v>59</v>
      </c>
      <c r="L24" s="59"/>
      <c r="M24" s="60" t="b">
        <v>1</v>
      </c>
      <c r="N24" s="61">
        <f t="shared" si="11"/>
        <v>0</v>
      </c>
      <c r="O24" s="61">
        <f t="shared" si="12"/>
        <v>0</v>
      </c>
      <c r="P24" s="61">
        <f t="shared" si="13"/>
        <v>0</v>
      </c>
      <c r="Q24" s="62" t="str">
        <f t="shared" si="14"/>
        <v/>
      </c>
      <c r="R24" s="63" t="str">
        <f>IFERROR(__xludf.DUMMYFUNCTION("IF($P24=1,IFERROR(IMPORTXML($K24, ""//p[@class='status-date']""), ""Not Loading""),"""")"),"")</f>
        <v/>
      </c>
      <c r="S24" s="64"/>
      <c r="T24" s="64"/>
      <c r="U24" s="64" t="str">
        <f>IFERROR(__xludf.DUMMYFUNCTION("IF($P24=1,IFERROR(IMPORTXML($K24, ""//span[@class='deployed-at']""), ""Not Loading""),"""")"),"")</f>
        <v/>
      </c>
      <c r="V24" s="64"/>
      <c r="W24" s="64" t="str">
        <f t="shared" si="15"/>
        <v>Nicolet</v>
      </c>
      <c r="X24" s="65">
        <f>IFERROR(__xludf.DUMMYFUNCTION("iferror(VALUE(left(index(IMPORTXML(K24, ""//div[@class='col-lg-2 user-stat stat-green']""),2,1),len(index(IMPORTXML(K24, ""//div[@class='col-lg-2 user-stat stat-green']""),2,1))-8)),0)"),0.0)</f>
        <v>0</v>
      </c>
    </row>
    <row r="25" ht="15.0" customHeight="1">
      <c r="A25" s="52">
        <f t="shared" si="10"/>
        <v>18</v>
      </c>
      <c r="B25" s="53" t="str">
        <f t="shared" si="2"/>
        <v>Lake 🌊 Lighthouse 🏖️ Painting  #18 | R6 - C9</v>
      </c>
      <c r="C25" s="54">
        <v>6.0</v>
      </c>
      <c r="D25" s="54">
        <v>9.0</v>
      </c>
      <c r="E25" s="55">
        <v>48.15395925</v>
      </c>
      <c r="F25" s="55">
        <v>17.15092569</v>
      </c>
      <c r="G25" s="56" t="s">
        <v>51</v>
      </c>
      <c r="H25" s="57" t="s">
        <v>52</v>
      </c>
      <c r="I25" s="57" t="str">
        <f t="shared" si="3"/>
        <v/>
      </c>
      <c r="J25" s="57" t="str">
        <f t="shared" si="4"/>
        <v>mathew611</v>
      </c>
      <c r="K25" s="58" t="s">
        <v>60</v>
      </c>
      <c r="L25" s="59"/>
      <c r="M25" s="60" t="b">
        <v>1</v>
      </c>
      <c r="N25" s="61">
        <f t="shared" si="11"/>
        <v>0</v>
      </c>
      <c r="O25" s="61">
        <f t="shared" si="12"/>
        <v>0</v>
      </c>
      <c r="P25" s="61">
        <f t="shared" si="13"/>
        <v>0</v>
      </c>
      <c r="Q25" s="62" t="str">
        <f t="shared" si="14"/>
        <v/>
      </c>
      <c r="R25" s="63" t="str">
        <f>IFERROR(__xludf.DUMMYFUNCTION("IF($P25=1,IFERROR(IMPORTXML($K25, ""//p[@class='status-date']""), ""Not Loading""),"""")"),"")</f>
        <v/>
      </c>
      <c r="S25" s="64"/>
      <c r="T25" s="64"/>
      <c r="U25" s="64" t="str">
        <f>IFERROR(__xludf.DUMMYFUNCTION("IF($P25=1,IFERROR(IMPORTXML($K25, ""//span[@class='deployed-at']""), ""Not Loading""),"""")"),"")</f>
        <v/>
      </c>
      <c r="V25" s="64"/>
      <c r="W25" s="64" t="str">
        <f t="shared" si="15"/>
        <v>mathew611</v>
      </c>
      <c r="X25" s="65">
        <f>IFERROR(__xludf.DUMMYFUNCTION("iferror(VALUE(left(index(IMPORTXML(K25, ""//div[@class='col-lg-2 user-stat stat-green']""),2,1),len(index(IMPORTXML(K25, ""//div[@class='col-lg-2 user-stat stat-green']""),2,1))-8)),0)"),0.0)</f>
        <v>0</v>
      </c>
    </row>
    <row r="26" ht="15.0" customHeight="1">
      <c r="A26" s="52">
        <f t="shared" si="10"/>
        <v>19</v>
      </c>
      <c r="B26" s="53" t="str">
        <f t="shared" si="2"/>
        <v>Lake 🌊 Lighthouse 🏖️ Painting  #19 | R6 - C10</v>
      </c>
      <c r="C26" s="54">
        <v>6.0</v>
      </c>
      <c r="D26" s="54">
        <v>10.0</v>
      </c>
      <c r="E26" s="55">
        <v>48.15397178</v>
      </c>
      <c r="F26" s="55">
        <v>17.15114032</v>
      </c>
      <c r="G26" s="56" t="s">
        <v>51</v>
      </c>
      <c r="H26" s="57" t="s">
        <v>52</v>
      </c>
      <c r="I26" s="57" t="str">
        <f t="shared" si="3"/>
        <v/>
      </c>
      <c r="J26" s="57" t="str">
        <f t="shared" si="4"/>
        <v>Neloras</v>
      </c>
      <c r="K26" s="58" t="s">
        <v>61</v>
      </c>
      <c r="L26" s="59"/>
      <c r="M26" s="60" t="b">
        <v>1</v>
      </c>
      <c r="N26" s="61">
        <f t="shared" si="11"/>
        <v>0</v>
      </c>
      <c r="O26" s="61">
        <f t="shared" si="12"/>
        <v>0</v>
      </c>
      <c r="P26" s="61">
        <f t="shared" si="13"/>
        <v>0</v>
      </c>
      <c r="Q26" s="62" t="str">
        <f t="shared" si="14"/>
        <v/>
      </c>
      <c r="R26" s="63" t="str">
        <f>IFERROR(__xludf.DUMMYFUNCTION("IF($P26=1,IFERROR(IMPORTXML($K26, ""//p[@class='status-date']""), ""Not Loading""),"""")"),"")</f>
        <v/>
      </c>
      <c r="S26" s="64"/>
      <c r="T26" s="64"/>
      <c r="U26" s="64" t="str">
        <f>IFERROR(__xludf.DUMMYFUNCTION("IF($P26=1,IFERROR(IMPORTXML($K26, ""//span[@class='deployed-at']""), ""Not Loading""),"""")"),"")</f>
        <v/>
      </c>
      <c r="V26" s="64"/>
      <c r="W26" s="64" t="str">
        <f t="shared" si="15"/>
        <v>Neloras</v>
      </c>
      <c r="X26" s="65">
        <f>IFERROR(__xludf.DUMMYFUNCTION("iferror(VALUE(left(index(IMPORTXML(K26, ""//div[@class='col-lg-2 user-stat stat-green']""),2,1),len(index(IMPORTXML(K26, ""//div[@class='col-lg-2 user-stat stat-green']""),2,1))-8)),0)"),0.0)</f>
        <v>0</v>
      </c>
    </row>
    <row r="27" ht="15.0" customHeight="1">
      <c r="A27" s="52">
        <f t="shared" si="10"/>
        <v>20</v>
      </c>
      <c r="B27" s="53" t="str">
        <f t="shared" si="2"/>
        <v>Lake 🌊 Lighthouse 🏖️ Painting  #20 | R6 - C11</v>
      </c>
      <c r="C27" s="54">
        <v>6.0</v>
      </c>
      <c r="D27" s="54">
        <v>11.0</v>
      </c>
      <c r="E27" s="55">
        <v>48.15398431</v>
      </c>
      <c r="F27" s="55">
        <v>17.15135494</v>
      </c>
      <c r="G27" s="56" t="s">
        <v>51</v>
      </c>
      <c r="H27" s="57" t="s">
        <v>52</v>
      </c>
      <c r="I27" s="57" t="str">
        <f t="shared" si="3"/>
        <v/>
      </c>
      <c r="J27" s="57" t="str">
        <f t="shared" si="4"/>
        <v>Nicolet</v>
      </c>
      <c r="K27" s="58" t="s">
        <v>62</v>
      </c>
      <c r="L27" s="59"/>
      <c r="M27" s="60" t="b">
        <v>1</v>
      </c>
      <c r="N27" s="61">
        <f t="shared" si="11"/>
        <v>0</v>
      </c>
      <c r="O27" s="61">
        <f t="shared" si="12"/>
        <v>0</v>
      </c>
      <c r="P27" s="61">
        <f t="shared" si="13"/>
        <v>0</v>
      </c>
      <c r="Q27" s="62" t="str">
        <f t="shared" si="14"/>
        <v/>
      </c>
      <c r="R27" s="63" t="str">
        <f>IFERROR(__xludf.DUMMYFUNCTION("IF($P27=1,IFERROR(IMPORTXML($K27, ""//p[@class='status-date']""), ""Not Loading""),"""")"),"")</f>
        <v/>
      </c>
      <c r="S27" s="64"/>
      <c r="T27" s="64"/>
      <c r="U27" s="64" t="str">
        <f>IFERROR(__xludf.DUMMYFUNCTION("IF($P27=1,IFERROR(IMPORTXML($K27, ""//span[@class='deployed-at']""), ""Not Loading""),"""")"),"")</f>
        <v/>
      </c>
      <c r="V27" s="64"/>
      <c r="W27" s="64" t="str">
        <f t="shared" si="15"/>
        <v>Nicolet</v>
      </c>
      <c r="X27" s="65">
        <f>IFERROR(__xludf.DUMMYFUNCTION("iferror(VALUE(left(index(IMPORTXML(K27, ""//div[@class='col-lg-2 user-stat stat-green']""),2,1),len(index(IMPORTXML(K27, ""//div[@class='col-lg-2 user-stat stat-green']""),2,1))-8)),0)"),0.0)</f>
        <v>0</v>
      </c>
    </row>
    <row r="28" ht="15.0" customHeight="1">
      <c r="A28" s="52">
        <f t="shared" si="10"/>
        <v>21</v>
      </c>
      <c r="B28" s="53" t="str">
        <f t="shared" si="2"/>
        <v>Lake 🌊 Lighthouse 🏖️ Painting  #21 | R6 - C12</v>
      </c>
      <c r="C28" s="54">
        <v>6.0</v>
      </c>
      <c r="D28" s="54">
        <v>12.0</v>
      </c>
      <c r="E28" s="55">
        <v>48.15399683</v>
      </c>
      <c r="F28" s="55">
        <v>17.15156957</v>
      </c>
      <c r="G28" s="56" t="s">
        <v>51</v>
      </c>
      <c r="H28" s="57" t="s">
        <v>52</v>
      </c>
      <c r="I28" s="57" t="str">
        <f t="shared" si="3"/>
        <v/>
      </c>
      <c r="J28" s="57" t="str">
        <f t="shared" si="4"/>
        <v>mathew611</v>
      </c>
      <c r="K28" s="58" t="s">
        <v>63</v>
      </c>
      <c r="L28" s="59"/>
      <c r="M28" s="60" t="b">
        <v>1</v>
      </c>
      <c r="N28" s="61">
        <f t="shared" si="11"/>
        <v>0</v>
      </c>
      <c r="O28" s="61">
        <f t="shared" si="12"/>
        <v>0</v>
      </c>
      <c r="P28" s="61">
        <f t="shared" si="13"/>
        <v>0</v>
      </c>
      <c r="Q28" s="62" t="str">
        <f t="shared" si="14"/>
        <v/>
      </c>
      <c r="R28" s="63" t="str">
        <f>IFERROR(__xludf.DUMMYFUNCTION("IF($P28=1,IFERROR(IMPORTXML($K28, ""//p[@class='status-date']""), ""Not Loading""),"""")"),"")</f>
        <v/>
      </c>
      <c r="S28" s="64"/>
      <c r="T28" s="64"/>
      <c r="U28" s="64" t="str">
        <f>IFERROR(__xludf.DUMMYFUNCTION("IF($P28=1,IFERROR(IMPORTXML($K28, ""//span[@class='deployed-at']""), ""Not Loading""),"""")"),"")</f>
        <v/>
      </c>
      <c r="V28" s="64"/>
      <c r="W28" s="64" t="str">
        <f t="shared" si="15"/>
        <v>mathew611</v>
      </c>
      <c r="X28" s="65">
        <f>IFERROR(__xludf.DUMMYFUNCTION("iferror(VALUE(left(index(IMPORTXML(K28, ""//div[@class='col-lg-2 user-stat stat-green']""),2,1),len(index(IMPORTXML(K28, ""//div[@class='col-lg-2 user-stat stat-green']""),2,1))-8)),0)"),0.0)</f>
        <v>0</v>
      </c>
    </row>
    <row r="29" ht="15.0" customHeight="1">
      <c r="A29" s="52">
        <f t="shared" si="10"/>
        <v>22</v>
      </c>
      <c r="B29" s="53" t="str">
        <f t="shared" si="2"/>
        <v>Lake 🌊 Lighthouse 🏖️ Painting  #22 | R6 - C13</v>
      </c>
      <c r="C29" s="54">
        <v>6.0</v>
      </c>
      <c r="D29" s="54">
        <v>13.0</v>
      </c>
      <c r="E29" s="55">
        <v>48.15400936</v>
      </c>
      <c r="F29" s="55">
        <v>17.1517842</v>
      </c>
      <c r="G29" s="56" t="s">
        <v>51</v>
      </c>
      <c r="H29" s="57" t="s">
        <v>52</v>
      </c>
      <c r="I29" s="57" t="str">
        <f t="shared" si="3"/>
        <v/>
      </c>
      <c r="J29" s="57" t="str">
        <f t="shared" si="4"/>
        <v>Neloras</v>
      </c>
      <c r="K29" s="58" t="s">
        <v>64</v>
      </c>
      <c r="L29" s="59"/>
      <c r="M29" s="60" t="b">
        <v>1</v>
      </c>
      <c r="N29" s="61">
        <f t="shared" si="11"/>
        <v>0</v>
      </c>
      <c r="O29" s="61">
        <f t="shared" si="12"/>
        <v>0</v>
      </c>
      <c r="P29" s="61">
        <f t="shared" si="13"/>
        <v>0</v>
      </c>
      <c r="Q29" s="62" t="str">
        <f t="shared" si="14"/>
        <v/>
      </c>
      <c r="R29" s="63" t="str">
        <f>IFERROR(__xludf.DUMMYFUNCTION("IF($P29=1,IFERROR(IMPORTXML($K29, ""//p[@class='status-date']""), ""Not Loading""),"""")"),"")</f>
        <v/>
      </c>
      <c r="S29" s="64"/>
      <c r="T29" s="64"/>
      <c r="U29" s="64" t="str">
        <f>IFERROR(__xludf.DUMMYFUNCTION("IF($P29=1,IFERROR(IMPORTXML($K29, ""//span[@class='deployed-at']""), ""Not Loading""),"""")"),"")</f>
        <v/>
      </c>
      <c r="V29" s="64"/>
      <c r="W29" s="64" t="str">
        <f t="shared" si="15"/>
        <v>Neloras</v>
      </c>
      <c r="X29" s="65">
        <f>IFERROR(__xludf.DUMMYFUNCTION("iferror(VALUE(left(index(IMPORTXML(K29, ""//div[@class='col-lg-2 user-stat stat-green']""),2,1),len(index(IMPORTXML(K29, ""//div[@class='col-lg-2 user-stat stat-green']""),2,1))-8)),0)"),0.0)</f>
        <v>0</v>
      </c>
    </row>
    <row r="30" ht="15.0" customHeight="1">
      <c r="A30" s="52">
        <f t="shared" si="10"/>
        <v>23</v>
      </c>
      <c r="B30" s="53" t="str">
        <f t="shared" si="2"/>
        <v>Lake 🌊 Lighthouse 🏖️ Painting  #23 | R6 - C14</v>
      </c>
      <c r="C30" s="54">
        <v>6.0</v>
      </c>
      <c r="D30" s="54">
        <v>14.0</v>
      </c>
      <c r="E30" s="55">
        <v>48.15402189</v>
      </c>
      <c r="F30" s="55">
        <v>17.15199882</v>
      </c>
      <c r="G30" s="56" t="s">
        <v>51</v>
      </c>
      <c r="H30" s="57" t="s">
        <v>52</v>
      </c>
      <c r="I30" s="57" t="str">
        <f t="shared" si="3"/>
        <v/>
      </c>
      <c r="J30" s="57" t="str">
        <f t="shared" si="4"/>
        <v>Nicolet</v>
      </c>
      <c r="K30" s="58" t="s">
        <v>65</v>
      </c>
      <c r="L30" s="59"/>
      <c r="M30" s="60" t="b">
        <v>1</v>
      </c>
      <c r="N30" s="61">
        <f t="shared" si="11"/>
        <v>0</v>
      </c>
      <c r="O30" s="61">
        <f t="shared" si="12"/>
        <v>0</v>
      </c>
      <c r="P30" s="61">
        <f t="shared" si="13"/>
        <v>0</v>
      </c>
      <c r="Q30" s="62" t="str">
        <f t="shared" si="14"/>
        <v/>
      </c>
      <c r="R30" s="63" t="str">
        <f>IFERROR(__xludf.DUMMYFUNCTION("IF($P30=1,IFERROR(IMPORTXML($K30, ""//p[@class='status-date']""), ""Not Loading""),"""")"),"")</f>
        <v/>
      </c>
      <c r="S30" s="64"/>
      <c r="T30" s="64"/>
      <c r="U30" s="64" t="str">
        <f>IFERROR(__xludf.DUMMYFUNCTION("IF($P30=1,IFERROR(IMPORTXML($K30, ""//span[@class='deployed-at']""), ""Not Loading""),"""")"),"")</f>
        <v/>
      </c>
      <c r="V30" s="64"/>
      <c r="W30" s="64" t="str">
        <f t="shared" si="15"/>
        <v>Nicolet</v>
      </c>
      <c r="X30" s="65">
        <f>IFERROR(__xludf.DUMMYFUNCTION("iferror(VALUE(left(index(IMPORTXML(K30, ""//div[@class='col-lg-2 user-stat stat-green']""),2,1),len(index(IMPORTXML(K30, ""//div[@class='col-lg-2 user-stat stat-green']""),2,1))-8)),0)"),0.0)</f>
        <v>0</v>
      </c>
    </row>
    <row r="31" ht="15.0" customHeight="1">
      <c r="A31" s="52">
        <f t="shared" si="10"/>
        <v>24</v>
      </c>
      <c r="B31" s="53" t="str">
        <f t="shared" si="2"/>
        <v>Lake 🌊 Lighthouse 🏖️ Painting  #24 | R6 - C15</v>
      </c>
      <c r="C31" s="54">
        <v>6.0</v>
      </c>
      <c r="D31" s="54">
        <v>15.0</v>
      </c>
      <c r="E31" s="55">
        <v>48.15403442</v>
      </c>
      <c r="F31" s="55">
        <v>17.15221345</v>
      </c>
      <c r="G31" s="56" t="s">
        <v>48</v>
      </c>
      <c r="H31" s="57" t="s">
        <v>49</v>
      </c>
      <c r="I31" s="57" t="str">
        <f t="shared" si="3"/>
        <v/>
      </c>
      <c r="J31" s="57" t="str">
        <f t="shared" si="4"/>
        <v>mathew611</v>
      </c>
      <c r="K31" s="58" t="s">
        <v>66</v>
      </c>
      <c r="L31" s="59"/>
      <c r="M31" s="60" t="b">
        <v>1</v>
      </c>
      <c r="N31" s="61">
        <f t="shared" si="11"/>
        <v>0</v>
      </c>
      <c r="O31" s="61">
        <f t="shared" si="12"/>
        <v>0</v>
      </c>
      <c r="P31" s="61">
        <f t="shared" si="13"/>
        <v>0</v>
      </c>
      <c r="Q31" s="62" t="str">
        <f t="shared" si="14"/>
        <v/>
      </c>
      <c r="R31" s="63" t="str">
        <f>IFERROR(__xludf.DUMMYFUNCTION("IF($P31=1,IFERROR(IMPORTXML($K31, ""//p[@class='status-date']""), ""Not Loading""),"""")"),"")</f>
        <v/>
      </c>
      <c r="S31" s="64"/>
      <c r="T31" s="64"/>
      <c r="U31" s="64" t="str">
        <f>IFERROR(__xludf.DUMMYFUNCTION("IF($P31=1,IFERROR(IMPORTXML($K31, ""//span[@class='deployed-at']""), ""Not Loading""),"""")"),"")</f>
        <v/>
      </c>
      <c r="V31" s="64"/>
      <c r="W31" s="64" t="str">
        <f t="shared" si="15"/>
        <v>mathew611</v>
      </c>
      <c r="X31" s="65">
        <f>IFERROR(__xludf.DUMMYFUNCTION("iferror(VALUE(left(index(IMPORTXML(K31, ""//div[@class='col-lg-2 user-stat stat-green']""),2,1),len(index(IMPORTXML(K31, ""//div[@class='col-lg-2 user-stat stat-green']""),2,1))-8)),0)"),0.0)</f>
        <v>0</v>
      </c>
    </row>
    <row r="32" ht="15.0" customHeight="1">
      <c r="A32" s="52">
        <f t="shared" si="10"/>
        <v>25</v>
      </c>
      <c r="B32" s="53" t="str">
        <f t="shared" si="2"/>
        <v>Lake 🌊 Lighthouse 🏖️ Painting  #25 | R7 - C1</v>
      </c>
      <c r="C32" s="54">
        <v>7.0</v>
      </c>
      <c r="D32" s="54">
        <v>1.0</v>
      </c>
      <c r="E32" s="55">
        <v>48.15371586</v>
      </c>
      <c r="F32" s="55">
        <v>17.14922745</v>
      </c>
      <c r="G32" s="56" t="s">
        <v>51</v>
      </c>
      <c r="H32" s="57" t="s">
        <v>52</v>
      </c>
      <c r="I32" s="57" t="str">
        <f t="shared" si="3"/>
        <v/>
      </c>
      <c r="J32" s="57" t="str">
        <f t="shared" si="4"/>
        <v>Kapor24</v>
      </c>
      <c r="K32" s="58" t="s">
        <v>67</v>
      </c>
      <c r="L32" s="59"/>
      <c r="M32" s="60" t="b">
        <v>1</v>
      </c>
      <c r="N32" s="61">
        <f t="shared" si="11"/>
        <v>0</v>
      </c>
      <c r="O32" s="61">
        <f t="shared" si="12"/>
        <v>0</v>
      </c>
      <c r="P32" s="61">
        <f t="shared" si="13"/>
        <v>0</v>
      </c>
      <c r="Q32" s="62" t="str">
        <f t="shared" si="14"/>
        <v/>
      </c>
      <c r="R32" s="63" t="str">
        <f>IFERROR(__xludf.DUMMYFUNCTION("IF($P32=1,IFERROR(IMPORTXML($K32, ""//p[@class='status-date']""), ""Not Loading""),"""")"),"")</f>
        <v/>
      </c>
      <c r="S32" s="64"/>
      <c r="T32" s="64"/>
      <c r="U32" s="64" t="str">
        <f>IFERROR(__xludf.DUMMYFUNCTION("IF($P32=1,IFERROR(IMPORTXML($K32, ""//span[@class='deployed-at']""), ""Not Loading""),"""")"),"")</f>
        <v/>
      </c>
      <c r="V32" s="64"/>
      <c r="W32" s="64" t="str">
        <f t="shared" si="15"/>
        <v>Kapor24</v>
      </c>
      <c r="X32" s="65">
        <f>IFERROR(__xludf.DUMMYFUNCTION("iferror(VALUE(left(index(IMPORTXML(K32, ""//div[@class='col-lg-2 user-stat stat-green']""),2,1),len(index(IMPORTXML(K32, ""//div[@class='col-lg-2 user-stat stat-green']""),2,1))-8)),0)"),0.0)</f>
        <v>0</v>
      </c>
    </row>
    <row r="33" ht="15.0" customHeight="1">
      <c r="A33" s="52">
        <f t="shared" si="10"/>
        <v>26</v>
      </c>
      <c r="B33" s="53" t="str">
        <f t="shared" si="2"/>
        <v>Lake 🌊 Lighthouse 🏖️ Painting  #26 | R7 - C2</v>
      </c>
      <c r="C33" s="54">
        <v>7.0</v>
      </c>
      <c r="D33" s="54">
        <v>2.0</v>
      </c>
      <c r="E33" s="55">
        <v>48.15372838</v>
      </c>
      <c r="F33" s="55">
        <v>17.14944208</v>
      </c>
      <c r="G33" s="56" t="s">
        <v>68</v>
      </c>
      <c r="H33" s="57" t="s">
        <v>69</v>
      </c>
      <c r="I33" s="57" t="str">
        <f t="shared" si="3"/>
        <v/>
      </c>
      <c r="J33" s="57" t="str">
        <f t="shared" si="4"/>
        <v>hems79</v>
      </c>
      <c r="K33" s="58" t="s">
        <v>70</v>
      </c>
      <c r="L33" s="59"/>
      <c r="M33" s="60" t="b">
        <v>1</v>
      </c>
      <c r="N33" s="61">
        <f t="shared" si="11"/>
        <v>0</v>
      </c>
      <c r="O33" s="61">
        <f t="shared" si="12"/>
        <v>0</v>
      </c>
      <c r="P33" s="61">
        <f t="shared" si="13"/>
        <v>0</v>
      </c>
      <c r="Q33" s="62" t="str">
        <f t="shared" si="14"/>
        <v/>
      </c>
      <c r="R33" s="63" t="str">
        <f>IFERROR(__xludf.DUMMYFUNCTION("IF($P33=1,IFERROR(IMPORTXML($K33, ""//p[@class='status-date']""), ""Not Loading""),"""")"),"")</f>
        <v/>
      </c>
      <c r="S33" s="64"/>
      <c r="T33" s="64"/>
      <c r="U33" s="64" t="str">
        <f>IFERROR(__xludf.DUMMYFUNCTION("IF($P33=1,IFERROR(IMPORTXML($K33, ""//span[@class='deployed-at']""), ""Not Loading""),"""")"),"")</f>
        <v/>
      </c>
      <c r="V33" s="64"/>
      <c r="W33" s="64" t="str">
        <f t="shared" si="15"/>
        <v>hems79</v>
      </c>
      <c r="X33" s="65">
        <f>IFERROR(__xludf.DUMMYFUNCTION("iferror(VALUE(left(index(IMPORTXML(K33, ""//div[@class='col-lg-2 user-stat stat-green']""),2,1),len(index(IMPORTXML(K33, ""//div[@class='col-lg-2 user-stat stat-green']""),2,1))-8)),0)"),0.0)</f>
        <v>0</v>
      </c>
    </row>
    <row r="34" ht="15.0" customHeight="1">
      <c r="A34" s="52">
        <f t="shared" si="10"/>
        <v>27</v>
      </c>
      <c r="B34" s="53" t="str">
        <f t="shared" si="2"/>
        <v>Lake 🌊 Lighthouse 🏖️ Painting  #27 | R7 - C3</v>
      </c>
      <c r="C34" s="54">
        <v>7.0</v>
      </c>
      <c r="D34" s="54">
        <v>3.0</v>
      </c>
      <c r="E34" s="55">
        <v>48.15374091</v>
      </c>
      <c r="F34" s="55">
        <v>17.1496567</v>
      </c>
      <c r="G34" s="56" t="s">
        <v>68</v>
      </c>
      <c r="H34" s="57" t="s">
        <v>69</v>
      </c>
      <c r="I34" s="57" t="str">
        <f t="shared" si="3"/>
        <v/>
      </c>
      <c r="J34" s="57" t="str">
        <f t="shared" si="4"/>
        <v>Franske</v>
      </c>
      <c r="K34" s="58" t="s">
        <v>71</v>
      </c>
      <c r="L34" s="59"/>
      <c r="M34" s="60" t="b">
        <v>1</v>
      </c>
      <c r="N34" s="61">
        <f t="shared" si="11"/>
        <v>0</v>
      </c>
      <c r="O34" s="61">
        <f t="shared" si="12"/>
        <v>0</v>
      </c>
      <c r="P34" s="61">
        <f t="shared" si="13"/>
        <v>0</v>
      </c>
      <c r="Q34" s="62" t="str">
        <f t="shared" si="14"/>
        <v/>
      </c>
      <c r="R34" s="63" t="str">
        <f>IFERROR(__xludf.DUMMYFUNCTION("IF($P34=1,IFERROR(IMPORTXML($K34, ""//p[@class='status-date']""), ""Not Loading""),"""")"),"")</f>
        <v/>
      </c>
      <c r="S34" s="64"/>
      <c r="T34" s="64"/>
      <c r="U34" s="64" t="str">
        <f>IFERROR(__xludf.DUMMYFUNCTION("IF($P34=1,IFERROR(IMPORTXML($K34, ""//span[@class='deployed-at']""), ""Not Loading""),"""")"),"")</f>
        <v/>
      </c>
      <c r="V34" s="64"/>
      <c r="W34" s="64" t="str">
        <f t="shared" si="15"/>
        <v>Franske</v>
      </c>
      <c r="X34" s="65">
        <f>IFERROR(__xludf.DUMMYFUNCTION("iferror(VALUE(left(index(IMPORTXML(K34, ""//div[@class='col-lg-2 user-stat stat-green']""),2,1),len(index(IMPORTXML(K34, ""//div[@class='col-lg-2 user-stat stat-green']""),2,1))-8)),0)"),0.0)</f>
        <v>0</v>
      </c>
    </row>
    <row r="35" ht="15.0" customHeight="1">
      <c r="A35" s="52">
        <f t="shared" si="10"/>
        <v>28</v>
      </c>
      <c r="B35" s="53" t="str">
        <f t="shared" si="2"/>
        <v>Lake 🌊 Lighthouse 🏖️ Painting  #28 | R7 - C4</v>
      </c>
      <c r="C35" s="54">
        <v>7.0</v>
      </c>
      <c r="D35" s="54">
        <v>4.0</v>
      </c>
      <c r="E35" s="55">
        <v>48.15375344</v>
      </c>
      <c r="F35" s="55">
        <v>17.14987133</v>
      </c>
      <c r="G35" s="56" t="s">
        <v>68</v>
      </c>
      <c r="H35" s="57" t="s">
        <v>69</v>
      </c>
      <c r="I35" s="57" t="str">
        <f t="shared" si="3"/>
        <v/>
      </c>
      <c r="J35" s="57" t="str">
        <f t="shared" si="4"/>
        <v>TubaDude</v>
      </c>
      <c r="K35" s="58" t="s">
        <v>72</v>
      </c>
      <c r="L35" s="59"/>
      <c r="M35" s="60" t="b">
        <v>1</v>
      </c>
      <c r="N35" s="61">
        <f t="shared" si="11"/>
        <v>0</v>
      </c>
      <c r="O35" s="61">
        <f t="shared" si="12"/>
        <v>0</v>
      </c>
      <c r="P35" s="61">
        <f t="shared" si="13"/>
        <v>0</v>
      </c>
      <c r="Q35" s="62" t="str">
        <f t="shared" si="14"/>
        <v/>
      </c>
      <c r="R35" s="63" t="str">
        <f>IFERROR(__xludf.DUMMYFUNCTION("IF($P35=1,IFERROR(IMPORTXML($K35, ""//p[@class='status-date']""), ""Not Loading""),"""")"),"")</f>
        <v/>
      </c>
      <c r="S35" s="64"/>
      <c r="T35" s="64"/>
      <c r="U35" s="64" t="str">
        <f>IFERROR(__xludf.DUMMYFUNCTION("IF($P35=1,IFERROR(IMPORTXML($K35, ""//span[@class='deployed-at']""), ""Not Loading""),"""")"),"")</f>
        <v/>
      </c>
      <c r="V35" s="64"/>
      <c r="W35" s="64" t="str">
        <f t="shared" si="15"/>
        <v>TubaDude</v>
      </c>
      <c r="X35" s="65">
        <f>IFERROR(__xludf.DUMMYFUNCTION("iferror(VALUE(left(index(IMPORTXML(K35, ""//div[@class='col-lg-2 user-stat stat-green']""),2,1),len(index(IMPORTXML(K35, ""//div[@class='col-lg-2 user-stat stat-green']""),2,1))-8)),0)"),0.0)</f>
        <v>0</v>
      </c>
    </row>
    <row r="36" ht="15.0" customHeight="1">
      <c r="A36" s="52">
        <f t="shared" si="10"/>
        <v>29</v>
      </c>
      <c r="B36" s="53" t="str">
        <f t="shared" si="2"/>
        <v>Lake 🌊 Lighthouse 🏖️ Painting  #29 | R7 - C5</v>
      </c>
      <c r="C36" s="54">
        <v>7.0</v>
      </c>
      <c r="D36" s="54">
        <v>5.0</v>
      </c>
      <c r="E36" s="55">
        <v>48.15376596</v>
      </c>
      <c r="F36" s="55">
        <v>17.15008595</v>
      </c>
      <c r="G36" s="56" t="s">
        <v>68</v>
      </c>
      <c r="H36" s="57" t="s">
        <v>69</v>
      </c>
      <c r="I36" s="57" t="str">
        <f t="shared" si="3"/>
        <v/>
      </c>
      <c r="J36" s="57" t="str">
        <f t="shared" si="4"/>
        <v>kwd</v>
      </c>
      <c r="K36" s="58" t="s">
        <v>73</v>
      </c>
      <c r="L36" s="59"/>
      <c r="M36" s="60" t="b">
        <v>1</v>
      </c>
      <c r="N36" s="61">
        <f t="shared" si="11"/>
        <v>0</v>
      </c>
      <c r="O36" s="61">
        <f t="shared" si="12"/>
        <v>0</v>
      </c>
      <c r="P36" s="61">
        <f t="shared" si="13"/>
        <v>0</v>
      </c>
      <c r="Q36" s="62" t="str">
        <f t="shared" si="14"/>
        <v/>
      </c>
      <c r="R36" s="63" t="str">
        <f>IFERROR(__xludf.DUMMYFUNCTION("IF($P36=1,IFERROR(IMPORTXML($K36, ""//p[@class='status-date']""), ""Not Loading""),"""")"),"")</f>
        <v/>
      </c>
      <c r="S36" s="64"/>
      <c r="T36" s="64"/>
      <c r="U36" s="64" t="str">
        <f>IFERROR(__xludf.DUMMYFUNCTION("IF($P36=1,IFERROR(IMPORTXML($K36, ""//span[@class='deployed-at']""), ""Not Loading""),"""")"),"")</f>
        <v/>
      </c>
      <c r="V36" s="64"/>
      <c r="W36" s="64" t="str">
        <f t="shared" si="15"/>
        <v>kwd</v>
      </c>
      <c r="X36" s="65">
        <f>IFERROR(__xludf.DUMMYFUNCTION("iferror(VALUE(left(index(IMPORTXML(K36, ""//div[@class='col-lg-2 user-stat stat-green']""),2,1),len(index(IMPORTXML(K36, ""//div[@class='col-lg-2 user-stat stat-green']""),2,1))-8)),0)"),0.0)</f>
        <v>0</v>
      </c>
    </row>
    <row r="37" ht="15.0" customHeight="1">
      <c r="A37" s="52">
        <f t="shared" si="10"/>
        <v>30</v>
      </c>
      <c r="B37" s="53" t="str">
        <f t="shared" si="2"/>
        <v>Lake 🌊 Lighthouse 🏖️ Painting  #30 | R7 - C6</v>
      </c>
      <c r="C37" s="54">
        <v>7.0</v>
      </c>
      <c r="D37" s="54">
        <v>6.0</v>
      </c>
      <c r="E37" s="55">
        <v>48.15377849</v>
      </c>
      <c r="F37" s="55">
        <v>17.15030058</v>
      </c>
      <c r="G37" s="56" t="s">
        <v>68</v>
      </c>
      <c r="H37" s="57" t="s">
        <v>69</v>
      </c>
      <c r="I37" s="57" t="str">
        <f t="shared" si="3"/>
        <v/>
      </c>
      <c r="J37" s="57" t="str">
        <f t="shared" si="4"/>
        <v>CoalCracker7</v>
      </c>
      <c r="K37" s="58" t="s">
        <v>74</v>
      </c>
      <c r="L37" s="59"/>
      <c r="M37" s="60" t="b">
        <v>1</v>
      </c>
      <c r="N37" s="61">
        <f t="shared" si="11"/>
        <v>0</v>
      </c>
      <c r="O37" s="61">
        <f t="shared" si="12"/>
        <v>0</v>
      </c>
      <c r="P37" s="61">
        <f t="shared" si="13"/>
        <v>0</v>
      </c>
      <c r="Q37" s="62" t="str">
        <f t="shared" si="14"/>
        <v/>
      </c>
      <c r="R37" s="63" t="str">
        <f>IFERROR(__xludf.DUMMYFUNCTION("IF($P37=1,IFERROR(IMPORTXML($K37, ""//p[@class='status-date']""), ""Not Loading""),"""")"),"")</f>
        <v/>
      </c>
      <c r="S37" s="64"/>
      <c r="T37" s="64"/>
      <c r="U37" s="64" t="str">
        <f>IFERROR(__xludf.DUMMYFUNCTION("IF($P37=1,IFERROR(IMPORTXML($K37, ""//span[@class='deployed-at']""), ""Not Loading""),"""")"),"")</f>
        <v/>
      </c>
      <c r="V37" s="64"/>
      <c r="W37" s="64" t="str">
        <f t="shared" si="15"/>
        <v>CoalCracker7</v>
      </c>
      <c r="X37" s="65">
        <f>IFERROR(__xludf.DUMMYFUNCTION("iferror(VALUE(left(index(IMPORTXML(K37, ""//div[@class='col-lg-2 user-stat stat-green']""),2,1),len(index(IMPORTXML(K37, ""//div[@class='col-lg-2 user-stat stat-green']""),2,1))-8)),0)"),0.0)</f>
        <v>0</v>
      </c>
    </row>
    <row r="38" ht="15.0" customHeight="1">
      <c r="A38" s="52">
        <f t="shared" si="10"/>
        <v>31</v>
      </c>
      <c r="B38" s="53" t="str">
        <f t="shared" si="2"/>
        <v>Lake 🌊 Lighthouse 🏖️ Painting  #31 | R7 - C7</v>
      </c>
      <c r="C38" s="54">
        <v>7.0</v>
      </c>
      <c r="D38" s="54">
        <v>7.0</v>
      </c>
      <c r="E38" s="55">
        <v>48.15379102</v>
      </c>
      <c r="F38" s="55">
        <v>17.1505152</v>
      </c>
      <c r="G38" s="56" t="s">
        <v>68</v>
      </c>
      <c r="H38" s="57" t="s">
        <v>69</v>
      </c>
      <c r="I38" s="57" t="str">
        <f t="shared" si="3"/>
        <v/>
      </c>
      <c r="J38" s="57" t="str">
        <f t="shared" si="4"/>
        <v>kepke3</v>
      </c>
      <c r="K38" s="58" t="s">
        <v>75</v>
      </c>
      <c r="L38" s="59"/>
      <c r="M38" s="60" t="b">
        <v>1</v>
      </c>
      <c r="N38" s="61">
        <f t="shared" si="11"/>
        <v>0</v>
      </c>
      <c r="O38" s="61">
        <f t="shared" si="12"/>
        <v>0</v>
      </c>
      <c r="P38" s="61">
        <f t="shared" si="13"/>
        <v>0</v>
      </c>
      <c r="Q38" s="62" t="str">
        <f t="shared" si="14"/>
        <v/>
      </c>
      <c r="R38" s="63" t="str">
        <f>IFERROR(__xludf.DUMMYFUNCTION("IF($P38=1,IFERROR(IMPORTXML($K38, ""//p[@class='status-date']""), ""Not Loading""),"""")"),"")</f>
        <v/>
      </c>
      <c r="S38" s="64"/>
      <c r="T38" s="64"/>
      <c r="U38" s="64" t="str">
        <f>IFERROR(__xludf.DUMMYFUNCTION("IF($P38=1,IFERROR(IMPORTXML($K38, ""//span[@class='deployed-at']""), ""Not Loading""),"""")"),"")</f>
        <v/>
      </c>
      <c r="V38" s="64"/>
      <c r="W38" s="64" t="str">
        <f t="shared" si="15"/>
        <v>kepke3</v>
      </c>
      <c r="X38" s="65">
        <f>IFERROR(__xludf.DUMMYFUNCTION("iferror(VALUE(left(index(IMPORTXML(K38, ""//div[@class='col-lg-2 user-stat stat-green']""),2,1),len(index(IMPORTXML(K38, ""//div[@class='col-lg-2 user-stat stat-green']""),2,1))-8)),0)"),0.0)</f>
        <v>0</v>
      </c>
    </row>
    <row r="39" ht="15.0" customHeight="1">
      <c r="A39" s="52">
        <f t="shared" si="10"/>
        <v>32</v>
      </c>
      <c r="B39" s="53" t="str">
        <f t="shared" si="2"/>
        <v>Lake 🌊 Lighthouse 🏖️ Painting  #32 | R7 - C8</v>
      </c>
      <c r="C39" s="54">
        <v>7.0</v>
      </c>
      <c r="D39" s="54">
        <v>8.0</v>
      </c>
      <c r="E39" s="55">
        <v>48.15380354</v>
      </c>
      <c r="F39" s="55">
        <v>17.15072983</v>
      </c>
      <c r="G39" s="56" t="s">
        <v>68</v>
      </c>
      <c r="H39" s="57" t="s">
        <v>69</v>
      </c>
      <c r="I39" s="57" t="str">
        <f t="shared" si="3"/>
        <v/>
      </c>
      <c r="J39" s="57" t="str">
        <f t="shared" si="4"/>
        <v>TubaDude</v>
      </c>
      <c r="K39" s="58" t="s">
        <v>76</v>
      </c>
      <c r="L39" s="59"/>
      <c r="M39" s="60" t="b">
        <v>1</v>
      </c>
      <c r="N39" s="61">
        <f t="shared" si="11"/>
        <v>0</v>
      </c>
      <c r="O39" s="61">
        <f t="shared" si="12"/>
        <v>0</v>
      </c>
      <c r="P39" s="61">
        <f t="shared" si="13"/>
        <v>0</v>
      </c>
      <c r="Q39" s="62" t="str">
        <f t="shared" si="14"/>
        <v/>
      </c>
      <c r="R39" s="63" t="str">
        <f>IFERROR(__xludf.DUMMYFUNCTION("IF($P39=1,IFERROR(IMPORTXML($K39, ""//p[@class='status-date']""), ""Not Loading""),"""")"),"")</f>
        <v/>
      </c>
      <c r="S39" s="64"/>
      <c r="T39" s="64"/>
      <c r="U39" s="64" t="str">
        <f>IFERROR(__xludf.DUMMYFUNCTION("IF($P39=1,IFERROR(IMPORTXML($K39, ""//span[@class='deployed-at']""), ""Not Loading""),"""")"),"")</f>
        <v/>
      </c>
      <c r="V39" s="64"/>
      <c r="W39" s="64" t="str">
        <f t="shared" si="15"/>
        <v>TubaDude</v>
      </c>
      <c r="X39" s="65">
        <f>IFERROR(__xludf.DUMMYFUNCTION("iferror(VALUE(left(index(IMPORTXML(K39, ""//div[@class='col-lg-2 user-stat stat-green']""),2,1),len(index(IMPORTXML(K39, ""//div[@class='col-lg-2 user-stat stat-green']""),2,1))-8)),0)"),0.0)</f>
        <v>0</v>
      </c>
    </row>
    <row r="40" ht="15.0" customHeight="1">
      <c r="A40" s="52">
        <f t="shared" si="10"/>
        <v>33</v>
      </c>
      <c r="B40" s="53" t="str">
        <f t="shared" si="2"/>
        <v>Lake 🌊 Lighthouse 🏖️ Painting  #33 | R7 - C9</v>
      </c>
      <c r="C40" s="54">
        <v>7.0</v>
      </c>
      <c r="D40" s="54">
        <v>9.0</v>
      </c>
      <c r="E40" s="55">
        <v>48.15381607</v>
      </c>
      <c r="F40" s="55">
        <v>17.15094445</v>
      </c>
      <c r="G40" s="56" t="s">
        <v>68</v>
      </c>
      <c r="H40" s="57" t="s">
        <v>69</v>
      </c>
      <c r="I40" s="57" t="str">
        <f t="shared" si="3"/>
        <v/>
      </c>
      <c r="J40" s="57" t="str">
        <f t="shared" si="4"/>
        <v>roughdraft</v>
      </c>
      <c r="K40" s="58" t="s">
        <v>77</v>
      </c>
      <c r="L40" s="59"/>
      <c r="M40" s="60" t="b">
        <v>1</v>
      </c>
      <c r="N40" s="61">
        <f t="shared" si="11"/>
        <v>0</v>
      </c>
      <c r="O40" s="61">
        <f t="shared" si="12"/>
        <v>0</v>
      </c>
      <c r="P40" s="61">
        <f t="shared" si="13"/>
        <v>0</v>
      </c>
      <c r="Q40" s="62" t="str">
        <f t="shared" si="14"/>
        <v/>
      </c>
      <c r="R40" s="63" t="str">
        <f>IFERROR(__xludf.DUMMYFUNCTION("IF($P40=1,IFERROR(IMPORTXML($K40, ""//p[@class='status-date']""), ""Not Loading""),"""")"),"")</f>
        <v/>
      </c>
      <c r="S40" s="64"/>
      <c r="T40" s="64"/>
      <c r="U40" s="64" t="str">
        <f>IFERROR(__xludf.DUMMYFUNCTION("IF($P40=1,IFERROR(IMPORTXML($K40, ""//span[@class='deployed-at']""), ""Not Loading""),"""")"),"")</f>
        <v/>
      </c>
      <c r="V40" s="64"/>
      <c r="W40" s="64" t="str">
        <f t="shared" si="15"/>
        <v>roughdraft</v>
      </c>
      <c r="X40" s="65">
        <f>IFERROR(__xludf.DUMMYFUNCTION("iferror(VALUE(left(index(IMPORTXML(K40, ""//div[@class='col-lg-2 user-stat stat-green']""),2,1),len(index(IMPORTXML(K40, ""//div[@class='col-lg-2 user-stat stat-green']""),2,1))-8)),0)"),0.0)</f>
        <v>0</v>
      </c>
    </row>
    <row r="41" ht="15.0" customHeight="1">
      <c r="A41" s="52">
        <f t="shared" si="10"/>
        <v>34</v>
      </c>
      <c r="B41" s="53" t="str">
        <f t="shared" si="2"/>
        <v>Lake 🌊 Lighthouse 🏖️ Painting  #34 | R7 - C10</v>
      </c>
      <c r="C41" s="54">
        <v>7.0</v>
      </c>
      <c r="D41" s="54">
        <v>10.0</v>
      </c>
      <c r="E41" s="55">
        <v>48.1538286</v>
      </c>
      <c r="F41" s="55">
        <v>17.15115908</v>
      </c>
      <c r="G41" s="56" t="s">
        <v>68</v>
      </c>
      <c r="H41" s="57" t="s">
        <v>69</v>
      </c>
      <c r="I41" s="57" t="str">
        <f t="shared" si="3"/>
        <v/>
      </c>
      <c r="J41" s="57" t="str">
        <f t="shared" si="4"/>
        <v>georeyna</v>
      </c>
      <c r="K41" s="58" t="s">
        <v>78</v>
      </c>
      <c r="L41" s="59"/>
      <c r="M41" s="60" t="b">
        <v>1</v>
      </c>
      <c r="N41" s="61">
        <f t="shared" si="11"/>
        <v>0</v>
      </c>
      <c r="O41" s="61">
        <f t="shared" si="12"/>
        <v>0</v>
      </c>
      <c r="P41" s="61">
        <f t="shared" si="13"/>
        <v>0</v>
      </c>
      <c r="Q41" s="62" t="str">
        <f t="shared" ref="Q41:Q42" si="16">IF($P41=1,HYPERLINK($K49&amp;"map/?lat="&amp;$E41&amp;"lon="&amp;$F41&amp;"type="&amp;$G41,"Munzee"),"")</f>
        <v/>
      </c>
      <c r="R41" s="63" t="str">
        <f>IFERROR(__xludf.DUMMYFUNCTION("IF($P41=1,IFERROR(IMPORTXML($K49, ""//p[@class='status-date']""), ""Not Loading""),"""")"),"")</f>
        <v/>
      </c>
      <c r="S41" s="64"/>
      <c r="T41" s="64"/>
      <c r="U41" s="64" t="str">
        <f>IFERROR(__xludf.DUMMYFUNCTION("IF($P41=1,IFERROR(IMPORTXML($K41, ""//span[@class='deployed-at']""), ""Not Loading""),"""")"),"")</f>
        <v/>
      </c>
      <c r="V41" s="64"/>
      <c r="W41" s="64" t="str">
        <f t="shared" si="15"/>
        <v>georeyna</v>
      </c>
      <c r="X41" s="65">
        <f>IFERROR(__xludf.DUMMYFUNCTION("iferror(VALUE(left(index(IMPORTXML(K41, ""//div[@class='col-lg-2 user-stat stat-green']""),2,1),len(index(IMPORTXML(K41, ""//div[@class='col-lg-2 user-stat stat-green']""),2,1))-8)),0)"),0.0)</f>
        <v>0</v>
      </c>
    </row>
    <row r="42" ht="15.0" customHeight="1">
      <c r="A42" s="52">
        <f t="shared" si="10"/>
        <v>35</v>
      </c>
      <c r="B42" s="53" t="str">
        <f t="shared" si="2"/>
        <v>Lake 🌊 Lighthouse 🏖️ Painting  #35 | R7 - C11</v>
      </c>
      <c r="C42" s="54">
        <v>7.0</v>
      </c>
      <c r="D42" s="54">
        <v>11.0</v>
      </c>
      <c r="E42" s="55">
        <v>48.15384112</v>
      </c>
      <c r="F42" s="55">
        <v>17.1513737</v>
      </c>
      <c r="G42" s="56" t="s">
        <v>68</v>
      </c>
      <c r="H42" s="57" t="s">
        <v>69</v>
      </c>
      <c r="I42" s="57" t="str">
        <f t="shared" si="3"/>
        <v/>
      </c>
      <c r="J42" s="57" t="str">
        <f t="shared" si="4"/>
        <v>and2470</v>
      </c>
      <c r="K42" s="58" t="s">
        <v>79</v>
      </c>
      <c r="L42" s="59"/>
      <c r="M42" s="60" t="b">
        <v>1</v>
      </c>
      <c r="N42" s="61">
        <f t="shared" si="11"/>
        <v>0</v>
      </c>
      <c r="O42" s="61">
        <f t="shared" si="12"/>
        <v>0</v>
      </c>
      <c r="P42" s="61">
        <f t="shared" si="13"/>
        <v>0</v>
      </c>
      <c r="Q42" s="62" t="str">
        <f t="shared" si="16"/>
        <v/>
      </c>
      <c r="R42" s="63" t="str">
        <f>IFERROR(__xludf.DUMMYFUNCTION("IF($P42=1,IFERROR(IMPORTXML($K50, ""//p[@class='status-date']""), ""Not Loading""),"""")"),"")</f>
        <v/>
      </c>
      <c r="S42" s="64"/>
      <c r="T42" s="64"/>
      <c r="U42" s="64" t="str">
        <f>IFERROR(__xludf.DUMMYFUNCTION("IF($P42=1,IFERROR(IMPORTXML($K42, ""//span[@class='deployed-at']""), ""Not Loading""),"""")"),"")</f>
        <v/>
      </c>
      <c r="V42" s="64"/>
      <c r="W42" s="64" t="str">
        <f t="shared" si="15"/>
        <v>and2470</v>
      </c>
      <c r="X42" s="65">
        <f>IFERROR(__xludf.DUMMYFUNCTION("iferror(VALUE(left(index(IMPORTXML(K42, ""//div[@class='col-lg-2 user-stat stat-green']""),2,1),len(index(IMPORTXML(K42, ""//div[@class='col-lg-2 user-stat stat-green']""),2,1))-8)),0)"),0.0)</f>
        <v>0</v>
      </c>
    </row>
    <row r="43" ht="15.0" customHeight="1">
      <c r="A43" s="52">
        <f t="shared" si="10"/>
        <v>36</v>
      </c>
      <c r="B43" s="53" t="str">
        <f t="shared" si="2"/>
        <v>Lake 🌊 Lighthouse 🏖️ Painting  #36 | R7 - C12</v>
      </c>
      <c r="C43" s="54">
        <v>7.0</v>
      </c>
      <c r="D43" s="54">
        <v>12.0</v>
      </c>
      <c r="E43" s="55">
        <v>48.15385365</v>
      </c>
      <c r="F43" s="55">
        <v>17.15158833</v>
      </c>
      <c r="G43" s="56" t="s">
        <v>80</v>
      </c>
      <c r="H43" s="57" t="s">
        <v>81</v>
      </c>
      <c r="I43" s="57" t="str">
        <f t="shared" si="3"/>
        <v/>
      </c>
      <c r="J43" s="57" t="str">
        <f t="shared" si="4"/>
        <v>Kapor24</v>
      </c>
      <c r="K43" s="58" t="s">
        <v>82</v>
      </c>
      <c r="L43" s="59"/>
      <c r="M43" s="60" t="b">
        <v>1</v>
      </c>
      <c r="N43" s="61">
        <f t="shared" si="11"/>
        <v>0</v>
      </c>
      <c r="O43" s="61">
        <f t="shared" si="12"/>
        <v>0</v>
      </c>
      <c r="P43" s="61">
        <f t="shared" si="13"/>
        <v>0</v>
      </c>
      <c r="Q43" s="62" t="str">
        <f t="shared" ref="Q43:Q48" si="17">IF($P43=1,HYPERLINK($K43&amp;"map/?lat="&amp;$E43&amp;"lon="&amp;$F43&amp;"type="&amp;$G43,"Munzee"),"")</f>
        <v/>
      </c>
      <c r="R43" s="63" t="str">
        <f>IFERROR(__xludf.DUMMYFUNCTION("IF($P43=1,IFERROR(IMPORTXML($K43, ""//p[@class='status-date']""), ""Not Loading""),"""")"),"")</f>
        <v/>
      </c>
      <c r="S43" s="64"/>
      <c r="T43" s="64"/>
      <c r="U43" s="64" t="str">
        <f>IFERROR(__xludf.DUMMYFUNCTION("IF($P43=1,IFERROR(IMPORTXML($K43, ""//span[@class='deployed-at']""), ""Not Loading""),"""")"),"")</f>
        <v/>
      </c>
      <c r="V43" s="64"/>
      <c r="W43" s="64" t="str">
        <f t="shared" si="15"/>
        <v>Kapor24</v>
      </c>
      <c r="X43" s="65">
        <f>IFERROR(__xludf.DUMMYFUNCTION("iferror(VALUE(left(index(IMPORTXML(K43, ""//div[@class='col-lg-2 user-stat stat-green']""),2,1),len(index(IMPORTXML(K43, ""//div[@class='col-lg-2 user-stat stat-green']""),2,1))-8)),0)"),0.0)</f>
        <v>0</v>
      </c>
    </row>
    <row r="44" ht="15.0" customHeight="1">
      <c r="A44" s="52">
        <f t="shared" si="10"/>
        <v>37</v>
      </c>
      <c r="B44" s="53" t="str">
        <f t="shared" si="2"/>
        <v>Lake 🌊 Lighthouse 🏖️ Painting  #37 | R7 - C13</v>
      </c>
      <c r="C44" s="54">
        <v>7.0</v>
      </c>
      <c r="D44" s="54">
        <v>13.0</v>
      </c>
      <c r="E44" s="55">
        <v>48.15386618</v>
      </c>
      <c r="F44" s="55">
        <v>17.15180295</v>
      </c>
      <c r="G44" s="56" t="s">
        <v>68</v>
      </c>
      <c r="H44" s="57" t="s">
        <v>69</v>
      </c>
      <c r="I44" s="57" t="str">
        <f t="shared" si="3"/>
        <v/>
      </c>
      <c r="J44" s="57" t="str">
        <f t="shared" si="4"/>
        <v>JackSparrow</v>
      </c>
      <c r="K44" s="58" t="s">
        <v>83</v>
      </c>
      <c r="L44" s="59"/>
      <c r="M44" s="60" t="b">
        <v>1</v>
      </c>
      <c r="N44" s="61">
        <f t="shared" si="11"/>
        <v>0</v>
      </c>
      <c r="O44" s="61">
        <f t="shared" si="12"/>
        <v>0</v>
      </c>
      <c r="P44" s="61">
        <f t="shared" si="13"/>
        <v>0</v>
      </c>
      <c r="Q44" s="62" t="str">
        <f t="shared" si="17"/>
        <v/>
      </c>
      <c r="R44" s="63" t="str">
        <f>IFERROR(__xludf.DUMMYFUNCTION("IF($P44=1,IFERROR(IMPORTXML($K44, ""//p[@class='status-date']""), ""Not Loading""),"""")"),"")</f>
        <v/>
      </c>
      <c r="S44" s="64"/>
      <c r="T44" s="64"/>
      <c r="U44" s="64" t="str">
        <f>IFERROR(__xludf.DUMMYFUNCTION("IF($P44=1,IFERROR(IMPORTXML($K44, ""//span[@class='deployed-at']""), ""Not Loading""),"""")"),"")</f>
        <v/>
      </c>
      <c r="V44" s="64"/>
      <c r="W44" s="64" t="str">
        <f t="shared" si="15"/>
        <v>JackSparrow</v>
      </c>
      <c r="X44" s="65">
        <f>IFERROR(__xludf.DUMMYFUNCTION("iferror(VALUE(left(index(IMPORTXML(K44, ""//div[@class='col-lg-2 user-stat stat-green']""),2,1),len(index(IMPORTXML(K44, ""//div[@class='col-lg-2 user-stat stat-green']""),2,1))-8)),0)"),0.0)</f>
        <v>0</v>
      </c>
    </row>
    <row r="45" ht="15.0" customHeight="1">
      <c r="A45" s="52">
        <f t="shared" si="10"/>
        <v>38</v>
      </c>
      <c r="B45" s="53" t="str">
        <f t="shared" si="2"/>
        <v>Lake 🌊 Lighthouse 🏖️ Painting  #38 | R7 - C14</v>
      </c>
      <c r="C45" s="54">
        <v>7.0</v>
      </c>
      <c r="D45" s="54">
        <v>14.0</v>
      </c>
      <c r="E45" s="55">
        <v>48.1538787</v>
      </c>
      <c r="F45" s="55">
        <v>17.15201758</v>
      </c>
      <c r="G45" s="56" t="s">
        <v>68</v>
      </c>
      <c r="H45" s="57" t="s">
        <v>69</v>
      </c>
      <c r="I45" s="57" t="str">
        <f t="shared" si="3"/>
        <v/>
      </c>
      <c r="J45" s="57" t="str">
        <f t="shared" si="4"/>
        <v>29Februaris</v>
      </c>
      <c r="K45" s="58" t="s">
        <v>84</v>
      </c>
      <c r="L45" s="59"/>
      <c r="M45" s="60" t="b">
        <v>1</v>
      </c>
      <c r="N45" s="61">
        <f t="shared" si="11"/>
        <v>0</v>
      </c>
      <c r="O45" s="61">
        <f t="shared" si="12"/>
        <v>0</v>
      </c>
      <c r="P45" s="61">
        <f t="shared" si="13"/>
        <v>0</v>
      </c>
      <c r="Q45" s="62" t="str">
        <f t="shared" si="17"/>
        <v/>
      </c>
      <c r="R45" s="63" t="str">
        <f>IFERROR(__xludf.DUMMYFUNCTION("IF($P45=1,IFERROR(IMPORTXML($K45, ""//p[@class='status-date']""), ""Not Loading""),"""")"),"")</f>
        <v/>
      </c>
      <c r="S45" s="64"/>
      <c r="T45" s="64"/>
      <c r="U45" s="64" t="str">
        <f>IFERROR(__xludf.DUMMYFUNCTION("IF($P45=1,IFERROR(IMPORTXML($K45, ""//span[@class='deployed-at']""), ""Not Loading""),"""")"),"")</f>
        <v/>
      </c>
      <c r="V45" s="64"/>
      <c r="W45" s="64" t="str">
        <f t="shared" si="15"/>
        <v>29Februaris</v>
      </c>
      <c r="X45" s="65">
        <f>IFERROR(__xludf.DUMMYFUNCTION("iferror(VALUE(left(index(IMPORTXML(K45, ""//div[@class='col-lg-2 user-stat stat-green']""),2,1),len(index(IMPORTXML(K45, ""//div[@class='col-lg-2 user-stat stat-green']""),2,1))-8)),0)"),0.0)</f>
        <v>0</v>
      </c>
    </row>
    <row r="46" ht="15.0" customHeight="1">
      <c r="A46" s="52">
        <f t="shared" si="10"/>
        <v>39</v>
      </c>
      <c r="B46" s="53" t="str">
        <f t="shared" si="2"/>
        <v>Lake 🌊 Lighthouse 🏖️ Painting  #39 | R7 - C15</v>
      </c>
      <c r="C46" s="54">
        <v>7.0</v>
      </c>
      <c r="D46" s="54">
        <v>15.0</v>
      </c>
      <c r="E46" s="55">
        <v>48.15389123</v>
      </c>
      <c r="F46" s="55">
        <v>17.1522322</v>
      </c>
      <c r="G46" s="56" t="s">
        <v>51</v>
      </c>
      <c r="H46" s="57" t="s">
        <v>52</v>
      </c>
      <c r="I46" s="57" t="str">
        <f t="shared" si="3"/>
        <v/>
      </c>
      <c r="J46" s="57" t="str">
        <f t="shared" si="4"/>
        <v>Kapor24</v>
      </c>
      <c r="K46" s="58" t="s">
        <v>85</v>
      </c>
      <c r="L46" s="59"/>
      <c r="M46" s="60" t="b">
        <v>1</v>
      </c>
      <c r="N46" s="61">
        <f t="shared" si="11"/>
        <v>0</v>
      </c>
      <c r="O46" s="61">
        <f t="shared" si="12"/>
        <v>0</v>
      </c>
      <c r="P46" s="61">
        <f t="shared" si="13"/>
        <v>0</v>
      </c>
      <c r="Q46" s="62" t="str">
        <f t="shared" si="17"/>
        <v/>
      </c>
      <c r="R46" s="63" t="str">
        <f>IFERROR(__xludf.DUMMYFUNCTION("IF($P46=1,IFERROR(IMPORTXML($K46, ""//p[@class='status-date']""), ""Not Loading""),"""")"),"")</f>
        <v/>
      </c>
      <c r="S46" s="64"/>
      <c r="T46" s="64"/>
      <c r="U46" s="64" t="str">
        <f>IFERROR(__xludf.DUMMYFUNCTION("IF($P46=1,IFERROR(IMPORTXML($K46, ""//span[@class='deployed-at']""), ""Not Loading""),"""")"),"")</f>
        <v/>
      </c>
      <c r="V46" s="64"/>
      <c r="W46" s="64" t="str">
        <f t="shared" si="15"/>
        <v>Kapor24</v>
      </c>
      <c r="X46" s="65">
        <f>IFERROR(__xludf.DUMMYFUNCTION("iferror(VALUE(left(index(IMPORTXML(K46, ""//div[@class='col-lg-2 user-stat stat-green']""),2,1),len(index(IMPORTXML(K46, ""//div[@class='col-lg-2 user-stat stat-green']""),2,1))-8)),0)"),0.0)</f>
        <v>0</v>
      </c>
    </row>
    <row r="47" ht="15.0" customHeight="1">
      <c r="A47" s="52">
        <f t="shared" si="10"/>
        <v>40</v>
      </c>
      <c r="B47" s="53" t="str">
        <f t="shared" si="2"/>
        <v>Lake 🌊 Lighthouse 🏖️ Painting  #40 | R8 - C1</v>
      </c>
      <c r="C47" s="54">
        <v>8.0</v>
      </c>
      <c r="D47" s="54">
        <v>1.0</v>
      </c>
      <c r="E47" s="55">
        <v>48.15357267</v>
      </c>
      <c r="F47" s="55">
        <v>17.14924622</v>
      </c>
      <c r="G47" s="56" t="s">
        <v>51</v>
      </c>
      <c r="H47" s="57" t="s">
        <v>52</v>
      </c>
      <c r="I47" s="57" t="str">
        <f t="shared" si="3"/>
        <v/>
      </c>
      <c r="J47" s="57" t="str">
        <f t="shared" si="4"/>
        <v>TFAL</v>
      </c>
      <c r="K47" s="58" t="s">
        <v>86</v>
      </c>
      <c r="L47" s="59"/>
      <c r="M47" s="60" t="b">
        <v>1</v>
      </c>
      <c r="N47" s="61">
        <f t="shared" si="11"/>
        <v>0</v>
      </c>
      <c r="O47" s="61">
        <f t="shared" si="12"/>
        <v>0</v>
      </c>
      <c r="P47" s="61">
        <f t="shared" si="13"/>
        <v>0</v>
      </c>
      <c r="Q47" s="62" t="str">
        <f t="shared" si="17"/>
        <v/>
      </c>
      <c r="R47" s="63" t="str">
        <f>IFERROR(__xludf.DUMMYFUNCTION("IF($P47=1,IFERROR(IMPORTXML($K47, ""//p[@class='status-date']""), ""Not Loading""),"""")"),"")</f>
        <v/>
      </c>
      <c r="S47" s="64"/>
      <c r="T47" s="64"/>
      <c r="U47" s="64" t="str">
        <f>IFERROR(__xludf.DUMMYFUNCTION("IF($P47=1,IFERROR(IMPORTXML($K47, ""//span[@class='deployed-at']""), ""Not Loading""),"""")"),"")</f>
        <v/>
      </c>
      <c r="V47" s="64"/>
      <c r="W47" s="64" t="str">
        <f t="shared" si="15"/>
        <v>TFAL</v>
      </c>
      <c r="X47" s="65">
        <f>IFERROR(__xludf.DUMMYFUNCTION("iferror(VALUE(left(index(IMPORTXML(K47, ""//div[@class='col-lg-2 user-stat stat-green']""),2,1),len(index(IMPORTXML(K47, ""//div[@class='col-lg-2 user-stat stat-green']""),2,1))-8)),0)"),0.0)</f>
        <v>0</v>
      </c>
    </row>
    <row r="48" ht="15.0" customHeight="1">
      <c r="A48" s="52">
        <f t="shared" si="10"/>
        <v>41</v>
      </c>
      <c r="B48" s="53" t="str">
        <f t="shared" si="2"/>
        <v>Lake 🌊 Lighthouse 🏖️ Painting  #41 | R8 - C2</v>
      </c>
      <c r="C48" s="54">
        <v>8.0</v>
      </c>
      <c r="D48" s="54">
        <v>2.0</v>
      </c>
      <c r="E48" s="55">
        <v>48.1535852</v>
      </c>
      <c r="F48" s="55">
        <v>17.14946084</v>
      </c>
      <c r="G48" s="56" t="s">
        <v>68</v>
      </c>
      <c r="H48" s="57" t="s">
        <v>69</v>
      </c>
      <c r="I48" s="57" t="str">
        <f t="shared" si="3"/>
        <v/>
      </c>
      <c r="J48" s="57" t="str">
        <f t="shared" si="4"/>
        <v>Jafo43</v>
      </c>
      <c r="K48" s="58" t="s">
        <v>87</v>
      </c>
      <c r="L48" s="59"/>
      <c r="M48" s="60" t="b">
        <v>1</v>
      </c>
      <c r="N48" s="61">
        <f t="shared" si="11"/>
        <v>0</v>
      </c>
      <c r="O48" s="61">
        <f t="shared" si="12"/>
        <v>0</v>
      </c>
      <c r="P48" s="61">
        <f t="shared" si="13"/>
        <v>0</v>
      </c>
      <c r="Q48" s="62" t="str">
        <f t="shared" si="17"/>
        <v/>
      </c>
      <c r="R48" s="63" t="str">
        <f>IFERROR(__xludf.DUMMYFUNCTION("IF($P48=1,IFERROR(IMPORTXML($K48, ""//p[@class='status-date']""), ""Not Loading""),"""")"),"")</f>
        <v/>
      </c>
      <c r="S48" s="64"/>
      <c r="T48" s="64"/>
      <c r="U48" s="64" t="str">
        <f>IFERROR(__xludf.DUMMYFUNCTION("IF($P48=1,IFERROR(IMPORTXML($K48, ""//span[@class='deployed-at']""), ""Not Loading""),"""")"),"")</f>
        <v/>
      </c>
      <c r="V48" s="64"/>
      <c r="W48" s="64" t="str">
        <f t="shared" si="15"/>
        <v>Jafo43</v>
      </c>
      <c r="X48" s="65">
        <f>IFERROR(__xludf.DUMMYFUNCTION("iferror(VALUE(left(index(IMPORTXML(K48, ""//div[@class='col-lg-2 user-stat stat-green']""),2,1),len(index(IMPORTXML(K48, ""//div[@class='col-lg-2 user-stat stat-green']""),2,1))-8)),0)"),0.0)</f>
        <v>0</v>
      </c>
    </row>
    <row r="49" ht="15.0" customHeight="1">
      <c r="A49" s="52">
        <f t="shared" si="10"/>
        <v>42</v>
      </c>
      <c r="B49" s="53" t="str">
        <f t="shared" si="2"/>
        <v>Lake 🌊 Lighthouse 🏖️ Painting  #42 | R8 - C3</v>
      </c>
      <c r="C49" s="54">
        <v>8.0</v>
      </c>
      <c r="D49" s="54">
        <v>3.0</v>
      </c>
      <c r="E49" s="55">
        <v>48.15359773</v>
      </c>
      <c r="F49" s="55">
        <v>17.14967546</v>
      </c>
      <c r="G49" s="56" t="s">
        <v>68</v>
      </c>
      <c r="H49" s="57" t="s">
        <v>69</v>
      </c>
      <c r="I49" s="57" t="str">
        <f t="shared" si="3"/>
        <v/>
      </c>
      <c r="J49" s="57" t="str">
        <f t="shared" si="4"/>
        <v>Charonovci</v>
      </c>
      <c r="K49" s="58" t="s">
        <v>88</v>
      </c>
      <c r="L49" s="59"/>
      <c r="M49" s="60" t="b">
        <v>1</v>
      </c>
      <c r="N49" s="61">
        <f t="shared" si="11"/>
        <v>0</v>
      </c>
      <c r="O49" s="61">
        <f t="shared" si="12"/>
        <v>0</v>
      </c>
      <c r="P49" s="61">
        <f t="shared" si="13"/>
        <v>0</v>
      </c>
      <c r="Q49" s="62" t="str">
        <f>IF($P49=1,HYPERLINK(#REF!&amp;"map/?lat="&amp;$E49&amp;"lon="&amp;$F49&amp;"type="&amp;$G49,"Munzee"),"")</f>
        <v/>
      </c>
      <c r="R49" s="63" t="str">
        <f>IFERROR(__xludf.DUMMYFUNCTION("IF($P49=1,IFERROR(IMPORTXML(#REF!, ""//p[@class='status-date']""), ""Not Loading""),"""")"),"")</f>
        <v/>
      </c>
      <c r="S49" s="64"/>
      <c r="T49" s="64"/>
      <c r="U49" s="64" t="str">
        <f>IFERROR(__xludf.DUMMYFUNCTION("IF($P49=1,IFERROR(IMPORTXML($K49, ""//span[@class='deployed-at']""), ""Not Loading""),"""")"),"")</f>
        <v/>
      </c>
      <c r="V49" s="64"/>
      <c r="W49" s="64" t="str">
        <f t="shared" si="15"/>
        <v>Charonovci</v>
      </c>
      <c r="X49" s="65">
        <f>IFERROR(__xludf.DUMMYFUNCTION("iferror(VALUE(left(index(IMPORTXML(K49, ""//div[@class='col-lg-2 user-stat stat-green']""),2,1),len(index(IMPORTXML(K49, ""//div[@class='col-lg-2 user-stat stat-green']""),2,1))-8)),0)"),0.0)</f>
        <v>0</v>
      </c>
    </row>
    <row r="50" ht="15.0" customHeight="1">
      <c r="A50" s="52">
        <f t="shared" si="10"/>
        <v>43</v>
      </c>
      <c r="B50" s="53" t="str">
        <f t="shared" si="2"/>
        <v>Lake 🌊 Lighthouse 🏖️ Painting  #43 | R8 - C4</v>
      </c>
      <c r="C50" s="54">
        <v>8.0</v>
      </c>
      <c r="D50" s="54">
        <v>4.0</v>
      </c>
      <c r="E50" s="55">
        <v>48.15361025</v>
      </c>
      <c r="F50" s="55">
        <v>17.14989009</v>
      </c>
      <c r="G50" s="56" t="s">
        <v>68</v>
      </c>
      <c r="H50" s="57" t="s">
        <v>69</v>
      </c>
      <c r="I50" s="57" t="str">
        <f t="shared" si="3"/>
        <v/>
      </c>
      <c r="J50" s="57" t="str">
        <f t="shared" si="4"/>
        <v>MacickaLizza</v>
      </c>
      <c r="K50" s="58" t="s">
        <v>89</v>
      </c>
      <c r="L50" s="59"/>
      <c r="M50" s="60" t="b">
        <v>1</v>
      </c>
      <c r="N50" s="61">
        <f t="shared" si="11"/>
        <v>0</v>
      </c>
      <c r="O50" s="61">
        <f t="shared" si="12"/>
        <v>0</v>
      </c>
      <c r="P50" s="61">
        <f t="shared" si="13"/>
        <v>0</v>
      </c>
      <c r="Q50" s="62" t="str">
        <f t="shared" ref="Q50:Q91" si="18">IF($P50=1,HYPERLINK($K50&amp;"map/?lat="&amp;$E50&amp;"lon="&amp;$F50&amp;"type="&amp;$G50,"Munzee"),"")</f>
        <v/>
      </c>
      <c r="R50" s="63" t="str">
        <f>IFERROR(__xludf.DUMMYFUNCTION("IF($P50=1,IFERROR(IMPORTXML($K50, ""//p[@class='status-date']""), ""Not Loading""),"""")"),"")</f>
        <v/>
      </c>
      <c r="S50" s="64"/>
      <c r="T50" s="64"/>
      <c r="U50" s="64" t="str">
        <f>IFERROR(__xludf.DUMMYFUNCTION("IF($P50=1,IFERROR(IMPORTXML($K50, ""//span[@class='deployed-at']""), ""Not Loading""),"""")"),"")</f>
        <v/>
      </c>
      <c r="V50" s="64"/>
      <c r="W50" s="64" t="str">
        <f t="shared" si="15"/>
        <v>MacickaLizza</v>
      </c>
      <c r="X50" s="65">
        <f>IFERROR(__xludf.DUMMYFUNCTION("iferror(VALUE(left(index(IMPORTXML(K50, ""//div[@class='col-lg-2 user-stat stat-green']""),2,1),len(index(IMPORTXML(K50, ""//div[@class='col-lg-2 user-stat stat-green']""),2,1))-8)),0)"),0.0)</f>
        <v>0</v>
      </c>
    </row>
    <row r="51" ht="15.0" customHeight="1">
      <c r="A51" s="52">
        <f t="shared" si="10"/>
        <v>44</v>
      </c>
      <c r="B51" s="53" t="str">
        <f t="shared" si="2"/>
        <v>Lake 🌊 Lighthouse 🏖️ Painting  #44 | R8 - C5</v>
      </c>
      <c r="C51" s="54">
        <v>8.0</v>
      </c>
      <c r="D51" s="54">
        <v>5.0</v>
      </c>
      <c r="E51" s="55">
        <v>48.15362278</v>
      </c>
      <c r="F51" s="55">
        <v>17.15010471</v>
      </c>
      <c r="G51" s="56" t="s">
        <v>68</v>
      </c>
      <c r="H51" s="57" t="s">
        <v>69</v>
      </c>
      <c r="I51" s="57" t="str">
        <f t="shared" si="3"/>
        <v/>
      </c>
      <c r="J51" s="57" t="str">
        <f t="shared" si="4"/>
        <v>TFAL</v>
      </c>
      <c r="K51" s="58" t="s">
        <v>90</v>
      </c>
      <c r="L51" s="59"/>
      <c r="M51" s="60" t="b">
        <v>1</v>
      </c>
      <c r="N51" s="61">
        <f t="shared" si="11"/>
        <v>0</v>
      </c>
      <c r="O51" s="61">
        <f t="shared" si="12"/>
        <v>0</v>
      </c>
      <c r="P51" s="61">
        <f t="shared" si="13"/>
        <v>0</v>
      </c>
      <c r="Q51" s="62" t="str">
        <f t="shared" si="18"/>
        <v/>
      </c>
      <c r="R51" s="63" t="str">
        <f>IFERROR(__xludf.DUMMYFUNCTION("IF($P51=1,IFERROR(IMPORTXML($K51, ""//p[@class='status-date']""), ""Not Loading""),"""")"),"")</f>
        <v/>
      </c>
      <c r="S51" s="64"/>
      <c r="T51" s="64"/>
      <c r="U51" s="64" t="str">
        <f>IFERROR(__xludf.DUMMYFUNCTION("IF($P51=1,IFERROR(IMPORTXML($K51, ""//span[@class='deployed-at']""), ""Not Loading""),"""")"),"")</f>
        <v/>
      </c>
      <c r="V51" s="64"/>
      <c r="W51" s="64" t="str">
        <f t="shared" si="15"/>
        <v>TFAL</v>
      </c>
      <c r="X51" s="65">
        <f>IFERROR(__xludf.DUMMYFUNCTION("iferror(VALUE(left(index(IMPORTXML(K51, ""//div[@class='col-lg-2 user-stat stat-green']""),2,1),len(index(IMPORTXML(K51, ""//div[@class='col-lg-2 user-stat stat-green']""),2,1))-8)),0)"),0.0)</f>
        <v>0</v>
      </c>
    </row>
    <row r="52" ht="15.0" customHeight="1">
      <c r="A52" s="52">
        <f t="shared" si="10"/>
        <v>45</v>
      </c>
      <c r="B52" s="53" t="str">
        <f t="shared" si="2"/>
        <v>Lake 🌊 Lighthouse 🏖️ Painting  #45 | R8 - C6</v>
      </c>
      <c r="C52" s="54">
        <v>8.0</v>
      </c>
      <c r="D52" s="54">
        <v>6.0</v>
      </c>
      <c r="E52" s="55">
        <v>48.15363531</v>
      </c>
      <c r="F52" s="55">
        <v>17.15031934</v>
      </c>
      <c r="G52" s="56" t="s">
        <v>68</v>
      </c>
      <c r="H52" s="57" t="s">
        <v>69</v>
      </c>
      <c r="I52" s="57" t="str">
        <f t="shared" si="3"/>
        <v/>
      </c>
      <c r="J52" s="57" t="str">
        <f t="shared" si="4"/>
        <v>FlamingoFlurrier</v>
      </c>
      <c r="K52" s="58" t="s">
        <v>91</v>
      </c>
      <c r="L52" s="59"/>
      <c r="M52" s="60" t="b">
        <v>1</v>
      </c>
      <c r="N52" s="61">
        <f t="shared" si="11"/>
        <v>0</v>
      </c>
      <c r="O52" s="61">
        <f t="shared" si="12"/>
        <v>0</v>
      </c>
      <c r="P52" s="61">
        <f t="shared" si="13"/>
        <v>0</v>
      </c>
      <c r="Q52" s="62" t="str">
        <f t="shared" si="18"/>
        <v/>
      </c>
      <c r="R52" s="63" t="str">
        <f>IFERROR(__xludf.DUMMYFUNCTION("IF($P52=1,IFERROR(IMPORTXML($K52, ""//p[@class='status-date']""), ""Not Loading""),"""")"),"")</f>
        <v/>
      </c>
      <c r="S52" s="64"/>
      <c r="T52" s="64"/>
      <c r="U52" s="64" t="str">
        <f>IFERROR(__xludf.DUMMYFUNCTION("IF($P52=1,IFERROR(IMPORTXML($K52, ""//span[@class='deployed-at']""), ""Not Loading""),"""")"),"")</f>
        <v/>
      </c>
      <c r="V52" s="64"/>
      <c r="W52" s="64" t="str">
        <f t="shared" si="15"/>
        <v>FlamingoFlurrier</v>
      </c>
      <c r="X52" s="65">
        <f>IFERROR(__xludf.DUMMYFUNCTION("iferror(VALUE(left(index(IMPORTXML(K52, ""//div[@class='col-lg-2 user-stat stat-green']""),2,1),len(index(IMPORTXML(K52, ""//div[@class='col-lg-2 user-stat stat-green']""),2,1))-8)),0)"),0.0)</f>
        <v>0</v>
      </c>
    </row>
    <row r="53" ht="15.0" customHeight="1">
      <c r="A53" s="52">
        <f t="shared" si="10"/>
        <v>46</v>
      </c>
      <c r="B53" s="53" t="str">
        <f t="shared" si="2"/>
        <v>Lake 🌊 Lighthouse 🏖️ Painting  #46 | R8 - C7</v>
      </c>
      <c r="C53" s="54">
        <v>8.0</v>
      </c>
      <c r="D53" s="54">
        <v>7.0</v>
      </c>
      <c r="E53" s="55">
        <v>48.15364783</v>
      </c>
      <c r="F53" s="55">
        <v>17.15053396</v>
      </c>
      <c r="G53" s="56" t="s">
        <v>68</v>
      </c>
      <c r="H53" s="57" t="s">
        <v>69</v>
      </c>
      <c r="I53" s="57" t="str">
        <f t="shared" si="3"/>
        <v/>
      </c>
      <c r="J53" s="57" t="str">
        <f t="shared" si="4"/>
        <v>EeveeFox</v>
      </c>
      <c r="K53" s="58" t="s">
        <v>92</v>
      </c>
      <c r="L53" s="59"/>
      <c r="M53" s="60" t="b">
        <v>1</v>
      </c>
      <c r="N53" s="61">
        <f t="shared" si="11"/>
        <v>0</v>
      </c>
      <c r="O53" s="61">
        <f t="shared" si="12"/>
        <v>0</v>
      </c>
      <c r="P53" s="61">
        <f t="shared" si="13"/>
        <v>0</v>
      </c>
      <c r="Q53" s="62" t="str">
        <f t="shared" si="18"/>
        <v/>
      </c>
      <c r="R53" s="63" t="str">
        <f>IFERROR(__xludf.DUMMYFUNCTION("IF($P53=1,IFERROR(IMPORTXML($K53, ""//p[@class='status-date']""), ""Not Loading""),"""")"),"")</f>
        <v/>
      </c>
      <c r="S53" s="64"/>
      <c r="T53" s="64"/>
      <c r="U53" s="64" t="str">
        <f>IFERROR(__xludf.DUMMYFUNCTION("IF($P53=1,IFERROR(IMPORTXML($K53, ""//span[@class='deployed-at']""), ""Not Loading""),"""")"),"")</f>
        <v/>
      </c>
      <c r="V53" s="64"/>
      <c r="W53" s="64" t="str">
        <f t="shared" si="15"/>
        <v>EeveeFox</v>
      </c>
      <c r="X53" s="65">
        <f>IFERROR(__xludf.DUMMYFUNCTION("iferror(VALUE(left(index(IMPORTXML(K53, ""//div[@class='col-lg-2 user-stat stat-green']""),2,1),len(index(IMPORTXML(K53, ""//div[@class='col-lg-2 user-stat stat-green']""),2,1))-8)),0)"),0.0)</f>
        <v>0</v>
      </c>
    </row>
    <row r="54" ht="15.0" customHeight="1">
      <c r="A54" s="52">
        <f t="shared" si="10"/>
        <v>47</v>
      </c>
      <c r="B54" s="53" t="str">
        <f t="shared" si="2"/>
        <v>Lake 🌊 Lighthouse 🏖️ Painting  #47 | R8 - C8</v>
      </c>
      <c r="C54" s="54">
        <v>8.0</v>
      </c>
      <c r="D54" s="54">
        <v>8.0</v>
      </c>
      <c r="E54" s="55">
        <v>48.15366036</v>
      </c>
      <c r="F54" s="55">
        <v>17.15074859</v>
      </c>
      <c r="G54" s="56" t="s">
        <v>68</v>
      </c>
      <c r="H54" s="57" t="s">
        <v>69</v>
      </c>
      <c r="I54" s="57" t="str">
        <f t="shared" si="3"/>
        <v/>
      </c>
      <c r="J54" s="57" t="str">
        <f t="shared" si="4"/>
        <v>Charonovci</v>
      </c>
      <c r="K54" s="58" t="s">
        <v>93</v>
      </c>
      <c r="L54" s="59"/>
      <c r="M54" s="60" t="b">
        <v>1</v>
      </c>
      <c r="N54" s="61">
        <f t="shared" si="11"/>
        <v>0</v>
      </c>
      <c r="O54" s="61">
        <f t="shared" si="12"/>
        <v>0</v>
      </c>
      <c r="P54" s="61">
        <f t="shared" si="13"/>
        <v>0</v>
      </c>
      <c r="Q54" s="62" t="str">
        <f t="shared" si="18"/>
        <v/>
      </c>
      <c r="R54" s="63" t="str">
        <f>IFERROR(__xludf.DUMMYFUNCTION("IF($P54=1,IFERROR(IMPORTXML($K54, ""//p[@class='status-date']""), ""Not Loading""),"""")"),"")</f>
        <v/>
      </c>
      <c r="S54" s="64"/>
      <c r="T54" s="64"/>
      <c r="U54" s="64" t="str">
        <f>IFERROR(__xludf.DUMMYFUNCTION("IF($P54=1,IFERROR(IMPORTXML($K54, ""//span[@class='deployed-at']""), ""Not Loading""),"""")"),"")</f>
        <v/>
      </c>
      <c r="V54" s="64"/>
      <c r="W54" s="64" t="str">
        <f t="shared" si="15"/>
        <v>Charonovci</v>
      </c>
      <c r="X54" s="65">
        <f>IFERROR(__xludf.DUMMYFUNCTION("iferror(VALUE(left(index(IMPORTXML(K54, ""//div[@class='col-lg-2 user-stat stat-green']""),2,1),len(index(IMPORTXML(K54, ""//div[@class='col-lg-2 user-stat stat-green']""),2,1))-8)),0)"),0.0)</f>
        <v>0</v>
      </c>
    </row>
    <row r="55" ht="15.0" customHeight="1">
      <c r="A55" s="52">
        <f t="shared" si="10"/>
        <v>48</v>
      </c>
      <c r="B55" s="53" t="str">
        <f t="shared" si="2"/>
        <v>Lake 🌊 Lighthouse 🏖️ Painting  #48 | R8 - C9</v>
      </c>
      <c r="C55" s="54">
        <v>8.0</v>
      </c>
      <c r="D55" s="54">
        <v>9.0</v>
      </c>
      <c r="E55" s="55">
        <v>48.15367289</v>
      </c>
      <c r="F55" s="55">
        <v>17.15096321</v>
      </c>
      <c r="G55" s="56" t="s">
        <v>68</v>
      </c>
      <c r="H55" s="57" t="s">
        <v>69</v>
      </c>
      <c r="I55" s="57" t="str">
        <f t="shared" si="3"/>
        <v/>
      </c>
      <c r="J55" s="57" t="str">
        <f t="shared" si="4"/>
        <v>MacickaLizza</v>
      </c>
      <c r="K55" s="58" t="s">
        <v>94</v>
      </c>
      <c r="L55" s="59"/>
      <c r="M55" s="60" t="b">
        <v>1</v>
      </c>
      <c r="N55" s="61">
        <f t="shared" si="11"/>
        <v>0</v>
      </c>
      <c r="O55" s="61">
        <f t="shared" si="12"/>
        <v>0</v>
      </c>
      <c r="P55" s="61">
        <f t="shared" si="13"/>
        <v>0</v>
      </c>
      <c r="Q55" s="62" t="str">
        <f t="shared" si="18"/>
        <v/>
      </c>
      <c r="R55" s="63" t="str">
        <f>IFERROR(__xludf.DUMMYFUNCTION("IF($P55=1,IFERROR(IMPORTXML($K55, ""//p[@class='status-date']""), ""Not Loading""),"""")"),"")</f>
        <v/>
      </c>
      <c r="S55" s="64"/>
      <c r="T55" s="64"/>
      <c r="U55" s="64" t="str">
        <f>IFERROR(__xludf.DUMMYFUNCTION("IF($P55=1,IFERROR(IMPORTXML($K55, ""//span[@class='deployed-at']""), ""Not Loading""),"""")"),"")</f>
        <v/>
      </c>
      <c r="V55" s="64"/>
      <c r="W55" s="64" t="str">
        <f t="shared" si="15"/>
        <v>MacickaLizza</v>
      </c>
      <c r="X55" s="65">
        <f>IFERROR(__xludf.DUMMYFUNCTION("iferror(VALUE(left(index(IMPORTXML(K55, ""//div[@class='col-lg-2 user-stat stat-green']""),2,1),len(index(IMPORTXML(K55, ""//div[@class='col-lg-2 user-stat stat-green']""),2,1))-8)),0)"),0.0)</f>
        <v>0</v>
      </c>
    </row>
    <row r="56" ht="15.0" customHeight="1">
      <c r="A56" s="52">
        <f t="shared" si="10"/>
        <v>49</v>
      </c>
      <c r="B56" s="53" t="str">
        <f t="shared" si="2"/>
        <v>Lake 🌊 Lighthouse 🏖️ Painting  #49 | R8 - C10</v>
      </c>
      <c r="C56" s="54">
        <v>8.0</v>
      </c>
      <c r="D56" s="54">
        <v>10.0</v>
      </c>
      <c r="E56" s="55">
        <v>48.15368541</v>
      </c>
      <c r="F56" s="55">
        <v>17.15117783</v>
      </c>
      <c r="G56" s="56" t="s">
        <v>68</v>
      </c>
      <c r="H56" s="57" t="s">
        <v>69</v>
      </c>
      <c r="I56" s="57" t="str">
        <f t="shared" si="3"/>
        <v/>
      </c>
      <c r="J56" s="57" t="str">
        <f t="shared" si="4"/>
        <v>EeveeFox</v>
      </c>
      <c r="K56" s="58" t="s">
        <v>95</v>
      </c>
      <c r="L56" s="59"/>
      <c r="M56" s="60" t="b">
        <v>1</v>
      </c>
      <c r="N56" s="61">
        <f t="shared" si="11"/>
        <v>0</v>
      </c>
      <c r="O56" s="61">
        <f t="shared" si="12"/>
        <v>0</v>
      </c>
      <c r="P56" s="61">
        <f t="shared" si="13"/>
        <v>0</v>
      </c>
      <c r="Q56" s="62" t="str">
        <f t="shared" si="18"/>
        <v/>
      </c>
      <c r="R56" s="63" t="str">
        <f>IFERROR(__xludf.DUMMYFUNCTION("IF($P56=1,IFERROR(IMPORTXML($K56, ""//p[@class='status-date']""), ""Not Loading""),"""")"),"")</f>
        <v/>
      </c>
      <c r="S56" s="64"/>
      <c r="T56" s="64"/>
      <c r="U56" s="64" t="str">
        <f>IFERROR(__xludf.DUMMYFUNCTION("IF($P56=1,IFERROR(IMPORTXML($K56, ""//span[@class='deployed-at']""), ""Not Loading""),"""")"),"")</f>
        <v/>
      </c>
      <c r="V56" s="64"/>
      <c r="W56" s="64" t="str">
        <f t="shared" si="15"/>
        <v>EeveeFox</v>
      </c>
      <c r="X56" s="65">
        <f>IFERROR(__xludf.DUMMYFUNCTION("iferror(VALUE(left(index(IMPORTXML(K56, ""//div[@class='col-lg-2 user-stat stat-green']""),2,1),len(index(IMPORTXML(K56, ""//div[@class='col-lg-2 user-stat stat-green']""),2,1))-8)),0)"),0.0)</f>
        <v>0</v>
      </c>
    </row>
    <row r="57" ht="15.0" customHeight="1">
      <c r="A57" s="52">
        <f t="shared" si="10"/>
        <v>50</v>
      </c>
      <c r="B57" s="53" t="str">
        <f t="shared" si="2"/>
        <v>Lake 🌊 Lighthouse 🏖️ Painting  #50 | R8 - C11</v>
      </c>
      <c r="C57" s="54">
        <v>8.0</v>
      </c>
      <c r="D57" s="54">
        <v>11.0</v>
      </c>
      <c r="E57" s="55">
        <v>48.15369794</v>
      </c>
      <c r="F57" s="55">
        <v>17.15139246</v>
      </c>
      <c r="G57" s="56" t="s">
        <v>96</v>
      </c>
      <c r="H57" s="57" t="s">
        <v>97</v>
      </c>
      <c r="I57" s="57" t="str">
        <f t="shared" si="3"/>
        <v/>
      </c>
      <c r="J57" s="57" t="str">
        <f t="shared" si="4"/>
        <v>TFAL</v>
      </c>
      <c r="K57" s="58" t="s">
        <v>98</v>
      </c>
      <c r="L57" s="59"/>
      <c r="M57" s="60" t="b">
        <v>1</v>
      </c>
      <c r="N57" s="61">
        <f t="shared" si="11"/>
        <v>0</v>
      </c>
      <c r="O57" s="61">
        <f t="shared" si="12"/>
        <v>0</v>
      </c>
      <c r="P57" s="61">
        <f t="shared" si="13"/>
        <v>0</v>
      </c>
      <c r="Q57" s="62" t="str">
        <f t="shared" si="18"/>
        <v/>
      </c>
      <c r="R57" s="63" t="str">
        <f>IFERROR(__xludf.DUMMYFUNCTION("IF($P57=1,IFERROR(IMPORTXML($K57, ""//p[@class='status-date']""), ""Not Loading""),"""")"),"")</f>
        <v/>
      </c>
      <c r="S57" s="64"/>
      <c r="T57" s="64"/>
      <c r="U57" s="64" t="str">
        <f>IFERROR(__xludf.DUMMYFUNCTION("IF($P57=1,IFERROR(IMPORTXML($K57, ""//span[@class='deployed-at']""), ""Not Loading""),"""")"),"")</f>
        <v/>
      </c>
      <c r="V57" s="64"/>
      <c r="W57" s="64" t="str">
        <f t="shared" si="15"/>
        <v>TFAL</v>
      </c>
      <c r="X57" s="65">
        <f>IFERROR(__xludf.DUMMYFUNCTION("iferror(VALUE(left(index(IMPORTXML(K57, ""//div[@class='col-lg-2 user-stat stat-green']""),2,1),len(index(IMPORTXML(K57, ""//div[@class='col-lg-2 user-stat stat-green']""),2,1))-8)),0)"),0.0)</f>
        <v>0</v>
      </c>
    </row>
    <row r="58" ht="15.0" customHeight="1">
      <c r="A58" s="52">
        <f t="shared" si="10"/>
        <v>51</v>
      </c>
      <c r="B58" s="53" t="str">
        <f t="shared" si="2"/>
        <v>Lake 🌊 Lighthouse 🏖️ Painting  #51 | R8 - C12</v>
      </c>
      <c r="C58" s="54">
        <v>8.0</v>
      </c>
      <c r="D58" s="54">
        <v>12.0</v>
      </c>
      <c r="E58" s="55">
        <v>48.15371047</v>
      </c>
      <c r="F58" s="55">
        <v>17.15160708</v>
      </c>
      <c r="G58" s="56" t="s">
        <v>96</v>
      </c>
      <c r="H58" s="57" t="s">
        <v>97</v>
      </c>
      <c r="I58" s="57" t="str">
        <f t="shared" si="3"/>
        <v/>
      </c>
      <c r="J58" s="57" t="str">
        <f t="shared" si="4"/>
        <v>Thepaulsons</v>
      </c>
      <c r="K58" s="58" t="s">
        <v>99</v>
      </c>
      <c r="L58" s="59"/>
      <c r="M58" s="60" t="b">
        <v>1</v>
      </c>
      <c r="N58" s="61">
        <f t="shared" si="11"/>
        <v>0</v>
      </c>
      <c r="O58" s="61">
        <f t="shared" si="12"/>
        <v>0</v>
      </c>
      <c r="P58" s="61">
        <f t="shared" si="13"/>
        <v>0</v>
      </c>
      <c r="Q58" s="62" t="str">
        <f t="shared" si="18"/>
        <v/>
      </c>
      <c r="R58" s="63" t="str">
        <f>IFERROR(__xludf.DUMMYFUNCTION("IF($P58=1,IFERROR(IMPORTXML($K58, ""//p[@class='status-date']""), ""Not Loading""),"""")"),"")</f>
        <v/>
      </c>
      <c r="S58" s="64"/>
      <c r="T58" s="64"/>
      <c r="U58" s="64" t="str">
        <f>IFERROR(__xludf.DUMMYFUNCTION("IF($P58=1,IFERROR(IMPORTXML($K58, ""//span[@class='deployed-at']""), ""Not Loading""),"""")"),"")</f>
        <v/>
      </c>
      <c r="V58" s="64"/>
      <c r="W58" s="64" t="str">
        <f t="shared" si="15"/>
        <v>Thepaulsons</v>
      </c>
      <c r="X58" s="65">
        <f>IFERROR(__xludf.DUMMYFUNCTION("iferror(VALUE(left(index(IMPORTXML(K58, ""//div[@class='col-lg-2 user-stat stat-green']""),2,1),len(index(IMPORTXML(K58, ""//div[@class='col-lg-2 user-stat stat-green']""),2,1))-8)),0)"),0.0)</f>
        <v>0</v>
      </c>
    </row>
    <row r="59" ht="15.0" customHeight="1">
      <c r="A59" s="52">
        <f t="shared" si="10"/>
        <v>52</v>
      </c>
      <c r="B59" s="53" t="str">
        <f t="shared" si="2"/>
        <v>Lake 🌊 Lighthouse 🏖️ Painting  #52 | R8 - C13</v>
      </c>
      <c r="C59" s="54">
        <v>8.0</v>
      </c>
      <c r="D59" s="54">
        <v>13.0</v>
      </c>
      <c r="E59" s="55">
        <v>48.15372299</v>
      </c>
      <c r="F59" s="55">
        <v>17.15182171</v>
      </c>
      <c r="G59" s="56" t="s">
        <v>96</v>
      </c>
      <c r="H59" s="57" t="s">
        <v>97</v>
      </c>
      <c r="I59" s="57" t="str">
        <f t="shared" si="3"/>
        <v/>
      </c>
      <c r="J59" s="57" t="str">
        <f t="shared" si="4"/>
        <v>PelicanRouge</v>
      </c>
      <c r="K59" s="58" t="s">
        <v>100</v>
      </c>
      <c r="L59" s="59"/>
      <c r="M59" s="60" t="b">
        <v>1</v>
      </c>
      <c r="N59" s="61">
        <f t="shared" si="11"/>
        <v>0</v>
      </c>
      <c r="O59" s="61">
        <f t="shared" si="12"/>
        <v>0</v>
      </c>
      <c r="P59" s="61">
        <f t="shared" si="13"/>
        <v>0</v>
      </c>
      <c r="Q59" s="62" t="str">
        <f t="shared" si="18"/>
        <v/>
      </c>
      <c r="R59" s="63" t="str">
        <f>IFERROR(__xludf.DUMMYFUNCTION("IF($P59=1,IFERROR(IMPORTXML($K59, ""//p[@class='status-date']""), ""Not Loading""),"""")"),"")</f>
        <v/>
      </c>
      <c r="S59" s="64"/>
      <c r="T59" s="64"/>
      <c r="U59" s="64" t="str">
        <f>IFERROR(__xludf.DUMMYFUNCTION("IF($P59=1,IFERROR(IMPORTXML($K59, ""//span[@class='deployed-at']""), ""Not Loading""),"""")"),"")</f>
        <v/>
      </c>
      <c r="V59" s="64"/>
      <c r="W59" s="64" t="str">
        <f t="shared" si="15"/>
        <v>PelicanRouge</v>
      </c>
      <c r="X59" s="65">
        <f>IFERROR(__xludf.DUMMYFUNCTION("iferror(VALUE(left(index(IMPORTXML(K59, ""//div[@class='col-lg-2 user-stat stat-green']""),2,1),len(index(IMPORTXML(K59, ""//div[@class='col-lg-2 user-stat stat-green']""),2,1))-8)),0)"),0.0)</f>
        <v>0</v>
      </c>
    </row>
    <row r="60" ht="15.0" customHeight="1">
      <c r="A60" s="52">
        <f t="shared" si="10"/>
        <v>53</v>
      </c>
      <c r="B60" s="53" t="str">
        <f t="shared" si="2"/>
        <v>Lake 🌊 Lighthouse 🏖️ Painting  #53 | R8 - C14</v>
      </c>
      <c r="C60" s="54">
        <v>8.0</v>
      </c>
      <c r="D60" s="54">
        <v>14.0</v>
      </c>
      <c r="E60" s="55">
        <v>48.15373552</v>
      </c>
      <c r="F60" s="55">
        <v>17.15203633</v>
      </c>
      <c r="G60" s="56" t="s">
        <v>68</v>
      </c>
      <c r="H60" s="57" t="s">
        <v>69</v>
      </c>
      <c r="I60" s="57" t="str">
        <f t="shared" si="3"/>
        <v/>
      </c>
      <c r="J60" s="57" t="str">
        <f t="shared" si="4"/>
        <v>EeveeFox</v>
      </c>
      <c r="K60" s="58" t="s">
        <v>101</v>
      </c>
      <c r="L60" s="59"/>
      <c r="M60" s="60" t="b">
        <v>1</v>
      </c>
      <c r="N60" s="61">
        <f t="shared" si="11"/>
        <v>0</v>
      </c>
      <c r="O60" s="61">
        <f t="shared" si="12"/>
        <v>0</v>
      </c>
      <c r="P60" s="61">
        <f t="shared" si="13"/>
        <v>0</v>
      </c>
      <c r="Q60" s="62" t="str">
        <f t="shared" si="18"/>
        <v/>
      </c>
      <c r="R60" s="63" t="str">
        <f>IFERROR(__xludf.DUMMYFUNCTION("IF($P60=1,IFERROR(IMPORTXML($K60, ""//p[@class='status-date']""), ""Not Loading""),"""")"),"")</f>
        <v/>
      </c>
      <c r="S60" s="64"/>
      <c r="T60" s="64"/>
      <c r="U60" s="64" t="str">
        <f>IFERROR(__xludf.DUMMYFUNCTION("IF($P60=1,IFERROR(IMPORTXML($K60, ""//span[@class='deployed-at']""), ""Not Loading""),"""")"),"")</f>
        <v/>
      </c>
      <c r="V60" s="64"/>
      <c r="W60" s="64" t="str">
        <f t="shared" si="15"/>
        <v>EeveeFox</v>
      </c>
      <c r="X60" s="65">
        <f>IFERROR(__xludf.DUMMYFUNCTION("iferror(VALUE(left(index(IMPORTXML(K60, ""//div[@class='col-lg-2 user-stat stat-green']""),2,1),len(index(IMPORTXML(K60, ""//div[@class='col-lg-2 user-stat stat-green']""),2,1))-8)),0)"),0.0)</f>
        <v>0</v>
      </c>
    </row>
    <row r="61" ht="15.0" customHeight="1">
      <c r="A61" s="52">
        <f t="shared" si="10"/>
        <v>54</v>
      </c>
      <c r="B61" s="53" t="str">
        <f t="shared" si="2"/>
        <v>Lake 🌊 Lighthouse 🏖️ Painting  #54 | R8 - C15</v>
      </c>
      <c r="C61" s="54">
        <v>8.0</v>
      </c>
      <c r="D61" s="54">
        <v>15.0</v>
      </c>
      <c r="E61" s="55">
        <v>48.15374805</v>
      </c>
      <c r="F61" s="55">
        <v>17.15225096</v>
      </c>
      <c r="G61" s="56" t="s">
        <v>51</v>
      </c>
      <c r="H61" s="57" t="s">
        <v>52</v>
      </c>
      <c r="I61" s="57" t="str">
        <f t="shared" si="3"/>
        <v/>
      </c>
      <c r="J61" s="57" t="str">
        <f t="shared" si="4"/>
        <v>Rikitan</v>
      </c>
      <c r="K61" s="58" t="s">
        <v>102</v>
      </c>
      <c r="L61" s="59"/>
      <c r="M61" s="60" t="b">
        <v>1</v>
      </c>
      <c r="N61" s="61">
        <f t="shared" si="11"/>
        <v>0</v>
      </c>
      <c r="O61" s="61">
        <f t="shared" si="12"/>
        <v>0</v>
      </c>
      <c r="P61" s="61">
        <f t="shared" si="13"/>
        <v>0</v>
      </c>
      <c r="Q61" s="62" t="str">
        <f t="shared" si="18"/>
        <v/>
      </c>
      <c r="R61" s="63" t="str">
        <f>IFERROR(__xludf.DUMMYFUNCTION("IF($P61=1,IFERROR(IMPORTXML($K61, ""//p[@class='status-date']""), ""Not Loading""),"""")"),"")</f>
        <v/>
      </c>
      <c r="S61" s="64"/>
      <c r="T61" s="64"/>
      <c r="U61" s="64" t="str">
        <f>IFERROR(__xludf.DUMMYFUNCTION("IF($P61=1,IFERROR(IMPORTXML($K61, ""//span[@class='deployed-at']""), ""Not Loading""),"""")"),"")</f>
        <v/>
      </c>
      <c r="V61" s="64"/>
      <c r="W61" s="64" t="str">
        <f t="shared" si="15"/>
        <v>Rikitan</v>
      </c>
      <c r="X61" s="65">
        <f>IFERROR(__xludf.DUMMYFUNCTION("iferror(VALUE(left(index(IMPORTXML(K61, ""//div[@class='col-lg-2 user-stat stat-green']""),2,1),len(index(IMPORTXML(K61, ""//div[@class='col-lg-2 user-stat stat-green']""),2,1))-8)),0)"),0.0)</f>
        <v>0</v>
      </c>
    </row>
    <row r="62" ht="15.0" customHeight="1">
      <c r="A62" s="52">
        <f t="shared" si="10"/>
        <v>55</v>
      </c>
      <c r="B62" s="53" t="str">
        <f t="shared" si="2"/>
        <v>Lake 🌊 Lighthouse 🏖️ Painting  #55 | R9 - C1</v>
      </c>
      <c r="C62" s="54">
        <v>9.0</v>
      </c>
      <c r="D62" s="54">
        <v>1.0</v>
      </c>
      <c r="E62" s="55">
        <v>48.15342949</v>
      </c>
      <c r="F62" s="55">
        <v>17.14926498</v>
      </c>
      <c r="G62" s="56" t="s">
        <v>51</v>
      </c>
      <c r="H62" s="57" t="s">
        <v>52</v>
      </c>
      <c r="I62" s="57" t="str">
        <f t="shared" si="3"/>
        <v/>
      </c>
      <c r="J62" s="57" t="str">
        <f t="shared" si="4"/>
        <v>Neloras</v>
      </c>
      <c r="K62" s="58" t="s">
        <v>103</v>
      </c>
      <c r="L62" s="59"/>
      <c r="M62" s="60" t="b">
        <v>1</v>
      </c>
      <c r="N62" s="61">
        <f t="shared" si="11"/>
        <v>0</v>
      </c>
      <c r="O62" s="61">
        <f t="shared" si="12"/>
        <v>0</v>
      </c>
      <c r="P62" s="61">
        <f t="shared" si="13"/>
        <v>0</v>
      </c>
      <c r="Q62" s="62" t="str">
        <f t="shared" si="18"/>
        <v/>
      </c>
      <c r="R62" s="63" t="str">
        <f>IFERROR(__xludf.DUMMYFUNCTION("IF($P62=1,IFERROR(IMPORTXML($K62, ""//p[@class='status-date']""), ""Not Loading""),"""")"),"")</f>
        <v/>
      </c>
      <c r="S62" s="64"/>
      <c r="T62" s="64"/>
      <c r="U62" s="64" t="str">
        <f>IFERROR(__xludf.DUMMYFUNCTION("IF($P62=1,IFERROR(IMPORTXML($K62, ""//span[@class='deployed-at']""), ""Not Loading""),"""")"),"")</f>
        <v/>
      </c>
      <c r="V62" s="64"/>
      <c r="W62" s="64" t="str">
        <f t="shared" si="15"/>
        <v>Neloras</v>
      </c>
      <c r="X62" s="65">
        <f>IFERROR(__xludf.DUMMYFUNCTION("iferror(VALUE(left(index(IMPORTXML(K62, ""//div[@class='col-lg-2 user-stat stat-green']""),2,1),len(index(IMPORTXML(K62, ""//div[@class='col-lg-2 user-stat stat-green']""),2,1))-8)),0)"),0.0)</f>
        <v>0</v>
      </c>
    </row>
    <row r="63" ht="15.0" customHeight="1">
      <c r="A63" s="52">
        <f t="shared" si="10"/>
        <v>56</v>
      </c>
      <c r="B63" s="53" t="str">
        <f t="shared" si="2"/>
        <v>Lake 🌊 Lighthouse 🏖️ Painting  #56 | R9 - C2</v>
      </c>
      <c r="C63" s="54">
        <v>9.0</v>
      </c>
      <c r="D63" s="54">
        <v>2.0</v>
      </c>
      <c r="E63" s="55">
        <v>48.15344202</v>
      </c>
      <c r="F63" s="55">
        <v>17.1494796</v>
      </c>
      <c r="G63" s="56" t="s">
        <v>104</v>
      </c>
      <c r="H63" s="57" t="s">
        <v>105</v>
      </c>
      <c r="I63" s="57" t="str">
        <f t="shared" si="3"/>
        <v/>
      </c>
      <c r="J63" s="57" t="str">
        <f t="shared" si="4"/>
        <v>mathew611</v>
      </c>
      <c r="K63" s="58" t="s">
        <v>106</v>
      </c>
      <c r="L63" s="59"/>
      <c r="M63" s="60" t="b">
        <v>1</v>
      </c>
      <c r="N63" s="61">
        <f t="shared" si="11"/>
        <v>0</v>
      </c>
      <c r="O63" s="61">
        <f t="shared" si="12"/>
        <v>0</v>
      </c>
      <c r="P63" s="61">
        <f t="shared" si="13"/>
        <v>0</v>
      </c>
      <c r="Q63" s="62" t="str">
        <f t="shared" si="18"/>
        <v/>
      </c>
      <c r="R63" s="63" t="str">
        <f>IFERROR(__xludf.DUMMYFUNCTION("IF($P63=1,IFERROR(IMPORTXML($K63, ""//p[@class='status-date']""), ""Not Loading""),"""")"),"")</f>
        <v/>
      </c>
      <c r="S63" s="64"/>
      <c r="T63" s="64"/>
      <c r="U63" s="64" t="str">
        <f>IFERROR(__xludf.DUMMYFUNCTION("IF($P63=1,IFERROR(IMPORTXML($K63, ""//span[@class='deployed-at']""), ""Not Loading""),"""")"),"")</f>
        <v/>
      </c>
      <c r="V63" s="64"/>
      <c r="W63" s="64" t="str">
        <f t="shared" si="15"/>
        <v>mathew611</v>
      </c>
      <c r="X63" s="65">
        <f>IFERROR(__xludf.DUMMYFUNCTION("iferror(VALUE(left(index(IMPORTXML(K63, ""//div[@class='col-lg-2 user-stat stat-green']""),2,1),len(index(IMPORTXML(K63, ""//div[@class='col-lg-2 user-stat stat-green']""),2,1))-8)),0)"),0.0)</f>
        <v>0</v>
      </c>
    </row>
    <row r="64" ht="15.0" customHeight="1">
      <c r="A64" s="52">
        <f t="shared" si="10"/>
        <v>57</v>
      </c>
      <c r="B64" s="53" t="str">
        <f t="shared" si="2"/>
        <v>Lake 🌊 Lighthouse 🏖️ Painting  #57 | R9 - C3</v>
      </c>
      <c r="C64" s="54">
        <v>9.0</v>
      </c>
      <c r="D64" s="54">
        <v>3.0</v>
      </c>
      <c r="E64" s="55">
        <v>48.15345454</v>
      </c>
      <c r="F64" s="55">
        <v>17.14969423</v>
      </c>
      <c r="G64" s="56" t="s">
        <v>104</v>
      </c>
      <c r="H64" s="57" t="s">
        <v>105</v>
      </c>
      <c r="I64" s="57" t="str">
        <f t="shared" si="3"/>
        <v/>
      </c>
      <c r="J64" s="57" t="str">
        <f t="shared" si="4"/>
        <v>Nicolet</v>
      </c>
      <c r="K64" s="58" t="s">
        <v>107</v>
      </c>
      <c r="L64" s="59"/>
      <c r="M64" s="60" t="b">
        <v>1</v>
      </c>
      <c r="N64" s="61">
        <f t="shared" si="11"/>
        <v>0</v>
      </c>
      <c r="O64" s="61">
        <f t="shared" si="12"/>
        <v>0</v>
      </c>
      <c r="P64" s="61">
        <f t="shared" si="13"/>
        <v>0</v>
      </c>
      <c r="Q64" s="62" t="str">
        <f t="shared" si="18"/>
        <v/>
      </c>
      <c r="R64" s="63" t="str">
        <f>IFERROR(__xludf.DUMMYFUNCTION("IF($P64=1,IFERROR(IMPORTXML($K64, ""//p[@class='status-date']""), ""Not Loading""),"""")"),"")</f>
        <v/>
      </c>
      <c r="S64" s="64"/>
      <c r="T64" s="64"/>
      <c r="U64" s="64" t="str">
        <f>IFERROR(__xludf.DUMMYFUNCTION("IF($P64=1,IFERROR(IMPORTXML($K64, ""//span[@class='deployed-at']""), ""Not Loading""),"""")"),"")</f>
        <v/>
      </c>
      <c r="V64" s="64"/>
      <c r="W64" s="64" t="str">
        <f t="shared" si="15"/>
        <v>Nicolet</v>
      </c>
      <c r="X64" s="65">
        <f>IFERROR(__xludf.DUMMYFUNCTION("iferror(VALUE(left(index(IMPORTXML(K64, ""//div[@class='col-lg-2 user-stat stat-green']""),2,1),len(index(IMPORTXML(K64, ""//div[@class='col-lg-2 user-stat stat-green']""),2,1))-8)),0)"),0.0)</f>
        <v>0</v>
      </c>
    </row>
    <row r="65" ht="15.0" customHeight="1">
      <c r="A65" s="52">
        <f t="shared" si="10"/>
        <v>58</v>
      </c>
      <c r="B65" s="53" t="str">
        <f t="shared" si="2"/>
        <v>Lake 🌊 Lighthouse 🏖️ Painting  #58 | R9 - C4</v>
      </c>
      <c r="C65" s="54">
        <v>9.0</v>
      </c>
      <c r="D65" s="54">
        <v>4.0</v>
      </c>
      <c r="E65" s="55">
        <v>48.15346707</v>
      </c>
      <c r="F65" s="55">
        <v>17.14990885</v>
      </c>
      <c r="G65" s="56" t="s">
        <v>104</v>
      </c>
      <c r="H65" s="57" t="s">
        <v>105</v>
      </c>
      <c r="I65" s="57" t="str">
        <f t="shared" si="3"/>
        <v/>
      </c>
      <c r="J65" s="57" t="str">
        <f t="shared" si="4"/>
        <v>Neloras</v>
      </c>
      <c r="K65" s="58" t="s">
        <v>108</v>
      </c>
      <c r="L65" s="59"/>
      <c r="M65" s="60" t="b">
        <v>1</v>
      </c>
      <c r="N65" s="61">
        <f t="shared" si="11"/>
        <v>0</v>
      </c>
      <c r="O65" s="61">
        <f t="shared" si="12"/>
        <v>0</v>
      </c>
      <c r="P65" s="61">
        <f t="shared" si="13"/>
        <v>0</v>
      </c>
      <c r="Q65" s="62" t="str">
        <f t="shared" si="18"/>
        <v/>
      </c>
      <c r="R65" s="63" t="str">
        <f>IFERROR(__xludf.DUMMYFUNCTION("IF($P65=1,IFERROR(IMPORTXML($K65, ""//p[@class='status-date']""), ""Not Loading""),"""")"),"")</f>
        <v/>
      </c>
      <c r="S65" s="64"/>
      <c r="T65" s="64"/>
      <c r="U65" s="64" t="str">
        <f>IFERROR(__xludf.DUMMYFUNCTION("IF($P65=1,IFERROR(IMPORTXML($K65, ""//span[@class='deployed-at']""), ""Not Loading""),"""")"),"")</f>
        <v/>
      </c>
      <c r="V65" s="64"/>
      <c r="W65" s="64" t="str">
        <f t="shared" si="15"/>
        <v>Neloras</v>
      </c>
      <c r="X65" s="65">
        <f>IFERROR(__xludf.DUMMYFUNCTION("iferror(VALUE(left(index(IMPORTXML(K65, ""//div[@class='col-lg-2 user-stat stat-green']""),2,1),len(index(IMPORTXML(K65, ""//div[@class='col-lg-2 user-stat stat-green']""),2,1))-8)),0)"),0.0)</f>
        <v>0</v>
      </c>
    </row>
    <row r="66" ht="15.0" customHeight="1">
      <c r="A66" s="52">
        <f t="shared" si="10"/>
        <v>59</v>
      </c>
      <c r="B66" s="53" t="str">
        <f t="shared" si="2"/>
        <v>Lake 🌊 Lighthouse 🏖️ Painting  #59 | R9 - C5</v>
      </c>
      <c r="C66" s="54">
        <v>9.0</v>
      </c>
      <c r="D66" s="54">
        <v>5.0</v>
      </c>
      <c r="E66" s="55">
        <v>48.1534796</v>
      </c>
      <c r="F66" s="55">
        <v>17.15012347</v>
      </c>
      <c r="G66" s="56" t="s">
        <v>104</v>
      </c>
      <c r="H66" s="57" t="s">
        <v>105</v>
      </c>
      <c r="I66" s="57" t="str">
        <f t="shared" si="3"/>
        <v/>
      </c>
      <c r="J66" s="57" t="str">
        <f t="shared" si="4"/>
        <v>Kapor24</v>
      </c>
      <c r="K66" s="58" t="s">
        <v>109</v>
      </c>
      <c r="L66" s="59"/>
      <c r="M66" s="60" t="b">
        <v>1</v>
      </c>
      <c r="N66" s="61">
        <f t="shared" si="11"/>
        <v>0</v>
      </c>
      <c r="O66" s="61">
        <f t="shared" si="12"/>
        <v>0</v>
      </c>
      <c r="P66" s="61">
        <f t="shared" si="13"/>
        <v>0</v>
      </c>
      <c r="Q66" s="62" t="str">
        <f t="shared" si="18"/>
        <v/>
      </c>
      <c r="R66" s="63" t="str">
        <f>IFERROR(__xludf.DUMMYFUNCTION("IF($P66=1,IFERROR(IMPORTXML($K66, ""//p[@class='status-date']""), ""Not Loading""),"""")"),"")</f>
        <v/>
      </c>
      <c r="S66" s="64"/>
      <c r="T66" s="64"/>
      <c r="U66" s="64" t="str">
        <f>IFERROR(__xludf.DUMMYFUNCTION("IF($P66=1,IFERROR(IMPORTXML($K66, ""//span[@class='deployed-at']""), ""Not Loading""),"""")"),"")</f>
        <v/>
      </c>
      <c r="V66" s="64"/>
      <c r="W66" s="64" t="str">
        <f t="shared" si="15"/>
        <v>Kapor24</v>
      </c>
      <c r="X66" s="65">
        <f>IFERROR(__xludf.DUMMYFUNCTION("iferror(VALUE(left(index(IMPORTXML(K66, ""//div[@class='col-lg-2 user-stat stat-green']""),2,1),len(index(IMPORTXML(K66, ""//div[@class='col-lg-2 user-stat stat-green']""),2,1))-8)),0)"),0.0)</f>
        <v>0</v>
      </c>
    </row>
    <row r="67" ht="15.0" customHeight="1">
      <c r="A67" s="52">
        <f t="shared" si="10"/>
        <v>60</v>
      </c>
      <c r="B67" s="53" t="str">
        <f t="shared" si="2"/>
        <v>Lake 🌊 Lighthouse 🏖️ Painting  #60 | R9 - C6</v>
      </c>
      <c r="C67" s="54">
        <v>9.0</v>
      </c>
      <c r="D67" s="54">
        <v>6.0</v>
      </c>
      <c r="E67" s="55">
        <v>48.15349212</v>
      </c>
      <c r="F67" s="55">
        <v>17.1503381</v>
      </c>
      <c r="G67" s="56" t="s">
        <v>104</v>
      </c>
      <c r="H67" s="57" t="s">
        <v>105</v>
      </c>
      <c r="I67" s="57" t="str">
        <f t="shared" si="3"/>
        <v/>
      </c>
      <c r="J67" s="57" t="str">
        <f t="shared" si="4"/>
        <v>Rikitan</v>
      </c>
      <c r="K67" s="58" t="s">
        <v>110</v>
      </c>
      <c r="L67" s="59"/>
      <c r="M67" s="60" t="b">
        <v>1</v>
      </c>
      <c r="N67" s="61">
        <f t="shared" si="11"/>
        <v>0</v>
      </c>
      <c r="O67" s="61">
        <f t="shared" si="12"/>
        <v>0</v>
      </c>
      <c r="P67" s="61">
        <f t="shared" si="13"/>
        <v>0</v>
      </c>
      <c r="Q67" s="62" t="str">
        <f t="shared" si="18"/>
        <v/>
      </c>
      <c r="R67" s="63" t="str">
        <f>IFERROR(__xludf.DUMMYFUNCTION("IF($P67=1,IFERROR(IMPORTXML($K67, ""//p[@class='status-date']""), ""Not Loading""),"""")"),"")</f>
        <v/>
      </c>
      <c r="S67" s="64"/>
      <c r="T67" s="64"/>
      <c r="U67" s="64" t="str">
        <f>IFERROR(__xludf.DUMMYFUNCTION("IF($P67=1,IFERROR(IMPORTXML($K67, ""//span[@class='deployed-at']""), ""Not Loading""),"""")"),"")</f>
        <v/>
      </c>
      <c r="V67" s="64"/>
      <c r="W67" s="64" t="str">
        <f t="shared" si="15"/>
        <v>Rikitan</v>
      </c>
      <c r="X67" s="65">
        <f>IFERROR(__xludf.DUMMYFUNCTION("iferror(VALUE(left(index(IMPORTXML(K67, ""//div[@class='col-lg-2 user-stat stat-green']""),2,1),len(index(IMPORTXML(K67, ""//div[@class='col-lg-2 user-stat stat-green']""),2,1))-8)),0)"),0.0)</f>
        <v>0</v>
      </c>
    </row>
    <row r="68" ht="15.0" customHeight="1">
      <c r="A68" s="52">
        <f t="shared" si="10"/>
        <v>61</v>
      </c>
      <c r="B68" s="53" t="str">
        <f t="shared" si="2"/>
        <v>Lake 🌊 Lighthouse 🏖️ Painting  #61 | R9 - C7</v>
      </c>
      <c r="C68" s="54">
        <v>9.0</v>
      </c>
      <c r="D68" s="54">
        <v>7.0</v>
      </c>
      <c r="E68" s="55">
        <v>48.15350465</v>
      </c>
      <c r="F68" s="55">
        <v>17.15055272</v>
      </c>
      <c r="G68" s="56" t="s">
        <v>104</v>
      </c>
      <c r="H68" s="57" t="s">
        <v>105</v>
      </c>
      <c r="I68" s="57" t="str">
        <f t="shared" si="3"/>
        <v/>
      </c>
      <c r="J68" s="57" t="str">
        <f t="shared" si="4"/>
        <v>mathew611</v>
      </c>
      <c r="K68" s="58" t="s">
        <v>111</v>
      </c>
      <c r="L68" s="59"/>
      <c r="M68" s="60" t="b">
        <v>1</v>
      </c>
      <c r="N68" s="61">
        <f t="shared" si="11"/>
        <v>0</v>
      </c>
      <c r="O68" s="61">
        <f t="shared" si="12"/>
        <v>0</v>
      </c>
      <c r="P68" s="61">
        <f t="shared" si="13"/>
        <v>0</v>
      </c>
      <c r="Q68" s="62" t="str">
        <f t="shared" si="18"/>
        <v/>
      </c>
      <c r="R68" s="63" t="str">
        <f>IFERROR(__xludf.DUMMYFUNCTION("IF($P68=1,IFERROR(IMPORTXML($K68, ""//p[@class='status-date']""), ""Not Loading""),"""")"),"")</f>
        <v/>
      </c>
      <c r="S68" s="64"/>
      <c r="T68" s="64"/>
      <c r="U68" s="64" t="str">
        <f>IFERROR(__xludf.DUMMYFUNCTION("IF($P68=1,IFERROR(IMPORTXML($K68, ""//span[@class='deployed-at']""), ""Not Loading""),"""")"),"")</f>
        <v/>
      </c>
      <c r="V68" s="64"/>
      <c r="W68" s="64" t="str">
        <f t="shared" si="15"/>
        <v>mathew611</v>
      </c>
      <c r="X68" s="65">
        <f>IFERROR(__xludf.DUMMYFUNCTION("iferror(VALUE(left(index(IMPORTXML(K68, ""//div[@class='col-lg-2 user-stat stat-green']""),2,1),len(index(IMPORTXML(K68, ""//div[@class='col-lg-2 user-stat stat-green']""),2,1))-8)),0)"),0.0)</f>
        <v>0</v>
      </c>
    </row>
    <row r="69" ht="15.0" customHeight="1">
      <c r="A69" s="52">
        <f t="shared" si="10"/>
        <v>62</v>
      </c>
      <c r="B69" s="53" t="str">
        <f t="shared" si="2"/>
        <v>Lake 🌊 Lighthouse 🏖️ Painting  #62 | R9 - C8</v>
      </c>
      <c r="C69" s="54">
        <v>9.0</v>
      </c>
      <c r="D69" s="54">
        <v>8.0</v>
      </c>
      <c r="E69" s="55">
        <v>48.15351718</v>
      </c>
      <c r="F69" s="55">
        <v>17.15076734</v>
      </c>
      <c r="G69" s="56" t="s">
        <v>104</v>
      </c>
      <c r="H69" s="57" t="s">
        <v>105</v>
      </c>
      <c r="I69" s="57" t="str">
        <f t="shared" si="3"/>
        <v/>
      </c>
      <c r="J69" s="57" t="str">
        <f t="shared" si="4"/>
        <v>Kapor24</v>
      </c>
      <c r="K69" s="58" t="s">
        <v>112</v>
      </c>
      <c r="L69" s="59"/>
      <c r="M69" s="60" t="b">
        <v>1</v>
      </c>
      <c r="N69" s="61">
        <f t="shared" si="11"/>
        <v>0</v>
      </c>
      <c r="O69" s="61">
        <f t="shared" si="12"/>
        <v>0</v>
      </c>
      <c r="P69" s="61">
        <f t="shared" si="13"/>
        <v>0</v>
      </c>
      <c r="Q69" s="62" t="str">
        <f t="shared" si="18"/>
        <v/>
      </c>
      <c r="R69" s="63" t="str">
        <f>IFERROR(__xludf.DUMMYFUNCTION("IF($P69=1,IFERROR(IMPORTXML($K69, ""//p[@class='status-date']""), ""Not Loading""),"""")"),"")</f>
        <v/>
      </c>
      <c r="S69" s="64"/>
      <c r="T69" s="64"/>
      <c r="U69" s="64" t="str">
        <f>IFERROR(__xludf.DUMMYFUNCTION("IF($P69=1,IFERROR(IMPORTXML($K69, ""//span[@class='deployed-at']""), ""Not Loading""),"""")"),"")</f>
        <v/>
      </c>
      <c r="V69" s="64"/>
      <c r="W69" s="64" t="str">
        <f t="shared" si="15"/>
        <v>Kapor24</v>
      </c>
      <c r="X69" s="65">
        <f>IFERROR(__xludf.DUMMYFUNCTION("iferror(VALUE(left(index(IMPORTXML(K69, ""//div[@class='col-lg-2 user-stat stat-green']""),2,1),len(index(IMPORTXML(K69, ""//div[@class='col-lg-2 user-stat stat-green']""),2,1))-8)),0)"),0.0)</f>
        <v>0</v>
      </c>
    </row>
    <row r="70" ht="15.0" customHeight="1">
      <c r="A70" s="52">
        <f t="shared" si="10"/>
        <v>63</v>
      </c>
      <c r="B70" s="53" t="str">
        <f t="shared" si="2"/>
        <v>Lake 🌊 Lighthouse 🏖️ Painting  #63 | R9 - C9</v>
      </c>
      <c r="C70" s="54">
        <v>9.0</v>
      </c>
      <c r="D70" s="54">
        <v>9.0</v>
      </c>
      <c r="E70" s="55">
        <v>48.1535297</v>
      </c>
      <c r="F70" s="55">
        <v>17.15098197</v>
      </c>
      <c r="G70" s="56" t="s">
        <v>104</v>
      </c>
      <c r="H70" s="57" t="s">
        <v>105</v>
      </c>
      <c r="I70" s="57" t="str">
        <f t="shared" si="3"/>
        <v/>
      </c>
      <c r="J70" s="57" t="str">
        <f t="shared" si="4"/>
        <v>Nicolet</v>
      </c>
      <c r="K70" s="58" t="s">
        <v>113</v>
      </c>
      <c r="L70" s="59"/>
      <c r="M70" s="60" t="b">
        <v>1</v>
      </c>
      <c r="N70" s="61">
        <f t="shared" si="11"/>
        <v>0</v>
      </c>
      <c r="O70" s="61">
        <f t="shared" si="12"/>
        <v>0</v>
      </c>
      <c r="P70" s="61">
        <f t="shared" si="13"/>
        <v>0</v>
      </c>
      <c r="Q70" s="62" t="str">
        <f t="shared" si="18"/>
        <v/>
      </c>
      <c r="R70" s="63" t="str">
        <f>IFERROR(__xludf.DUMMYFUNCTION("IF($P70=1,IFERROR(IMPORTXML($K70, ""//p[@class='status-date']""), ""Not Loading""),"""")"),"")</f>
        <v/>
      </c>
      <c r="S70" s="64"/>
      <c r="T70" s="64"/>
      <c r="U70" s="64" t="str">
        <f>IFERROR(__xludf.DUMMYFUNCTION("IF($P70=1,IFERROR(IMPORTXML($K70, ""//span[@class='deployed-at']""), ""Not Loading""),"""")"),"")</f>
        <v/>
      </c>
      <c r="V70" s="64"/>
      <c r="W70" s="64" t="str">
        <f t="shared" si="15"/>
        <v>Nicolet</v>
      </c>
      <c r="X70" s="65">
        <f>IFERROR(__xludf.DUMMYFUNCTION("iferror(VALUE(left(index(IMPORTXML(K70, ""//div[@class='col-lg-2 user-stat stat-green']""),2,1),len(index(IMPORTXML(K70, ""//div[@class='col-lg-2 user-stat stat-green']""),2,1))-8)),0)"),0.0)</f>
        <v>0</v>
      </c>
    </row>
    <row r="71" ht="15.0" customHeight="1">
      <c r="A71" s="52">
        <f t="shared" si="10"/>
        <v>64</v>
      </c>
      <c r="B71" s="53" t="str">
        <f t="shared" si="2"/>
        <v>Lake 🌊 Lighthouse 🏖️ Painting  #64 | R9 - C10</v>
      </c>
      <c r="C71" s="54">
        <v>9.0</v>
      </c>
      <c r="D71" s="54">
        <v>10.0</v>
      </c>
      <c r="E71" s="55">
        <v>48.15354223</v>
      </c>
      <c r="F71" s="55">
        <v>17.15119659</v>
      </c>
      <c r="G71" s="56" t="s">
        <v>104</v>
      </c>
      <c r="H71" s="57" t="s">
        <v>105</v>
      </c>
      <c r="I71" s="57" t="str">
        <f t="shared" si="3"/>
        <v/>
      </c>
      <c r="J71" s="57" t="str">
        <f t="shared" si="4"/>
        <v>Neloras</v>
      </c>
      <c r="K71" s="58" t="s">
        <v>114</v>
      </c>
      <c r="L71" s="59"/>
      <c r="M71" s="60" t="b">
        <v>1</v>
      </c>
      <c r="N71" s="61">
        <f t="shared" si="11"/>
        <v>0</v>
      </c>
      <c r="O71" s="61">
        <f t="shared" si="12"/>
        <v>0</v>
      </c>
      <c r="P71" s="61">
        <f t="shared" si="13"/>
        <v>0</v>
      </c>
      <c r="Q71" s="62" t="str">
        <f t="shared" si="18"/>
        <v/>
      </c>
      <c r="R71" s="63" t="str">
        <f>IFERROR(__xludf.DUMMYFUNCTION("IF($P71=1,IFERROR(IMPORTXML($K71, ""//p[@class='status-date']""), ""Not Loading""),"""")"),"")</f>
        <v/>
      </c>
      <c r="S71" s="64"/>
      <c r="T71" s="64"/>
      <c r="U71" s="64" t="str">
        <f>IFERROR(__xludf.DUMMYFUNCTION("IF($P71=1,IFERROR(IMPORTXML($K71, ""//span[@class='deployed-at']""), ""Not Loading""),"""")"),"")</f>
        <v/>
      </c>
      <c r="V71" s="64"/>
      <c r="W71" s="64" t="str">
        <f t="shared" si="15"/>
        <v>Neloras</v>
      </c>
      <c r="X71" s="65">
        <f>IFERROR(__xludf.DUMMYFUNCTION("iferror(VALUE(left(index(IMPORTXML(K71, ""//div[@class='col-lg-2 user-stat stat-green']""),2,1),len(index(IMPORTXML(K71, ""//div[@class='col-lg-2 user-stat stat-green']""),2,1))-8)),0)"),0.0)</f>
        <v>0</v>
      </c>
    </row>
    <row r="72" ht="15.0" customHeight="1">
      <c r="A72" s="52">
        <f t="shared" si="10"/>
        <v>65</v>
      </c>
      <c r="B72" s="53" t="str">
        <f t="shared" si="2"/>
        <v>Lake 🌊 Lighthouse 🏖️ Painting  #65 | R9 - C11</v>
      </c>
      <c r="C72" s="54">
        <v>9.0</v>
      </c>
      <c r="D72" s="54">
        <v>11.0</v>
      </c>
      <c r="E72" s="55">
        <v>48.15355476</v>
      </c>
      <c r="F72" s="55">
        <v>17.15141122</v>
      </c>
      <c r="G72" s="56" t="s">
        <v>96</v>
      </c>
      <c r="H72" s="57" t="s">
        <v>97</v>
      </c>
      <c r="I72" s="57" t="str">
        <f t="shared" si="3"/>
        <v/>
      </c>
      <c r="J72" s="57" t="str">
        <f t="shared" si="4"/>
        <v>Nicolet</v>
      </c>
      <c r="K72" s="58" t="s">
        <v>115</v>
      </c>
      <c r="L72" s="59"/>
      <c r="M72" s="60" t="b">
        <v>1</v>
      </c>
      <c r="N72" s="61">
        <f t="shared" si="11"/>
        <v>0</v>
      </c>
      <c r="O72" s="61">
        <f t="shared" si="12"/>
        <v>0</v>
      </c>
      <c r="P72" s="61">
        <f t="shared" si="13"/>
        <v>0</v>
      </c>
      <c r="Q72" s="62" t="str">
        <f t="shared" si="18"/>
        <v/>
      </c>
      <c r="R72" s="63" t="str">
        <f>IFERROR(__xludf.DUMMYFUNCTION("IF($P72=1,IFERROR(IMPORTXML($K72, ""//p[@class='status-date']""), ""Not Loading""),"""")"),"")</f>
        <v/>
      </c>
      <c r="S72" s="64"/>
      <c r="T72" s="64"/>
      <c r="U72" s="64" t="str">
        <f>IFERROR(__xludf.DUMMYFUNCTION("IF($P72=1,IFERROR(IMPORTXML($K72, ""//span[@class='deployed-at']""), ""Not Loading""),"""")"),"")</f>
        <v/>
      </c>
      <c r="V72" s="64"/>
      <c r="W72" s="64" t="str">
        <f t="shared" si="15"/>
        <v>Nicolet</v>
      </c>
      <c r="X72" s="65">
        <f>IFERROR(__xludf.DUMMYFUNCTION("iferror(VALUE(left(index(IMPORTXML(K72, ""//div[@class='col-lg-2 user-stat stat-green']""),2,1),len(index(IMPORTXML(K72, ""//div[@class='col-lg-2 user-stat stat-green']""),2,1))-8)),0)"),0.0)</f>
        <v>0</v>
      </c>
    </row>
    <row r="73" ht="15.0" customHeight="1">
      <c r="A73" s="52">
        <f t="shared" si="10"/>
        <v>66</v>
      </c>
      <c r="B73" s="53" t="str">
        <f t="shared" si="2"/>
        <v>Lake 🌊 Lighthouse 🏖️ Painting  #66 | R9 - C12</v>
      </c>
      <c r="C73" s="54">
        <v>9.0</v>
      </c>
      <c r="D73" s="54">
        <v>12.0</v>
      </c>
      <c r="E73" s="55">
        <v>48.15356728</v>
      </c>
      <c r="F73" s="55">
        <v>17.15162584</v>
      </c>
      <c r="G73" s="56" t="s">
        <v>96</v>
      </c>
      <c r="H73" s="57" t="s">
        <v>97</v>
      </c>
      <c r="I73" s="57" t="str">
        <f t="shared" si="3"/>
        <v/>
      </c>
      <c r="J73" s="57" t="str">
        <f t="shared" si="4"/>
        <v>Neloras</v>
      </c>
      <c r="K73" s="58" t="s">
        <v>116</v>
      </c>
      <c r="L73" s="59"/>
      <c r="M73" s="60" t="b">
        <v>1</v>
      </c>
      <c r="N73" s="61">
        <f t="shared" si="11"/>
        <v>0</v>
      </c>
      <c r="O73" s="61">
        <f t="shared" si="12"/>
        <v>0</v>
      </c>
      <c r="P73" s="61">
        <f t="shared" si="13"/>
        <v>0</v>
      </c>
      <c r="Q73" s="62" t="str">
        <f t="shared" si="18"/>
        <v/>
      </c>
      <c r="R73" s="63" t="str">
        <f>IFERROR(__xludf.DUMMYFUNCTION("IF($P73=1,IFERROR(IMPORTXML($K73, ""//p[@class='status-date']""), ""Not Loading""),"""")"),"")</f>
        <v/>
      </c>
      <c r="S73" s="64"/>
      <c r="T73" s="64"/>
      <c r="U73" s="64" t="str">
        <f>IFERROR(__xludf.DUMMYFUNCTION("IF($P73=1,IFERROR(IMPORTXML($K73, ""//span[@class='deployed-at']""), ""Not Loading""),"""")"),"")</f>
        <v/>
      </c>
      <c r="V73" s="64"/>
      <c r="W73" s="64" t="str">
        <f t="shared" si="15"/>
        <v>Neloras</v>
      </c>
      <c r="X73" s="65">
        <f>IFERROR(__xludf.DUMMYFUNCTION("iferror(VALUE(left(index(IMPORTXML(K73, ""//div[@class='col-lg-2 user-stat stat-green']""),2,1),len(index(IMPORTXML(K73, ""//div[@class='col-lg-2 user-stat stat-green']""),2,1))-8)),0)"),0.0)</f>
        <v>0</v>
      </c>
    </row>
    <row r="74" ht="15.0" customHeight="1">
      <c r="A74" s="52">
        <f t="shared" si="10"/>
        <v>67</v>
      </c>
      <c r="B74" s="53" t="str">
        <f t="shared" si="2"/>
        <v>Lake 🌊 Lighthouse 🏖️ Painting  #67 | R9 - C13</v>
      </c>
      <c r="C74" s="54">
        <v>9.0</v>
      </c>
      <c r="D74" s="54">
        <v>13.0</v>
      </c>
      <c r="E74" s="55">
        <v>48.15357981</v>
      </c>
      <c r="F74" s="55">
        <v>17.15184046</v>
      </c>
      <c r="G74" s="56" t="s">
        <v>96</v>
      </c>
      <c r="H74" s="57" t="s">
        <v>97</v>
      </c>
      <c r="I74" s="57" t="str">
        <f t="shared" si="3"/>
        <v/>
      </c>
      <c r="J74" s="57" t="str">
        <f t="shared" si="4"/>
        <v>mathew611</v>
      </c>
      <c r="K74" s="58" t="s">
        <v>117</v>
      </c>
      <c r="L74" s="59"/>
      <c r="M74" s="60" t="b">
        <v>1</v>
      </c>
      <c r="N74" s="61">
        <f t="shared" si="11"/>
        <v>0</v>
      </c>
      <c r="O74" s="61">
        <f t="shared" si="12"/>
        <v>0</v>
      </c>
      <c r="P74" s="61">
        <f t="shared" si="13"/>
        <v>0</v>
      </c>
      <c r="Q74" s="62" t="str">
        <f t="shared" si="18"/>
        <v/>
      </c>
      <c r="R74" s="63" t="str">
        <f>IFERROR(__xludf.DUMMYFUNCTION("IF($P74=1,IFERROR(IMPORTXML($K74, ""//p[@class='status-date']""), ""Not Loading""),"""")"),"")</f>
        <v/>
      </c>
      <c r="S74" s="64"/>
      <c r="T74" s="64"/>
      <c r="U74" s="64" t="str">
        <f>IFERROR(__xludf.DUMMYFUNCTION("IF($P74=1,IFERROR(IMPORTXML($K74, ""//span[@class='deployed-at']""), ""Not Loading""),"""")"),"")</f>
        <v/>
      </c>
      <c r="V74" s="64"/>
      <c r="W74" s="64" t="str">
        <f t="shared" si="15"/>
        <v>mathew611</v>
      </c>
      <c r="X74" s="65">
        <f>IFERROR(__xludf.DUMMYFUNCTION("iferror(VALUE(left(index(IMPORTXML(K74, ""//div[@class='col-lg-2 user-stat stat-green']""),2,1),len(index(IMPORTXML(K74, ""//div[@class='col-lg-2 user-stat stat-green']""),2,1))-8)),0)"),0.0)</f>
        <v>0</v>
      </c>
    </row>
    <row r="75" ht="15.0" customHeight="1">
      <c r="A75" s="52">
        <f t="shared" si="10"/>
        <v>68</v>
      </c>
      <c r="B75" s="53" t="str">
        <f t="shared" si="2"/>
        <v>Lake 🌊 Lighthouse 🏖️ Painting  #68 | R9 - C14</v>
      </c>
      <c r="C75" s="54">
        <v>9.0</v>
      </c>
      <c r="D75" s="54">
        <v>14.0</v>
      </c>
      <c r="E75" s="55">
        <v>48.15359234</v>
      </c>
      <c r="F75" s="55">
        <v>17.15205509</v>
      </c>
      <c r="G75" s="56" t="s">
        <v>68</v>
      </c>
      <c r="H75" s="57" t="s">
        <v>69</v>
      </c>
      <c r="I75" s="57" t="str">
        <f t="shared" si="3"/>
        <v/>
      </c>
      <c r="J75" s="57" t="str">
        <f t="shared" si="4"/>
        <v>Nicolet</v>
      </c>
      <c r="K75" s="58" t="s">
        <v>118</v>
      </c>
      <c r="L75" s="59"/>
      <c r="M75" s="60" t="b">
        <v>1</v>
      </c>
      <c r="N75" s="61">
        <f t="shared" si="11"/>
        <v>0</v>
      </c>
      <c r="O75" s="61">
        <f t="shared" si="12"/>
        <v>0</v>
      </c>
      <c r="P75" s="61">
        <f t="shared" si="13"/>
        <v>0</v>
      </c>
      <c r="Q75" s="62" t="str">
        <f t="shared" si="18"/>
        <v/>
      </c>
      <c r="R75" s="63" t="str">
        <f>IFERROR(__xludf.DUMMYFUNCTION("IF($P75=1,IFERROR(IMPORTXML($K75, ""//p[@class='status-date']""), ""Not Loading""),"""")"),"")</f>
        <v/>
      </c>
      <c r="S75" s="64"/>
      <c r="T75" s="64"/>
      <c r="U75" s="64" t="str">
        <f>IFERROR(__xludf.DUMMYFUNCTION("IF($P75=1,IFERROR(IMPORTXML($K75, ""//span[@class='deployed-at']""), ""Not Loading""),"""")"),"")</f>
        <v/>
      </c>
      <c r="V75" s="64"/>
      <c r="W75" s="64" t="str">
        <f t="shared" si="15"/>
        <v>Nicolet</v>
      </c>
      <c r="X75" s="65">
        <f>IFERROR(__xludf.DUMMYFUNCTION("iferror(VALUE(left(index(IMPORTXML(K75, ""//div[@class='col-lg-2 user-stat stat-green']""),2,1),len(index(IMPORTXML(K75, ""//div[@class='col-lg-2 user-stat stat-green']""),2,1))-8)),0)"),0.0)</f>
        <v>0</v>
      </c>
    </row>
    <row r="76" ht="15.0" customHeight="1">
      <c r="A76" s="52">
        <f t="shared" si="10"/>
        <v>69</v>
      </c>
      <c r="B76" s="53" t="str">
        <f t="shared" si="2"/>
        <v>Lake 🌊 Lighthouse 🏖️ Painting  #69 | R9 - C15</v>
      </c>
      <c r="C76" s="54">
        <v>9.0</v>
      </c>
      <c r="D76" s="54">
        <v>15.0</v>
      </c>
      <c r="E76" s="55">
        <v>48.15360486</v>
      </c>
      <c r="F76" s="55">
        <v>17.15226971</v>
      </c>
      <c r="G76" s="56" t="s">
        <v>51</v>
      </c>
      <c r="H76" s="57" t="s">
        <v>52</v>
      </c>
      <c r="I76" s="57" t="str">
        <f t="shared" si="3"/>
        <v/>
      </c>
      <c r="J76" s="57" t="str">
        <f t="shared" si="4"/>
        <v>Neloras</v>
      </c>
      <c r="K76" s="58" t="s">
        <v>119</v>
      </c>
      <c r="L76" s="59"/>
      <c r="M76" s="60" t="b">
        <v>1</v>
      </c>
      <c r="N76" s="61">
        <f t="shared" si="11"/>
        <v>0</v>
      </c>
      <c r="O76" s="61">
        <f t="shared" si="12"/>
        <v>0</v>
      </c>
      <c r="P76" s="61">
        <f t="shared" si="13"/>
        <v>0</v>
      </c>
      <c r="Q76" s="62" t="str">
        <f t="shared" si="18"/>
        <v/>
      </c>
      <c r="R76" s="63" t="str">
        <f>IFERROR(__xludf.DUMMYFUNCTION("IF($P76=1,IFERROR(IMPORTXML($K76, ""//p[@class='status-date']""), ""Not Loading""),"""")"),"")</f>
        <v/>
      </c>
      <c r="S76" s="64"/>
      <c r="T76" s="64"/>
      <c r="U76" s="64" t="str">
        <f>IFERROR(__xludf.DUMMYFUNCTION("IF($P76=1,IFERROR(IMPORTXML($K76, ""//span[@class='deployed-at']""), ""Not Loading""),"""")"),"")</f>
        <v/>
      </c>
      <c r="V76" s="64"/>
      <c r="W76" s="64" t="str">
        <f t="shared" si="15"/>
        <v>Neloras</v>
      </c>
      <c r="X76" s="65">
        <f>IFERROR(__xludf.DUMMYFUNCTION("iferror(VALUE(left(index(IMPORTXML(K76, ""//div[@class='col-lg-2 user-stat stat-green']""),2,1),len(index(IMPORTXML(K76, ""//div[@class='col-lg-2 user-stat stat-green']""),2,1))-8)),0)"),0.0)</f>
        <v>0</v>
      </c>
    </row>
    <row r="77" ht="15.0" customHeight="1">
      <c r="A77" s="52">
        <f t="shared" si="10"/>
        <v>70</v>
      </c>
      <c r="B77" s="53" t="str">
        <f t="shared" si="2"/>
        <v>Lake 🌊 Lighthouse 🏖️ Painting  #70 | R10 - C1</v>
      </c>
      <c r="C77" s="54">
        <v>10.0</v>
      </c>
      <c r="D77" s="54">
        <v>1.0</v>
      </c>
      <c r="E77" s="55">
        <v>48.15328631</v>
      </c>
      <c r="F77" s="55">
        <v>17.14928374</v>
      </c>
      <c r="G77" s="56" t="s">
        <v>51</v>
      </c>
      <c r="H77" s="57" t="s">
        <v>52</v>
      </c>
      <c r="I77" s="57" t="str">
        <f t="shared" si="3"/>
        <v/>
      </c>
      <c r="J77" s="57" t="str">
        <f t="shared" si="4"/>
        <v>Kapor24</v>
      </c>
      <c r="K77" s="58" t="s">
        <v>120</v>
      </c>
      <c r="L77" s="59"/>
      <c r="M77" s="60" t="b">
        <v>1</v>
      </c>
      <c r="N77" s="61">
        <f t="shared" si="11"/>
        <v>0</v>
      </c>
      <c r="O77" s="61">
        <f t="shared" si="12"/>
        <v>0</v>
      </c>
      <c r="P77" s="61">
        <f t="shared" si="13"/>
        <v>0</v>
      </c>
      <c r="Q77" s="62" t="str">
        <f t="shared" si="18"/>
        <v/>
      </c>
      <c r="R77" s="63" t="str">
        <f>IFERROR(__xludf.DUMMYFUNCTION("IF($P77=1,IFERROR(IMPORTXML($K77, ""//p[@class='status-date']""), ""Not Loading""),"""")"),"")</f>
        <v/>
      </c>
      <c r="S77" s="64"/>
      <c r="T77" s="64"/>
      <c r="U77" s="64" t="str">
        <f>IFERROR(__xludf.DUMMYFUNCTION("IF($P77=1,IFERROR(IMPORTXML($K77, ""//span[@class='deployed-at']""), ""Not Loading""),"""")"),"")</f>
        <v/>
      </c>
      <c r="V77" s="64"/>
      <c r="W77" s="64" t="str">
        <f t="shared" si="15"/>
        <v>Kapor24</v>
      </c>
      <c r="X77" s="65">
        <f>IFERROR(__xludf.DUMMYFUNCTION("iferror(VALUE(left(index(IMPORTXML(K77, ""//div[@class='col-lg-2 user-stat stat-green']""),2,1),len(index(IMPORTXML(K77, ""//div[@class='col-lg-2 user-stat stat-green']""),2,1))-8)),0)"),0.0)</f>
        <v>0</v>
      </c>
    </row>
    <row r="78" ht="15.0" customHeight="1">
      <c r="A78" s="52">
        <f t="shared" si="10"/>
        <v>71</v>
      </c>
      <c r="B78" s="53" t="str">
        <f t="shared" si="2"/>
        <v>Lake 🌊 Lighthouse 🏖️ Painting  #71 | R10 - C2</v>
      </c>
      <c r="C78" s="54">
        <v>10.0</v>
      </c>
      <c r="D78" s="54">
        <v>2.0</v>
      </c>
      <c r="E78" s="55">
        <v>48.15329883</v>
      </c>
      <c r="F78" s="55">
        <v>17.14949836</v>
      </c>
      <c r="G78" s="56" t="s">
        <v>104</v>
      </c>
      <c r="H78" s="57" t="s">
        <v>105</v>
      </c>
      <c r="I78" s="57" t="str">
        <f t="shared" si="3"/>
        <v/>
      </c>
      <c r="J78" s="57" t="str">
        <f t="shared" si="4"/>
        <v>Majsan</v>
      </c>
      <c r="K78" s="58" t="s">
        <v>121</v>
      </c>
      <c r="L78" s="59"/>
      <c r="M78" s="60" t="b">
        <v>1</v>
      </c>
      <c r="N78" s="61">
        <f t="shared" si="11"/>
        <v>0</v>
      </c>
      <c r="O78" s="61">
        <f t="shared" si="12"/>
        <v>0</v>
      </c>
      <c r="P78" s="61">
        <f t="shared" si="13"/>
        <v>0</v>
      </c>
      <c r="Q78" s="62" t="str">
        <f t="shared" si="18"/>
        <v/>
      </c>
      <c r="R78" s="63" t="str">
        <f>IFERROR(__xludf.DUMMYFUNCTION("IF($P78=1,IFERROR(IMPORTXML($K78, ""//p[@class='status-date']""), ""Not Loading""),"""")"),"")</f>
        <v/>
      </c>
      <c r="S78" s="64"/>
      <c r="T78" s="64"/>
      <c r="U78" s="64" t="str">
        <f>IFERROR(__xludf.DUMMYFUNCTION("IF($P78=1,IFERROR(IMPORTXML($K78, ""//span[@class='deployed-at']""), ""Not Loading""),"""")"),"")</f>
        <v/>
      </c>
      <c r="V78" s="64"/>
      <c r="W78" s="64" t="str">
        <f t="shared" si="15"/>
        <v>Majsan</v>
      </c>
      <c r="X78" s="65">
        <f>IFERROR(__xludf.DUMMYFUNCTION("iferror(VALUE(left(index(IMPORTXML(K78, ""//div[@class='col-lg-2 user-stat stat-green']""),2,1),len(index(IMPORTXML(K78, ""//div[@class='col-lg-2 user-stat stat-green']""),2,1))-8)),0)"),0.0)</f>
        <v>0</v>
      </c>
    </row>
    <row r="79" ht="15.0" customHeight="1">
      <c r="A79" s="52">
        <f t="shared" si="10"/>
        <v>72</v>
      </c>
      <c r="B79" s="53" t="str">
        <f t="shared" si="2"/>
        <v>Lake 🌊 Lighthouse 🏖️ Painting  #72 | R10 - C3</v>
      </c>
      <c r="C79" s="54">
        <v>10.0</v>
      </c>
      <c r="D79" s="54">
        <v>3.0</v>
      </c>
      <c r="E79" s="55">
        <v>48.15331136</v>
      </c>
      <c r="F79" s="55">
        <v>17.14971299</v>
      </c>
      <c r="G79" s="56" t="s">
        <v>104</v>
      </c>
      <c r="H79" s="57" t="s">
        <v>105</v>
      </c>
      <c r="I79" s="57" t="str">
        <f t="shared" si="3"/>
        <v/>
      </c>
      <c r="J79" s="57" t="str">
        <f t="shared" si="4"/>
        <v>teamsturms</v>
      </c>
      <c r="K79" s="58" t="s">
        <v>122</v>
      </c>
      <c r="L79" s="59"/>
      <c r="M79" s="60" t="b">
        <v>1</v>
      </c>
      <c r="N79" s="61">
        <f t="shared" si="11"/>
        <v>0</v>
      </c>
      <c r="O79" s="61">
        <f t="shared" si="12"/>
        <v>0</v>
      </c>
      <c r="P79" s="61">
        <f t="shared" si="13"/>
        <v>0</v>
      </c>
      <c r="Q79" s="62" t="str">
        <f t="shared" si="18"/>
        <v/>
      </c>
      <c r="R79" s="63" t="str">
        <f>IFERROR(__xludf.DUMMYFUNCTION("IF($P79=1,IFERROR(IMPORTXML($K79, ""//p[@class='status-date']""), ""Not Loading""),"""")"),"")</f>
        <v/>
      </c>
      <c r="S79" s="64"/>
      <c r="T79" s="64"/>
      <c r="U79" s="64" t="str">
        <f>IFERROR(__xludf.DUMMYFUNCTION("IF($P79=1,IFERROR(IMPORTXML($K79, ""//span[@class='deployed-at']""), ""Not Loading""),"""")"),"")</f>
        <v/>
      </c>
      <c r="V79" s="64"/>
      <c r="W79" s="64" t="str">
        <f t="shared" si="15"/>
        <v>teamsturms</v>
      </c>
      <c r="X79" s="65">
        <f>IFERROR(__xludf.DUMMYFUNCTION("iferror(VALUE(left(index(IMPORTXML(K79, ""//div[@class='col-lg-2 user-stat stat-green']""),2,1),len(index(IMPORTXML(K79, ""//div[@class='col-lg-2 user-stat stat-green']""),2,1))-8)),0)"),0.0)</f>
        <v>0</v>
      </c>
    </row>
    <row r="80" ht="15.0" customHeight="1">
      <c r="A80" s="52">
        <f t="shared" si="10"/>
        <v>73</v>
      </c>
      <c r="B80" s="53" t="str">
        <f t="shared" si="2"/>
        <v>Lake 🌊 Lighthouse 🏖️ Painting  #73 | R10 - C4</v>
      </c>
      <c r="C80" s="54">
        <v>10.0</v>
      </c>
      <c r="D80" s="54">
        <v>4.0</v>
      </c>
      <c r="E80" s="55">
        <v>48.15332389</v>
      </c>
      <c r="F80" s="55">
        <v>17.14992761</v>
      </c>
      <c r="G80" s="56" t="s">
        <v>104</v>
      </c>
      <c r="H80" s="57" t="s">
        <v>105</v>
      </c>
      <c r="I80" s="57" t="str">
        <f t="shared" si="3"/>
        <v/>
      </c>
      <c r="J80" s="57" t="str">
        <f t="shared" si="4"/>
        <v>Bisquick2</v>
      </c>
      <c r="K80" s="58" t="s">
        <v>123</v>
      </c>
      <c r="L80" s="59"/>
      <c r="M80" s="60" t="b">
        <v>1</v>
      </c>
      <c r="N80" s="61">
        <f t="shared" si="11"/>
        <v>0</v>
      </c>
      <c r="O80" s="61">
        <f t="shared" si="12"/>
        <v>0</v>
      </c>
      <c r="P80" s="61">
        <f t="shared" si="13"/>
        <v>0</v>
      </c>
      <c r="Q80" s="62" t="str">
        <f t="shared" si="18"/>
        <v/>
      </c>
      <c r="R80" s="63" t="str">
        <f>IFERROR(__xludf.DUMMYFUNCTION("IF($P80=1,IFERROR(IMPORTXML($K80, ""//p[@class='status-date']""), ""Not Loading""),"""")"),"")</f>
        <v/>
      </c>
      <c r="S80" s="64"/>
      <c r="T80" s="64"/>
      <c r="U80" s="64" t="str">
        <f>IFERROR(__xludf.DUMMYFUNCTION("IF($P80=1,IFERROR(IMPORTXML($K80, ""//span[@class='deployed-at']""), ""Not Loading""),"""")"),"")</f>
        <v/>
      </c>
      <c r="V80" s="64"/>
      <c r="W80" s="64" t="str">
        <f t="shared" si="15"/>
        <v>Bisquick2</v>
      </c>
      <c r="X80" s="65">
        <f>IFERROR(__xludf.DUMMYFUNCTION("iferror(VALUE(left(index(IMPORTXML(K80, ""//div[@class='col-lg-2 user-stat stat-green']""),2,1),len(index(IMPORTXML(K80, ""//div[@class='col-lg-2 user-stat stat-green']""),2,1))-8)),0)"),0.0)</f>
        <v>0</v>
      </c>
    </row>
    <row r="81" ht="15.0" customHeight="1">
      <c r="A81" s="52">
        <f t="shared" si="10"/>
        <v>74</v>
      </c>
      <c r="B81" s="53" t="str">
        <f t="shared" si="2"/>
        <v>Lake 🌊 Lighthouse 🏖️ Painting  #74 | R10 - C5</v>
      </c>
      <c r="C81" s="54">
        <v>10.0</v>
      </c>
      <c r="D81" s="54">
        <v>5.0</v>
      </c>
      <c r="E81" s="55">
        <v>48.15333641</v>
      </c>
      <c r="F81" s="55">
        <v>17.15014223</v>
      </c>
      <c r="G81" s="56" t="s">
        <v>104</v>
      </c>
      <c r="H81" s="57" t="s">
        <v>105</v>
      </c>
      <c r="I81" s="57" t="str">
        <f t="shared" si="3"/>
        <v/>
      </c>
      <c r="J81" s="57" t="str">
        <f t="shared" si="4"/>
        <v>Aiden29</v>
      </c>
      <c r="K81" s="58" t="s">
        <v>124</v>
      </c>
      <c r="L81" s="59"/>
      <c r="M81" s="60" t="b">
        <v>1</v>
      </c>
      <c r="N81" s="61">
        <f t="shared" si="11"/>
        <v>0</v>
      </c>
      <c r="O81" s="61">
        <f t="shared" si="12"/>
        <v>0</v>
      </c>
      <c r="P81" s="61">
        <f t="shared" si="13"/>
        <v>0</v>
      </c>
      <c r="Q81" s="62" t="str">
        <f t="shared" si="18"/>
        <v/>
      </c>
      <c r="R81" s="63" t="str">
        <f>IFERROR(__xludf.DUMMYFUNCTION("IF($P81=1,IFERROR(IMPORTXML($K81, ""//p[@class='status-date']""), ""Not Loading""),"""")"),"")</f>
        <v/>
      </c>
      <c r="S81" s="64"/>
      <c r="T81" s="64"/>
      <c r="U81" s="64" t="str">
        <f>IFERROR(__xludf.DUMMYFUNCTION("IF($P81=1,IFERROR(IMPORTXML($K81, ""//span[@class='deployed-at']""), ""Not Loading""),"""")"),"")</f>
        <v/>
      </c>
      <c r="V81" s="64"/>
      <c r="W81" s="64" t="str">
        <f t="shared" si="15"/>
        <v>Aiden29</v>
      </c>
      <c r="X81" s="65">
        <f>IFERROR(__xludf.DUMMYFUNCTION("iferror(VALUE(left(index(IMPORTXML(K81, ""//div[@class='col-lg-2 user-stat stat-green']""),2,1),len(index(IMPORTXML(K81, ""//div[@class='col-lg-2 user-stat stat-green']""),2,1))-8)),0)"),0.0)</f>
        <v>0</v>
      </c>
    </row>
    <row r="82" ht="15.0" customHeight="1">
      <c r="A82" s="52">
        <f t="shared" si="10"/>
        <v>75</v>
      </c>
      <c r="B82" s="53" t="str">
        <f t="shared" si="2"/>
        <v>Lake 🌊 Lighthouse 🏖️ Painting  #75 | R10 - C6</v>
      </c>
      <c r="C82" s="54">
        <v>10.0</v>
      </c>
      <c r="D82" s="54">
        <v>6.0</v>
      </c>
      <c r="E82" s="55">
        <v>48.15334894</v>
      </c>
      <c r="F82" s="55">
        <v>17.15035686</v>
      </c>
      <c r="G82" s="56" t="s">
        <v>104</v>
      </c>
      <c r="H82" s="57" t="s">
        <v>105</v>
      </c>
      <c r="I82" s="57" t="str">
        <f t="shared" si="3"/>
        <v/>
      </c>
      <c r="J82" s="57" t="str">
        <f t="shared" si="4"/>
        <v>Nicolet</v>
      </c>
      <c r="K82" s="58" t="s">
        <v>125</v>
      </c>
      <c r="L82" s="59"/>
      <c r="M82" s="60" t="b">
        <v>1</v>
      </c>
      <c r="N82" s="61">
        <f t="shared" si="11"/>
        <v>0</v>
      </c>
      <c r="O82" s="61">
        <f t="shared" si="12"/>
        <v>0</v>
      </c>
      <c r="P82" s="61">
        <f t="shared" si="13"/>
        <v>0</v>
      </c>
      <c r="Q82" s="62" t="str">
        <f t="shared" si="18"/>
        <v/>
      </c>
      <c r="R82" s="63" t="str">
        <f>IFERROR(__xludf.DUMMYFUNCTION("IF($P82=1,IFERROR(IMPORTXML($K82, ""//p[@class='status-date']""), ""Not Loading""),"""")"),"")</f>
        <v/>
      </c>
      <c r="S82" s="64"/>
      <c r="T82" s="64"/>
      <c r="U82" s="64" t="str">
        <f>IFERROR(__xludf.DUMMYFUNCTION("IF($P82=1,IFERROR(IMPORTXML($K82, ""//span[@class='deployed-at']""), ""Not Loading""),"""")"),"")</f>
        <v/>
      </c>
      <c r="V82" s="64"/>
      <c r="W82" s="64" t="str">
        <f t="shared" si="15"/>
        <v>Nicolet</v>
      </c>
      <c r="X82" s="65">
        <f>IFERROR(__xludf.DUMMYFUNCTION("iferror(VALUE(left(index(IMPORTXML(K82, ""//div[@class='col-lg-2 user-stat stat-green']""),2,1),len(index(IMPORTXML(K82, ""//div[@class='col-lg-2 user-stat stat-green']""),2,1))-8)),0)"),0.0)</f>
        <v>0</v>
      </c>
    </row>
    <row r="83" ht="15.0" customHeight="1">
      <c r="A83" s="52">
        <f t="shared" si="10"/>
        <v>76</v>
      </c>
      <c r="B83" s="53" t="str">
        <f t="shared" si="2"/>
        <v>Lake 🌊 Lighthouse 🏖️ Painting  #76 | R10 - C7</v>
      </c>
      <c r="C83" s="54">
        <v>10.0</v>
      </c>
      <c r="D83" s="54">
        <v>7.0</v>
      </c>
      <c r="E83" s="55">
        <v>48.15336147</v>
      </c>
      <c r="F83" s="55">
        <v>17.15057148</v>
      </c>
      <c r="G83" s="56" t="s">
        <v>104</v>
      </c>
      <c r="H83" s="57" t="s">
        <v>105</v>
      </c>
      <c r="I83" s="57" t="str">
        <f t="shared" si="3"/>
        <v/>
      </c>
      <c r="J83" s="57" t="str">
        <f t="shared" si="4"/>
        <v>Neloras</v>
      </c>
      <c r="K83" s="58" t="s">
        <v>126</v>
      </c>
      <c r="L83" s="59"/>
      <c r="M83" s="60" t="b">
        <v>1</v>
      </c>
      <c r="N83" s="61">
        <f t="shared" si="11"/>
        <v>0</v>
      </c>
      <c r="O83" s="61">
        <f t="shared" si="12"/>
        <v>0</v>
      </c>
      <c r="P83" s="61">
        <f t="shared" si="13"/>
        <v>0</v>
      </c>
      <c r="Q83" s="62" t="str">
        <f t="shared" si="18"/>
        <v/>
      </c>
      <c r="R83" s="63" t="str">
        <f>IFERROR(__xludf.DUMMYFUNCTION("IF($P83=1,IFERROR(IMPORTXML($K83, ""//p[@class='status-date']""), ""Not Loading""),"""")"),"")</f>
        <v/>
      </c>
      <c r="S83" s="64"/>
      <c r="T83" s="64"/>
      <c r="U83" s="64" t="str">
        <f>IFERROR(__xludf.DUMMYFUNCTION("IF($P83=1,IFERROR(IMPORTXML($K83, ""//span[@class='deployed-at']""), ""Not Loading""),"""")"),"")</f>
        <v/>
      </c>
      <c r="V83" s="64"/>
      <c r="W83" s="64" t="str">
        <f t="shared" si="15"/>
        <v>Neloras</v>
      </c>
      <c r="X83" s="65">
        <f>IFERROR(__xludf.DUMMYFUNCTION("iferror(VALUE(left(index(IMPORTXML(K83, ""//div[@class='col-lg-2 user-stat stat-green']""),2,1),len(index(IMPORTXML(K83, ""//div[@class='col-lg-2 user-stat stat-green']""),2,1))-8)),0)"),0.0)</f>
        <v>0</v>
      </c>
    </row>
    <row r="84" ht="15.0" customHeight="1">
      <c r="A84" s="52">
        <f t="shared" si="10"/>
        <v>77</v>
      </c>
      <c r="B84" s="53" t="str">
        <f t="shared" si="2"/>
        <v>Lake 🌊 Lighthouse 🏖️ Painting  #77 | R10 - C8</v>
      </c>
      <c r="C84" s="54">
        <v>10.0</v>
      </c>
      <c r="D84" s="54">
        <v>8.0</v>
      </c>
      <c r="E84" s="55">
        <v>48.15337399</v>
      </c>
      <c r="F84" s="55">
        <v>17.1507861</v>
      </c>
      <c r="G84" s="56" t="s">
        <v>104</v>
      </c>
      <c r="H84" s="57" t="s">
        <v>105</v>
      </c>
      <c r="I84" s="57" t="str">
        <f t="shared" si="3"/>
        <v/>
      </c>
      <c r="J84" s="57" t="str">
        <f t="shared" si="4"/>
        <v>RangerTJ</v>
      </c>
      <c r="K84" s="58" t="s">
        <v>127</v>
      </c>
      <c r="L84" s="59"/>
      <c r="M84" s="60" t="b">
        <v>1</v>
      </c>
      <c r="N84" s="61">
        <f t="shared" si="11"/>
        <v>0</v>
      </c>
      <c r="O84" s="61">
        <f t="shared" si="12"/>
        <v>0</v>
      </c>
      <c r="P84" s="61">
        <f t="shared" si="13"/>
        <v>0</v>
      </c>
      <c r="Q84" s="62" t="str">
        <f t="shared" si="18"/>
        <v/>
      </c>
      <c r="R84" s="63" t="str">
        <f>IFERROR(__xludf.DUMMYFUNCTION("IF($P84=1,IFERROR(IMPORTXML($K84, ""//p[@class='status-date']""), ""Not Loading""),"""")"),"")</f>
        <v/>
      </c>
      <c r="S84" s="64"/>
      <c r="T84" s="64"/>
      <c r="U84" s="64" t="str">
        <f>IFERROR(__xludf.DUMMYFUNCTION("IF($P84=1,IFERROR(IMPORTXML($K84, ""//span[@class='deployed-at']""), ""Not Loading""),"""")"),"")</f>
        <v/>
      </c>
      <c r="V84" s="64"/>
      <c r="W84" s="64" t="str">
        <f t="shared" si="15"/>
        <v>RangerTJ</v>
      </c>
      <c r="X84" s="65">
        <f>IFERROR(__xludf.DUMMYFUNCTION("iferror(VALUE(left(index(IMPORTXML(K84, ""//div[@class='col-lg-2 user-stat stat-green']""),2,1),len(index(IMPORTXML(K84, ""//div[@class='col-lg-2 user-stat stat-green']""),2,1))-8)),0)"),0.0)</f>
        <v>0</v>
      </c>
    </row>
    <row r="85" ht="15.0" customHeight="1">
      <c r="A85" s="52">
        <f t="shared" si="10"/>
        <v>78</v>
      </c>
      <c r="B85" s="53" t="str">
        <f t="shared" si="2"/>
        <v>Lake 🌊 Lighthouse 🏖️ Painting  #78 | R10 - C9</v>
      </c>
      <c r="C85" s="54">
        <v>10.0</v>
      </c>
      <c r="D85" s="54">
        <v>9.0</v>
      </c>
      <c r="E85" s="55">
        <v>48.15338652</v>
      </c>
      <c r="F85" s="55">
        <v>17.15100073</v>
      </c>
      <c r="G85" s="56" t="s">
        <v>104</v>
      </c>
      <c r="H85" s="57" t="s">
        <v>105</v>
      </c>
      <c r="I85" s="57" t="str">
        <f t="shared" si="3"/>
        <v/>
      </c>
      <c r="J85" s="57" t="str">
        <f t="shared" si="4"/>
        <v>Adushka</v>
      </c>
      <c r="K85" s="58" t="s">
        <v>128</v>
      </c>
      <c r="L85" s="59"/>
      <c r="M85" s="60" t="b">
        <v>1</v>
      </c>
      <c r="N85" s="61">
        <f t="shared" si="11"/>
        <v>0</v>
      </c>
      <c r="O85" s="61">
        <f t="shared" si="12"/>
        <v>0</v>
      </c>
      <c r="P85" s="61">
        <f t="shared" si="13"/>
        <v>0</v>
      </c>
      <c r="Q85" s="62" t="str">
        <f t="shared" si="18"/>
        <v/>
      </c>
      <c r="R85" s="63" t="str">
        <f>IFERROR(__xludf.DUMMYFUNCTION("IF($P85=1,IFERROR(IMPORTXML($K85, ""//p[@class='status-date']""), ""Not Loading""),"""")"),"")</f>
        <v/>
      </c>
      <c r="S85" s="64"/>
      <c r="T85" s="64"/>
      <c r="U85" s="64" t="str">
        <f>IFERROR(__xludf.DUMMYFUNCTION("IF($P85=1,IFERROR(IMPORTXML($K85, ""//span[@class='deployed-at']""), ""Not Loading""),"""")"),"")</f>
        <v/>
      </c>
      <c r="V85" s="64"/>
      <c r="W85" s="64" t="str">
        <f t="shared" si="15"/>
        <v>Adushka</v>
      </c>
      <c r="X85" s="65">
        <f>IFERROR(__xludf.DUMMYFUNCTION("iferror(VALUE(left(index(IMPORTXML(K85, ""//div[@class='col-lg-2 user-stat stat-green']""),2,1),len(index(IMPORTXML(K85, ""//div[@class='col-lg-2 user-stat stat-green']""),2,1))-8)),0)"),0.0)</f>
        <v>0</v>
      </c>
    </row>
    <row r="86" ht="15.0" customHeight="1">
      <c r="A86" s="52">
        <f t="shared" si="10"/>
        <v>79</v>
      </c>
      <c r="B86" s="53" t="str">
        <f t="shared" si="2"/>
        <v>Lake 🌊 Lighthouse 🏖️ Painting  #79 | R10 - C10</v>
      </c>
      <c r="C86" s="54">
        <v>10.0</v>
      </c>
      <c r="D86" s="54">
        <v>10.0</v>
      </c>
      <c r="E86" s="55">
        <v>48.15339905</v>
      </c>
      <c r="F86" s="55">
        <v>17.15121535</v>
      </c>
      <c r="G86" s="56" t="s">
        <v>68</v>
      </c>
      <c r="H86" s="57" t="s">
        <v>69</v>
      </c>
      <c r="I86" s="57" t="str">
        <f t="shared" si="3"/>
        <v/>
      </c>
      <c r="J86" s="57" t="str">
        <f t="shared" si="4"/>
        <v>geckofreund</v>
      </c>
      <c r="K86" s="58" t="s">
        <v>129</v>
      </c>
      <c r="L86" s="59"/>
      <c r="M86" s="60" t="b">
        <v>1</v>
      </c>
      <c r="N86" s="61">
        <f t="shared" si="11"/>
        <v>0</v>
      </c>
      <c r="O86" s="61">
        <f t="shared" si="12"/>
        <v>0</v>
      </c>
      <c r="P86" s="61">
        <f t="shared" si="13"/>
        <v>0</v>
      </c>
      <c r="Q86" s="62" t="str">
        <f t="shared" si="18"/>
        <v/>
      </c>
      <c r="R86" s="63" t="str">
        <f>IFERROR(__xludf.DUMMYFUNCTION("IF($P86=1,IFERROR(IMPORTXML($K86, ""//p[@class='status-date']""), ""Not Loading""),"""")"),"")</f>
        <v/>
      </c>
      <c r="S86" s="64"/>
      <c r="T86" s="64"/>
      <c r="U86" s="64" t="str">
        <f>IFERROR(__xludf.DUMMYFUNCTION("IF($P86=1,IFERROR(IMPORTXML($K86, ""//span[@class='deployed-at']""), ""Not Loading""),"""")"),"")</f>
        <v/>
      </c>
      <c r="V86" s="64"/>
      <c r="W86" s="64" t="str">
        <f t="shared" si="15"/>
        <v>geckofreund</v>
      </c>
      <c r="X86" s="65">
        <f>IFERROR(__xludf.DUMMYFUNCTION("iferror(VALUE(left(index(IMPORTXML(K86, ""//div[@class='col-lg-2 user-stat stat-green']""),2,1),len(index(IMPORTXML(K86, ""//div[@class='col-lg-2 user-stat stat-green']""),2,1))-8)),0)"),0.0)</f>
        <v>0</v>
      </c>
    </row>
    <row r="87" ht="15.0" customHeight="1">
      <c r="A87" s="52">
        <f t="shared" si="10"/>
        <v>80</v>
      </c>
      <c r="B87" s="53" t="str">
        <f t="shared" si="2"/>
        <v>Lake 🌊 Lighthouse 🏖️ Painting  #80 | R10 - C11</v>
      </c>
      <c r="C87" s="54">
        <v>10.0</v>
      </c>
      <c r="D87" s="54">
        <v>11.0</v>
      </c>
      <c r="E87" s="55">
        <v>48.15341157</v>
      </c>
      <c r="F87" s="55">
        <v>17.15142997</v>
      </c>
      <c r="G87" s="56" t="s">
        <v>130</v>
      </c>
      <c r="H87" s="57" t="s">
        <v>131</v>
      </c>
      <c r="I87" s="57" t="str">
        <f t="shared" si="3"/>
        <v/>
      </c>
      <c r="J87" s="57" t="str">
        <f t="shared" si="4"/>
        <v>BonnieB1</v>
      </c>
      <c r="K87" s="58" t="s">
        <v>132</v>
      </c>
      <c r="L87" s="59"/>
      <c r="M87" s="60" t="b">
        <v>1</v>
      </c>
      <c r="N87" s="61">
        <f t="shared" si="11"/>
        <v>0</v>
      </c>
      <c r="O87" s="61">
        <f t="shared" si="12"/>
        <v>0</v>
      </c>
      <c r="P87" s="61">
        <f t="shared" si="13"/>
        <v>0</v>
      </c>
      <c r="Q87" s="62" t="str">
        <f t="shared" si="18"/>
        <v/>
      </c>
      <c r="R87" s="63" t="str">
        <f>IFERROR(__xludf.DUMMYFUNCTION("IF($P87=1,IFERROR(IMPORTXML($K87, ""//p[@class='status-date']""), ""Not Loading""),"""")"),"")</f>
        <v/>
      </c>
      <c r="S87" s="64"/>
      <c r="T87" s="64"/>
      <c r="U87" s="64" t="str">
        <f>IFERROR(__xludf.DUMMYFUNCTION("IF($P87=1,IFERROR(IMPORTXML($K87, ""//span[@class='deployed-at']""), ""Not Loading""),"""")"),"")</f>
        <v/>
      </c>
      <c r="V87" s="64"/>
      <c r="W87" s="64" t="str">
        <f t="shared" si="15"/>
        <v>BonnieB1</v>
      </c>
      <c r="X87" s="65">
        <f>IFERROR(__xludf.DUMMYFUNCTION("iferror(VALUE(left(index(IMPORTXML(K87, ""//div[@class='col-lg-2 user-stat stat-green']""),2,1),len(index(IMPORTXML(K87, ""//div[@class='col-lg-2 user-stat stat-green']""),2,1))-8)),0)"),0.0)</f>
        <v>0</v>
      </c>
    </row>
    <row r="88" ht="15.0" customHeight="1">
      <c r="A88" s="52">
        <f t="shared" si="10"/>
        <v>81</v>
      </c>
      <c r="B88" s="53" t="str">
        <f t="shared" si="2"/>
        <v>Lake 🌊 Lighthouse 🏖️ Painting  #81 | R10 - C12</v>
      </c>
      <c r="C88" s="54">
        <v>10.0</v>
      </c>
      <c r="D88" s="54">
        <v>12.0</v>
      </c>
      <c r="E88" s="55">
        <v>48.1534241</v>
      </c>
      <c r="F88" s="55">
        <v>17.1516446</v>
      </c>
      <c r="G88" s="56" t="s">
        <v>130</v>
      </c>
      <c r="H88" s="57" t="s">
        <v>131</v>
      </c>
      <c r="I88" s="57" t="str">
        <f t="shared" si="3"/>
        <v/>
      </c>
      <c r="J88" s="57" t="str">
        <f t="shared" si="4"/>
        <v>Kapor24</v>
      </c>
      <c r="K88" s="58" t="s">
        <v>133</v>
      </c>
      <c r="L88" s="59"/>
      <c r="M88" s="60" t="b">
        <v>1</v>
      </c>
      <c r="N88" s="61">
        <f t="shared" si="11"/>
        <v>0</v>
      </c>
      <c r="O88" s="61">
        <f t="shared" si="12"/>
        <v>0</v>
      </c>
      <c r="P88" s="61">
        <f t="shared" si="13"/>
        <v>0</v>
      </c>
      <c r="Q88" s="62" t="str">
        <f t="shared" si="18"/>
        <v/>
      </c>
      <c r="R88" s="63" t="str">
        <f>IFERROR(__xludf.DUMMYFUNCTION("IF($P88=1,IFERROR(IMPORTXML($K88, ""//p[@class='status-date']""), ""Not Loading""),"""")"),"")</f>
        <v/>
      </c>
      <c r="S88" s="64"/>
      <c r="T88" s="64"/>
      <c r="U88" s="64" t="str">
        <f>IFERROR(__xludf.DUMMYFUNCTION("IF($P88=1,IFERROR(IMPORTXML($K88, ""//span[@class='deployed-at']""), ""Not Loading""),"""")"),"")</f>
        <v/>
      </c>
      <c r="V88" s="64"/>
      <c r="W88" s="64" t="str">
        <f t="shared" si="15"/>
        <v>Kapor24</v>
      </c>
      <c r="X88" s="65">
        <f>IFERROR(__xludf.DUMMYFUNCTION("iferror(VALUE(left(index(IMPORTXML(K88, ""//div[@class='col-lg-2 user-stat stat-green']""),2,1),len(index(IMPORTXML(K88, ""//div[@class='col-lg-2 user-stat stat-green']""),2,1))-8)),0)"),0.0)</f>
        <v>0</v>
      </c>
    </row>
    <row r="89" ht="15.0" customHeight="1">
      <c r="A89" s="52">
        <f t="shared" si="10"/>
        <v>82</v>
      </c>
      <c r="B89" s="53" t="str">
        <f t="shared" si="2"/>
        <v>Lake 🌊 Lighthouse 🏖️ Painting  #82 | R10 - C13</v>
      </c>
      <c r="C89" s="54">
        <v>10.0</v>
      </c>
      <c r="D89" s="54">
        <v>13.0</v>
      </c>
      <c r="E89" s="55">
        <v>48.15343663</v>
      </c>
      <c r="F89" s="55">
        <v>17.15185922</v>
      </c>
      <c r="G89" s="56" t="s">
        <v>130</v>
      </c>
      <c r="H89" s="57" t="s">
        <v>131</v>
      </c>
      <c r="I89" s="57" t="str">
        <f t="shared" si="3"/>
        <v/>
      </c>
      <c r="J89" s="57" t="str">
        <f t="shared" si="4"/>
        <v>TheJenks7</v>
      </c>
      <c r="K89" s="58" t="s">
        <v>134</v>
      </c>
      <c r="L89" s="59"/>
      <c r="M89" s="60" t="b">
        <v>1</v>
      </c>
      <c r="N89" s="61">
        <f t="shared" si="11"/>
        <v>0</v>
      </c>
      <c r="O89" s="61">
        <f t="shared" si="12"/>
        <v>0</v>
      </c>
      <c r="P89" s="61">
        <f t="shared" si="13"/>
        <v>0</v>
      </c>
      <c r="Q89" s="62" t="str">
        <f t="shared" si="18"/>
        <v/>
      </c>
      <c r="R89" s="63" t="str">
        <f>IFERROR(__xludf.DUMMYFUNCTION("IF($P89=1,IFERROR(IMPORTXML($K89, ""//p[@class='status-date']""), ""Not Loading""),"""")"),"")</f>
        <v/>
      </c>
      <c r="S89" s="64"/>
      <c r="T89" s="64"/>
      <c r="U89" s="64" t="str">
        <f>IFERROR(__xludf.DUMMYFUNCTION("IF($P89=1,IFERROR(IMPORTXML($K89, ""//span[@class='deployed-at']""), ""Not Loading""),"""")"),"")</f>
        <v/>
      </c>
      <c r="V89" s="64"/>
      <c r="W89" s="64" t="str">
        <f t="shared" si="15"/>
        <v>TheJenks7</v>
      </c>
      <c r="X89" s="65">
        <f>IFERROR(__xludf.DUMMYFUNCTION("iferror(VALUE(left(index(IMPORTXML(K89, ""//div[@class='col-lg-2 user-stat stat-green']""),2,1),len(index(IMPORTXML(K89, ""//div[@class='col-lg-2 user-stat stat-green']""),2,1))-8)),0)"),0.0)</f>
        <v>0</v>
      </c>
    </row>
    <row r="90" ht="15.0" customHeight="1">
      <c r="A90" s="52">
        <f t="shared" si="10"/>
        <v>83</v>
      </c>
      <c r="B90" s="53" t="str">
        <f t="shared" si="2"/>
        <v>Lake 🌊 Lighthouse 🏖️ Painting  #83 | R10 - C14</v>
      </c>
      <c r="C90" s="54">
        <v>10.0</v>
      </c>
      <c r="D90" s="54">
        <v>14.0</v>
      </c>
      <c r="E90" s="55">
        <v>48.15344915</v>
      </c>
      <c r="F90" s="55">
        <v>17.15207384</v>
      </c>
      <c r="G90" s="56" t="s">
        <v>68</v>
      </c>
      <c r="H90" s="57" t="s">
        <v>69</v>
      </c>
      <c r="I90" s="57" t="str">
        <f t="shared" si="3"/>
        <v/>
      </c>
      <c r="J90" s="57" t="str">
        <f t="shared" si="4"/>
        <v>Mon4ikaCriss</v>
      </c>
      <c r="K90" s="58" t="s">
        <v>135</v>
      </c>
      <c r="L90" s="59"/>
      <c r="M90" s="60" t="b">
        <v>1</v>
      </c>
      <c r="N90" s="61">
        <f t="shared" si="11"/>
        <v>0</v>
      </c>
      <c r="O90" s="61">
        <f t="shared" si="12"/>
        <v>0</v>
      </c>
      <c r="P90" s="61">
        <f t="shared" si="13"/>
        <v>0</v>
      </c>
      <c r="Q90" s="62" t="str">
        <f t="shared" si="18"/>
        <v/>
      </c>
      <c r="R90" s="63" t="str">
        <f>IFERROR(__xludf.DUMMYFUNCTION("IF($P90=1,IFERROR(IMPORTXML($K90, ""//p[@class='status-date']""), ""Not Loading""),"""")"),"")</f>
        <v/>
      </c>
      <c r="S90" s="64"/>
      <c r="T90" s="64"/>
      <c r="U90" s="64" t="str">
        <f>IFERROR(__xludf.DUMMYFUNCTION("IF($P90=1,IFERROR(IMPORTXML($K90, ""//span[@class='deployed-at']""), ""Not Loading""),"""")"),"")</f>
        <v/>
      </c>
      <c r="V90" s="64"/>
      <c r="W90" s="64" t="str">
        <f t="shared" si="15"/>
        <v>Mon4ikaCriss</v>
      </c>
      <c r="X90" s="65">
        <f>IFERROR(__xludf.DUMMYFUNCTION("iferror(VALUE(left(index(IMPORTXML(K90, ""//div[@class='col-lg-2 user-stat stat-green']""),2,1),len(index(IMPORTXML(K90, ""//div[@class='col-lg-2 user-stat stat-green']""),2,1))-8)),0)"),0.0)</f>
        <v>0</v>
      </c>
    </row>
    <row r="91" ht="15.0" customHeight="1">
      <c r="A91" s="52">
        <f t="shared" si="10"/>
        <v>84</v>
      </c>
      <c r="B91" s="53" t="str">
        <f t="shared" si="2"/>
        <v>Lake 🌊 Lighthouse 🏖️ Painting  #84 | R10 - C15</v>
      </c>
      <c r="C91" s="54">
        <v>10.0</v>
      </c>
      <c r="D91" s="54">
        <v>15.0</v>
      </c>
      <c r="E91" s="55">
        <v>48.15346168</v>
      </c>
      <c r="F91" s="55">
        <v>17.15228847</v>
      </c>
      <c r="G91" s="56" t="s">
        <v>51</v>
      </c>
      <c r="H91" s="57" t="s">
        <v>52</v>
      </c>
      <c r="I91" s="57" t="str">
        <f t="shared" si="3"/>
        <v/>
      </c>
      <c r="J91" s="57" t="str">
        <f t="shared" si="4"/>
        <v>Kapor24</v>
      </c>
      <c r="K91" s="58" t="s">
        <v>136</v>
      </c>
      <c r="L91" s="59"/>
      <c r="M91" s="60" t="b">
        <v>1</v>
      </c>
      <c r="N91" s="61">
        <f t="shared" si="11"/>
        <v>0</v>
      </c>
      <c r="O91" s="61">
        <f t="shared" si="12"/>
        <v>0</v>
      </c>
      <c r="P91" s="61">
        <f t="shared" si="13"/>
        <v>0</v>
      </c>
      <c r="Q91" s="62" t="str">
        <f t="shared" si="18"/>
        <v/>
      </c>
      <c r="R91" s="63" t="str">
        <f>IFERROR(__xludf.DUMMYFUNCTION("IF($P91=1,IFERROR(IMPORTXML($K91, ""//p[@class='status-date']""), ""Not Loading""),"""")"),"")</f>
        <v/>
      </c>
      <c r="S91" s="64"/>
      <c r="T91" s="64"/>
      <c r="U91" s="64" t="str">
        <f>IFERROR(__xludf.DUMMYFUNCTION("IF($P91=1,IFERROR(IMPORTXML($K91, ""//span[@class='deployed-at']""), ""Not Loading""),"""")"),"")</f>
        <v/>
      </c>
      <c r="V91" s="64"/>
      <c r="W91" s="64" t="str">
        <f t="shared" si="15"/>
        <v>Kapor24</v>
      </c>
      <c r="X91" s="65">
        <f>IFERROR(__xludf.DUMMYFUNCTION("iferror(VALUE(left(index(IMPORTXML(K91, ""//div[@class='col-lg-2 user-stat stat-green']""),2,1),len(index(IMPORTXML(K91, ""//div[@class='col-lg-2 user-stat stat-green']""),2,1))-8)),0)"),0.0)</f>
        <v>0</v>
      </c>
    </row>
    <row r="92" ht="15.0" customHeight="1">
      <c r="A92" s="52">
        <f t="shared" si="10"/>
        <v>85</v>
      </c>
      <c r="B92" s="53" t="str">
        <f t="shared" si="2"/>
        <v>Lake 🌊 Lighthouse 🏖️ Painting  #85 | R11 - C1</v>
      </c>
      <c r="C92" s="54">
        <v>11.0</v>
      </c>
      <c r="D92" s="54">
        <v>1.0</v>
      </c>
      <c r="E92" s="55">
        <v>48.15314312</v>
      </c>
      <c r="F92" s="55">
        <v>17.1493025</v>
      </c>
      <c r="G92" s="56" t="s">
        <v>51</v>
      </c>
      <c r="H92" s="57" t="s">
        <v>52</v>
      </c>
      <c r="I92" s="57" t="str">
        <f t="shared" si="3"/>
        <v/>
      </c>
      <c r="J92" s="57" t="str">
        <f t="shared" si="4"/>
        <v>Rikitan</v>
      </c>
      <c r="K92" s="58" t="s">
        <v>137</v>
      </c>
      <c r="L92" s="59"/>
      <c r="M92" s="60" t="b">
        <v>1</v>
      </c>
      <c r="N92" s="61">
        <f t="shared" si="11"/>
        <v>0</v>
      </c>
      <c r="O92" s="61">
        <f t="shared" si="12"/>
        <v>0</v>
      </c>
      <c r="P92" s="61">
        <f t="shared" si="13"/>
        <v>0</v>
      </c>
      <c r="Q92" s="62" t="str">
        <f>IF($P92=1,HYPERLINK($K114&amp;"map/?lat="&amp;$E92&amp;"lon="&amp;$F92&amp;"type="&amp;$G92,"Munzee"),"")</f>
        <v/>
      </c>
      <c r="R92" s="63" t="str">
        <f>IFERROR(__xludf.DUMMYFUNCTION("IF($P92=1,IFERROR(IMPORTXML($K114, ""//p[@class='status-date']""), ""Not Loading""),"""")"),"")</f>
        <v/>
      </c>
      <c r="S92" s="64"/>
      <c r="T92" s="64"/>
      <c r="U92" s="64" t="str">
        <f>IFERROR(__xludf.DUMMYFUNCTION("IF($P92=1,IFERROR(IMPORTXML($K92, ""//span[@class='deployed-at']""), ""Not Loading""),"""")"),"")</f>
        <v/>
      </c>
      <c r="V92" s="64"/>
      <c r="W92" s="64" t="str">
        <f t="shared" si="15"/>
        <v>Rikitan</v>
      </c>
      <c r="X92" s="65">
        <f>IFERROR(__xludf.DUMMYFUNCTION("iferror(VALUE(left(index(IMPORTXML(K92, ""//div[@class='col-lg-2 user-stat stat-green']""),2,1),len(index(IMPORTXML(K92, ""//div[@class='col-lg-2 user-stat stat-green']""),2,1))-8)),0)"),0.0)</f>
        <v>0</v>
      </c>
    </row>
    <row r="93" ht="15.0" customHeight="1">
      <c r="A93" s="52">
        <f t="shared" si="10"/>
        <v>86</v>
      </c>
      <c r="B93" s="53" t="str">
        <f t="shared" si="2"/>
        <v>Lake 🌊 Lighthouse 🏖️ Painting  #86 | R11 - C2</v>
      </c>
      <c r="C93" s="54">
        <v>11.0</v>
      </c>
      <c r="D93" s="54">
        <v>2.0</v>
      </c>
      <c r="E93" s="55">
        <v>48.15315565</v>
      </c>
      <c r="F93" s="55">
        <v>17.14951713</v>
      </c>
      <c r="G93" s="56" t="s">
        <v>104</v>
      </c>
      <c r="H93" s="57" t="s">
        <v>105</v>
      </c>
      <c r="I93" s="57" t="str">
        <f t="shared" si="3"/>
        <v/>
      </c>
      <c r="J93" s="57" t="str">
        <f t="shared" si="4"/>
        <v>Charonovci</v>
      </c>
      <c r="K93" s="58" t="s">
        <v>138</v>
      </c>
      <c r="L93" s="59"/>
      <c r="M93" s="60" t="b">
        <v>1</v>
      </c>
      <c r="N93" s="61">
        <f t="shared" si="11"/>
        <v>0</v>
      </c>
      <c r="O93" s="61">
        <f t="shared" si="12"/>
        <v>0</v>
      </c>
      <c r="P93" s="61">
        <f t="shared" si="13"/>
        <v>0</v>
      </c>
      <c r="Q93" s="62" t="str">
        <f t="shared" ref="Q93:Q241" si="19">IF($P93=1,HYPERLINK($K93&amp;"map/?lat="&amp;$E93&amp;"lon="&amp;$F93&amp;"type="&amp;$G93,"Munzee"),"")</f>
        <v/>
      </c>
      <c r="R93" s="63" t="str">
        <f>IFERROR(__xludf.DUMMYFUNCTION("IF($P93=1,IFERROR(IMPORTXML($K93, ""//p[@class='status-date']""), ""Not Loading""),"""")"),"")</f>
        <v/>
      </c>
      <c r="S93" s="64"/>
      <c r="T93" s="64"/>
      <c r="U93" s="64" t="str">
        <f>IFERROR(__xludf.DUMMYFUNCTION("IF($P93=1,IFERROR(IMPORTXML($K93, ""//span[@class='deployed-at']""), ""Not Loading""),"""")"),"")</f>
        <v/>
      </c>
      <c r="V93" s="64"/>
      <c r="W93" s="64" t="str">
        <f t="shared" si="15"/>
        <v>Charonovci</v>
      </c>
      <c r="X93" s="65">
        <f>IFERROR(__xludf.DUMMYFUNCTION("iferror(VALUE(left(index(IMPORTXML(K93, ""//div[@class='col-lg-2 user-stat stat-green']""),2,1),len(index(IMPORTXML(K93, ""//div[@class='col-lg-2 user-stat stat-green']""),2,1))-8)),0)"),0.0)</f>
        <v>0</v>
      </c>
    </row>
    <row r="94" ht="15.0" customHeight="1">
      <c r="A94" s="52">
        <f t="shared" si="10"/>
        <v>87</v>
      </c>
      <c r="B94" s="53" t="str">
        <f t="shared" si="2"/>
        <v>Lake 🌊 Lighthouse 🏖️ Painting  #87 | R11 - C3</v>
      </c>
      <c r="C94" s="54">
        <v>11.0</v>
      </c>
      <c r="D94" s="54">
        <v>3.0</v>
      </c>
      <c r="E94" s="55">
        <v>48.15316818</v>
      </c>
      <c r="F94" s="55">
        <v>17.14973175</v>
      </c>
      <c r="G94" s="56" t="s">
        <v>104</v>
      </c>
      <c r="H94" s="57" t="s">
        <v>105</v>
      </c>
      <c r="I94" s="57" t="str">
        <f t="shared" si="3"/>
        <v/>
      </c>
      <c r="J94" s="57" t="str">
        <f t="shared" si="4"/>
        <v>MacickaLizza</v>
      </c>
      <c r="K94" s="58" t="s">
        <v>139</v>
      </c>
      <c r="L94" s="59"/>
      <c r="M94" s="60" t="b">
        <v>1</v>
      </c>
      <c r="N94" s="61">
        <f t="shared" si="11"/>
        <v>0</v>
      </c>
      <c r="O94" s="61">
        <f t="shared" si="12"/>
        <v>0</v>
      </c>
      <c r="P94" s="61">
        <f t="shared" si="13"/>
        <v>0</v>
      </c>
      <c r="Q94" s="62" t="str">
        <f t="shared" si="19"/>
        <v/>
      </c>
      <c r="R94" s="63" t="str">
        <f>IFERROR(__xludf.DUMMYFUNCTION("IF($P94=1,IFERROR(IMPORTXML($K94, ""//p[@class='status-date']""), ""Not Loading""),"""")"),"")</f>
        <v/>
      </c>
      <c r="S94" s="64"/>
      <c r="T94" s="64"/>
      <c r="U94" s="64" t="str">
        <f>IFERROR(__xludf.DUMMYFUNCTION("IF($P94=1,IFERROR(IMPORTXML($K94, ""//span[@class='deployed-at']""), ""Not Loading""),"""")"),"")</f>
        <v/>
      </c>
      <c r="V94" s="64"/>
      <c r="W94" s="64" t="str">
        <f t="shared" si="15"/>
        <v>MacickaLizza</v>
      </c>
      <c r="X94" s="65">
        <f>IFERROR(__xludf.DUMMYFUNCTION("iferror(VALUE(left(index(IMPORTXML(K94, ""//div[@class='col-lg-2 user-stat stat-green']""),2,1),len(index(IMPORTXML(K94, ""//div[@class='col-lg-2 user-stat stat-green']""),2,1))-8)),0)"),0.0)</f>
        <v>0</v>
      </c>
    </row>
    <row r="95" ht="15.0" customHeight="1">
      <c r="A95" s="52">
        <f t="shared" si="10"/>
        <v>88</v>
      </c>
      <c r="B95" s="53" t="str">
        <f t="shared" si="2"/>
        <v>Lake 🌊 Lighthouse 🏖️ Painting  #88 | R11 - C4</v>
      </c>
      <c r="C95" s="54">
        <v>11.0</v>
      </c>
      <c r="D95" s="54">
        <v>4.0</v>
      </c>
      <c r="E95" s="55">
        <v>48.1531807</v>
      </c>
      <c r="F95" s="55">
        <v>17.14994637</v>
      </c>
      <c r="G95" s="56" t="s">
        <v>104</v>
      </c>
      <c r="H95" s="57" t="s">
        <v>105</v>
      </c>
      <c r="I95" s="57" t="str">
        <f t="shared" si="3"/>
        <v/>
      </c>
      <c r="J95" s="57" t="str">
        <f t="shared" si="4"/>
        <v>EeveeFox</v>
      </c>
      <c r="K95" s="58" t="s">
        <v>140</v>
      </c>
      <c r="L95" s="59"/>
      <c r="M95" s="60" t="b">
        <v>1</v>
      </c>
      <c r="N95" s="61">
        <f t="shared" si="11"/>
        <v>0</v>
      </c>
      <c r="O95" s="61">
        <f t="shared" si="12"/>
        <v>0</v>
      </c>
      <c r="P95" s="61">
        <f t="shared" si="13"/>
        <v>0</v>
      </c>
      <c r="Q95" s="62" t="str">
        <f t="shared" si="19"/>
        <v/>
      </c>
      <c r="R95" s="63" t="str">
        <f>IFERROR(__xludf.DUMMYFUNCTION("IF($P95=1,IFERROR(IMPORTXML($K95, ""//p[@class='status-date']""), ""Not Loading""),"""")"),"")</f>
        <v/>
      </c>
      <c r="S95" s="64"/>
      <c r="T95" s="64"/>
      <c r="U95" s="64" t="str">
        <f>IFERROR(__xludf.DUMMYFUNCTION("IF($P95=1,IFERROR(IMPORTXML($K95, ""//span[@class='deployed-at']""), ""Not Loading""),"""")"),"")</f>
        <v/>
      </c>
      <c r="V95" s="64"/>
      <c r="W95" s="64" t="str">
        <f t="shared" si="15"/>
        <v>EeveeFox</v>
      </c>
      <c r="X95" s="65">
        <f>IFERROR(__xludf.DUMMYFUNCTION("iferror(VALUE(left(index(IMPORTXML(K95, ""//div[@class='col-lg-2 user-stat stat-green']""),2,1),len(index(IMPORTXML(K95, ""//div[@class='col-lg-2 user-stat stat-green']""),2,1))-8)),0)"),0.0)</f>
        <v>0</v>
      </c>
    </row>
    <row r="96" ht="15.0" customHeight="1">
      <c r="A96" s="52">
        <f t="shared" si="10"/>
        <v>89</v>
      </c>
      <c r="B96" s="53" t="str">
        <f t="shared" si="2"/>
        <v>Lake 🌊 Lighthouse 🏖️ Painting  #89 | R11 - C5</v>
      </c>
      <c r="C96" s="54">
        <v>11.0</v>
      </c>
      <c r="D96" s="54">
        <v>5.0</v>
      </c>
      <c r="E96" s="55">
        <v>48.15319323</v>
      </c>
      <c r="F96" s="55">
        <v>17.15016099</v>
      </c>
      <c r="G96" s="56" t="s">
        <v>104</v>
      </c>
      <c r="H96" s="57" t="s">
        <v>105</v>
      </c>
      <c r="I96" s="57" t="str">
        <f t="shared" si="3"/>
        <v/>
      </c>
      <c r="J96" s="57" t="str">
        <f t="shared" si="4"/>
        <v>Lorax1</v>
      </c>
      <c r="K96" s="58" t="s">
        <v>141</v>
      </c>
      <c r="L96" s="59"/>
      <c r="M96" s="60" t="b">
        <v>1</v>
      </c>
      <c r="N96" s="61">
        <f t="shared" si="11"/>
        <v>0</v>
      </c>
      <c r="O96" s="61">
        <f t="shared" si="12"/>
        <v>0</v>
      </c>
      <c r="P96" s="61">
        <f t="shared" si="13"/>
        <v>0</v>
      </c>
      <c r="Q96" s="62" t="str">
        <f t="shared" si="19"/>
        <v/>
      </c>
      <c r="R96" s="63" t="str">
        <f>IFERROR(__xludf.DUMMYFUNCTION("IF($P96=1,IFERROR(IMPORTXML($K96, ""//p[@class='status-date']""), ""Not Loading""),"""")"),"")</f>
        <v/>
      </c>
      <c r="S96" s="64"/>
      <c r="T96" s="64"/>
      <c r="U96" s="64" t="str">
        <f>IFERROR(__xludf.DUMMYFUNCTION("IF($P96=1,IFERROR(IMPORTXML($K96, ""//span[@class='deployed-at']""), ""Not Loading""),"""")"),"")</f>
        <v/>
      </c>
      <c r="V96" s="64"/>
      <c r="W96" s="64" t="str">
        <f t="shared" si="15"/>
        <v>Lorax1</v>
      </c>
      <c r="X96" s="65">
        <f>IFERROR(__xludf.DUMMYFUNCTION("iferror(VALUE(left(index(IMPORTXML(K96, ""//div[@class='col-lg-2 user-stat stat-green']""),2,1),len(index(IMPORTXML(K96, ""//div[@class='col-lg-2 user-stat stat-green']""),2,1))-8)),0)"),0.0)</f>
        <v>0</v>
      </c>
    </row>
    <row r="97" ht="15.0" customHeight="1">
      <c r="A97" s="52">
        <f t="shared" si="10"/>
        <v>90</v>
      </c>
      <c r="B97" s="53" t="str">
        <f t="shared" si="2"/>
        <v>Lake 🌊 Lighthouse 🏖️ Painting  #90 | R11 - C6</v>
      </c>
      <c r="C97" s="54">
        <v>11.0</v>
      </c>
      <c r="D97" s="54">
        <v>6.0</v>
      </c>
      <c r="E97" s="55">
        <v>48.15320576</v>
      </c>
      <c r="F97" s="55">
        <v>17.15037562</v>
      </c>
      <c r="G97" s="56" t="s">
        <v>104</v>
      </c>
      <c r="H97" s="57" t="s">
        <v>105</v>
      </c>
      <c r="I97" s="57" t="str">
        <f t="shared" si="3"/>
        <v/>
      </c>
      <c r="J97" s="57" t="str">
        <f t="shared" si="4"/>
        <v>ZlatanTrip</v>
      </c>
      <c r="K97" s="58" t="s">
        <v>142</v>
      </c>
      <c r="L97" s="59"/>
      <c r="M97" s="60" t="b">
        <v>1</v>
      </c>
      <c r="N97" s="61">
        <f t="shared" si="11"/>
        <v>0</v>
      </c>
      <c r="O97" s="61">
        <f t="shared" si="12"/>
        <v>0</v>
      </c>
      <c r="P97" s="61">
        <f t="shared" si="13"/>
        <v>0</v>
      </c>
      <c r="Q97" s="62" t="str">
        <f t="shared" si="19"/>
        <v/>
      </c>
      <c r="R97" s="63" t="str">
        <f>IFERROR(__xludf.DUMMYFUNCTION("IF($P97=1,IFERROR(IMPORTXML($K97, ""//p[@class='status-date']""), ""Not Loading""),"""")"),"")</f>
        <v/>
      </c>
      <c r="S97" s="64"/>
      <c r="T97" s="64"/>
      <c r="U97" s="64" t="str">
        <f>IFERROR(__xludf.DUMMYFUNCTION("IF($P97=1,IFERROR(IMPORTXML($K97, ""//span[@class='deployed-at']""), ""Not Loading""),"""")"),"")</f>
        <v/>
      </c>
      <c r="V97" s="64"/>
      <c r="W97" s="64" t="str">
        <f t="shared" si="15"/>
        <v>ZlatanTrip</v>
      </c>
      <c r="X97" s="65">
        <f>IFERROR(__xludf.DUMMYFUNCTION("iferror(VALUE(left(index(IMPORTXML(K97, ""//div[@class='col-lg-2 user-stat stat-green']""),2,1),len(index(IMPORTXML(K97, ""//div[@class='col-lg-2 user-stat stat-green']""),2,1))-8)),0)"),0.0)</f>
        <v>0</v>
      </c>
    </row>
    <row r="98" ht="15.0" customHeight="1">
      <c r="A98" s="52">
        <f t="shared" si="10"/>
        <v>91</v>
      </c>
      <c r="B98" s="53" t="str">
        <f t="shared" si="2"/>
        <v>Lake 🌊 Lighthouse 🏖️ Painting  #91 | R11 - C7</v>
      </c>
      <c r="C98" s="54">
        <v>11.0</v>
      </c>
      <c r="D98" s="54">
        <v>7.0</v>
      </c>
      <c r="E98" s="55">
        <v>48.15321828</v>
      </c>
      <c r="F98" s="55">
        <v>17.15059024</v>
      </c>
      <c r="G98" s="56" t="s">
        <v>104</v>
      </c>
      <c r="H98" s="57" t="s">
        <v>105</v>
      </c>
      <c r="I98" s="57" t="str">
        <f t="shared" si="3"/>
        <v/>
      </c>
      <c r="J98" s="57" t="str">
        <f t="shared" si="4"/>
        <v>EeveeFox</v>
      </c>
      <c r="K98" s="58" t="s">
        <v>143</v>
      </c>
      <c r="L98" s="59"/>
      <c r="M98" s="60" t="b">
        <v>1</v>
      </c>
      <c r="N98" s="61">
        <f t="shared" si="11"/>
        <v>0</v>
      </c>
      <c r="O98" s="61">
        <f t="shared" si="12"/>
        <v>0</v>
      </c>
      <c r="P98" s="61">
        <f t="shared" si="13"/>
        <v>0</v>
      </c>
      <c r="Q98" s="62" t="str">
        <f t="shared" si="19"/>
        <v/>
      </c>
      <c r="R98" s="63" t="str">
        <f>IFERROR(__xludf.DUMMYFUNCTION("IF($P98=1,IFERROR(IMPORTXML($K98, ""//p[@class='status-date']""), ""Not Loading""),"""")"),"")</f>
        <v/>
      </c>
      <c r="S98" s="64"/>
      <c r="T98" s="64"/>
      <c r="U98" s="64" t="str">
        <f>IFERROR(__xludf.DUMMYFUNCTION("IF($P98=1,IFERROR(IMPORTXML($K98, ""//span[@class='deployed-at']""), ""Not Loading""),"""")"),"")</f>
        <v/>
      </c>
      <c r="V98" s="64"/>
      <c r="W98" s="64" t="str">
        <f t="shared" si="15"/>
        <v>EeveeFox</v>
      </c>
      <c r="X98" s="65">
        <f>IFERROR(__xludf.DUMMYFUNCTION("iferror(VALUE(left(index(IMPORTXML(K98, ""//div[@class='col-lg-2 user-stat stat-green']""),2,1),len(index(IMPORTXML(K98, ""//div[@class='col-lg-2 user-stat stat-green']""),2,1))-8)),0)"),0.0)</f>
        <v>0</v>
      </c>
    </row>
    <row r="99" ht="15.0" customHeight="1">
      <c r="A99" s="52">
        <f t="shared" si="10"/>
        <v>92</v>
      </c>
      <c r="B99" s="53" t="str">
        <f t="shared" si="2"/>
        <v>Lake 🌊 Lighthouse 🏖️ Painting  #92 | R11 - C8</v>
      </c>
      <c r="C99" s="54">
        <v>11.0</v>
      </c>
      <c r="D99" s="54">
        <v>8.0</v>
      </c>
      <c r="E99" s="55">
        <v>48.15323081</v>
      </c>
      <c r="F99" s="55">
        <v>17.15080486</v>
      </c>
      <c r="G99" s="56" t="s">
        <v>68</v>
      </c>
      <c r="H99" s="57" t="s">
        <v>69</v>
      </c>
      <c r="I99" s="57" t="str">
        <f t="shared" si="3"/>
        <v/>
      </c>
      <c r="J99" s="57" t="str">
        <f t="shared" si="4"/>
        <v>Charonovci</v>
      </c>
      <c r="K99" s="58" t="s">
        <v>144</v>
      </c>
      <c r="L99" s="59"/>
      <c r="M99" s="60" t="b">
        <v>1</v>
      </c>
      <c r="N99" s="61">
        <f t="shared" si="11"/>
        <v>0</v>
      </c>
      <c r="O99" s="61">
        <f t="shared" si="12"/>
        <v>0</v>
      </c>
      <c r="P99" s="61">
        <f t="shared" si="13"/>
        <v>0</v>
      </c>
      <c r="Q99" s="62" t="str">
        <f t="shared" si="19"/>
        <v/>
      </c>
      <c r="R99" s="63" t="str">
        <f>IFERROR(__xludf.DUMMYFUNCTION("IF($P99=1,IFERROR(IMPORTXML($K99, ""//p[@class='status-date']""), ""Not Loading""),"""")"),"")</f>
        <v/>
      </c>
      <c r="S99" s="64"/>
      <c r="T99" s="64"/>
      <c r="U99" s="64" t="str">
        <f>IFERROR(__xludf.DUMMYFUNCTION("IF($P99=1,IFERROR(IMPORTXML($K99, ""//span[@class='deployed-at']""), ""Not Loading""),"""")"),"")</f>
        <v/>
      </c>
      <c r="V99" s="64"/>
      <c r="W99" s="64" t="str">
        <f t="shared" si="15"/>
        <v>Charonovci</v>
      </c>
      <c r="X99" s="65">
        <f>IFERROR(__xludf.DUMMYFUNCTION("iferror(VALUE(left(index(IMPORTXML(K99, ""//div[@class='col-lg-2 user-stat stat-green']""),2,1),len(index(IMPORTXML(K99, ""//div[@class='col-lg-2 user-stat stat-green']""),2,1))-8)),0)"),0.0)</f>
        <v>0</v>
      </c>
    </row>
    <row r="100" ht="15.0" customHeight="1">
      <c r="A100" s="52">
        <f t="shared" si="10"/>
        <v>93</v>
      </c>
      <c r="B100" s="53" t="str">
        <f t="shared" si="2"/>
        <v>Lake 🌊 Lighthouse 🏖️ Painting  #93 | R11 - C9</v>
      </c>
      <c r="C100" s="54">
        <v>11.0</v>
      </c>
      <c r="D100" s="54">
        <v>9.0</v>
      </c>
      <c r="E100" s="55">
        <v>48.15324334</v>
      </c>
      <c r="F100" s="55">
        <v>17.15101949</v>
      </c>
      <c r="G100" s="56" t="s">
        <v>68</v>
      </c>
      <c r="H100" s="57" t="s">
        <v>69</v>
      </c>
      <c r="I100" s="57" t="str">
        <f t="shared" si="3"/>
        <v/>
      </c>
      <c r="J100" s="57" t="str">
        <f t="shared" si="4"/>
        <v>EeveeFox</v>
      </c>
      <c r="K100" s="58" t="s">
        <v>145</v>
      </c>
      <c r="L100" s="59"/>
      <c r="M100" s="60" t="b">
        <v>1</v>
      </c>
      <c r="N100" s="61">
        <f t="shared" si="11"/>
        <v>0</v>
      </c>
      <c r="O100" s="61">
        <f t="shared" si="12"/>
        <v>0</v>
      </c>
      <c r="P100" s="61">
        <f t="shared" si="13"/>
        <v>0</v>
      </c>
      <c r="Q100" s="62" t="str">
        <f t="shared" si="19"/>
        <v/>
      </c>
      <c r="R100" s="63" t="str">
        <f>IFERROR(__xludf.DUMMYFUNCTION("IF($P100=1,IFERROR(IMPORTXML($K100, ""//p[@class='status-date']""), ""Not Loading""),"""")"),"")</f>
        <v/>
      </c>
      <c r="S100" s="64"/>
      <c r="T100" s="64"/>
      <c r="U100" s="64" t="str">
        <f>IFERROR(__xludf.DUMMYFUNCTION("IF($P100=1,IFERROR(IMPORTXML($K100, ""//span[@class='deployed-at']""), ""Not Loading""),"""")"),"")</f>
        <v/>
      </c>
      <c r="V100" s="64"/>
      <c r="W100" s="64" t="str">
        <f t="shared" si="15"/>
        <v>EeveeFox</v>
      </c>
      <c r="X100" s="65">
        <f>IFERROR(__xludf.DUMMYFUNCTION("iferror(VALUE(left(index(IMPORTXML(K100, ""//div[@class='col-lg-2 user-stat stat-green']""),2,1),len(index(IMPORTXML(K100, ""//div[@class='col-lg-2 user-stat stat-green']""),2,1))-8)),0)"),0.0)</f>
        <v>0</v>
      </c>
    </row>
    <row r="101" ht="15.0" customHeight="1">
      <c r="A101" s="52">
        <f t="shared" si="10"/>
        <v>94</v>
      </c>
      <c r="B101" s="53" t="str">
        <f t="shared" si="2"/>
        <v>Lake 🌊 Lighthouse 🏖️ Painting  #94 | R11 - C10</v>
      </c>
      <c r="C101" s="54">
        <v>11.0</v>
      </c>
      <c r="D101" s="54">
        <v>10.0</v>
      </c>
      <c r="E101" s="55">
        <v>48.15325586</v>
      </c>
      <c r="F101" s="55">
        <v>17.15123411</v>
      </c>
      <c r="G101" s="56" t="s">
        <v>68</v>
      </c>
      <c r="H101" s="57" t="s">
        <v>69</v>
      </c>
      <c r="I101" s="57" t="str">
        <f t="shared" si="3"/>
        <v/>
      </c>
      <c r="J101" s="57" t="str">
        <f t="shared" si="4"/>
        <v>lison55</v>
      </c>
      <c r="K101" s="58" t="s">
        <v>146</v>
      </c>
      <c r="L101" s="59"/>
      <c r="M101" s="60" t="b">
        <v>1</v>
      </c>
      <c r="N101" s="61">
        <f t="shared" si="11"/>
        <v>0</v>
      </c>
      <c r="O101" s="61">
        <f t="shared" si="12"/>
        <v>0</v>
      </c>
      <c r="P101" s="61">
        <f t="shared" si="13"/>
        <v>0</v>
      </c>
      <c r="Q101" s="62" t="str">
        <f t="shared" si="19"/>
        <v/>
      </c>
      <c r="R101" s="63" t="str">
        <f>IFERROR(__xludf.DUMMYFUNCTION("IF($P101=1,IFERROR(IMPORTXML($K101, ""//p[@class='status-date']""), ""Not Loading""),"""")"),"")</f>
        <v/>
      </c>
      <c r="S101" s="64"/>
      <c r="T101" s="64"/>
      <c r="U101" s="64" t="str">
        <f>IFERROR(__xludf.DUMMYFUNCTION("IF($P101=1,IFERROR(IMPORTXML($K101, ""//span[@class='deployed-at']""), ""Not Loading""),"""")"),"")</f>
        <v/>
      </c>
      <c r="V101" s="64"/>
      <c r="W101" s="64" t="str">
        <f t="shared" si="15"/>
        <v>lison55</v>
      </c>
      <c r="X101" s="65">
        <f>IFERROR(__xludf.DUMMYFUNCTION("iferror(VALUE(left(index(IMPORTXML(K101, ""//div[@class='col-lg-2 user-stat stat-green']""),2,1),len(index(IMPORTXML(K101, ""//div[@class='col-lg-2 user-stat stat-green']""),2,1))-8)),0)"),0.0)</f>
        <v>0</v>
      </c>
    </row>
    <row r="102" ht="15.0" customHeight="1">
      <c r="A102" s="52">
        <f t="shared" si="10"/>
        <v>95</v>
      </c>
      <c r="B102" s="53" t="str">
        <f t="shared" si="2"/>
        <v>Lake 🌊 Lighthouse 🏖️ Painting  #95 | R11 - C11</v>
      </c>
      <c r="C102" s="54">
        <v>11.0</v>
      </c>
      <c r="D102" s="54">
        <v>11.0</v>
      </c>
      <c r="E102" s="55">
        <v>48.15326839</v>
      </c>
      <c r="F102" s="55">
        <v>17.15144873</v>
      </c>
      <c r="G102" s="56" t="s">
        <v>130</v>
      </c>
      <c r="H102" s="57" t="s">
        <v>131</v>
      </c>
      <c r="I102" s="57" t="str">
        <f t="shared" si="3"/>
        <v/>
      </c>
      <c r="J102" s="57" t="str">
        <f t="shared" si="4"/>
        <v>TFAL</v>
      </c>
      <c r="K102" s="58" t="s">
        <v>147</v>
      </c>
      <c r="L102" s="59"/>
      <c r="M102" s="60" t="b">
        <v>1</v>
      </c>
      <c r="N102" s="61">
        <f t="shared" si="11"/>
        <v>0</v>
      </c>
      <c r="O102" s="61">
        <f t="shared" si="12"/>
        <v>0</v>
      </c>
      <c r="P102" s="61">
        <f t="shared" si="13"/>
        <v>0</v>
      </c>
      <c r="Q102" s="62" t="str">
        <f t="shared" si="19"/>
        <v/>
      </c>
      <c r="R102" s="63" t="str">
        <f>IFERROR(__xludf.DUMMYFUNCTION("IF($P102=1,IFERROR(IMPORTXML($K102, ""//p[@class='status-date']""), ""Not Loading""),"""")"),"")</f>
        <v/>
      </c>
      <c r="S102" s="64"/>
      <c r="T102" s="64"/>
      <c r="U102" s="64" t="str">
        <f>IFERROR(__xludf.DUMMYFUNCTION("IF($P102=1,IFERROR(IMPORTXML($K102, ""//span[@class='deployed-at']""), ""Not Loading""),"""")"),"")</f>
        <v/>
      </c>
      <c r="V102" s="64"/>
      <c r="W102" s="64" t="str">
        <f t="shared" si="15"/>
        <v>TFAL</v>
      </c>
      <c r="X102" s="65">
        <f>IFERROR(__xludf.DUMMYFUNCTION("iferror(VALUE(left(index(IMPORTXML(K102, ""//div[@class='col-lg-2 user-stat stat-green']""),2,1),len(index(IMPORTXML(K102, ""//div[@class='col-lg-2 user-stat stat-green']""),2,1))-8)),0)"),0.0)</f>
        <v>0</v>
      </c>
    </row>
    <row r="103" ht="15.0" customHeight="1">
      <c r="A103" s="52">
        <f t="shared" si="10"/>
        <v>96</v>
      </c>
      <c r="B103" s="53" t="str">
        <f t="shared" si="2"/>
        <v>Lake 🌊 Lighthouse 🏖️ Painting  #96 | R11 - C12</v>
      </c>
      <c r="C103" s="54">
        <v>11.0</v>
      </c>
      <c r="D103" s="54">
        <v>12.0</v>
      </c>
      <c r="E103" s="55">
        <v>48.15328092</v>
      </c>
      <c r="F103" s="55">
        <v>17.15166335</v>
      </c>
      <c r="G103" s="56" t="s">
        <v>130</v>
      </c>
      <c r="H103" s="57" t="s">
        <v>131</v>
      </c>
      <c r="I103" s="57" t="str">
        <f t="shared" si="3"/>
        <v/>
      </c>
      <c r="J103" s="57" t="str">
        <f t="shared" si="4"/>
        <v>VLoopSouth</v>
      </c>
      <c r="K103" s="58" t="s">
        <v>148</v>
      </c>
      <c r="L103" s="59"/>
      <c r="M103" s="60" t="b">
        <v>1</v>
      </c>
      <c r="N103" s="61">
        <f t="shared" si="11"/>
        <v>0</v>
      </c>
      <c r="O103" s="61">
        <f t="shared" si="12"/>
        <v>0</v>
      </c>
      <c r="P103" s="61">
        <f t="shared" si="13"/>
        <v>0</v>
      </c>
      <c r="Q103" s="62" t="str">
        <f t="shared" si="19"/>
        <v/>
      </c>
      <c r="R103" s="63" t="str">
        <f>IFERROR(__xludf.DUMMYFUNCTION("IF($P103=1,IFERROR(IMPORTXML($K103, ""//p[@class='status-date']""), ""Not Loading""),"""")"),"")</f>
        <v/>
      </c>
      <c r="S103" s="64"/>
      <c r="T103" s="64"/>
      <c r="U103" s="64" t="str">
        <f>IFERROR(__xludf.DUMMYFUNCTION("IF($P103=1,IFERROR(IMPORTXML($K103, ""//span[@class='deployed-at']""), ""Not Loading""),"""")"),"")</f>
        <v/>
      </c>
      <c r="V103" s="64"/>
      <c r="W103" s="64" t="str">
        <f t="shared" si="15"/>
        <v>VLoopSouth</v>
      </c>
      <c r="X103" s="65">
        <f>IFERROR(__xludf.DUMMYFUNCTION("iferror(VALUE(left(index(IMPORTXML(K103, ""//div[@class='col-lg-2 user-stat stat-green']""),2,1),len(index(IMPORTXML(K103, ""//div[@class='col-lg-2 user-stat stat-green']""),2,1))-8)),0)"),0.0)</f>
        <v>0</v>
      </c>
    </row>
    <row r="104" ht="15.0" customHeight="1">
      <c r="A104" s="52">
        <f t="shared" si="10"/>
        <v>97</v>
      </c>
      <c r="B104" s="53" t="str">
        <f t="shared" si="2"/>
        <v>Lake 🌊 Lighthouse 🏖️ Painting  #97 | R11 - C13</v>
      </c>
      <c r="C104" s="54">
        <v>11.0</v>
      </c>
      <c r="D104" s="54">
        <v>13.0</v>
      </c>
      <c r="E104" s="55">
        <v>48.15329344</v>
      </c>
      <c r="F104" s="55">
        <v>17.15187798</v>
      </c>
      <c r="G104" s="56" t="s">
        <v>130</v>
      </c>
      <c r="H104" s="57" t="s">
        <v>131</v>
      </c>
      <c r="I104" s="57" t="str">
        <f t="shared" si="3"/>
        <v/>
      </c>
      <c r="J104" s="57" t="str">
        <f t="shared" si="4"/>
        <v>Centern</v>
      </c>
      <c r="K104" s="58" t="s">
        <v>149</v>
      </c>
      <c r="L104" s="59"/>
      <c r="M104" s="60" t="b">
        <v>1</v>
      </c>
      <c r="N104" s="61">
        <f t="shared" si="11"/>
        <v>0</v>
      </c>
      <c r="O104" s="61">
        <f t="shared" si="12"/>
        <v>0</v>
      </c>
      <c r="P104" s="61">
        <f t="shared" si="13"/>
        <v>0</v>
      </c>
      <c r="Q104" s="62" t="str">
        <f t="shared" si="19"/>
        <v/>
      </c>
      <c r="R104" s="63" t="str">
        <f>IFERROR(__xludf.DUMMYFUNCTION("IF($P104=1,IFERROR(IMPORTXML($K104, ""//p[@class='status-date']""), ""Not Loading""),"""")"),"")</f>
        <v/>
      </c>
      <c r="S104" s="64"/>
      <c r="T104" s="64"/>
      <c r="U104" s="64" t="str">
        <f>IFERROR(__xludf.DUMMYFUNCTION("IF($P104=1,IFERROR(IMPORTXML($K104, ""//span[@class='deployed-at']""), ""Not Loading""),"""")"),"")</f>
        <v/>
      </c>
      <c r="V104" s="64"/>
      <c r="W104" s="64" t="str">
        <f t="shared" si="15"/>
        <v>Centern</v>
      </c>
      <c r="X104" s="65">
        <f>IFERROR(__xludf.DUMMYFUNCTION("iferror(VALUE(left(index(IMPORTXML(K104, ""//div[@class='col-lg-2 user-stat stat-green']""),2,1),len(index(IMPORTXML(K104, ""//div[@class='col-lg-2 user-stat stat-green']""),2,1))-8)),0)"),0.0)</f>
        <v>0</v>
      </c>
    </row>
    <row r="105" ht="15.0" customHeight="1">
      <c r="A105" s="52">
        <f t="shared" si="10"/>
        <v>98</v>
      </c>
      <c r="B105" s="53" t="str">
        <f t="shared" si="2"/>
        <v>Lake 🌊 Lighthouse 🏖️ Painting  #98 | R11 - C14</v>
      </c>
      <c r="C105" s="54">
        <v>11.0</v>
      </c>
      <c r="D105" s="54">
        <v>14.0</v>
      </c>
      <c r="E105" s="55">
        <v>48.15330597</v>
      </c>
      <c r="F105" s="55">
        <v>17.1520926</v>
      </c>
      <c r="G105" s="56" t="s">
        <v>68</v>
      </c>
      <c r="H105" s="57" t="s">
        <v>69</v>
      </c>
      <c r="I105" s="57" t="str">
        <f t="shared" si="3"/>
        <v/>
      </c>
      <c r="J105" s="57" t="str">
        <f t="shared" si="4"/>
        <v>rgforsythe</v>
      </c>
      <c r="K105" s="58" t="s">
        <v>150</v>
      </c>
      <c r="L105" s="59"/>
      <c r="M105" s="60" t="b">
        <v>1</v>
      </c>
      <c r="N105" s="61">
        <f t="shared" si="11"/>
        <v>0</v>
      </c>
      <c r="O105" s="61">
        <f t="shared" si="12"/>
        <v>0</v>
      </c>
      <c r="P105" s="61">
        <f t="shared" si="13"/>
        <v>0</v>
      </c>
      <c r="Q105" s="62" t="str">
        <f t="shared" si="19"/>
        <v/>
      </c>
      <c r="R105" s="63" t="str">
        <f>IFERROR(__xludf.DUMMYFUNCTION("IF($P105=1,IFERROR(IMPORTXML($K105, ""//p[@class='status-date']""), ""Not Loading""),"""")"),"")</f>
        <v/>
      </c>
      <c r="S105" s="64"/>
      <c r="T105" s="64"/>
      <c r="U105" s="64" t="str">
        <f>IFERROR(__xludf.DUMMYFUNCTION("IF($P105=1,IFERROR(IMPORTXML($K105, ""//span[@class='deployed-at']""), ""Not Loading""),"""")"),"")</f>
        <v/>
      </c>
      <c r="V105" s="64"/>
      <c r="W105" s="64" t="str">
        <f t="shared" si="15"/>
        <v>rgforsythe</v>
      </c>
      <c r="X105" s="65">
        <f>IFERROR(__xludf.DUMMYFUNCTION("iferror(VALUE(left(index(IMPORTXML(K105, ""//div[@class='col-lg-2 user-stat stat-green']""),2,1),len(index(IMPORTXML(K105, ""//div[@class='col-lg-2 user-stat stat-green']""),2,1))-8)),0)"),0.0)</f>
        <v>0</v>
      </c>
    </row>
    <row r="106" ht="15.0" customHeight="1">
      <c r="A106" s="52">
        <f t="shared" si="10"/>
        <v>99</v>
      </c>
      <c r="B106" s="53" t="str">
        <f t="shared" si="2"/>
        <v>Lake 🌊 Lighthouse 🏖️ Painting  #99 | R11 - C15</v>
      </c>
      <c r="C106" s="54">
        <v>11.0</v>
      </c>
      <c r="D106" s="54">
        <v>15.0</v>
      </c>
      <c r="E106" s="55">
        <v>48.1533185</v>
      </c>
      <c r="F106" s="55">
        <v>17.15230722</v>
      </c>
      <c r="G106" s="56" t="s">
        <v>51</v>
      </c>
      <c r="H106" s="57" t="s">
        <v>52</v>
      </c>
      <c r="I106" s="57" t="str">
        <f t="shared" si="3"/>
        <v/>
      </c>
      <c r="J106" s="57" t="str">
        <f t="shared" si="4"/>
        <v>amoocow</v>
      </c>
      <c r="K106" s="58" t="s">
        <v>151</v>
      </c>
      <c r="L106" s="59"/>
      <c r="M106" s="60" t="b">
        <v>1</v>
      </c>
      <c r="N106" s="61">
        <f t="shared" si="11"/>
        <v>0</v>
      </c>
      <c r="O106" s="61">
        <f t="shared" si="12"/>
        <v>0</v>
      </c>
      <c r="P106" s="61">
        <f t="shared" si="13"/>
        <v>0</v>
      </c>
      <c r="Q106" s="62" t="str">
        <f t="shared" si="19"/>
        <v/>
      </c>
      <c r="R106" s="63" t="str">
        <f>IFERROR(__xludf.DUMMYFUNCTION("IF($P106=1,IFERROR(IMPORTXML($K106, ""//p[@class='status-date']""), ""Not Loading""),"""")"),"")</f>
        <v/>
      </c>
      <c r="S106" s="64"/>
      <c r="T106" s="64"/>
      <c r="U106" s="64" t="str">
        <f>IFERROR(__xludf.DUMMYFUNCTION("IF($P106=1,IFERROR(IMPORTXML($K106, ""//span[@class='deployed-at']""), ""Not Loading""),"""")"),"")</f>
        <v/>
      </c>
      <c r="V106" s="64"/>
      <c r="W106" s="64" t="str">
        <f t="shared" si="15"/>
        <v>amoocow</v>
      </c>
      <c r="X106" s="65">
        <f>IFERROR(__xludf.DUMMYFUNCTION("iferror(VALUE(left(index(IMPORTXML(K106, ""//div[@class='col-lg-2 user-stat stat-green']""),2,1),len(index(IMPORTXML(K106, ""//div[@class='col-lg-2 user-stat stat-green']""),2,1))-8)),0)"),0.0)</f>
        <v>0</v>
      </c>
    </row>
    <row r="107" ht="15.0" customHeight="1">
      <c r="A107" s="52">
        <f t="shared" si="10"/>
        <v>100</v>
      </c>
      <c r="B107" s="53" t="str">
        <f t="shared" si="2"/>
        <v>Lake 🌊 Lighthouse 🏖️ Painting  #100 | R12 - C1</v>
      </c>
      <c r="C107" s="54">
        <v>12.0</v>
      </c>
      <c r="D107" s="54">
        <v>1.0</v>
      </c>
      <c r="E107" s="55">
        <v>48.15299994</v>
      </c>
      <c r="F107" s="55">
        <v>17.14932127</v>
      </c>
      <c r="G107" s="56" t="s">
        <v>51</v>
      </c>
      <c r="H107" s="57" t="s">
        <v>52</v>
      </c>
      <c r="I107" s="57" t="str">
        <f t="shared" si="3"/>
        <v/>
      </c>
      <c r="J107" s="57" t="str">
        <f t="shared" si="4"/>
        <v>Neloras</v>
      </c>
      <c r="K107" s="58" t="s">
        <v>152</v>
      </c>
      <c r="L107" s="59"/>
      <c r="M107" s="60" t="b">
        <v>1</v>
      </c>
      <c r="N107" s="61">
        <f t="shared" si="11"/>
        <v>0</v>
      </c>
      <c r="O107" s="61">
        <f t="shared" si="12"/>
        <v>0</v>
      </c>
      <c r="P107" s="61">
        <f t="shared" si="13"/>
        <v>0</v>
      </c>
      <c r="Q107" s="62" t="str">
        <f t="shared" si="19"/>
        <v/>
      </c>
      <c r="R107" s="63" t="str">
        <f>IFERROR(__xludf.DUMMYFUNCTION("IF($P107=1,IFERROR(IMPORTXML($K107, ""//p[@class='status-date']""), ""Not Loading""),"""")"),"")</f>
        <v/>
      </c>
      <c r="S107" s="64"/>
      <c r="T107" s="64"/>
      <c r="U107" s="64" t="str">
        <f>IFERROR(__xludf.DUMMYFUNCTION("IF($P107=1,IFERROR(IMPORTXML($K107, ""//span[@class='deployed-at']""), ""Not Loading""),"""")"),"")</f>
        <v/>
      </c>
      <c r="V107" s="64"/>
      <c r="W107" s="64" t="str">
        <f t="shared" si="15"/>
        <v>Neloras</v>
      </c>
      <c r="X107" s="65">
        <f>IFERROR(__xludf.DUMMYFUNCTION("iferror(VALUE(left(index(IMPORTXML(K107, ""//div[@class='col-lg-2 user-stat stat-green']""),2,1),len(index(IMPORTXML(K107, ""//div[@class='col-lg-2 user-stat stat-green']""),2,1))-8)),0)"),0.0)</f>
        <v>0</v>
      </c>
    </row>
    <row r="108" ht="15.0" customHeight="1">
      <c r="A108" s="52">
        <f t="shared" si="10"/>
        <v>101</v>
      </c>
      <c r="B108" s="53" t="str">
        <f t="shared" si="2"/>
        <v>Lake 🌊 Lighthouse 🏖️ Painting  #101 | R12 - C2</v>
      </c>
      <c r="C108" s="54">
        <v>12.0</v>
      </c>
      <c r="D108" s="54">
        <v>2.0</v>
      </c>
      <c r="E108" s="55">
        <v>48.15301247</v>
      </c>
      <c r="F108" s="55">
        <v>17.14953589</v>
      </c>
      <c r="G108" s="56" t="s">
        <v>104</v>
      </c>
      <c r="H108" s="57" t="s">
        <v>105</v>
      </c>
      <c r="I108" s="57" t="str">
        <f t="shared" si="3"/>
        <v/>
      </c>
      <c r="J108" s="57" t="str">
        <f t="shared" si="4"/>
        <v>Lanyasummer</v>
      </c>
      <c r="K108" s="58" t="s">
        <v>153</v>
      </c>
      <c r="L108" s="59"/>
      <c r="M108" s="60" t="b">
        <v>1</v>
      </c>
      <c r="N108" s="61">
        <f t="shared" si="11"/>
        <v>0</v>
      </c>
      <c r="O108" s="61">
        <f t="shared" si="12"/>
        <v>0</v>
      </c>
      <c r="P108" s="61">
        <f t="shared" si="13"/>
        <v>0</v>
      </c>
      <c r="Q108" s="62" t="str">
        <f t="shared" si="19"/>
        <v/>
      </c>
      <c r="R108" s="63" t="str">
        <f>IFERROR(__xludf.DUMMYFUNCTION("IF($P108=1,IFERROR(IMPORTXML($K108, ""//p[@class='status-date']""), ""Not Loading""),"""")"),"")</f>
        <v/>
      </c>
      <c r="S108" s="64"/>
      <c r="T108" s="64"/>
      <c r="U108" s="64" t="str">
        <f>IFERROR(__xludf.DUMMYFUNCTION("IF($P108=1,IFERROR(IMPORTXML($K108, ""//span[@class='deployed-at']""), ""Not Loading""),"""")"),"")</f>
        <v/>
      </c>
      <c r="V108" s="64"/>
      <c r="W108" s="64" t="str">
        <f t="shared" si="15"/>
        <v>Lanyasummer</v>
      </c>
      <c r="X108" s="65">
        <f>IFERROR(__xludf.DUMMYFUNCTION("iferror(VALUE(left(index(IMPORTXML(K108, ""//div[@class='col-lg-2 user-stat stat-green']""),2,1),len(index(IMPORTXML(K108, ""//div[@class='col-lg-2 user-stat stat-green']""),2,1))-8)),0)"),0.0)</f>
        <v>0</v>
      </c>
    </row>
    <row r="109" ht="15.0" customHeight="1">
      <c r="A109" s="52">
        <f t="shared" si="10"/>
        <v>102</v>
      </c>
      <c r="B109" s="53" t="str">
        <f t="shared" si="2"/>
        <v>Lake 🌊 Lighthouse 🏖️ Painting  #102 | R12 - C3</v>
      </c>
      <c r="C109" s="54">
        <v>12.0</v>
      </c>
      <c r="D109" s="54">
        <v>3.0</v>
      </c>
      <c r="E109" s="55">
        <v>48.15302499</v>
      </c>
      <c r="F109" s="55">
        <v>17.14975051</v>
      </c>
      <c r="G109" s="56" t="s">
        <v>104</v>
      </c>
      <c r="H109" s="57" t="s">
        <v>105</v>
      </c>
      <c r="I109" s="57" t="str">
        <f t="shared" si="3"/>
        <v/>
      </c>
      <c r="J109" s="57" t="str">
        <f t="shared" si="4"/>
        <v>Westies</v>
      </c>
      <c r="K109" s="58" t="s">
        <v>154</v>
      </c>
      <c r="L109" s="59"/>
      <c r="M109" s="60" t="b">
        <v>1</v>
      </c>
      <c r="N109" s="61">
        <f t="shared" si="11"/>
        <v>0</v>
      </c>
      <c r="O109" s="61">
        <f t="shared" si="12"/>
        <v>0</v>
      </c>
      <c r="P109" s="61">
        <f t="shared" si="13"/>
        <v>0</v>
      </c>
      <c r="Q109" s="62" t="str">
        <f t="shared" si="19"/>
        <v/>
      </c>
      <c r="R109" s="63" t="str">
        <f>IFERROR(__xludf.DUMMYFUNCTION("IF($P109=1,IFERROR(IMPORTXML($K109, ""//p[@class='status-date']""), ""Not Loading""),"""")"),"")</f>
        <v/>
      </c>
      <c r="S109" s="64"/>
      <c r="T109" s="64"/>
      <c r="U109" s="64" t="str">
        <f>IFERROR(__xludf.DUMMYFUNCTION("IF($P109=1,IFERROR(IMPORTXML($K109, ""//span[@class='deployed-at']""), ""Not Loading""),"""")"),"")</f>
        <v/>
      </c>
      <c r="V109" s="64"/>
      <c r="W109" s="64" t="str">
        <f t="shared" si="15"/>
        <v>Westies</v>
      </c>
      <c r="X109" s="65">
        <f>IFERROR(__xludf.DUMMYFUNCTION("iferror(VALUE(left(index(IMPORTXML(K109, ""//div[@class='col-lg-2 user-stat stat-green']""),2,1),len(index(IMPORTXML(K109, ""//div[@class='col-lg-2 user-stat stat-green']""),2,1))-8)),0)"),0.0)</f>
        <v>0</v>
      </c>
    </row>
    <row r="110" ht="15.0" customHeight="1">
      <c r="A110" s="52">
        <f t="shared" si="10"/>
        <v>103</v>
      </c>
      <c r="B110" s="53" t="str">
        <f t="shared" si="2"/>
        <v>Lake 🌊 Lighthouse 🏖️ Painting  #103 | R12 - C4</v>
      </c>
      <c r="C110" s="54">
        <v>12.0</v>
      </c>
      <c r="D110" s="54">
        <v>4.0</v>
      </c>
      <c r="E110" s="55">
        <v>48.15303752</v>
      </c>
      <c r="F110" s="55">
        <v>17.14996513</v>
      </c>
      <c r="G110" s="56" t="s">
        <v>104</v>
      </c>
      <c r="H110" s="57" t="s">
        <v>105</v>
      </c>
      <c r="I110" s="57" t="str">
        <f t="shared" si="3"/>
        <v/>
      </c>
      <c r="J110" s="57" t="str">
        <f t="shared" si="4"/>
        <v>sickman</v>
      </c>
      <c r="K110" s="58" t="s">
        <v>155</v>
      </c>
      <c r="L110" s="59"/>
      <c r="M110" s="60" t="b">
        <v>1</v>
      </c>
      <c r="N110" s="61">
        <f t="shared" si="11"/>
        <v>0</v>
      </c>
      <c r="O110" s="61">
        <f t="shared" si="12"/>
        <v>0</v>
      </c>
      <c r="P110" s="61">
        <f t="shared" si="13"/>
        <v>0</v>
      </c>
      <c r="Q110" s="62" t="str">
        <f t="shared" si="19"/>
        <v/>
      </c>
      <c r="R110" s="63" t="str">
        <f>IFERROR(__xludf.DUMMYFUNCTION("IF($P110=1,IFERROR(IMPORTXML($K110, ""//p[@class='status-date']""), ""Not Loading""),"""")"),"")</f>
        <v/>
      </c>
      <c r="S110" s="64"/>
      <c r="T110" s="64"/>
      <c r="U110" s="64" t="str">
        <f>IFERROR(__xludf.DUMMYFUNCTION("IF($P110=1,IFERROR(IMPORTXML($K110, ""//span[@class='deployed-at']""), ""Not Loading""),"""")"),"")</f>
        <v/>
      </c>
      <c r="V110" s="64"/>
      <c r="W110" s="64" t="str">
        <f t="shared" si="15"/>
        <v>sickman</v>
      </c>
      <c r="X110" s="65">
        <f>IFERROR(__xludf.DUMMYFUNCTION("iferror(VALUE(left(index(IMPORTXML(K110, ""//div[@class='col-lg-2 user-stat stat-green']""),2,1),len(index(IMPORTXML(K110, ""//div[@class='col-lg-2 user-stat stat-green']""),2,1))-8)),0)"),0.0)</f>
        <v>0</v>
      </c>
    </row>
    <row r="111" ht="15.0" customHeight="1">
      <c r="A111" s="52">
        <f t="shared" si="10"/>
        <v>104</v>
      </c>
      <c r="B111" s="53" t="str">
        <f t="shared" si="2"/>
        <v>Lake 🌊 Lighthouse 🏖️ Painting  #104 | R12 - C5</v>
      </c>
      <c r="C111" s="54">
        <v>12.0</v>
      </c>
      <c r="D111" s="54">
        <v>5.0</v>
      </c>
      <c r="E111" s="55">
        <v>48.15305005</v>
      </c>
      <c r="F111" s="55">
        <v>17.15017976</v>
      </c>
      <c r="G111" s="56" t="s">
        <v>104</v>
      </c>
      <c r="H111" s="57" t="s">
        <v>105</v>
      </c>
      <c r="I111" s="57" t="str">
        <f t="shared" si="3"/>
        <v/>
      </c>
      <c r="J111" s="57" t="str">
        <f t="shared" si="4"/>
        <v>Kyrandia</v>
      </c>
      <c r="K111" s="58" t="s">
        <v>156</v>
      </c>
      <c r="L111" s="59"/>
      <c r="M111" s="60" t="b">
        <v>1</v>
      </c>
      <c r="N111" s="61">
        <f t="shared" si="11"/>
        <v>0</v>
      </c>
      <c r="O111" s="61">
        <f t="shared" si="12"/>
        <v>0</v>
      </c>
      <c r="P111" s="61">
        <f t="shared" si="13"/>
        <v>0</v>
      </c>
      <c r="Q111" s="62" t="str">
        <f t="shared" si="19"/>
        <v/>
      </c>
      <c r="R111" s="63" t="str">
        <f>IFERROR(__xludf.DUMMYFUNCTION("IF($P111=1,IFERROR(IMPORTXML($K111, ""//p[@class='status-date']""), ""Not Loading""),"""")"),"")</f>
        <v/>
      </c>
      <c r="S111" s="64"/>
      <c r="T111" s="64"/>
      <c r="U111" s="64" t="str">
        <f>IFERROR(__xludf.DUMMYFUNCTION("IF($P111=1,IFERROR(IMPORTXML($K111, ""//span[@class='deployed-at']""), ""Not Loading""),"""")"),"")</f>
        <v/>
      </c>
      <c r="V111" s="64"/>
      <c r="W111" s="64" t="str">
        <f t="shared" si="15"/>
        <v>Kyrandia</v>
      </c>
      <c r="X111" s="65">
        <f>IFERROR(__xludf.DUMMYFUNCTION("iferror(VALUE(left(index(IMPORTXML(K111, ""//div[@class='col-lg-2 user-stat stat-green']""),2,1),len(index(IMPORTXML(K111, ""//div[@class='col-lg-2 user-stat stat-green']""),2,1))-8)),0)"),0.0)</f>
        <v>0</v>
      </c>
    </row>
    <row r="112" ht="15.0" customHeight="1">
      <c r="A112" s="52">
        <f t="shared" si="10"/>
        <v>105</v>
      </c>
      <c r="B112" s="53" t="str">
        <f t="shared" si="2"/>
        <v>Lake 🌊 Lighthouse 🏖️ Painting  #105 | R12 - C6</v>
      </c>
      <c r="C112" s="54">
        <v>12.0</v>
      </c>
      <c r="D112" s="54">
        <v>6.0</v>
      </c>
      <c r="E112" s="55">
        <v>48.15306257</v>
      </c>
      <c r="F112" s="55">
        <v>17.15039438</v>
      </c>
      <c r="G112" s="56" t="s">
        <v>68</v>
      </c>
      <c r="H112" s="57" t="s">
        <v>69</v>
      </c>
      <c r="I112" s="57" t="str">
        <f t="shared" si="3"/>
        <v/>
      </c>
      <c r="J112" s="57" t="str">
        <f t="shared" si="4"/>
        <v>Neloras</v>
      </c>
      <c r="K112" s="58" t="s">
        <v>157</v>
      </c>
      <c r="L112" s="59"/>
      <c r="M112" s="60" t="b">
        <v>1</v>
      </c>
      <c r="N112" s="61">
        <f t="shared" si="11"/>
        <v>0</v>
      </c>
      <c r="O112" s="61">
        <f t="shared" si="12"/>
        <v>0</v>
      </c>
      <c r="P112" s="61">
        <f t="shared" si="13"/>
        <v>0</v>
      </c>
      <c r="Q112" s="62" t="str">
        <f t="shared" si="19"/>
        <v/>
      </c>
      <c r="R112" s="63" t="str">
        <f>IFERROR(__xludf.DUMMYFUNCTION("IF($P112=1,IFERROR(IMPORTXML($K112, ""//p[@class='status-date']""), ""Not Loading""),"""")"),"")</f>
        <v/>
      </c>
      <c r="S112" s="64"/>
      <c r="T112" s="64"/>
      <c r="U112" s="64" t="str">
        <f>IFERROR(__xludf.DUMMYFUNCTION("IF($P112=1,IFERROR(IMPORTXML($K112, ""//span[@class='deployed-at']""), ""Not Loading""),"""")"),"")</f>
        <v/>
      </c>
      <c r="V112" s="64"/>
      <c r="W112" s="64" t="str">
        <f t="shared" si="15"/>
        <v>Neloras</v>
      </c>
      <c r="X112" s="65">
        <f>IFERROR(__xludf.DUMMYFUNCTION("iferror(VALUE(left(index(IMPORTXML(K112, ""//div[@class='col-lg-2 user-stat stat-green']""),2,1),len(index(IMPORTXML(K112, ""//div[@class='col-lg-2 user-stat stat-green']""),2,1))-8)),0)"),0.0)</f>
        <v>0</v>
      </c>
    </row>
    <row r="113" ht="15.0" customHeight="1">
      <c r="A113" s="52">
        <f t="shared" si="10"/>
        <v>106</v>
      </c>
      <c r="B113" s="53" t="str">
        <f t="shared" si="2"/>
        <v>Lake 🌊 Lighthouse 🏖️ Painting  #106 | R12 - C7</v>
      </c>
      <c r="C113" s="54">
        <v>12.0</v>
      </c>
      <c r="D113" s="54">
        <v>7.0</v>
      </c>
      <c r="E113" s="55">
        <v>48.1530751</v>
      </c>
      <c r="F113" s="55">
        <v>17.150609</v>
      </c>
      <c r="G113" s="56" t="s">
        <v>68</v>
      </c>
      <c r="H113" s="57" t="s">
        <v>69</v>
      </c>
      <c r="I113" s="57" t="str">
        <f t="shared" si="3"/>
        <v/>
      </c>
      <c r="J113" s="57" t="str">
        <f t="shared" si="4"/>
        <v>Stacybuckwyk</v>
      </c>
      <c r="K113" s="58" t="s">
        <v>158</v>
      </c>
      <c r="L113" s="59"/>
      <c r="M113" s="60" t="b">
        <v>1</v>
      </c>
      <c r="N113" s="61">
        <f t="shared" si="11"/>
        <v>0</v>
      </c>
      <c r="O113" s="61">
        <f t="shared" si="12"/>
        <v>0</v>
      </c>
      <c r="P113" s="61">
        <f t="shared" si="13"/>
        <v>0</v>
      </c>
      <c r="Q113" s="62" t="str">
        <f t="shared" si="19"/>
        <v/>
      </c>
      <c r="R113" s="63" t="str">
        <f>IFERROR(__xludf.DUMMYFUNCTION("IF($P113=1,IFERROR(IMPORTXML($K113, ""//p[@class='status-date']""), ""Not Loading""),"""")"),"")</f>
        <v/>
      </c>
      <c r="S113" s="64"/>
      <c r="T113" s="64"/>
      <c r="U113" s="64" t="str">
        <f>IFERROR(__xludf.DUMMYFUNCTION("IF($P113=1,IFERROR(IMPORTXML($K113, ""//span[@class='deployed-at']""), ""Not Loading""),"""")"),"")</f>
        <v/>
      </c>
      <c r="V113" s="64"/>
      <c r="W113" s="64" t="str">
        <f t="shared" si="15"/>
        <v>Stacybuckwyk</v>
      </c>
      <c r="X113" s="65">
        <f>IFERROR(__xludf.DUMMYFUNCTION("iferror(VALUE(left(index(IMPORTXML(K113, ""//div[@class='col-lg-2 user-stat stat-green']""),2,1),len(index(IMPORTXML(K113, ""//div[@class='col-lg-2 user-stat stat-green']""),2,1))-8)),0)"),0.0)</f>
        <v>0</v>
      </c>
    </row>
    <row r="114" ht="15.0" customHeight="1">
      <c r="A114" s="52">
        <f t="shared" si="10"/>
        <v>107</v>
      </c>
      <c r="B114" s="53" t="str">
        <f t="shared" si="2"/>
        <v>Lake 🌊 Lighthouse 🏖️ Painting  #107 | R12 - C8</v>
      </c>
      <c r="C114" s="54">
        <v>12.0</v>
      </c>
      <c r="D114" s="54">
        <v>8.0</v>
      </c>
      <c r="E114" s="55">
        <v>48.15308763</v>
      </c>
      <c r="F114" s="55">
        <v>17.15082362</v>
      </c>
      <c r="G114" s="56" t="s">
        <v>68</v>
      </c>
      <c r="H114" s="57" t="s">
        <v>69</v>
      </c>
      <c r="I114" s="57" t="str">
        <f t="shared" si="3"/>
        <v/>
      </c>
      <c r="J114" s="57" t="str">
        <f t="shared" si="4"/>
        <v>Rikitan</v>
      </c>
      <c r="K114" s="58" t="s">
        <v>159</v>
      </c>
      <c r="L114" s="59"/>
      <c r="M114" s="60" t="b">
        <v>1</v>
      </c>
      <c r="N114" s="61">
        <f t="shared" si="11"/>
        <v>0</v>
      </c>
      <c r="O114" s="61">
        <f t="shared" si="12"/>
        <v>0</v>
      </c>
      <c r="P114" s="61">
        <f t="shared" si="13"/>
        <v>0</v>
      </c>
      <c r="Q114" s="62" t="str">
        <f t="shared" si="19"/>
        <v/>
      </c>
      <c r="R114" s="63" t="str">
        <f>IFERROR(__xludf.DUMMYFUNCTION("IF($P114=1,IFERROR(IMPORTXML($K114, ""//p[@class='status-date']""), ""Not Loading""),"""")"),"")</f>
        <v/>
      </c>
      <c r="S114" s="64"/>
      <c r="T114" s="64"/>
      <c r="U114" s="64" t="str">
        <f>IFERROR(__xludf.DUMMYFUNCTION("IF($P114=1,IFERROR(IMPORTXML($K114, ""//span[@class='deployed-at']""), ""Not Loading""),"""")"),"")</f>
        <v/>
      </c>
      <c r="V114" s="64"/>
      <c r="W114" s="64" t="str">
        <f t="shared" si="15"/>
        <v>Rikitan</v>
      </c>
      <c r="X114" s="65">
        <f>IFERROR(__xludf.DUMMYFUNCTION("iferror(VALUE(left(index(IMPORTXML(K114, ""//div[@class='col-lg-2 user-stat stat-green']""),2,1),len(index(IMPORTXML(K114, ""//div[@class='col-lg-2 user-stat stat-green']""),2,1))-8)),0)"),0.0)</f>
        <v>0</v>
      </c>
    </row>
    <row r="115" ht="15.0" customHeight="1">
      <c r="A115" s="52">
        <f t="shared" si="10"/>
        <v>108</v>
      </c>
      <c r="B115" s="53" t="str">
        <f t="shared" si="2"/>
        <v>Lake 🌊 Lighthouse 🏖️ Painting  #108 | R12 - C9</v>
      </c>
      <c r="C115" s="54">
        <v>12.0</v>
      </c>
      <c r="D115" s="54">
        <v>9.0</v>
      </c>
      <c r="E115" s="55">
        <v>48.15310015</v>
      </c>
      <c r="F115" s="55">
        <v>17.15103824</v>
      </c>
      <c r="G115" s="56" t="s">
        <v>68</v>
      </c>
      <c r="H115" s="57" t="s">
        <v>69</v>
      </c>
      <c r="I115" s="57" t="str">
        <f t="shared" si="3"/>
        <v/>
      </c>
      <c r="J115" s="57" t="str">
        <f t="shared" si="4"/>
        <v>Neloras</v>
      </c>
      <c r="K115" s="58" t="s">
        <v>160</v>
      </c>
      <c r="L115" s="59"/>
      <c r="M115" s="60" t="b">
        <v>1</v>
      </c>
      <c r="N115" s="61">
        <f t="shared" si="11"/>
        <v>0</v>
      </c>
      <c r="O115" s="61">
        <f t="shared" si="12"/>
        <v>0</v>
      </c>
      <c r="P115" s="61">
        <f t="shared" si="13"/>
        <v>0</v>
      </c>
      <c r="Q115" s="62" t="str">
        <f t="shared" si="19"/>
        <v/>
      </c>
      <c r="R115" s="63" t="str">
        <f>IFERROR(__xludf.DUMMYFUNCTION("IF($P115=1,IFERROR(IMPORTXML($K115, ""//p[@class='status-date']""), ""Not Loading""),"""")"),"")</f>
        <v/>
      </c>
      <c r="S115" s="64"/>
      <c r="T115" s="64"/>
      <c r="U115" s="64" t="str">
        <f>IFERROR(__xludf.DUMMYFUNCTION("IF($P115=1,IFERROR(IMPORTXML($K115, ""//span[@class='deployed-at']""), ""Not Loading""),"""")"),"")</f>
        <v/>
      </c>
      <c r="V115" s="64"/>
      <c r="W115" s="64" t="str">
        <f t="shared" si="15"/>
        <v>Neloras</v>
      </c>
      <c r="X115" s="65">
        <f>IFERROR(__xludf.DUMMYFUNCTION("iferror(VALUE(left(index(IMPORTXML(K115, ""//div[@class='col-lg-2 user-stat stat-green']""),2,1),len(index(IMPORTXML(K115, ""//div[@class='col-lg-2 user-stat stat-green']""),2,1))-8)),0)"),0.0)</f>
        <v>0</v>
      </c>
    </row>
    <row r="116" ht="15.0" customHeight="1">
      <c r="A116" s="52">
        <f t="shared" si="10"/>
        <v>109</v>
      </c>
      <c r="B116" s="53" t="str">
        <f t="shared" si="2"/>
        <v>Lake 🌊 Lighthouse 🏖️ Painting  #109 | R12 - C10</v>
      </c>
      <c r="C116" s="54">
        <v>12.0</v>
      </c>
      <c r="D116" s="54">
        <v>10.0</v>
      </c>
      <c r="E116" s="55">
        <v>48.15311268</v>
      </c>
      <c r="F116" s="55">
        <v>17.15125287</v>
      </c>
      <c r="G116" s="56" t="s">
        <v>68</v>
      </c>
      <c r="H116" s="57" t="s">
        <v>69</v>
      </c>
      <c r="I116" s="57" t="str">
        <f t="shared" si="3"/>
        <v/>
      </c>
      <c r="J116" s="57" t="str">
        <f t="shared" si="4"/>
        <v>NikitaStolk</v>
      </c>
      <c r="K116" s="58" t="s">
        <v>161</v>
      </c>
      <c r="L116" s="59"/>
      <c r="M116" s="60" t="b">
        <v>1</v>
      </c>
      <c r="N116" s="61">
        <f t="shared" si="11"/>
        <v>0</v>
      </c>
      <c r="O116" s="61">
        <f t="shared" si="12"/>
        <v>0</v>
      </c>
      <c r="P116" s="61">
        <f t="shared" si="13"/>
        <v>0</v>
      </c>
      <c r="Q116" s="62" t="str">
        <f t="shared" si="19"/>
        <v/>
      </c>
      <c r="R116" s="63" t="str">
        <f>IFERROR(__xludf.DUMMYFUNCTION("IF($P116=1,IFERROR(IMPORTXML($K116, ""//p[@class='status-date']""), ""Not Loading""),"""")"),"")</f>
        <v/>
      </c>
      <c r="S116" s="64"/>
      <c r="T116" s="64"/>
      <c r="U116" s="64" t="str">
        <f>IFERROR(__xludf.DUMMYFUNCTION("IF($P116=1,IFERROR(IMPORTXML($K116, ""//span[@class='deployed-at']""), ""Not Loading""),"""")"),"")</f>
        <v/>
      </c>
      <c r="V116" s="64"/>
      <c r="W116" s="64" t="str">
        <f t="shared" si="15"/>
        <v>NikitaStolk</v>
      </c>
      <c r="X116" s="65">
        <f>IFERROR(__xludf.DUMMYFUNCTION("iferror(VALUE(left(index(IMPORTXML(K116, ""//div[@class='col-lg-2 user-stat stat-green']""),2,1),len(index(IMPORTXML(K116, ""//div[@class='col-lg-2 user-stat stat-green']""),2,1))-8)),0)"),0.0)</f>
        <v>0</v>
      </c>
    </row>
    <row r="117" ht="15.0" customHeight="1">
      <c r="A117" s="52">
        <f t="shared" si="10"/>
        <v>110</v>
      </c>
      <c r="B117" s="53" t="str">
        <f t="shared" si="2"/>
        <v>Lake 🌊 Lighthouse 🏖️ Painting  #110 | R12 - C11</v>
      </c>
      <c r="C117" s="54">
        <v>12.0</v>
      </c>
      <c r="D117" s="54">
        <v>11.0</v>
      </c>
      <c r="E117" s="55">
        <v>48.15312521</v>
      </c>
      <c r="F117" s="55">
        <v>17.15146749</v>
      </c>
      <c r="G117" s="56" t="s">
        <v>96</v>
      </c>
      <c r="H117" s="57" t="s">
        <v>97</v>
      </c>
      <c r="I117" s="57" t="str">
        <f t="shared" si="3"/>
        <v/>
      </c>
      <c r="J117" s="57" t="str">
        <f t="shared" si="4"/>
        <v>Rikitan</v>
      </c>
      <c r="K117" s="58" t="s">
        <v>162</v>
      </c>
      <c r="L117" s="59"/>
      <c r="M117" s="60" t="b">
        <v>1</v>
      </c>
      <c r="N117" s="61">
        <f t="shared" si="11"/>
        <v>0</v>
      </c>
      <c r="O117" s="61">
        <f t="shared" si="12"/>
        <v>0</v>
      </c>
      <c r="P117" s="61">
        <f t="shared" si="13"/>
        <v>0</v>
      </c>
      <c r="Q117" s="62" t="str">
        <f t="shared" si="19"/>
        <v/>
      </c>
      <c r="R117" s="63" t="str">
        <f>IFERROR(__xludf.DUMMYFUNCTION("IF($P117=1,IFERROR(IMPORTXML($K117, ""//p[@class='status-date']""), ""Not Loading""),"""")"),"")</f>
        <v/>
      </c>
      <c r="S117" s="64"/>
      <c r="T117" s="64"/>
      <c r="U117" s="64" t="str">
        <f>IFERROR(__xludf.DUMMYFUNCTION("IF($P117=1,IFERROR(IMPORTXML($K117, ""//span[@class='deployed-at']""), ""Not Loading""),"""")"),"")</f>
        <v/>
      </c>
      <c r="V117" s="64"/>
      <c r="W117" s="64" t="str">
        <f t="shared" si="15"/>
        <v>Rikitan</v>
      </c>
      <c r="X117" s="65">
        <f>IFERROR(__xludf.DUMMYFUNCTION("iferror(VALUE(left(index(IMPORTXML(K117, ""//div[@class='col-lg-2 user-stat stat-green']""),2,1),len(index(IMPORTXML(K117, ""//div[@class='col-lg-2 user-stat stat-green']""),2,1))-8)),0)"),0.0)</f>
        <v>0</v>
      </c>
    </row>
    <row r="118" ht="15.0" customHeight="1">
      <c r="A118" s="52">
        <f t="shared" si="10"/>
        <v>111</v>
      </c>
      <c r="B118" s="53" t="str">
        <f t="shared" si="2"/>
        <v>Lake 🌊 Lighthouse 🏖️ Painting  #111 | R12 - C12</v>
      </c>
      <c r="C118" s="54">
        <v>12.0</v>
      </c>
      <c r="D118" s="54">
        <v>12.0</v>
      </c>
      <c r="E118" s="55">
        <v>48.15313773</v>
      </c>
      <c r="F118" s="55">
        <v>17.15168211</v>
      </c>
      <c r="G118" s="56" t="s">
        <v>96</v>
      </c>
      <c r="H118" s="57" t="s">
        <v>97</v>
      </c>
      <c r="I118" s="57" t="str">
        <f t="shared" si="3"/>
        <v/>
      </c>
      <c r="J118" s="57" t="str">
        <f t="shared" si="4"/>
        <v>Neloras</v>
      </c>
      <c r="K118" s="58" t="s">
        <v>163</v>
      </c>
      <c r="L118" s="59"/>
      <c r="M118" s="60" t="b">
        <v>1</v>
      </c>
      <c r="N118" s="61">
        <f t="shared" si="11"/>
        <v>0</v>
      </c>
      <c r="O118" s="61">
        <f t="shared" si="12"/>
        <v>0</v>
      </c>
      <c r="P118" s="61">
        <f t="shared" si="13"/>
        <v>0</v>
      </c>
      <c r="Q118" s="62" t="str">
        <f t="shared" si="19"/>
        <v/>
      </c>
      <c r="R118" s="63" t="str">
        <f>IFERROR(__xludf.DUMMYFUNCTION("IF($P118=1,IFERROR(IMPORTXML($K118, ""//p[@class='status-date']""), ""Not Loading""),"""")"),"")</f>
        <v/>
      </c>
      <c r="S118" s="64"/>
      <c r="T118" s="64"/>
      <c r="U118" s="64" t="str">
        <f>IFERROR(__xludf.DUMMYFUNCTION("IF($P118=1,IFERROR(IMPORTXML($K118, ""//span[@class='deployed-at']""), ""Not Loading""),"""")"),"")</f>
        <v/>
      </c>
      <c r="V118" s="64"/>
      <c r="W118" s="64" t="str">
        <f t="shared" si="15"/>
        <v>Neloras</v>
      </c>
      <c r="X118" s="65">
        <f>IFERROR(__xludf.DUMMYFUNCTION("iferror(VALUE(left(index(IMPORTXML(K118, ""//div[@class='col-lg-2 user-stat stat-green']""),2,1),len(index(IMPORTXML(K118, ""//div[@class='col-lg-2 user-stat stat-green']""),2,1))-8)),0)"),0.0)</f>
        <v>0</v>
      </c>
    </row>
    <row r="119" ht="15.0" customHeight="1">
      <c r="A119" s="52">
        <f t="shared" si="10"/>
        <v>112</v>
      </c>
      <c r="B119" s="53" t="str">
        <f t="shared" si="2"/>
        <v>Lake 🌊 Lighthouse 🏖️ Painting  #112 | R12 - C13</v>
      </c>
      <c r="C119" s="54">
        <v>12.0</v>
      </c>
      <c r="D119" s="54">
        <v>13.0</v>
      </c>
      <c r="E119" s="55">
        <v>48.15315026</v>
      </c>
      <c r="F119" s="55">
        <v>17.15189673</v>
      </c>
      <c r="G119" s="56" t="s">
        <v>96</v>
      </c>
      <c r="H119" s="57" t="s">
        <v>97</v>
      </c>
      <c r="I119" s="57" t="str">
        <f t="shared" si="3"/>
        <v/>
      </c>
      <c r="J119" s="57" t="str">
        <f t="shared" si="4"/>
        <v>Nicolet</v>
      </c>
      <c r="K119" s="58" t="s">
        <v>164</v>
      </c>
      <c r="L119" s="59"/>
      <c r="M119" s="60" t="b">
        <v>1</v>
      </c>
      <c r="N119" s="61">
        <f t="shared" si="11"/>
        <v>0</v>
      </c>
      <c r="O119" s="61">
        <f t="shared" si="12"/>
        <v>0</v>
      </c>
      <c r="P119" s="61">
        <f t="shared" si="13"/>
        <v>0</v>
      </c>
      <c r="Q119" s="62" t="str">
        <f t="shared" si="19"/>
        <v/>
      </c>
      <c r="R119" s="63" t="str">
        <f>IFERROR(__xludf.DUMMYFUNCTION("IF($P119=1,IFERROR(IMPORTXML($K119, ""//p[@class='status-date']""), ""Not Loading""),"""")"),"")</f>
        <v/>
      </c>
      <c r="S119" s="64"/>
      <c r="T119" s="64"/>
      <c r="U119" s="64" t="str">
        <f>IFERROR(__xludf.DUMMYFUNCTION("IF($P119=1,IFERROR(IMPORTXML($K119, ""//span[@class='deployed-at']""), ""Not Loading""),"""")"),"")</f>
        <v/>
      </c>
      <c r="V119" s="64"/>
      <c r="W119" s="64" t="str">
        <f t="shared" si="15"/>
        <v>Nicolet</v>
      </c>
      <c r="X119" s="65">
        <f>IFERROR(__xludf.DUMMYFUNCTION("iferror(VALUE(left(index(IMPORTXML(K119, ""//div[@class='col-lg-2 user-stat stat-green']""),2,1),len(index(IMPORTXML(K119, ""//div[@class='col-lg-2 user-stat stat-green']""),2,1))-8)),0)"),0.0)</f>
        <v>0</v>
      </c>
    </row>
    <row r="120" ht="15.0" customHeight="1">
      <c r="A120" s="52">
        <f t="shared" si="10"/>
        <v>113</v>
      </c>
      <c r="B120" s="53" t="str">
        <f t="shared" si="2"/>
        <v>Lake 🌊 Lighthouse 🏖️ Painting  #113 | R12 - C14</v>
      </c>
      <c r="C120" s="54">
        <v>12.0</v>
      </c>
      <c r="D120" s="54">
        <v>14.0</v>
      </c>
      <c r="E120" s="55">
        <v>48.15316279</v>
      </c>
      <c r="F120" s="55">
        <v>17.15211135</v>
      </c>
      <c r="G120" s="56" t="s">
        <v>68</v>
      </c>
      <c r="H120" s="57" t="s">
        <v>69</v>
      </c>
      <c r="I120" s="57" t="str">
        <f t="shared" si="3"/>
        <v/>
      </c>
      <c r="J120" s="57" t="str">
        <f t="shared" si="4"/>
        <v>mathew611</v>
      </c>
      <c r="K120" s="58" t="s">
        <v>165</v>
      </c>
      <c r="L120" s="59"/>
      <c r="M120" s="60" t="b">
        <v>1</v>
      </c>
      <c r="N120" s="61">
        <f t="shared" si="11"/>
        <v>0</v>
      </c>
      <c r="O120" s="61">
        <f t="shared" si="12"/>
        <v>0</v>
      </c>
      <c r="P120" s="61">
        <f t="shared" si="13"/>
        <v>0</v>
      </c>
      <c r="Q120" s="62" t="str">
        <f t="shared" si="19"/>
        <v/>
      </c>
      <c r="R120" s="63" t="str">
        <f>IFERROR(__xludf.DUMMYFUNCTION("IF($P120=1,IFERROR(IMPORTXML($K120, ""//p[@class='status-date']""), ""Not Loading""),"""")"),"")</f>
        <v/>
      </c>
      <c r="S120" s="64"/>
      <c r="T120" s="64"/>
      <c r="U120" s="64" t="str">
        <f>IFERROR(__xludf.DUMMYFUNCTION("IF($P120=1,IFERROR(IMPORTXML($K120, ""//span[@class='deployed-at']""), ""Not Loading""),"""")"),"")</f>
        <v/>
      </c>
      <c r="V120" s="64"/>
      <c r="W120" s="64" t="str">
        <f t="shared" si="15"/>
        <v>mathew611</v>
      </c>
      <c r="X120" s="65">
        <f>IFERROR(__xludf.DUMMYFUNCTION("iferror(VALUE(left(index(IMPORTXML(K120, ""//div[@class='col-lg-2 user-stat stat-green']""),2,1),len(index(IMPORTXML(K120, ""//div[@class='col-lg-2 user-stat stat-green']""),2,1))-8)),0)"),0.0)</f>
        <v>0</v>
      </c>
    </row>
    <row r="121" ht="15.0" customHeight="1">
      <c r="A121" s="52">
        <f t="shared" si="10"/>
        <v>114</v>
      </c>
      <c r="B121" s="53" t="str">
        <f t="shared" si="2"/>
        <v>Lake 🌊 Lighthouse 🏖️ Painting  #114 | R12 - C15</v>
      </c>
      <c r="C121" s="54">
        <v>12.0</v>
      </c>
      <c r="D121" s="54">
        <v>15.0</v>
      </c>
      <c r="E121" s="55">
        <v>48.15317531</v>
      </c>
      <c r="F121" s="55">
        <v>17.15232598</v>
      </c>
      <c r="G121" s="56" t="s">
        <v>51</v>
      </c>
      <c r="H121" s="57" t="s">
        <v>52</v>
      </c>
      <c r="I121" s="57" t="str">
        <f t="shared" si="3"/>
        <v/>
      </c>
      <c r="J121" s="57" t="str">
        <f t="shared" si="4"/>
        <v>Neloras</v>
      </c>
      <c r="K121" s="58" t="s">
        <v>166</v>
      </c>
      <c r="L121" s="59"/>
      <c r="M121" s="60" t="b">
        <v>1</v>
      </c>
      <c r="N121" s="61">
        <f t="shared" si="11"/>
        <v>0</v>
      </c>
      <c r="O121" s="61">
        <f t="shared" si="12"/>
        <v>0</v>
      </c>
      <c r="P121" s="61">
        <f t="shared" si="13"/>
        <v>0</v>
      </c>
      <c r="Q121" s="62" t="str">
        <f t="shared" si="19"/>
        <v/>
      </c>
      <c r="R121" s="63" t="str">
        <f>IFERROR(__xludf.DUMMYFUNCTION("IF($P121=1,IFERROR(IMPORTXML($K121, ""//p[@class='status-date']""), ""Not Loading""),"""")"),"")</f>
        <v/>
      </c>
      <c r="S121" s="64"/>
      <c r="T121" s="64"/>
      <c r="U121" s="64" t="str">
        <f>IFERROR(__xludf.DUMMYFUNCTION("IF($P121=1,IFERROR(IMPORTXML($K121, ""//span[@class='deployed-at']""), ""Not Loading""),"""")"),"")</f>
        <v/>
      </c>
      <c r="V121" s="64"/>
      <c r="W121" s="64" t="str">
        <f t="shared" si="15"/>
        <v>Neloras</v>
      </c>
      <c r="X121" s="65">
        <f>IFERROR(__xludf.DUMMYFUNCTION("iferror(VALUE(left(index(IMPORTXML(K121, ""//div[@class='col-lg-2 user-stat stat-green']""),2,1),len(index(IMPORTXML(K121, ""//div[@class='col-lg-2 user-stat stat-green']""),2,1))-8)),0)"),0.0)</f>
        <v>0</v>
      </c>
    </row>
    <row r="122" ht="15.0" customHeight="1">
      <c r="A122" s="52">
        <f t="shared" si="10"/>
        <v>115</v>
      </c>
      <c r="B122" s="53" t="str">
        <f t="shared" si="2"/>
        <v>Lake 🌊 Lighthouse 🏖️ Painting  #115 | R13 - C1</v>
      </c>
      <c r="C122" s="54">
        <v>13.0</v>
      </c>
      <c r="D122" s="54">
        <v>1.0</v>
      </c>
      <c r="E122" s="55">
        <v>48.15285676</v>
      </c>
      <c r="F122" s="55">
        <v>17.14934003</v>
      </c>
      <c r="G122" s="56" t="s">
        <v>48</v>
      </c>
      <c r="H122" s="57" t="s">
        <v>49</v>
      </c>
      <c r="I122" s="57" t="str">
        <f t="shared" si="3"/>
        <v/>
      </c>
      <c r="J122" s="57" t="str">
        <f t="shared" si="4"/>
        <v>Kapor24</v>
      </c>
      <c r="K122" s="58" t="s">
        <v>167</v>
      </c>
      <c r="L122" s="59"/>
      <c r="M122" s="60" t="b">
        <v>1</v>
      </c>
      <c r="N122" s="61">
        <f t="shared" si="11"/>
        <v>0</v>
      </c>
      <c r="O122" s="61">
        <f t="shared" si="12"/>
        <v>0</v>
      </c>
      <c r="P122" s="61">
        <f t="shared" si="13"/>
        <v>0</v>
      </c>
      <c r="Q122" s="62" t="str">
        <f t="shared" si="19"/>
        <v/>
      </c>
      <c r="R122" s="63" t="str">
        <f>IFERROR(__xludf.DUMMYFUNCTION("IF($P122=1,IFERROR(IMPORTXML($K122, ""//p[@class='status-date']""), ""Not Loading""),"""")"),"")</f>
        <v/>
      </c>
      <c r="S122" s="64"/>
      <c r="T122" s="64"/>
      <c r="U122" s="64" t="str">
        <f>IFERROR(__xludf.DUMMYFUNCTION("IF($P122=1,IFERROR(IMPORTXML($K122, ""//span[@class='deployed-at']""), ""Not Loading""),"""")"),"")</f>
        <v/>
      </c>
      <c r="V122" s="64"/>
      <c r="W122" s="64" t="str">
        <f t="shared" si="15"/>
        <v>Kapor24</v>
      </c>
      <c r="X122" s="65">
        <f>IFERROR(__xludf.DUMMYFUNCTION("iferror(VALUE(left(index(IMPORTXML(K122, ""//div[@class='col-lg-2 user-stat stat-green']""),2,1),len(index(IMPORTXML(K122, ""//div[@class='col-lg-2 user-stat stat-green']""),2,1))-8)),0)"),0.0)</f>
        <v>0</v>
      </c>
    </row>
    <row r="123" ht="15.0" customHeight="1">
      <c r="A123" s="52">
        <f t="shared" si="10"/>
        <v>116</v>
      </c>
      <c r="B123" s="53" t="str">
        <f t="shared" si="2"/>
        <v>Lake 🌊 Lighthouse 🏖️ Painting  #116 | R13 - C2</v>
      </c>
      <c r="C123" s="54">
        <v>13.0</v>
      </c>
      <c r="D123" s="54">
        <v>2.0</v>
      </c>
      <c r="E123" s="55">
        <v>48.15286928</v>
      </c>
      <c r="F123" s="55">
        <v>17.14955465</v>
      </c>
      <c r="G123" s="56" t="s">
        <v>104</v>
      </c>
      <c r="H123" s="57" t="s">
        <v>105</v>
      </c>
      <c r="I123" s="57" t="str">
        <f t="shared" si="3"/>
        <v/>
      </c>
      <c r="J123" s="57" t="str">
        <f t="shared" si="4"/>
        <v>ChickenRun</v>
      </c>
      <c r="K123" s="58" t="s">
        <v>168</v>
      </c>
      <c r="L123" s="59"/>
      <c r="M123" s="60" t="b">
        <v>1</v>
      </c>
      <c r="N123" s="61">
        <f t="shared" si="11"/>
        <v>0</v>
      </c>
      <c r="O123" s="61">
        <f t="shared" si="12"/>
        <v>0</v>
      </c>
      <c r="P123" s="61">
        <f t="shared" si="13"/>
        <v>0</v>
      </c>
      <c r="Q123" s="62" t="str">
        <f t="shared" si="19"/>
        <v/>
      </c>
      <c r="R123" s="63" t="str">
        <f>IFERROR(__xludf.DUMMYFUNCTION("IF($P123=1,IFERROR(IMPORTXML($K123, ""//p[@class='status-date']""), ""Not Loading""),"""")"),"")</f>
        <v/>
      </c>
      <c r="S123" s="64"/>
      <c r="T123" s="64"/>
      <c r="U123" s="64" t="str">
        <f>IFERROR(__xludf.DUMMYFUNCTION("IF($P123=1,IFERROR(IMPORTXML($K123, ""//span[@class='deployed-at']""), ""Not Loading""),"""")"),"")</f>
        <v/>
      </c>
      <c r="V123" s="64"/>
      <c r="W123" s="64" t="str">
        <f t="shared" si="15"/>
        <v>ChickenRun</v>
      </c>
      <c r="X123" s="65">
        <f>IFERROR(__xludf.DUMMYFUNCTION("iferror(VALUE(left(index(IMPORTXML(K123, ""//div[@class='col-lg-2 user-stat stat-green']""),2,1),len(index(IMPORTXML(K123, ""//div[@class='col-lg-2 user-stat stat-green']""),2,1))-8)),0)"),0.0)</f>
        <v>0</v>
      </c>
    </row>
    <row r="124" ht="15.0" customHeight="1">
      <c r="A124" s="52">
        <f t="shared" si="10"/>
        <v>117</v>
      </c>
      <c r="B124" s="53" t="str">
        <f t="shared" si="2"/>
        <v>Lake 🌊 Lighthouse 🏖️ Painting  #117 | R13 - C3</v>
      </c>
      <c r="C124" s="54">
        <v>13.0</v>
      </c>
      <c r="D124" s="54">
        <v>3.0</v>
      </c>
      <c r="E124" s="55">
        <v>48.15288181</v>
      </c>
      <c r="F124" s="55">
        <v>17.14976927</v>
      </c>
      <c r="G124" s="56" t="s">
        <v>104</v>
      </c>
      <c r="H124" s="57" t="s">
        <v>105</v>
      </c>
      <c r="I124" s="57" t="str">
        <f t="shared" si="3"/>
        <v/>
      </c>
      <c r="J124" s="57" t="str">
        <f t="shared" si="4"/>
        <v>barefootguru</v>
      </c>
      <c r="K124" s="58" t="s">
        <v>169</v>
      </c>
      <c r="L124" s="59"/>
      <c r="M124" s="60" t="b">
        <v>1</v>
      </c>
      <c r="N124" s="61">
        <f t="shared" si="11"/>
        <v>0</v>
      </c>
      <c r="O124" s="61">
        <f t="shared" si="12"/>
        <v>0</v>
      </c>
      <c r="P124" s="61">
        <f t="shared" si="13"/>
        <v>0</v>
      </c>
      <c r="Q124" s="62" t="str">
        <f t="shared" si="19"/>
        <v/>
      </c>
      <c r="R124" s="63" t="str">
        <f>IFERROR(__xludf.DUMMYFUNCTION("IF($P124=1,IFERROR(IMPORTXML($K124, ""//p[@class='status-date']""), ""Not Loading""),"""")"),"")</f>
        <v/>
      </c>
      <c r="S124" s="64"/>
      <c r="T124" s="64"/>
      <c r="U124" s="64" t="str">
        <f>IFERROR(__xludf.DUMMYFUNCTION("IF($P124=1,IFERROR(IMPORTXML($K124, ""//span[@class='deployed-at']""), ""Not Loading""),"""")"),"")</f>
        <v/>
      </c>
      <c r="V124" s="64"/>
      <c r="W124" s="64" t="str">
        <f t="shared" si="15"/>
        <v>barefootguru</v>
      </c>
      <c r="X124" s="65">
        <f>IFERROR(__xludf.DUMMYFUNCTION("iferror(VALUE(left(index(IMPORTXML(K124, ""//div[@class='col-lg-2 user-stat stat-green']""),2,1),len(index(IMPORTXML(K124, ""//div[@class='col-lg-2 user-stat stat-green']""),2,1))-8)),0)"),0.0)</f>
        <v>0</v>
      </c>
    </row>
    <row r="125" ht="15.0" customHeight="1">
      <c r="A125" s="52">
        <f t="shared" si="10"/>
        <v>118</v>
      </c>
      <c r="B125" s="53" t="str">
        <f t="shared" si="2"/>
        <v>Lake 🌊 Lighthouse 🏖️ Painting  #118 | R13 - C4</v>
      </c>
      <c r="C125" s="54">
        <v>13.0</v>
      </c>
      <c r="D125" s="54">
        <v>4.0</v>
      </c>
      <c r="E125" s="55">
        <v>48.15289434</v>
      </c>
      <c r="F125" s="55">
        <v>17.14998389</v>
      </c>
      <c r="G125" s="56" t="s">
        <v>68</v>
      </c>
      <c r="H125" s="57" t="s">
        <v>69</v>
      </c>
      <c r="I125" s="57" t="str">
        <f t="shared" si="3"/>
        <v/>
      </c>
      <c r="J125" s="57" t="str">
        <f t="shared" si="4"/>
        <v>TheOneWhoScans</v>
      </c>
      <c r="K125" s="58" t="s">
        <v>170</v>
      </c>
      <c r="L125" s="59"/>
      <c r="M125" s="60" t="b">
        <v>1</v>
      </c>
      <c r="N125" s="61">
        <f t="shared" si="11"/>
        <v>0</v>
      </c>
      <c r="O125" s="61">
        <f t="shared" si="12"/>
        <v>0</v>
      </c>
      <c r="P125" s="61">
        <f t="shared" si="13"/>
        <v>0</v>
      </c>
      <c r="Q125" s="62" t="str">
        <f t="shared" si="19"/>
        <v/>
      </c>
      <c r="R125" s="63" t="str">
        <f>IFERROR(__xludf.DUMMYFUNCTION("IF($P125=1,IFERROR(IMPORTXML($K125, ""//p[@class='status-date']""), ""Not Loading""),"""")"),"")</f>
        <v/>
      </c>
      <c r="S125" s="64"/>
      <c r="T125" s="64"/>
      <c r="U125" s="64" t="str">
        <f>IFERROR(__xludf.DUMMYFUNCTION("IF($P125=1,IFERROR(IMPORTXML($K125, ""//span[@class='deployed-at']""), ""Not Loading""),"""")"),"")</f>
        <v/>
      </c>
      <c r="V125" s="64"/>
      <c r="W125" s="64" t="str">
        <f t="shared" si="15"/>
        <v>TheOneWhoScans</v>
      </c>
      <c r="X125" s="65">
        <f>IFERROR(__xludf.DUMMYFUNCTION("iferror(VALUE(left(index(IMPORTXML(K125, ""//div[@class='col-lg-2 user-stat stat-green']""),2,1),len(index(IMPORTXML(K125, ""//div[@class='col-lg-2 user-stat stat-green']""),2,1))-8)),0)"),0.0)</f>
        <v>0</v>
      </c>
    </row>
    <row r="126" ht="15.0" customHeight="1">
      <c r="A126" s="52">
        <f t="shared" si="10"/>
        <v>119</v>
      </c>
      <c r="B126" s="53" t="str">
        <f t="shared" si="2"/>
        <v>Lake 🌊 Lighthouse 🏖️ Painting  #119 | R13 - C5</v>
      </c>
      <c r="C126" s="54">
        <v>13.0</v>
      </c>
      <c r="D126" s="54">
        <v>5.0</v>
      </c>
      <c r="E126" s="55">
        <v>48.15290686</v>
      </c>
      <c r="F126" s="55">
        <v>17.15019852</v>
      </c>
      <c r="G126" s="56" t="s">
        <v>68</v>
      </c>
      <c r="H126" s="57" t="s">
        <v>69</v>
      </c>
      <c r="I126" s="57" t="str">
        <f t="shared" si="3"/>
        <v/>
      </c>
      <c r="J126" s="57" t="str">
        <f t="shared" si="4"/>
        <v>Netkaloz</v>
      </c>
      <c r="K126" s="58" t="s">
        <v>171</v>
      </c>
      <c r="L126" s="59"/>
      <c r="M126" s="60" t="b">
        <v>1</v>
      </c>
      <c r="N126" s="61">
        <f t="shared" si="11"/>
        <v>0</v>
      </c>
      <c r="O126" s="61">
        <f t="shared" si="12"/>
        <v>0</v>
      </c>
      <c r="P126" s="61">
        <f t="shared" si="13"/>
        <v>0</v>
      </c>
      <c r="Q126" s="62" t="str">
        <f t="shared" si="19"/>
        <v/>
      </c>
      <c r="R126" s="63" t="str">
        <f>IFERROR(__xludf.DUMMYFUNCTION("IF($P126=1,IFERROR(IMPORTXML($K126, ""//p[@class='status-date']""), ""Not Loading""),"""")"),"")</f>
        <v/>
      </c>
      <c r="S126" s="64"/>
      <c r="T126" s="64"/>
      <c r="U126" s="64" t="str">
        <f>IFERROR(__xludf.DUMMYFUNCTION("IF($P126=1,IFERROR(IMPORTXML($K126, ""//span[@class='deployed-at']""), ""Not Loading""),"""")"),"")</f>
        <v/>
      </c>
      <c r="V126" s="64"/>
      <c r="W126" s="64" t="str">
        <f t="shared" si="15"/>
        <v>Netkaloz</v>
      </c>
      <c r="X126" s="65">
        <f>IFERROR(__xludf.DUMMYFUNCTION("iferror(VALUE(left(index(IMPORTXML(K126, ""//div[@class='col-lg-2 user-stat stat-green']""),2,1),len(index(IMPORTXML(K126, ""//div[@class='col-lg-2 user-stat stat-green']""),2,1))-8)),0)"),0.0)</f>
        <v>0</v>
      </c>
    </row>
    <row r="127" ht="15.0" customHeight="1">
      <c r="A127" s="52">
        <f t="shared" si="10"/>
        <v>120</v>
      </c>
      <c r="B127" s="53" t="str">
        <f t="shared" si="2"/>
        <v>Lake 🌊 Lighthouse 🏖️ Painting  #120 | R13 - C6</v>
      </c>
      <c r="C127" s="54">
        <v>13.0</v>
      </c>
      <c r="D127" s="54">
        <v>6.0</v>
      </c>
      <c r="E127" s="55">
        <v>48.15291939</v>
      </c>
      <c r="F127" s="55">
        <v>17.15041314</v>
      </c>
      <c r="G127" s="56" t="s">
        <v>68</v>
      </c>
      <c r="H127" s="57" t="s">
        <v>69</v>
      </c>
      <c r="I127" s="57" t="str">
        <f t="shared" si="3"/>
        <v/>
      </c>
      <c r="J127" s="57" t="str">
        <f t="shared" si="4"/>
        <v>kepke3</v>
      </c>
      <c r="K127" s="58" t="s">
        <v>172</v>
      </c>
      <c r="L127" s="59"/>
      <c r="M127" s="60" t="b">
        <v>1</v>
      </c>
      <c r="N127" s="61">
        <f t="shared" si="11"/>
        <v>0</v>
      </c>
      <c r="O127" s="61">
        <f t="shared" si="12"/>
        <v>0</v>
      </c>
      <c r="P127" s="61">
        <f t="shared" si="13"/>
        <v>0</v>
      </c>
      <c r="Q127" s="62" t="str">
        <f t="shared" si="19"/>
        <v/>
      </c>
      <c r="R127" s="63" t="str">
        <f>IFERROR(__xludf.DUMMYFUNCTION("IF($P127=1,IFERROR(IMPORTXML($K127, ""//p[@class='status-date']""), ""Not Loading""),"""")"),"")</f>
        <v/>
      </c>
      <c r="S127" s="64"/>
      <c r="T127" s="64"/>
      <c r="U127" s="64" t="str">
        <f>IFERROR(__xludf.DUMMYFUNCTION("IF($P127=1,IFERROR(IMPORTXML($K127, ""//span[@class='deployed-at']""), ""Not Loading""),"""")"),"")</f>
        <v/>
      </c>
      <c r="V127" s="64"/>
      <c r="W127" s="64" t="str">
        <f t="shared" si="15"/>
        <v>kepke3</v>
      </c>
      <c r="X127" s="65">
        <f>IFERROR(__xludf.DUMMYFUNCTION("iferror(VALUE(left(index(IMPORTXML(K127, ""//div[@class='col-lg-2 user-stat stat-green']""),2,1),len(index(IMPORTXML(K127, ""//div[@class='col-lg-2 user-stat stat-green']""),2,1))-8)),0)"),0.0)</f>
        <v>0</v>
      </c>
    </row>
    <row r="128" ht="15.0" customHeight="1">
      <c r="A128" s="52">
        <f t="shared" si="10"/>
        <v>121</v>
      </c>
      <c r="B128" s="53" t="str">
        <f t="shared" si="2"/>
        <v>Lake 🌊 Lighthouse 🏖️ Painting  #121 | R13 - C7</v>
      </c>
      <c r="C128" s="54">
        <v>13.0</v>
      </c>
      <c r="D128" s="54">
        <v>7.0</v>
      </c>
      <c r="E128" s="55">
        <v>48.15293192</v>
      </c>
      <c r="F128" s="55">
        <v>17.15062776</v>
      </c>
      <c r="G128" s="56" t="s">
        <v>68</v>
      </c>
      <c r="H128" s="57" t="s">
        <v>69</v>
      </c>
      <c r="I128" s="57" t="str">
        <f t="shared" si="3"/>
        <v/>
      </c>
      <c r="J128" s="57" t="str">
        <f t="shared" si="4"/>
        <v>Jeffeth</v>
      </c>
      <c r="K128" s="58" t="s">
        <v>173</v>
      </c>
      <c r="L128" s="59"/>
      <c r="M128" s="60" t="b">
        <v>1</v>
      </c>
      <c r="N128" s="61">
        <f t="shared" si="11"/>
        <v>0</v>
      </c>
      <c r="O128" s="61">
        <f t="shared" si="12"/>
        <v>0</v>
      </c>
      <c r="P128" s="61">
        <f t="shared" si="13"/>
        <v>0</v>
      </c>
      <c r="Q128" s="62" t="str">
        <f t="shared" si="19"/>
        <v/>
      </c>
      <c r="R128" s="63" t="str">
        <f>IFERROR(__xludf.DUMMYFUNCTION("IF($P128=1,IFERROR(IMPORTXML($K128, ""//p[@class='status-date']""), ""Not Loading""),"""")"),"")</f>
        <v/>
      </c>
      <c r="S128" s="64"/>
      <c r="T128" s="64"/>
      <c r="U128" s="64" t="str">
        <f>IFERROR(__xludf.DUMMYFUNCTION("IF($P128=1,IFERROR(IMPORTXML($K128, ""//span[@class='deployed-at']""), ""Not Loading""),"""")"),"")</f>
        <v/>
      </c>
      <c r="V128" s="64"/>
      <c r="W128" s="64" t="str">
        <f t="shared" si="15"/>
        <v>Jeffeth</v>
      </c>
      <c r="X128" s="65">
        <f>IFERROR(__xludf.DUMMYFUNCTION("iferror(VALUE(left(index(IMPORTXML(K128, ""//div[@class='col-lg-2 user-stat stat-green']""),2,1),len(index(IMPORTXML(K128, ""//div[@class='col-lg-2 user-stat stat-green']""),2,1))-8)),0)"),0.0)</f>
        <v>0</v>
      </c>
    </row>
    <row r="129" ht="15.0" customHeight="1">
      <c r="A129" s="52">
        <f t="shared" si="10"/>
        <v>122</v>
      </c>
      <c r="B129" s="53" t="str">
        <f t="shared" si="2"/>
        <v>Lake 🌊 Lighthouse 🏖️ Painting  #122 | R13 - C8</v>
      </c>
      <c r="C129" s="54">
        <v>13.0</v>
      </c>
      <c r="D129" s="54">
        <v>8.0</v>
      </c>
      <c r="E129" s="55">
        <v>48.15294444</v>
      </c>
      <c r="F129" s="55">
        <v>17.15084238</v>
      </c>
      <c r="G129" s="56" t="s">
        <v>68</v>
      </c>
      <c r="H129" s="57" t="s">
        <v>69</v>
      </c>
      <c r="I129" s="57" t="str">
        <f t="shared" si="3"/>
        <v/>
      </c>
      <c r="J129" s="57" t="str">
        <f t="shared" si="4"/>
        <v>Nicolet</v>
      </c>
      <c r="K129" s="58" t="s">
        <v>174</v>
      </c>
      <c r="L129" s="59"/>
      <c r="M129" s="60" t="b">
        <v>1</v>
      </c>
      <c r="N129" s="61">
        <f t="shared" si="11"/>
        <v>0</v>
      </c>
      <c r="O129" s="61">
        <f t="shared" si="12"/>
        <v>0</v>
      </c>
      <c r="P129" s="61">
        <f t="shared" si="13"/>
        <v>0</v>
      </c>
      <c r="Q129" s="62" t="str">
        <f t="shared" si="19"/>
        <v/>
      </c>
      <c r="R129" s="63" t="str">
        <f>IFERROR(__xludf.DUMMYFUNCTION("IF($P129=1,IFERROR(IMPORTXML($K129, ""//p[@class='status-date']""), ""Not Loading""),"""")"),"")</f>
        <v/>
      </c>
      <c r="S129" s="64"/>
      <c r="T129" s="64"/>
      <c r="U129" s="64" t="str">
        <f>IFERROR(__xludf.DUMMYFUNCTION("IF($P129=1,IFERROR(IMPORTXML($K129, ""//span[@class='deployed-at']""), ""Not Loading""),"""")"),"")</f>
        <v/>
      </c>
      <c r="V129" s="64"/>
      <c r="W129" s="64" t="str">
        <f t="shared" si="15"/>
        <v>Nicolet</v>
      </c>
      <c r="X129" s="65">
        <f>IFERROR(__xludf.DUMMYFUNCTION("iferror(VALUE(left(index(IMPORTXML(K129, ""//div[@class='col-lg-2 user-stat stat-green']""),2,1),len(index(IMPORTXML(K129, ""//div[@class='col-lg-2 user-stat stat-green']""),2,1))-8)),0)"),0.0)</f>
        <v>0</v>
      </c>
    </row>
    <row r="130" ht="15.0" customHeight="1">
      <c r="A130" s="52">
        <f t="shared" si="10"/>
        <v>123</v>
      </c>
      <c r="B130" s="53" t="str">
        <f t="shared" si="2"/>
        <v>Lake 🌊 Lighthouse 🏖️ Painting  #123 | R13 - C9</v>
      </c>
      <c r="C130" s="54">
        <v>13.0</v>
      </c>
      <c r="D130" s="54">
        <v>9.0</v>
      </c>
      <c r="E130" s="55">
        <v>48.15295697</v>
      </c>
      <c r="F130" s="55">
        <v>17.151057</v>
      </c>
      <c r="G130" s="56" t="s">
        <v>68</v>
      </c>
      <c r="H130" s="57" t="s">
        <v>69</v>
      </c>
      <c r="I130" s="57" t="str">
        <f t="shared" si="3"/>
        <v/>
      </c>
      <c r="J130" s="57" t="str">
        <f t="shared" si="4"/>
        <v>mathew611</v>
      </c>
      <c r="K130" s="58" t="s">
        <v>175</v>
      </c>
      <c r="L130" s="59"/>
      <c r="M130" s="60" t="b">
        <v>1</v>
      </c>
      <c r="N130" s="61">
        <f t="shared" si="11"/>
        <v>0</v>
      </c>
      <c r="O130" s="61">
        <f t="shared" si="12"/>
        <v>0</v>
      </c>
      <c r="P130" s="61">
        <f t="shared" si="13"/>
        <v>0</v>
      </c>
      <c r="Q130" s="62" t="str">
        <f t="shared" si="19"/>
        <v/>
      </c>
      <c r="R130" s="63" t="str">
        <f>IFERROR(__xludf.DUMMYFUNCTION("IF($P130=1,IFERROR(IMPORTXML($K130, ""//p[@class='status-date']""), ""Not Loading""),"""")"),"")</f>
        <v/>
      </c>
      <c r="S130" s="64"/>
      <c r="T130" s="64"/>
      <c r="U130" s="64" t="str">
        <f>IFERROR(__xludf.DUMMYFUNCTION("IF($P130=1,IFERROR(IMPORTXML($K130, ""//span[@class='deployed-at']""), ""Not Loading""),"""")"),"")</f>
        <v/>
      </c>
      <c r="V130" s="64"/>
      <c r="W130" s="64" t="str">
        <f t="shared" si="15"/>
        <v>mathew611</v>
      </c>
      <c r="X130" s="65">
        <f>IFERROR(__xludf.DUMMYFUNCTION("iferror(VALUE(left(index(IMPORTXML(K130, ""//div[@class='col-lg-2 user-stat stat-green']""),2,1),len(index(IMPORTXML(K130, ""//div[@class='col-lg-2 user-stat stat-green']""),2,1))-8)),0)"),0.0)</f>
        <v>0</v>
      </c>
    </row>
    <row r="131" ht="15.0" customHeight="1">
      <c r="A131" s="52">
        <f t="shared" si="10"/>
        <v>124</v>
      </c>
      <c r="B131" s="53" t="str">
        <f t="shared" si="2"/>
        <v>Lake 🌊 Lighthouse 🏖️ Painting  #124 | R13 - C10</v>
      </c>
      <c r="C131" s="54">
        <v>13.0</v>
      </c>
      <c r="D131" s="54">
        <v>10.0</v>
      </c>
      <c r="E131" s="55">
        <v>48.1529695</v>
      </c>
      <c r="F131" s="55">
        <v>17.15127162</v>
      </c>
      <c r="G131" s="56" t="s">
        <v>68</v>
      </c>
      <c r="H131" s="57" t="s">
        <v>69</v>
      </c>
      <c r="I131" s="57" t="str">
        <f t="shared" si="3"/>
        <v/>
      </c>
      <c r="J131" s="57" t="str">
        <f t="shared" si="4"/>
        <v>Frikandelbroodjes</v>
      </c>
      <c r="K131" s="58" t="s">
        <v>176</v>
      </c>
      <c r="L131" s="59"/>
      <c r="M131" s="60" t="b">
        <v>1</v>
      </c>
      <c r="N131" s="61">
        <f t="shared" si="11"/>
        <v>0</v>
      </c>
      <c r="O131" s="61">
        <f t="shared" si="12"/>
        <v>0</v>
      </c>
      <c r="P131" s="61">
        <f t="shared" si="13"/>
        <v>0</v>
      </c>
      <c r="Q131" s="62" t="str">
        <f t="shared" si="19"/>
        <v/>
      </c>
      <c r="R131" s="63" t="str">
        <f>IFERROR(__xludf.DUMMYFUNCTION("IF($P131=1,IFERROR(IMPORTXML($K131, ""//p[@class='status-date']""), ""Not Loading""),"""")"),"")</f>
        <v/>
      </c>
      <c r="S131" s="64"/>
      <c r="T131" s="64"/>
      <c r="U131" s="64" t="str">
        <f>IFERROR(__xludf.DUMMYFUNCTION("IF($P131=1,IFERROR(IMPORTXML($K131, ""//span[@class='deployed-at']""), ""Not Loading""),"""")"),"")</f>
        <v/>
      </c>
      <c r="V131" s="64"/>
      <c r="W131" s="64" t="str">
        <f t="shared" si="15"/>
        <v>Frikandelbroodjes</v>
      </c>
      <c r="X131" s="65">
        <f>IFERROR(__xludf.DUMMYFUNCTION("iferror(VALUE(left(index(IMPORTXML(K131, ""//div[@class='col-lg-2 user-stat stat-green']""),2,1),len(index(IMPORTXML(K131, ""//div[@class='col-lg-2 user-stat stat-green']""),2,1))-8)),0)"),0.0)</f>
        <v>0</v>
      </c>
    </row>
    <row r="132" ht="15.0" customHeight="1">
      <c r="A132" s="52">
        <f t="shared" si="10"/>
        <v>125</v>
      </c>
      <c r="B132" s="53" t="str">
        <f t="shared" si="2"/>
        <v>Lake 🌊 Lighthouse 🏖️ Painting  #125 | R13 - C11</v>
      </c>
      <c r="C132" s="54">
        <v>13.0</v>
      </c>
      <c r="D132" s="54">
        <v>11.0</v>
      </c>
      <c r="E132" s="55">
        <v>48.15298202</v>
      </c>
      <c r="F132" s="55">
        <v>17.15148624</v>
      </c>
      <c r="G132" s="56" t="s">
        <v>96</v>
      </c>
      <c r="H132" s="57" t="s">
        <v>97</v>
      </c>
      <c r="I132" s="57" t="str">
        <f t="shared" si="3"/>
        <v/>
      </c>
      <c r="J132" s="57" t="str">
        <f t="shared" si="4"/>
        <v>kepke3</v>
      </c>
      <c r="K132" s="58" t="s">
        <v>177</v>
      </c>
      <c r="L132" s="59"/>
      <c r="M132" s="60" t="b">
        <v>1</v>
      </c>
      <c r="N132" s="61">
        <f t="shared" si="11"/>
        <v>0</v>
      </c>
      <c r="O132" s="61">
        <f t="shared" si="12"/>
        <v>0</v>
      </c>
      <c r="P132" s="61">
        <f t="shared" si="13"/>
        <v>0</v>
      </c>
      <c r="Q132" s="62" t="str">
        <f t="shared" si="19"/>
        <v/>
      </c>
      <c r="R132" s="63" t="str">
        <f>IFERROR(__xludf.DUMMYFUNCTION("IF($P132=1,IFERROR(IMPORTXML($K132, ""//p[@class='status-date']""), ""Not Loading""),"""")"),"")</f>
        <v/>
      </c>
      <c r="S132" s="64"/>
      <c r="T132" s="64"/>
      <c r="U132" s="64" t="str">
        <f>IFERROR(__xludf.DUMMYFUNCTION("IF($P132=1,IFERROR(IMPORTXML($K132, ""//span[@class='deployed-at']""), ""Not Loading""),"""")"),"")</f>
        <v/>
      </c>
      <c r="V132" s="64"/>
      <c r="W132" s="64" t="str">
        <f t="shared" si="15"/>
        <v>kepke3</v>
      </c>
      <c r="X132" s="65">
        <f>IFERROR(__xludf.DUMMYFUNCTION("iferror(VALUE(left(index(IMPORTXML(K132, ""//div[@class='col-lg-2 user-stat stat-green']""),2,1),len(index(IMPORTXML(K132, ""//div[@class='col-lg-2 user-stat stat-green']""),2,1))-8)),0)"),0.0)</f>
        <v>0</v>
      </c>
    </row>
    <row r="133" ht="15.0" customHeight="1">
      <c r="A133" s="52">
        <f t="shared" si="10"/>
        <v>126</v>
      </c>
      <c r="B133" s="53" t="str">
        <f t="shared" si="2"/>
        <v>Lake 🌊 Lighthouse 🏖️ Painting  #126 | R13 - C12</v>
      </c>
      <c r="C133" s="54">
        <v>13.0</v>
      </c>
      <c r="D133" s="54">
        <v>12.0</v>
      </c>
      <c r="E133" s="55">
        <v>48.15299455</v>
      </c>
      <c r="F133" s="55">
        <v>17.15170087</v>
      </c>
      <c r="G133" s="56" t="s">
        <v>96</v>
      </c>
      <c r="H133" s="57" t="s">
        <v>97</v>
      </c>
      <c r="I133" s="57" t="str">
        <f t="shared" si="3"/>
        <v/>
      </c>
      <c r="J133" s="57" t="str">
        <f t="shared" si="4"/>
        <v>Kapor24</v>
      </c>
      <c r="K133" s="58" t="s">
        <v>178</v>
      </c>
      <c r="L133" s="59"/>
      <c r="M133" s="60" t="b">
        <v>1</v>
      </c>
      <c r="N133" s="61">
        <f t="shared" si="11"/>
        <v>0</v>
      </c>
      <c r="O133" s="61">
        <f t="shared" si="12"/>
        <v>0</v>
      </c>
      <c r="P133" s="61">
        <f t="shared" si="13"/>
        <v>0</v>
      </c>
      <c r="Q133" s="62" t="str">
        <f t="shared" si="19"/>
        <v/>
      </c>
      <c r="R133" s="63" t="str">
        <f>IFERROR(__xludf.DUMMYFUNCTION("IF($P133=1,IFERROR(IMPORTXML($K133, ""//p[@class='status-date']""), ""Not Loading""),"""")"),"")</f>
        <v/>
      </c>
      <c r="S133" s="64"/>
      <c r="T133" s="64"/>
      <c r="U133" s="64" t="str">
        <f>IFERROR(__xludf.DUMMYFUNCTION("IF($P133=1,IFERROR(IMPORTXML($K133, ""//span[@class='deployed-at']""), ""Not Loading""),"""")"),"")</f>
        <v/>
      </c>
      <c r="V133" s="64"/>
      <c r="W133" s="64" t="str">
        <f t="shared" si="15"/>
        <v>Kapor24</v>
      </c>
      <c r="X133" s="65">
        <f>IFERROR(__xludf.DUMMYFUNCTION("iferror(VALUE(left(index(IMPORTXML(K133, ""//div[@class='col-lg-2 user-stat stat-green']""),2,1),len(index(IMPORTXML(K133, ""//div[@class='col-lg-2 user-stat stat-green']""),2,1))-8)),0)"),0.0)</f>
        <v>0</v>
      </c>
    </row>
    <row r="134" ht="15.0" customHeight="1">
      <c r="A134" s="52">
        <f t="shared" si="10"/>
        <v>127</v>
      </c>
      <c r="B134" s="53" t="str">
        <f t="shared" si="2"/>
        <v>Lake 🌊 Lighthouse 🏖️ Painting  #127 | R13 - C13</v>
      </c>
      <c r="C134" s="54">
        <v>13.0</v>
      </c>
      <c r="D134" s="54">
        <v>13.0</v>
      </c>
      <c r="E134" s="55">
        <v>48.15300708</v>
      </c>
      <c r="F134" s="55">
        <v>17.15191549</v>
      </c>
      <c r="G134" s="56" t="s">
        <v>96</v>
      </c>
      <c r="H134" s="57" t="s">
        <v>97</v>
      </c>
      <c r="I134" s="57" t="str">
        <f t="shared" si="3"/>
        <v/>
      </c>
      <c r="J134" s="57" t="str">
        <f t="shared" si="4"/>
        <v>Mon4ikaCriss</v>
      </c>
      <c r="K134" s="58" t="s">
        <v>179</v>
      </c>
      <c r="L134" s="59"/>
      <c r="M134" s="60" t="b">
        <v>1</v>
      </c>
      <c r="N134" s="61">
        <f t="shared" si="11"/>
        <v>0</v>
      </c>
      <c r="O134" s="61">
        <f t="shared" si="12"/>
        <v>0</v>
      </c>
      <c r="P134" s="61">
        <f t="shared" si="13"/>
        <v>0</v>
      </c>
      <c r="Q134" s="62" t="str">
        <f t="shared" si="19"/>
        <v/>
      </c>
      <c r="R134" s="63" t="str">
        <f>IFERROR(__xludf.DUMMYFUNCTION("IF($P134=1,IFERROR(IMPORTXML($K134, ""//p[@class='status-date']""), ""Not Loading""),"""")"),"")</f>
        <v/>
      </c>
      <c r="S134" s="64"/>
      <c r="T134" s="64"/>
      <c r="U134" s="64" t="str">
        <f>IFERROR(__xludf.DUMMYFUNCTION("IF($P134=1,IFERROR(IMPORTXML($K134, ""//span[@class='deployed-at']""), ""Not Loading""),"""")"),"")</f>
        <v/>
      </c>
      <c r="V134" s="64"/>
      <c r="W134" s="64" t="str">
        <f t="shared" si="15"/>
        <v>Mon4ikaCriss</v>
      </c>
      <c r="X134" s="65">
        <f>IFERROR(__xludf.DUMMYFUNCTION("iferror(VALUE(left(index(IMPORTXML(K134, ""//div[@class='col-lg-2 user-stat stat-green']""),2,1),len(index(IMPORTXML(K134, ""//div[@class='col-lg-2 user-stat stat-green']""),2,1))-8)),0)"),0.0)</f>
        <v>0</v>
      </c>
    </row>
    <row r="135" ht="15.0" customHeight="1">
      <c r="A135" s="52">
        <f t="shared" si="10"/>
        <v>128</v>
      </c>
      <c r="B135" s="53" t="str">
        <f t="shared" si="2"/>
        <v>Lake 🌊 Lighthouse 🏖️ Painting  #128 | R13 - C14</v>
      </c>
      <c r="C135" s="54">
        <v>13.0</v>
      </c>
      <c r="D135" s="54">
        <v>14.0</v>
      </c>
      <c r="E135" s="55">
        <v>48.1530196</v>
      </c>
      <c r="F135" s="55">
        <v>17.15213011</v>
      </c>
      <c r="G135" s="56" t="s">
        <v>68</v>
      </c>
      <c r="H135" s="57" t="s">
        <v>69</v>
      </c>
      <c r="I135" s="57" t="str">
        <f t="shared" si="3"/>
        <v/>
      </c>
      <c r="J135" s="57" t="str">
        <f t="shared" si="4"/>
        <v>nly1972</v>
      </c>
      <c r="K135" s="58" t="s">
        <v>180</v>
      </c>
      <c r="L135" s="59"/>
      <c r="M135" s="60" t="b">
        <v>1</v>
      </c>
      <c r="N135" s="61">
        <f t="shared" si="11"/>
        <v>0</v>
      </c>
      <c r="O135" s="61">
        <f t="shared" si="12"/>
        <v>0</v>
      </c>
      <c r="P135" s="61">
        <f t="shared" si="13"/>
        <v>0</v>
      </c>
      <c r="Q135" s="62" t="str">
        <f t="shared" si="19"/>
        <v/>
      </c>
      <c r="R135" s="63" t="str">
        <f>IFERROR(__xludf.DUMMYFUNCTION("IF($P135=1,IFERROR(IMPORTXML($K135, ""//p[@class='status-date']""), ""Not Loading""),"""")"),"")</f>
        <v/>
      </c>
      <c r="S135" s="64"/>
      <c r="T135" s="64"/>
      <c r="U135" s="64" t="str">
        <f>IFERROR(__xludf.DUMMYFUNCTION("IF($P135=1,IFERROR(IMPORTXML($K135, ""//span[@class='deployed-at']""), ""Not Loading""),"""")"),"")</f>
        <v/>
      </c>
      <c r="V135" s="64"/>
      <c r="W135" s="64" t="str">
        <f t="shared" si="15"/>
        <v>nly1972</v>
      </c>
      <c r="X135" s="65">
        <f>IFERROR(__xludf.DUMMYFUNCTION("iferror(VALUE(left(index(IMPORTXML(K135, ""//div[@class='col-lg-2 user-stat stat-green']""),2,1),len(index(IMPORTXML(K135, ""//div[@class='col-lg-2 user-stat stat-green']""),2,1))-8)),0)"),0.0)</f>
        <v>0</v>
      </c>
    </row>
    <row r="136" ht="15.0" customHeight="1">
      <c r="A136" s="52">
        <f t="shared" si="10"/>
        <v>129</v>
      </c>
      <c r="B136" s="53" t="str">
        <f t="shared" si="2"/>
        <v>Lake 🌊 Lighthouse 🏖️ Painting  #129 | R13 - C15</v>
      </c>
      <c r="C136" s="54">
        <v>13.0</v>
      </c>
      <c r="D136" s="54">
        <v>15.0</v>
      </c>
      <c r="E136" s="55">
        <v>48.15303213</v>
      </c>
      <c r="F136" s="55">
        <v>17.15234473</v>
      </c>
      <c r="G136" s="56" t="s">
        <v>48</v>
      </c>
      <c r="H136" s="57" t="s">
        <v>49</v>
      </c>
      <c r="I136" s="57" t="str">
        <f t="shared" si="3"/>
        <v/>
      </c>
      <c r="J136" s="57" t="str">
        <f t="shared" si="4"/>
        <v>Kapor24</v>
      </c>
      <c r="K136" s="58" t="s">
        <v>181</v>
      </c>
      <c r="L136" s="59"/>
      <c r="M136" s="60" t="b">
        <v>1</v>
      </c>
      <c r="N136" s="61">
        <f t="shared" si="11"/>
        <v>0</v>
      </c>
      <c r="O136" s="61">
        <f t="shared" si="12"/>
        <v>0</v>
      </c>
      <c r="P136" s="61">
        <f t="shared" si="13"/>
        <v>0</v>
      </c>
      <c r="Q136" s="62" t="str">
        <f t="shared" si="19"/>
        <v/>
      </c>
      <c r="R136" s="63" t="str">
        <f>IFERROR(__xludf.DUMMYFUNCTION("IF($P136=1,IFERROR(IMPORTXML($K136, ""//p[@class='status-date']""), ""Not Loading""),"""")"),"")</f>
        <v/>
      </c>
      <c r="S136" s="64"/>
      <c r="T136" s="64"/>
      <c r="U136" s="64" t="str">
        <f>IFERROR(__xludf.DUMMYFUNCTION("IF($P136=1,IFERROR(IMPORTXML($K136, ""//span[@class='deployed-at']""), ""Not Loading""),"""")"),"")</f>
        <v/>
      </c>
      <c r="V136" s="64"/>
      <c r="W136" s="64" t="str">
        <f t="shared" si="15"/>
        <v>Kapor24</v>
      </c>
      <c r="X136" s="65">
        <f>IFERROR(__xludf.DUMMYFUNCTION("iferror(VALUE(left(index(IMPORTXML(K136, ""//div[@class='col-lg-2 user-stat stat-green']""),2,1),len(index(IMPORTXML(K136, ""//div[@class='col-lg-2 user-stat stat-green']""),2,1))-8)),0)"),0.0)</f>
        <v>0</v>
      </c>
    </row>
    <row r="137" ht="15.0" customHeight="1">
      <c r="A137" s="52">
        <f t="shared" si="10"/>
        <v>130</v>
      </c>
      <c r="B137" s="53" t="str">
        <f t="shared" si="2"/>
        <v>Lake 🌊 Lighthouse 🏖️ Painting  #130 | R14 - C1</v>
      </c>
      <c r="C137" s="54">
        <v>14.0</v>
      </c>
      <c r="D137" s="54">
        <v>1.0</v>
      </c>
      <c r="E137" s="55">
        <v>48.15271357</v>
      </c>
      <c r="F137" s="55">
        <v>17.14935879</v>
      </c>
      <c r="G137" s="56" t="s">
        <v>51</v>
      </c>
      <c r="H137" s="57" t="s">
        <v>52</v>
      </c>
      <c r="I137" s="57" t="str">
        <f t="shared" si="3"/>
        <v/>
      </c>
      <c r="J137" s="57" t="str">
        <f t="shared" si="4"/>
        <v>Charonovci</v>
      </c>
      <c r="K137" s="58" t="s">
        <v>182</v>
      </c>
      <c r="L137" s="59"/>
      <c r="M137" s="60" t="b">
        <v>1</v>
      </c>
      <c r="N137" s="61">
        <f t="shared" si="11"/>
        <v>0</v>
      </c>
      <c r="O137" s="61">
        <f t="shared" si="12"/>
        <v>0</v>
      </c>
      <c r="P137" s="61">
        <f t="shared" si="13"/>
        <v>0</v>
      </c>
      <c r="Q137" s="62" t="str">
        <f t="shared" si="19"/>
        <v/>
      </c>
      <c r="R137" s="63" t="str">
        <f>IFERROR(__xludf.DUMMYFUNCTION("IF($P137=1,IFERROR(IMPORTXML($K137, ""//p[@class='status-date']""), ""Not Loading""),"""")"),"")</f>
        <v/>
      </c>
      <c r="S137" s="64"/>
      <c r="T137" s="64"/>
      <c r="U137" s="64" t="str">
        <f>IFERROR(__xludf.DUMMYFUNCTION("IF($P137=1,IFERROR(IMPORTXML($K137, ""//span[@class='deployed-at']""), ""Not Loading""),"""")"),"")</f>
        <v/>
      </c>
      <c r="V137" s="64"/>
      <c r="W137" s="64" t="str">
        <f t="shared" si="15"/>
        <v>Charonovci</v>
      </c>
      <c r="X137" s="65">
        <f>IFERROR(__xludf.DUMMYFUNCTION("iferror(VALUE(left(index(IMPORTXML(K137, ""//div[@class='col-lg-2 user-stat stat-green']""),2,1),len(index(IMPORTXML(K137, ""//div[@class='col-lg-2 user-stat stat-green']""),2,1))-8)),0)"),0.0)</f>
        <v>0</v>
      </c>
    </row>
    <row r="138" ht="15.0" customHeight="1">
      <c r="A138" s="52">
        <f t="shared" si="10"/>
        <v>131</v>
      </c>
      <c r="B138" s="53" t="str">
        <f t="shared" si="2"/>
        <v>Lake 🌊 Lighthouse 🏖️ Painting  #131 | R14 - C2</v>
      </c>
      <c r="C138" s="54">
        <v>14.0</v>
      </c>
      <c r="D138" s="54">
        <v>2.0</v>
      </c>
      <c r="E138" s="55">
        <v>48.1527261</v>
      </c>
      <c r="F138" s="55">
        <v>17.14957341</v>
      </c>
      <c r="G138" s="56" t="s">
        <v>68</v>
      </c>
      <c r="H138" s="57" t="s">
        <v>69</v>
      </c>
      <c r="I138" s="57" t="str">
        <f t="shared" si="3"/>
        <v/>
      </c>
      <c r="J138" s="57" t="str">
        <f t="shared" si="4"/>
        <v>MacickaLizza</v>
      </c>
      <c r="K138" s="58" t="s">
        <v>183</v>
      </c>
      <c r="L138" s="59"/>
      <c r="M138" s="60" t="b">
        <v>1</v>
      </c>
      <c r="N138" s="61">
        <f t="shared" si="11"/>
        <v>0</v>
      </c>
      <c r="O138" s="61">
        <f t="shared" si="12"/>
        <v>0</v>
      </c>
      <c r="P138" s="61">
        <f t="shared" si="13"/>
        <v>0</v>
      </c>
      <c r="Q138" s="62" t="str">
        <f t="shared" si="19"/>
        <v/>
      </c>
      <c r="R138" s="63" t="str">
        <f>IFERROR(__xludf.DUMMYFUNCTION("IF($P138=1,IFERROR(IMPORTXML($K138, ""//p[@class='status-date']""), ""Not Loading""),"""")"),"")</f>
        <v/>
      </c>
      <c r="S138" s="64"/>
      <c r="T138" s="64"/>
      <c r="U138" s="64" t="str">
        <f>IFERROR(__xludf.DUMMYFUNCTION("IF($P138=1,IFERROR(IMPORTXML($K138, ""//span[@class='deployed-at']""), ""Not Loading""),"""")"),"")</f>
        <v/>
      </c>
      <c r="V138" s="64"/>
      <c r="W138" s="64" t="str">
        <f t="shared" si="15"/>
        <v>MacickaLizza</v>
      </c>
      <c r="X138" s="65">
        <f>IFERROR(__xludf.DUMMYFUNCTION("iferror(VALUE(left(index(IMPORTXML(K138, ""//div[@class='col-lg-2 user-stat stat-green']""),2,1),len(index(IMPORTXML(K138, ""//div[@class='col-lg-2 user-stat stat-green']""),2,1))-8)),0)"),0.0)</f>
        <v>0</v>
      </c>
    </row>
    <row r="139" ht="15.0" customHeight="1">
      <c r="A139" s="52">
        <f t="shared" si="10"/>
        <v>132</v>
      </c>
      <c r="B139" s="53" t="str">
        <f t="shared" si="2"/>
        <v>Lake 🌊 Lighthouse 🏖️ Painting  #132 | R14 - C3</v>
      </c>
      <c r="C139" s="54">
        <v>14.0</v>
      </c>
      <c r="D139" s="54">
        <v>3.0</v>
      </c>
      <c r="E139" s="55">
        <v>48.15273863</v>
      </c>
      <c r="F139" s="55">
        <v>17.14978804</v>
      </c>
      <c r="G139" s="56" t="s">
        <v>68</v>
      </c>
      <c r="H139" s="57" t="s">
        <v>69</v>
      </c>
      <c r="I139" s="57" t="str">
        <f t="shared" si="3"/>
        <v/>
      </c>
      <c r="J139" s="57" t="str">
        <f t="shared" si="4"/>
        <v>EeveeFox</v>
      </c>
      <c r="K139" s="58" t="s">
        <v>184</v>
      </c>
      <c r="L139" s="59"/>
      <c r="M139" s="60" t="b">
        <v>1</v>
      </c>
      <c r="N139" s="61">
        <f t="shared" si="11"/>
        <v>0</v>
      </c>
      <c r="O139" s="61">
        <f t="shared" si="12"/>
        <v>0</v>
      </c>
      <c r="P139" s="61">
        <f t="shared" si="13"/>
        <v>0</v>
      </c>
      <c r="Q139" s="62" t="str">
        <f t="shared" si="19"/>
        <v/>
      </c>
      <c r="R139" s="63" t="str">
        <f>IFERROR(__xludf.DUMMYFUNCTION("IF($P139=1,IFERROR(IMPORTXML($K139, ""//p[@class='status-date']""), ""Not Loading""),"""")"),"")</f>
        <v/>
      </c>
      <c r="S139" s="64"/>
      <c r="T139" s="64"/>
      <c r="U139" s="64" t="str">
        <f>IFERROR(__xludf.DUMMYFUNCTION("IF($P139=1,IFERROR(IMPORTXML($K139, ""//span[@class='deployed-at']""), ""Not Loading""),"""")"),"")</f>
        <v/>
      </c>
      <c r="V139" s="64"/>
      <c r="W139" s="64" t="str">
        <f t="shared" si="15"/>
        <v>EeveeFox</v>
      </c>
      <c r="X139" s="65">
        <f>IFERROR(__xludf.DUMMYFUNCTION("iferror(VALUE(left(index(IMPORTXML(K139, ""//div[@class='col-lg-2 user-stat stat-green']""),2,1),len(index(IMPORTXML(K139, ""//div[@class='col-lg-2 user-stat stat-green']""),2,1))-8)),0)"),0.0)</f>
        <v>0</v>
      </c>
    </row>
    <row r="140" ht="15.0" customHeight="1">
      <c r="A140" s="52">
        <f t="shared" si="10"/>
        <v>133</v>
      </c>
      <c r="B140" s="53" t="str">
        <f t="shared" si="2"/>
        <v>Lake 🌊 Lighthouse 🏖️ Painting  #133 | R14 - C4</v>
      </c>
      <c r="C140" s="54">
        <v>14.0</v>
      </c>
      <c r="D140" s="54">
        <v>4.0</v>
      </c>
      <c r="E140" s="55">
        <v>48.15275115</v>
      </c>
      <c r="F140" s="55">
        <v>17.15000266</v>
      </c>
      <c r="G140" s="56" t="s">
        <v>185</v>
      </c>
      <c r="H140" s="57" t="s">
        <v>185</v>
      </c>
      <c r="I140" s="57" t="str">
        <f t="shared" si="3"/>
        <v/>
      </c>
      <c r="J140" s="57" t="str">
        <f t="shared" si="4"/>
        <v>Charonovci</v>
      </c>
      <c r="K140" s="58" t="s">
        <v>186</v>
      </c>
      <c r="L140" s="59"/>
      <c r="M140" s="60" t="b">
        <v>1</v>
      </c>
      <c r="N140" s="61">
        <f t="shared" si="11"/>
        <v>0</v>
      </c>
      <c r="O140" s="61">
        <f t="shared" si="12"/>
        <v>0</v>
      </c>
      <c r="P140" s="61">
        <f t="shared" si="13"/>
        <v>0</v>
      </c>
      <c r="Q140" s="62" t="str">
        <f t="shared" si="19"/>
        <v/>
      </c>
      <c r="R140" s="63" t="str">
        <f>IFERROR(__xludf.DUMMYFUNCTION("IF($P140=1,IFERROR(IMPORTXML($K140, ""//p[@class='status-date']""), ""Not Loading""),"""")"),"")</f>
        <v/>
      </c>
      <c r="S140" s="64"/>
      <c r="T140" s="64"/>
      <c r="U140" s="64" t="str">
        <f>IFERROR(__xludf.DUMMYFUNCTION("IF($P140=1,IFERROR(IMPORTXML($K140, ""//span[@class='deployed-at']""), ""Not Loading""),"""")"),"")</f>
        <v/>
      </c>
      <c r="V140" s="64"/>
      <c r="W140" s="64" t="str">
        <f t="shared" si="15"/>
        <v>Charonovci</v>
      </c>
      <c r="X140" s="65">
        <f>IFERROR(__xludf.DUMMYFUNCTION("iferror(VALUE(left(index(IMPORTXML(K140, ""//div[@class='col-lg-2 user-stat stat-green']""),2,1),len(index(IMPORTXML(K140, ""//div[@class='col-lg-2 user-stat stat-green']""),2,1))-8)),0)"),0.0)</f>
        <v>0</v>
      </c>
    </row>
    <row r="141" ht="15.0" customHeight="1">
      <c r="A141" s="52">
        <f t="shared" si="10"/>
        <v>134</v>
      </c>
      <c r="B141" s="53" t="str">
        <f t="shared" si="2"/>
        <v>Lake 🌊 Lighthouse 🏖️ Painting  #134 | R14 - C5</v>
      </c>
      <c r="C141" s="54">
        <v>14.0</v>
      </c>
      <c r="D141" s="54">
        <v>5.0</v>
      </c>
      <c r="E141" s="55">
        <v>48.15276368</v>
      </c>
      <c r="F141" s="55">
        <v>17.15021728</v>
      </c>
      <c r="G141" s="56" t="s">
        <v>185</v>
      </c>
      <c r="H141" s="57" t="s">
        <v>185</v>
      </c>
      <c r="I141" s="57" t="str">
        <f t="shared" si="3"/>
        <v/>
      </c>
      <c r="J141" s="57" t="str">
        <f t="shared" si="4"/>
        <v>MacickaLizza</v>
      </c>
      <c r="K141" s="58" t="s">
        <v>187</v>
      </c>
      <c r="L141" s="59"/>
      <c r="M141" s="60" t="b">
        <v>1</v>
      </c>
      <c r="N141" s="61">
        <f t="shared" si="11"/>
        <v>0</v>
      </c>
      <c r="O141" s="61">
        <f t="shared" si="12"/>
        <v>0</v>
      </c>
      <c r="P141" s="61">
        <f t="shared" si="13"/>
        <v>0</v>
      </c>
      <c r="Q141" s="62" t="str">
        <f t="shared" si="19"/>
        <v/>
      </c>
      <c r="R141" s="63" t="str">
        <f>IFERROR(__xludf.DUMMYFUNCTION("IF($P141=1,IFERROR(IMPORTXML($K141, ""//p[@class='status-date']""), ""Not Loading""),"""")"),"")</f>
        <v/>
      </c>
      <c r="S141" s="64"/>
      <c r="T141" s="64"/>
      <c r="U141" s="64" t="str">
        <f>IFERROR(__xludf.DUMMYFUNCTION("IF($P141=1,IFERROR(IMPORTXML($K141, ""//span[@class='deployed-at']""), ""Not Loading""),"""")"),"")</f>
        <v/>
      </c>
      <c r="V141" s="64"/>
      <c r="W141" s="64" t="str">
        <f t="shared" si="15"/>
        <v>MacickaLizza</v>
      </c>
      <c r="X141" s="65">
        <f>IFERROR(__xludf.DUMMYFUNCTION("iferror(VALUE(left(index(IMPORTXML(K141, ""//div[@class='col-lg-2 user-stat stat-green']""),2,1),len(index(IMPORTXML(K141, ""//div[@class='col-lg-2 user-stat stat-green']""),2,1))-8)),0)"),0.0)</f>
        <v>0</v>
      </c>
    </row>
    <row r="142" ht="15.0" customHeight="1">
      <c r="A142" s="52">
        <f t="shared" si="10"/>
        <v>135</v>
      </c>
      <c r="B142" s="53" t="str">
        <f t="shared" si="2"/>
        <v>Lake 🌊 Lighthouse 🏖️ Painting  #135 | R14 - C6</v>
      </c>
      <c r="C142" s="54">
        <v>14.0</v>
      </c>
      <c r="D142" s="54">
        <v>6.0</v>
      </c>
      <c r="E142" s="55">
        <v>48.15277621</v>
      </c>
      <c r="F142" s="55">
        <v>17.1504319</v>
      </c>
      <c r="G142" s="56" t="s">
        <v>68</v>
      </c>
      <c r="H142" s="57" t="s">
        <v>69</v>
      </c>
      <c r="I142" s="57" t="str">
        <f t="shared" si="3"/>
        <v/>
      </c>
      <c r="J142" s="57" t="str">
        <f t="shared" si="4"/>
        <v>EeveeFox</v>
      </c>
      <c r="K142" s="58" t="s">
        <v>188</v>
      </c>
      <c r="L142" s="59"/>
      <c r="M142" s="60" t="b">
        <v>1</v>
      </c>
      <c r="N142" s="61">
        <f t="shared" si="11"/>
        <v>0</v>
      </c>
      <c r="O142" s="61">
        <f t="shared" si="12"/>
        <v>0</v>
      </c>
      <c r="P142" s="61">
        <f t="shared" si="13"/>
        <v>0</v>
      </c>
      <c r="Q142" s="62" t="str">
        <f t="shared" si="19"/>
        <v/>
      </c>
      <c r="R142" s="63" t="str">
        <f>IFERROR(__xludf.DUMMYFUNCTION("IF($P142=1,IFERROR(IMPORTXML($K142, ""//p[@class='status-date']""), ""Not Loading""),"""")"),"")</f>
        <v/>
      </c>
      <c r="S142" s="64"/>
      <c r="T142" s="64"/>
      <c r="U142" s="64" t="str">
        <f>IFERROR(__xludf.DUMMYFUNCTION("IF($P142=1,IFERROR(IMPORTXML($K142, ""//span[@class='deployed-at']""), ""Not Loading""),"""")"),"")</f>
        <v/>
      </c>
      <c r="V142" s="64"/>
      <c r="W142" s="64" t="str">
        <f t="shared" si="15"/>
        <v>EeveeFox</v>
      </c>
      <c r="X142" s="65">
        <f>IFERROR(__xludf.DUMMYFUNCTION("iferror(VALUE(left(index(IMPORTXML(K142, ""//div[@class='col-lg-2 user-stat stat-green']""),2,1),len(index(IMPORTXML(K142, ""//div[@class='col-lg-2 user-stat stat-green']""),2,1))-8)),0)"),0.0)</f>
        <v>0</v>
      </c>
    </row>
    <row r="143" ht="15.0" customHeight="1">
      <c r="A143" s="52">
        <f t="shared" si="10"/>
        <v>136</v>
      </c>
      <c r="B143" s="53" t="str">
        <f t="shared" si="2"/>
        <v>Lake 🌊 Lighthouse 🏖️ Painting  #136 | R14 - C7</v>
      </c>
      <c r="C143" s="54">
        <v>14.0</v>
      </c>
      <c r="D143" s="54">
        <v>7.0</v>
      </c>
      <c r="E143" s="55">
        <v>48.15278873</v>
      </c>
      <c r="F143" s="55">
        <v>17.15064652</v>
      </c>
      <c r="G143" s="56" t="s">
        <v>68</v>
      </c>
      <c r="H143" s="57" t="s">
        <v>69</v>
      </c>
      <c r="I143" s="57" t="str">
        <f t="shared" si="3"/>
        <v/>
      </c>
      <c r="J143" s="57" t="str">
        <f t="shared" si="4"/>
        <v>Charonovci</v>
      </c>
      <c r="K143" s="58" t="s">
        <v>189</v>
      </c>
      <c r="L143" s="59"/>
      <c r="M143" s="60" t="b">
        <v>1</v>
      </c>
      <c r="N143" s="61">
        <f t="shared" si="11"/>
        <v>0</v>
      </c>
      <c r="O143" s="61">
        <f t="shared" si="12"/>
        <v>0</v>
      </c>
      <c r="P143" s="61">
        <f t="shared" si="13"/>
        <v>0</v>
      </c>
      <c r="Q143" s="62" t="str">
        <f t="shared" si="19"/>
        <v/>
      </c>
      <c r="R143" s="63" t="str">
        <f>IFERROR(__xludf.DUMMYFUNCTION("IF($P143=1,IFERROR(IMPORTXML($K143, ""//p[@class='status-date']""), ""Not Loading""),"""")"),"")</f>
        <v/>
      </c>
      <c r="S143" s="64"/>
      <c r="T143" s="64"/>
      <c r="U143" s="64" t="str">
        <f>IFERROR(__xludf.DUMMYFUNCTION("IF($P143=1,IFERROR(IMPORTXML($K143, ""//span[@class='deployed-at']""), ""Not Loading""),"""")"),"")</f>
        <v/>
      </c>
      <c r="V143" s="64"/>
      <c r="W143" s="64" t="str">
        <f t="shared" si="15"/>
        <v>Charonovci</v>
      </c>
      <c r="X143" s="65">
        <f>IFERROR(__xludf.DUMMYFUNCTION("iferror(VALUE(left(index(IMPORTXML(K143, ""//div[@class='col-lg-2 user-stat stat-green']""),2,1),len(index(IMPORTXML(K143, ""//div[@class='col-lg-2 user-stat stat-green']""),2,1))-8)),0)"),0.0)</f>
        <v>0</v>
      </c>
    </row>
    <row r="144" ht="15.0" customHeight="1">
      <c r="A144" s="52">
        <f t="shared" si="10"/>
        <v>137</v>
      </c>
      <c r="B144" s="53" t="str">
        <f t="shared" si="2"/>
        <v>Lake 🌊 Lighthouse 🏖️ Painting  #137 | R14 - C8</v>
      </c>
      <c r="C144" s="54">
        <v>14.0</v>
      </c>
      <c r="D144" s="54">
        <v>8.0</v>
      </c>
      <c r="E144" s="55">
        <v>48.15280126</v>
      </c>
      <c r="F144" s="55">
        <v>17.15086114</v>
      </c>
      <c r="G144" s="56" t="s">
        <v>185</v>
      </c>
      <c r="H144" s="57" t="s">
        <v>185</v>
      </c>
      <c r="I144" s="57" t="str">
        <f t="shared" si="3"/>
        <v/>
      </c>
      <c r="J144" s="57" t="str">
        <f t="shared" si="4"/>
        <v>TFAL</v>
      </c>
      <c r="K144" s="58" t="s">
        <v>190</v>
      </c>
      <c r="L144" s="59"/>
      <c r="M144" s="60" t="b">
        <v>1</v>
      </c>
      <c r="N144" s="61">
        <f t="shared" si="11"/>
        <v>0</v>
      </c>
      <c r="O144" s="61">
        <f t="shared" si="12"/>
        <v>0</v>
      </c>
      <c r="P144" s="61">
        <f t="shared" si="13"/>
        <v>0</v>
      </c>
      <c r="Q144" s="62" t="str">
        <f t="shared" si="19"/>
        <v/>
      </c>
      <c r="R144" s="63" t="str">
        <f>IFERROR(__xludf.DUMMYFUNCTION("IF($P144=1,IFERROR(IMPORTXML($K144, ""//p[@class='status-date']""), ""Not Loading""),"""")"),"")</f>
        <v/>
      </c>
      <c r="S144" s="64"/>
      <c r="T144" s="64"/>
      <c r="U144" s="64" t="str">
        <f>IFERROR(__xludf.DUMMYFUNCTION("IF($P144=1,IFERROR(IMPORTXML($K144, ""//span[@class='deployed-at']""), ""Not Loading""),"""")"),"")</f>
        <v/>
      </c>
      <c r="V144" s="64"/>
      <c r="W144" s="64" t="str">
        <f t="shared" si="15"/>
        <v>TFAL</v>
      </c>
      <c r="X144" s="65">
        <f>IFERROR(__xludf.DUMMYFUNCTION("iferror(VALUE(left(index(IMPORTXML(K144, ""//div[@class='col-lg-2 user-stat stat-green']""),2,1),len(index(IMPORTXML(K144, ""//div[@class='col-lg-2 user-stat stat-green']""),2,1))-8)),0)"),0.0)</f>
        <v>0</v>
      </c>
    </row>
    <row r="145" ht="15.0" customHeight="1">
      <c r="A145" s="52">
        <f t="shared" si="10"/>
        <v>138</v>
      </c>
      <c r="B145" s="53" t="str">
        <f t="shared" si="2"/>
        <v>Lake 🌊 Lighthouse 🏖️ Painting  #138 | R14 - C9</v>
      </c>
      <c r="C145" s="54">
        <v>14.0</v>
      </c>
      <c r="D145" s="54">
        <v>9.0</v>
      </c>
      <c r="E145" s="55">
        <v>48.15281379</v>
      </c>
      <c r="F145" s="55">
        <v>17.15107576</v>
      </c>
      <c r="G145" s="56" t="s">
        <v>185</v>
      </c>
      <c r="H145" s="57" t="s">
        <v>185</v>
      </c>
      <c r="I145" s="57" t="str">
        <f t="shared" si="3"/>
        <v/>
      </c>
      <c r="J145" s="57" t="str">
        <f t="shared" si="4"/>
        <v>Insert URL ▶</v>
      </c>
      <c r="K145" s="58" t="s">
        <v>191</v>
      </c>
      <c r="L145" s="59"/>
      <c r="M145" s="60" t="b">
        <v>0</v>
      </c>
      <c r="N145" s="61">
        <f t="shared" si="11"/>
        <v>0</v>
      </c>
      <c r="O145" s="61">
        <f t="shared" si="12"/>
        <v>1</v>
      </c>
      <c r="P145" s="61">
        <f t="shared" si="13"/>
        <v>0</v>
      </c>
      <c r="Q145" s="62" t="str">
        <f t="shared" si="19"/>
        <v/>
      </c>
      <c r="R145" s="63" t="str">
        <f>IFERROR(__xludf.DUMMYFUNCTION("IF($P145=1,IFERROR(IMPORTXML($K145, ""//p[@class='status-date']""), ""Not Loading""),"""")"),"")</f>
        <v/>
      </c>
      <c r="S145" s="64"/>
      <c r="T145" s="64"/>
      <c r="U145" s="64" t="str">
        <f>IFERROR(__xludf.DUMMYFUNCTION("IF($P145=1,IFERROR(IMPORTXML($K145, ""//span[@class='deployed-at']""), ""Not Loading""),"""")"),"")</f>
        <v/>
      </c>
      <c r="V145" s="64"/>
      <c r="W145" s="64" t="str">
        <f t="shared" si="15"/>
        <v/>
      </c>
      <c r="X145" s="65">
        <f>IFERROR(__xludf.DUMMYFUNCTION("iferror(VALUE(left(index(IMPORTXML(K145, ""//div[@class='col-lg-2 user-stat stat-green']""),2,1),len(index(IMPORTXML(K145, ""//div[@class='col-lg-2 user-stat stat-green']""),2,1))-8)),0)"),0.0)</f>
        <v>0</v>
      </c>
    </row>
    <row r="146" ht="15.0" customHeight="1">
      <c r="A146" s="52">
        <f t="shared" si="10"/>
        <v>139</v>
      </c>
      <c r="B146" s="53" t="str">
        <f t="shared" si="2"/>
        <v>Lake 🌊 Lighthouse 🏖️ Painting  #139 | R14 - C10</v>
      </c>
      <c r="C146" s="54">
        <v>14.0</v>
      </c>
      <c r="D146" s="54">
        <v>10.0</v>
      </c>
      <c r="E146" s="55">
        <v>48.15282631</v>
      </c>
      <c r="F146" s="55">
        <v>17.15129038</v>
      </c>
      <c r="G146" s="56" t="s">
        <v>68</v>
      </c>
      <c r="H146" s="57" t="s">
        <v>69</v>
      </c>
      <c r="I146" s="57" t="str">
        <f t="shared" si="3"/>
        <v/>
      </c>
      <c r="J146" s="57" t="str">
        <f t="shared" si="4"/>
        <v>soule122</v>
      </c>
      <c r="K146" s="58" t="s">
        <v>192</v>
      </c>
      <c r="L146" s="59"/>
      <c r="M146" s="60" t="b">
        <v>1</v>
      </c>
      <c r="N146" s="61">
        <f t="shared" si="11"/>
        <v>0</v>
      </c>
      <c r="O146" s="61">
        <f t="shared" si="12"/>
        <v>0</v>
      </c>
      <c r="P146" s="61">
        <f t="shared" si="13"/>
        <v>0</v>
      </c>
      <c r="Q146" s="62" t="str">
        <f t="shared" si="19"/>
        <v/>
      </c>
      <c r="R146" s="63" t="str">
        <f>IFERROR(__xludf.DUMMYFUNCTION("IF($P146=1,IFERROR(IMPORTXML($K146, ""//p[@class='status-date']""), ""Not Loading""),"""")"),"")</f>
        <v/>
      </c>
      <c r="S146" s="64"/>
      <c r="T146" s="64"/>
      <c r="U146" s="64" t="str">
        <f>IFERROR(__xludf.DUMMYFUNCTION("IF($P146=1,IFERROR(IMPORTXML($K146, ""//span[@class='deployed-at']""), ""Not Loading""),"""")"),"")</f>
        <v/>
      </c>
      <c r="V146" s="64"/>
      <c r="W146" s="64" t="str">
        <f t="shared" si="15"/>
        <v>soule122</v>
      </c>
      <c r="X146" s="65">
        <f>IFERROR(__xludf.DUMMYFUNCTION("iferror(VALUE(left(index(IMPORTXML(K146, ""//div[@class='col-lg-2 user-stat stat-green']""),2,1),len(index(IMPORTXML(K146, ""//div[@class='col-lg-2 user-stat stat-green']""),2,1))-8)),0)"),0.0)</f>
        <v>0</v>
      </c>
    </row>
    <row r="147" ht="15.0" customHeight="1">
      <c r="A147" s="52">
        <f t="shared" si="10"/>
        <v>140</v>
      </c>
      <c r="B147" s="53" t="str">
        <f t="shared" si="2"/>
        <v>Lake 🌊 Lighthouse 🏖️ Painting  #140 | R14 - C11</v>
      </c>
      <c r="C147" s="54">
        <v>14.0</v>
      </c>
      <c r="D147" s="54">
        <v>11.0</v>
      </c>
      <c r="E147" s="55">
        <v>48.15283884</v>
      </c>
      <c r="F147" s="55">
        <v>17.151505</v>
      </c>
      <c r="G147" s="56" t="s">
        <v>130</v>
      </c>
      <c r="H147" s="57" t="s">
        <v>131</v>
      </c>
      <c r="I147" s="57" t="str">
        <f t="shared" si="3"/>
        <v/>
      </c>
      <c r="J147" s="57" t="str">
        <f t="shared" si="4"/>
        <v>nzseries1</v>
      </c>
      <c r="K147" s="58" t="s">
        <v>193</v>
      </c>
      <c r="L147" s="59"/>
      <c r="M147" s="60" t="b">
        <v>1</v>
      </c>
      <c r="N147" s="61">
        <f t="shared" si="11"/>
        <v>0</v>
      </c>
      <c r="O147" s="61">
        <f t="shared" si="12"/>
        <v>0</v>
      </c>
      <c r="P147" s="61">
        <f t="shared" si="13"/>
        <v>0</v>
      </c>
      <c r="Q147" s="62" t="str">
        <f t="shared" si="19"/>
        <v/>
      </c>
      <c r="R147" s="63" t="str">
        <f>IFERROR(__xludf.DUMMYFUNCTION("IF($P147=1,IFERROR(IMPORTXML($K147, ""//p[@class='status-date']""), ""Not Loading""),"""")"),"")</f>
        <v/>
      </c>
      <c r="S147" s="64"/>
      <c r="T147" s="64"/>
      <c r="U147" s="64" t="str">
        <f>IFERROR(__xludf.DUMMYFUNCTION("IF($P147=1,IFERROR(IMPORTXML($K147, ""//span[@class='deployed-at']""), ""Not Loading""),"""")"),"")</f>
        <v/>
      </c>
      <c r="V147" s="64"/>
      <c r="W147" s="64" t="str">
        <f t="shared" si="15"/>
        <v>nzseries1</v>
      </c>
      <c r="X147" s="65">
        <f>IFERROR(__xludf.DUMMYFUNCTION("iferror(VALUE(left(index(IMPORTXML(K147, ""//div[@class='col-lg-2 user-stat stat-green']""),2,1),len(index(IMPORTXML(K147, ""//div[@class='col-lg-2 user-stat stat-green']""),2,1))-8)),0)"),0.0)</f>
        <v>0</v>
      </c>
    </row>
    <row r="148" ht="15.0" customHeight="1">
      <c r="A148" s="52">
        <f t="shared" si="10"/>
        <v>141</v>
      </c>
      <c r="B148" s="53" t="str">
        <f t="shared" si="2"/>
        <v>Lake 🌊 Lighthouse 🏖️ Painting  #141 | R14 - C12</v>
      </c>
      <c r="C148" s="54">
        <v>14.0</v>
      </c>
      <c r="D148" s="54">
        <v>12.0</v>
      </c>
      <c r="E148" s="55">
        <v>48.15285137</v>
      </c>
      <c r="F148" s="55">
        <v>17.15171962</v>
      </c>
      <c r="G148" s="56" t="s">
        <v>130</v>
      </c>
      <c r="H148" s="57" t="s">
        <v>131</v>
      </c>
      <c r="I148" s="57" t="str">
        <f t="shared" si="3"/>
        <v/>
      </c>
      <c r="J148" s="57" t="str">
        <f t="shared" si="4"/>
        <v>VikingPrincess</v>
      </c>
      <c r="K148" s="58" t="s">
        <v>194</v>
      </c>
      <c r="L148" s="59"/>
      <c r="M148" s="60" t="b">
        <v>1</v>
      </c>
      <c r="N148" s="61">
        <f t="shared" si="11"/>
        <v>0</v>
      </c>
      <c r="O148" s="61">
        <f t="shared" si="12"/>
        <v>0</v>
      </c>
      <c r="P148" s="61">
        <f t="shared" si="13"/>
        <v>0</v>
      </c>
      <c r="Q148" s="62" t="str">
        <f t="shared" si="19"/>
        <v/>
      </c>
      <c r="R148" s="63" t="str">
        <f>IFERROR(__xludf.DUMMYFUNCTION("IF($P148=1,IFERROR(IMPORTXML($K148, ""//p[@class='status-date']""), ""Not Loading""),"""")"),"")</f>
        <v/>
      </c>
      <c r="S148" s="64"/>
      <c r="T148" s="64"/>
      <c r="U148" s="64" t="str">
        <f>IFERROR(__xludf.DUMMYFUNCTION("IF($P148=1,IFERROR(IMPORTXML($K148, ""//span[@class='deployed-at']""), ""Not Loading""),"""")"),"")</f>
        <v/>
      </c>
      <c r="V148" s="64"/>
      <c r="W148" s="64" t="str">
        <f t="shared" si="15"/>
        <v>VikingPrincess</v>
      </c>
      <c r="X148" s="65">
        <f>IFERROR(__xludf.DUMMYFUNCTION("iferror(VALUE(left(index(IMPORTXML(K148, ""//div[@class='col-lg-2 user-stat stat-green']""),2,1),len(index(IMPORTXML(K148, ""//div[@class='col-lg-2 user-stat stat-green']""),2,1))-8)),0)"),0.0)</f>
        <v>0</v>
      </c>
    </row>
    <row r="149" ht="15.0" customHeight="1">
      <c r="A149" s="52">
        <f t="shared" si="10"/>
        <v>142</v>
      </c>
      <c r="B149" s="53" t="str">
        <f t="shared" si="2"/>
        <v>Lake 🌊 Lighthouse 🏖️ Painting  #142 | R14 - C13</v>
      </c>
      <c r="C149" s="54">
        <v>14.0</v>
      </c>
      <c r="D149" s="54">
        <v>13.0</v>
      </c>
      <c r="E149" s="55">
        <v>48.15286389</v>
      </c>
      <c r="F149" s="55">
        <v>17.15193424</v>
      </c>
      <c r="G149" s="56" t="s">
        <v>130</v>
      </c>
      <c r="H149" s="57" t="s">
        <v>131</v>
      </c>
      <c r="I149" s="57" t="str">
        <f t="shared" si="3"/>
        <v/>
      </c>
      <c r="J149" s="57" t="str">
        <f t="shared" si="4"/>
        <v>pikespice</v>
      </c>
      <c r="K149" s="58" t="s">
        <v>195</v>
      </c>
      <c r="L149" s="59"/>
      <c r="M149" s="60" t="b">
        <v>1</v>
      </c>
      <c r="N149" s="61">
        <f t="shared" si="11"/>
        <v>0</v>
      </c>
      <c r="O149" s="61">
        <f t="shared" si="12"/>
        <v>0</v>
      </c>
      <c r="P149" s="61">
        <f t="shared" si="13"/>
        <v>0</v>
      </c>
      <c r="Q149" s="62" t="str">
        <f t="shared" si="19"/>
        <v/>
      </c>
      <c r="R149" s="63" t="str">
        <f>IFERROR(__xludf.DUMMYFUNCTION("IF($P149=1,IFERROR(IMPORTXML($K149, ""//p[@class='status-date']""), ""Not Loading""),"""")"),"")</f>
        <v/>
      </c>
      <c r="S149" s="64"/>
      <c r="T149" s="64"/>
      <c r="U149" s="64" t="str">
        <f>IFERROR(__xludf.DUMMYFUNCTION("IF($P149=1,IFERROR(IMPORTXML($K149, ""//span[@class='deployed-at']""), ""Not Loading""),"""")"),"")</f>
        <v/>
      </c>
      <c r="V149" s="64"/>
      <c r="W149" s="64" t="str">
        <f t="shared" si="15"/>
        <v>pikespice</v>
      </c>
      <c r="X149" s="65">
        <f>IFERROR(__xludf.DUMMYFUNCTION("iferror(VALUE(left(index(IMPORTXML(K149, ""//div[@class='col-lg-2 user-stat stat-green']""),2,1),len(index(IMPORTXML(K149, ""//div[@class='col-lg-2 user-stat stat-green']""),2,1))-8)),0)"),0.0)</f>
        <v>0</v>
      </c>
    </row>
    <row r="150" ht="15.0" customHeight="1">
      <c r="A150" s="52">
        <f t="shared" si="10"/>
        <v>143</v>
      </c>
      <c r="B150" s="53" t="str">
        <f t="shared" si="2"/>
        <v>Lake 🌊 Lighthouse 🏖️ Painting  #143 | R14 - C14</v>
      </c>
      <c r="C150" s="54">
        <v>14.0</v>
      </c>
      <c r="D150" s="54">
        <v>14.0</v>
      </c>
      <c r="E150" s="55">
        <v>48.15287642</v>
      </c>
      <c r="F150" s="55">
        <v>17.15214886</v>
      </c>
      <c r="G150" s="56" t="s">
        <v>68</v>
      </c>
      <c r="H150" s="57" t="s">
        <v>69</v>
      </c>
      <c r="I150" s="57" t="str">
        <f t="shared" si="3"/>
        <v/>
      </c>
      <c r="J150" s="57" t="str">
        <f t="shared" si="4"/>
        <v>MacickaLizza</v>
      </c>
      <c r="K150" s="58" t="s">
        <v>196</v>
      </c>
      <c r="L150" s="59"/>
      <c r="M150" s="60" t="b">
        <v>1</v>
      </c>
      <c r="N150" s="61">
        <f t="shared" si="11"/>
        <v>0</v>
      </c>
      <c r="O150" s="61">
        <f t="shared" si="12"/>
        <v>0</v>
      </c>
      <c r="P150" s="61">
        <f t="shared" si="13"/>
        <v>0</v>
      </c>
      <c r="Q150" s="62" t="str">
        <f t="shared" si="19"/>
        <v/>
      </c>
      <c r="R150" s="63" t="str">
        <f>IFERROR(__xludf.DUMMYFUNCTION("IF($P150=1,IFERROR(IMPORTXML($K150, ""//p[@class='status-date']""), ""Not Loading""),"""")"),"")</f>
        <v/>
      </c>
      <c r="S150" s="64"/>
      <c r="T150" s="64"/>
      <c r="U150" s="64" t="str">
        <f>IFERROR(__xludf.DUMMYFUNCTION("IF($P150=1,IFERROR(IMPORTXML($K150, ""//span[@class='deployed-at']""), ""Not Loading""),"""")"),"")</f>
        <v/>
      </c>
      <c r="V150" s="64"/>
      <c r="W150" s="64" t="str">
        <f t="shared" si="15"/>
        <v>MacickaLizza</v>
      </c>
      <c r="X150" s="65">
        <f>IFERROR(__xludf.DUMMYFUNCTION("iferror(VALUE(left(index(IMPORTXML(K150, ""//div[@class='col-lg-2 user-stat stat-green']""),2,1),len(index(IMPORTXML(K150, ""//div[@class='col-lg-2 user-stat stat-green']""),2,1))-8)),0)"),0.0)</f>
        <v>0</v>
      </c>
    </row>
    <row r="151" ht="15.0" customHeight="1">
      <c r="A151" s="52">
        <f t="shared" si="10"/>
        <v>144</v>
      </c>
      <c r="B151" s="53" t="str">
        <f t="shared" si="2"/>
        <v>Lake 🌊 Lighthouse 🏖️ Painting  #144 | R14 - C15</v>
      </c>
      <c r="C151" s="54">
        <v>14.0</v>
      </c>
      <c r="D151" s="54">
        <v>15.0</v>
      </c>
      <c r="E151" s="55">
        <v>48.15288895</v>
      </c>
      <c r="F151" s="55">
        <v>17.15236349</v>
      </c>
      <c r="G151" s="56" t="s">
        <v>51</v>
      </c>
      <c r="H151" s="57" t="s">
        <v>52</v>
      </c>
      <c r="I151" s="57" t="str">
        <f t="shared" si="3"/>
        <v/>
      </c>
      <c r="J151" s="57" t="str">
        <f t="shared" si="4"/>
        <v>EeveeFox</v>
      </c>
      <c r="K151" s="58" t="s">
        <v>197</v>
      </c>
      <c r="L151" s="59"/>
      <c r="M151" s="60" t="b">
        <v>1</v>
      </c>
      <c r="N151" s="61">
        <f t="shared" si="11"/>
        <v>0</v>
      </c>
      <c r="O151" s="61">
        <f t="shared" si="12"/>
        <v>0</v>
      </c>
      <c r="P151" s="61">
        <f t="shared" si="13"/>
        <v>0</v>
      </c>
      <c r="Q151" s="62" t="str">
        <f t="shared" si="19"/>
        <v/>
      </c>
      <c r="R151" s="63" t="str">
        <f>IFERROR(__xludf.DUMMYFUNCTION("IF($P151=1,IFERROR(IMPORTXML($K151, ""//p[@class='status-date']""), ""Not Loading""),"""")"),"")</f>
        <v/>
      </c>
      <c r="S151" s="64"/>
      <c r="T151" s="64"/>
      <c r="U151" s="64" t="str">
        <f>IFERROR(__xludf.DUMMYFUNCTION("IF($P151=1,IFERROR(IMPORTXML($K151, ""//span[@class='deployed-at']""), ""Not Loading""),"""")"),"")</f>
        <v/>
      </c>
      <c r="V151" s="64"/>
      <c r="W151" s="64" t="str">
        <f t="shared" si="15"/>
        <v>EeveeFox</v>
      </c>
      <c r="X151" s="65">
        <f>IFERROR(__xludf.DUMMYFUNCTION("iferror(VALUE(left(index(IMPORTXML(K151, ""//div[@class='col-lg-2 user-stat stat-green']""),2,1),len(index(IMPORTXML(K151, ""//div[@class='col-lg-2 user-stat stat-green']""),2,1))-8)),0)"),0.0)</f>
        <v>0</v>
      </c>
    </row>
    <row r="152" ht="15.0" customHeight="1">
      <c r="A152" s="52">
        <f t="shared" si="10"/>
        <v>145</v>
      </c>
      <c r="B152" s="53" t="str">
        <f t="shared" si="2"/>
        <v>Lake 🌊 Lighthouse 🏖️ Painting  #145 | R15 - C1</v>
      </c>
      <c r="C152" s="54">
        <v>15.0</v>
      </c>
      <c r="D152" s="54">
        <v>1.0</v>
      </c>
      <c r="E152" s="55">
        <v>48.15257039</v>
      </c>
      <c r="F152" s="55">
        <v>17.14937756</v>
      </c>
      <c r="G152" s="56" t="s">
        <v>51</v>
      </c>
      <c r="H152" s="57" t="s">
        <v>52</v>
      </c>
      <c r="I152" s="57" t="str">
        <f t="shared" si="3"/>
        <v/>
      </c>
      <c r="J152" s="57" t="str">
        <f t="shared" si="4"/>
        <v>Neloras</v>
      </c>
      <c r="K152" s="58" t="s">
        <v>198</v>
      </c>
      <c r="L152" s="59"/>
      <c r="M152" s="60" t="b">
        <v>1</v>
      </c>
      <c r="N152" s="61">
        <f t="shared" si="11"/>
        <v>0</v>
      </c>
      <c r="O152" s="61">
        <f t="shared" si="12"/>
        <v>0</v>
      </c>
      <c r="P152" s="61">
        <f t="shared" si="13"/>
        <v>0</v>
      </c>
      <c r="Q152" s="62" t="str">
        <f t="shared" si="19"/>
        <v/>
      </c>
      <c r="R152" s="63" t="str">
        <f>IFERROR(__xludf.DUMMYFUNCTION("IF($P152=1,IFERROR(IMPORTXML($K152, ""//p[@class='status-date']""), ""Not Loading""),"""")"),"")</f>
        <v/>
      </c>
      <c r="S152" s="64"/>
      <c r="T152" s="64"/>
      <c r="U152" s="64" t="str">
        <f>IFERROR(__xludf.DUMMYFUNCTION("IF($P152=1,IFERROR(IMPORTXML($K152, ""//span[@class='deployed-at']""), ""Not Loading""),"""")"),"")</f>
        <v/>
      </c>
      <c r="V152" s="64"/>
      <c r="W152" s="64" t="str">
        <f t="shared" si="15"/>
        <v>Neloras</v>
      </c>
      <c r="X152" s="65">
        <f>IFERROR(__xludf.DUMMYFUNCTION("iferror(VALUE(left(index(IMPORTXML(K152, ""//div[@class='col-lg-2 user-stat stat-green']""),2,1),len(index(IMPORTXML(K152, ""//div[@class='col-lg-2 user-stat stat-green']""),2,1))-8)),0)"),0.0)</f>
        <v>0</v>
      </c>
    </row>
    <row r="153" ht="15.0" customHeight="1">
      <c r="A153" s="52">
        <f t="shared" si="10"/>
        <v>146</v>
      </c>
      <c r="B153" s="53" t="str">
        <f t="shared" si="2"/>
        <v>Lake 🌊 Lighthouse 🏖️ Painting  #146 | R15 - C2</v>
      </c>
      <c r="C153" s="54">
        <v>15.0</v>
      </c>
      <c r="D153" s="54">
        <v>2.0</v>
      </c>
      <c r="E153" s="55">
        <v>48.15258292</v>
      </c>
      <c r="F153" s="55">
        <v>17.14959218</v>
      </c>
      <c r="G153" s="56" t="s">
        <v>68</v>
      </c>
      <c r="H153" s="57" t="s">
        <v>69</v>
      </c>
      <c r="I153" s="57" t="str">
        <f t="shared" si="3"/>
        <v/>
      </c>
      <c r="J153" s="57" t="str">
        <f t="shared" si="4"/>
        <v>Centern</v>
      </c>
      <c r="K153" s="58" t="s">
        <v>199</v>
      </c>
      <c r="L153" s="59"/>
      <c r="M153" s="60" t="b">
        <v>1</v>
      </c>
      <c r="N153" s="61">
        <f t="shared" si="11"/>
        <v>0</v>
      </c>
      <c r="O153" s="61">
        <f t="shared" si="12"/>
        <v>0</v>
      </c>
      <c r="P153" s="61">
        <f t="shared" si="13"/>
        <v>0</v>
      </c>
      <c r="Q153" s="62" t="str">
        <f t="shared" si="19"/>
        <v/>
      </c>
      <c r="R153" s="63" t="str">
        <f>IFERROR(__xludf.DUMMYFUNCTION("IF($P153=1,IFERROR(IMPORTXML($K153, ""//p[@class='status-date']""), ""Not Loading""),"""")"),"")</f>
        <v/>
      </c>
      <c r="S153" s="64"/>
      <c r="T153" s="64"/>
      <c r="U153" s="64" t="str">
        <f>IFERROR(__xludf.DUMMYFUNCTION("IF($P153=1,IFERROR(IMPORTXML($K153, ""//span[@class='deployed-at']""), ""Not Loading""),"""")"),"")</f>
        <v/>
      </c>
      <c r="V153" s="64"/>
      <c r="W153" s="64" t="str">
        <f t="shared" si="15"/>
        <v>Centern</v>
      </c>
      <c r="X153" s="65">
        <f>IFERROR(__xludf.DUMMYFUNCTION("iferror(VALUE(left(index(IMPORTXML(K153, ""//div[@class='col-lg-2 user-stat stat-green']""),2,1),len(index(IMPORTXML(K153, ""//div[@class='col-lg-2 user-stat stat-green']""),2,1))-8)),0)"),0.0)</f>
        <v>0</v>
      </c>
    </row>
    <row r="154" ht="15.0" customHeight="1">
      <c r="A154" s="52">
        <f t="shared" si="10"/>
        <v>147</v>
      </c>
      <c r="B154" s="53" t="str">
        <f t="shared" si="2"/>
        <v>Lake 🌊 Lighthouse 🏖️ Painting  #147 | R15 - C3</v>
      </c>
      <c r="C154" s="54">
        <v>15.0</v>
      </c>
      <c r="D154" s="54">
        <v>3.0</v>
      </c>
      <c r="E154" s="55">
        <v>48.15259544</v>
      </c>
      <c r="F154" s="55">
        <v>17.1498068</v>
      </c>
      <c r="G154" s="56" t="s">
        <v>185</v>
      </c>
      <c r="H154" s="57" t="s">
        <v>185</v>
      </c>
      <c r="I154" s="57" t="str">
        <f t="shared" si="3"/>
        <v/>
      </c>
      <c r="J154" s="57" t="str">
        <f t="shared" si="4"/>
        <v>Insert URL ▶</v>
      </c>
      <c r="K154" s="58" t="s">
        <v>200</v>
      </c>
      <c r="L154" s="59"/>
      <c r="M154" s="60" t="b">
        <v>0</v>
      </c>
      <c r="N154" s="61">
        <f t="shared" si="11"/>
        <v>0</v>
      </c>
      <c r="O154" s="61">
        <f t="shared" si="12"/>
        <v>1</v>
      </c>
      <c r="P154" s="61">
        <f t="shared" si="13"/>
        <v>0</v>
      </c>
      <c r="Q154" s="62" t="str">
        <f t="shared" si="19"/>
        <v/>
      </c>
      <c r="R154" s="63" t="str">
        <f>IFERROR(__xludf.DUMMYFUNCTION("IF($P154=1,IFERROR(IMPORTXML($K154, ""//p[@class='status-date']""), ""Not Loading""),"""")"),"")</f>
        <v/>
      </c>
      <c r="S154" s="64"/>
      <c r="T154" s="64"/>
      <c r="U154" s="64" t="str">
        <f>IFERROR(__xludf.DUMMYFUNCTION("IF($P154=1,IFERROR(IMPORTXML($K154, ""//span[@class='deployed-at']""), ""Not Loading""),"""")"),"")</f>
        <v/>
      </c>
      <c r="V154" s="64"/>
      <c r="W154" s="64" t="str">
        <f t="shared" si="15"/>
        <v/>
      </c>
      <c r="X154" s="65">
        <f>IFERROR(__xludf.DUMMYFUNCTION("iferror(VALUE(left(index(IMPORTXML(K154, ""//div[@class='col-lg-2 user-stat stat-green']""),2,1),len(index(IMPORTXML(K154, ""//div[@class='col-lg-2 user-stat stat-green']""),2,1))-8)),0)"),0.0)</f>
        <v>0</v>
      </c>
    </row>
    <row r="155" ht="15.0" customHeight="1">
      <c r="A155" s="52">
        <f t="shared" si="10"/>
        <v>148</v>
      </c>
      <c r="B155" s="53" t="str">
        <f t="shared" si="2"/>
        <v>Lake 🌊 Lighthouse 🏖️ Painting  #148 | R15 - C4</v>
      </c>
      <c r="C155" s="54">
        <v>15.0</v>
      </c>
      <c r="D155" s="54">
        <v>4.0</v>
      </c>
      <c r="E155" s="55">
        <v>48.15260797</v>
      </c>
      <c r="F155" s="55">
        <v>17.15002142</v>
      </c>
      <c r="G155" s="56" t="s">
        <v>185</v>
      </c>
      <c r="H155" s="57" t="s">
        <v>185</v>
      </c>
      <c r="I155" s="57" t="str">
        <f t="shared" si="3"/>
        <v/>
      </c>
      <c r="J155" s="57" t="str">
        <f t="shared" si="4"/>
        <v>Neloras</v>
      </c>
      <c r="K155" s="58" t="s">
        <v>201</v>
      </c>
      <c r="L155" s="59"/>
      <c r="M155" s="60" t="b">
        <v>1</v>
      </c>
      <c r="N155" s="61">
        <f t="shared" si="11"/>
        <v>0</v>
      </c>
      <c r="O155" s="61">
        <f t="shared" si="12"/>
        <v>0</v>
      </c>
      <c r="P155" s="61">
        <f t="shared" si="13"/>
        <v>0</v>
      </c>
      <c r="Q155" s="62" t="str">
        <f t="shared" si="19"/>
        <v/>
      </c>
      <c r="R155" s="63" t="str">
        <f>IFERROR(__xludf.DUMMYFUNCTION("IF($P155=1,IFERROR(IMPORTXML($K155, ""//p[@class='status-date']""), ""Not Loading""),"""")"),"")</f>
        <v/>
      </c>
      <c r="S155" s="64"/>
      <c r="T155" s="64"/>
      <c r="U155" s="64" t="str">
        <f>IFERROR(__xludf.DUMMYFUNCTION("IF($P155=1,IFERROR(IMPORTXML($K155, ""//span[@class='deployed-at']""), ""Not Loading""),"""")"),"")</f>
        <v/>
      </c>
      <c r="V155" s="64"/>
      <c r="W155" s="64" t="str">
        <f t="shared" si="15"/>
        <v>Neloras</v>
      </c>
      <c r="X155" s="65">
        <f>IFERROR(__xludf.DUMMYFUNCTION("iferror(VALUE(left(index(IMPORTXML(K155, ""//div[@class='col-lg-2 user-stat stat-green']""),2,1),len(index(IMPORTXML(K155, ""//div[@class='col-lg-2 user-stat stat-green']""),2,1))-8)),0)"),0.0)</f>
        <v>0</v>
      </c>
    </row>
    <row r="156" ht="15.0" customHeight="1">
      <c r="A156" s="52">
        <f t="shared" si="10"/>
        <v>149</v>
      </c>
      <c r="B156" s="53" t="str">
        <f t="shared" si="2"/>
        <v>Lake 🌊 Lighthouse 🏖️ Painting  #149 | R15 - C5</v>
      </c>
      <c r="C156" s="54">
        <v>15.0</v>
      </c>
      <c r="D156" s="54">
        <v>5.0</v>
      </c>
      <c r="E156" s="55">
        <v>48.1526205</v>
      </c>
      <c r="F156" s="55">
        <v>17.15023604</v>
      </c>
      <c r="G156" s="56" t="s">
        <v>68</v>
      </c>
      <c r="H156" s="57" t="s">
        <v>69</v>
      </c>
      <c r="I156" s="57" t="str">
        <f t="shared" si="3"/>
        <v/>
      </c>
      <c r="J156" s="57" t="str">
        <f t="shared" si="4"/>
        <v>Derlame</v>
      </c>
      <c r="K156" s="58" t="s">
        <v>202</v>
      </c>
      <c r="L156" s="59"/>
      <c r="M156" s="60" t="b">
        <v>1</v>
      </c>
      <c r="N156" s="61">
        <f t="shared" si="11"/>
        <v>0</v>
      </c>
      <c r="O156" s="61">
        <f t="shared" si="12"/>
        <v>0</v>
      </c>
      <c r="P156" s="61">
        <f t="shared" si="13"/>
        <v>0</v>
      </c>
      <c r="Q156" s="62" t="str">
        <f t="shared" si="19"/>
        <v/>
      </c>
      <c r="R156" s="63" t="str">
        <f>IFERROR(__xludf.DUMMYFUNCTION("IF($P156=1,IFERROR(IMPORTXML($K156, ""//p[@class='status-date']""), ""Not Loading""),"""")"),"")</f>
        <v/>
      </c>
      <c r="S156" s="64"/>
      <c r="T156" s="64"/>
      <c r="U156" s="64" t="str">
        <f>IFERROR(__xludf.DUMMYFUNCTION("IF($P156=1,IFERROR(IMPORTXML($K156, ""//span[@class='deployed-at']""), ""Not Loading""),"""")"),"")</f>
        <v/>
      </c>
      <c r="V156" s="64"/>
      <c r="W156" s="64" t="str">
        <f t="shared" si="15"/>
        <v>Derlame</v>
      </c>
      <c r="X156" s="65">
        <f>IFERROR(__xludf.DUMMYFUNCTION("iferror(VALUE(left(index(IMPORTXML(K156, ""//div[@class='col-lg-2 user-stat stat-green']""),2,1),len(index(IMPORTXML(K156, ""//div[@class='col-lg-2 user-stat stat-green']""),2,1))-8)),0)"),0.0)</f>
        <v>0</v>
      </c>
    </row>
    <row r="157" ht="15.0" customHeight="1">
      <c r="A157" s="52">
        <f t="shared" si="10"/>
        <v>150</v>
      </c>
      <c r="B157" s="53" t="str">
        <f t="shared" si="2"/>
        <v>Lake 🌊 Lighthouse 🏖️ Painting  #150 | R15 - C6</v>
      </c>
      <c r="C157" s="54">
        <v>15.0</v>
      </c>
      <c r="D157" s="54">
        <v>6.0</v>
      </c>
      <c r="E157" s="55">
        <v>48.15263302</v>
      </c>
      <c r="F157" s="55">
        <v>17.15045066</v>
      </c>
      <c r="G157" s="56" t="s">
        <v>68</v>
      </c>
      <c r="H157" s="57" t="s">
        <v>69</v>
      </c>
      <c r="I157" s="57" t="str">
        <f t="shared" si="3"/>
        <v/>
      </c>
      <c r="J157" s="57" t="str">
        <f t="shared" si="4"/>
        <v>Rikitan</v>
      </c>
      <c r="K157" s="58" t="s">
        <v>203</v>
      </c>
      <c r="L157" s="59"/>
      <c r="M157" s="60" t="b">
        <v>1</v>
      </c>
      <c r="N157" s="61">
        <f t="shared" si="11"/>
        <v>0</v>
      </c>
      <c r="O157" s="61">
        <f t="shared" si="12"/>
        <v>0</v>
      </c>
      <c r="P157" s="61">
        <f t="shared" si="13"/>
        <v>0</v>
      </c>
      <c r="Q157" s="62" t="str">
        <f t="shared" si="19"/>
        <v/>
      </c>
      <c r="R157" s="63" t="str">
        <f>IFERROR(__xludf.DUMMYFUNCTION("IF($P157=1,IFERROR(IMPORTXML($K157, ""//p[@class='status-date']""), ""Not Loading""),"""")"),"")</f>
        <v/>
      </c>
      <c r="S157" s="64"/>
      <c r="T157" s="64"/>
      <c r="U157" s="64" t="str">
        <f>IFERROR(__xludf.DUMMYFUNCTION("IF($P157=1,IFERROR(IMPORTXML($K157, ""//span[@class='deployed-at']""), ""Not Loading""),"""")"),"")</f>
        <v/>
      </c>
      <c r="V157" s="64"/>
      <c r="W157" s="64" t="str">
        <f t="shared" si="15"/>
        <v>Rikitan</v>
      </c>
      <c r="X157" s="65">
        <f>IFERROR(__xludf.DUMMYFUNCTION("iferror(VALUE(left(index(IMPORTXML(K157, ""//div[@class='col-lg-2 user-stat stat-green']""),2,1),len(index(IMPORTXML(K157, ""//div[@class='col-lg-2 user-stat stat-green']""),2,1))-8)),0)"),0.0)</f>
        <v>0</v>
      </c>
    </row>
    <row r="158" ht="15.0" customHeight="1">
      <c r="A158" s="52">
        <f t="shared" si="10"/>
        <v>151</v>
      </c>
      <c r="B158" s="53" t="str">
        <f t="shared" si="2"/>
        <v>Lake 🌊 Lighthouse 🏖️ Painting  #151 | R15 - C7</v>
      </c>
      <c r="C158" s="54">
        <v>15.0</v>
      </c>
      <c r="D158" s="54">
        <v>7.0</v>
      </c>
      <c r="E158" s="55">
        <v>48.15264555</v>
      </c>
      <c r="F158" s="55">
        <v>17.15066528</v>
      </c>
      <c r="G158" s="56" t="s">
        <v>185</v>
      </c>
      <c r="H158" s="57" t="s">
        <v>185</v>
      </c>
      <c r="I158" s="57" t="str">
        <f t="shared" si="3"/>
        <v/>
      </c>
      <c r="J158" s="57" t="str">
        <f t="shared" si="4"/>
        <v>janzattic</v>
      </c>
      <c r="K158" s="58" t="s">
        <v>204</v>
      </c>
      <c r="L158" s="59"/>
      <c r="M158" s="60" t="b">
        <v>1</v>
      </c>
      <c r="N158" s="61">
        <f t="shared" si="11"/>
        <v>0</v>
      </c>
      <c r="O158" s="61">
        <f t="shared" si="12"/>
        <v>0</v>
      </c>
      <c r="P158" s="61">
        <f t="shared" si="13"/>
        <v>0</v>
      </c>
      <c r="Q158" s="62" t="str">
        <f t="shared" si="19"/>
        <v/>
      </c>
      <c r="R158" s="63" t="str">
        <f>IFERROR(__xludf.DUMMYFUNCTION("IF($P158=1,IFERROR(IMPORTXML($K158, ""//p[@class='status-date']""), ""Not Loading""),"""")"),"")</f>
        <v/>
      </c>
      <c r="S158" s="64"/>
      <c r="T158" s="64"/>
      <c r="U158" s="64" t="str">
        <f>IFERROR(__xludf.DUMMYFUNCTION("IF($P158=1,IFERROR(IMPORTXML($K158, ""//span[@class='deployed-at']""), ""Not Loading""),"""")"),"")</f>
        <v/>
      </c>
      <c r="V158" s="64"/>
      <c r="W158" s="64" t="str">
        <f t="shared" si="15"/>
        <v>janzattic</v>
      </c>
      <c r="X158" s="65">
        <f>IFERROR(__xludf.DUMMYFUNCTION("iferror(VALUE(left(index(IMPORTXML(K158, ""//div[@class='col-lg-2 user-stat stat-green']""),2,1),len(index(IMPORTXML(K158, ""//div[@class='col-lg-2 user-stat stat-green']""),2,1))-8)),0)"),0.0)</f>
        <v>0</v>
      </c>
    </row>
    <row r="159" ht="15.0" customHeight="1">
      <c r="A159" s="52">
        <f t="shared" si="10"/>
        <v>152</v>
      </c>
      <c r="B159" s="53" t="str">
        <f t="shared" si="2"/>
        <v>Lake 🌊 Lighthouse 🏖️ Painting  #152 | R15 - C8</v>
      </c>
      <c r="C159" s="54">
        <v>15.0</v>
      </c>
      <c r="D159" s="54">
        <v>8.0</v>
      </c>
      <c r="E159" s="55">
        <v>48.15265808</v>
      </c>
      <c r="F159" s="55">
        <v>17.1508799</v>
      </c>
      <c r="G159" s="56" t="s">
        <v>185</v>
      </c>
      <c r="H159" s="57" t="s">
        <v>185</v>
      </c>
      <c r="I159" s="57" t="str">
        <f t="shared" si="3"/>
        <v/>
      </c>
      <c r="J159" s="57" t="str">
        <f t="shared" si="4"/>
        <v>Insert URL ▶</v>
      </c>
      <c r="K159" s="58" t="s">
        <v>205</v>
      </c>
      <c r="L159" s="59"/>
      <c r="M159" s="60" t="b">
        <v>0</v>
      </c>
      <c r="N159" s="61">
        <f t="shared" si="11"/>
        <v>0</v>
      </c>
      <c r="O159" s="61">
        <f t="shared" si="12"/>
        <v>1</v>
      </c>
      <c r="P159" s="61">
        <f t="shared" si="13"/>
        <v>0</v>
      </c>
      <c r="Q159" s="62" t="str">
        <f t="shared" si="19"/>
        <v/>
      </c>
      <c r="R159" s="63" t="str">
        <f>IFERROR(__xludf.DUMMYFUNCTION("IF($P159=1,IFERROR(IMPORTXML($K159, ""//p[@class='status-date']""), ""Not Loading""),"""")"),"")</f>
        <v/>
      </c>
      <c r="S159" s="64"/>
      <c r="T159" s="64"/>
      <c r="U159" s="64" t="str">
        <f>IFERROR(__xludf.DUMMYFUNCTION("IF($P159=1,IFERROR(IMPORTXML($K159, ""//span[@class='deployed-at']""), ""Not Loading""),"""")"),"")</f>
        <v/>
      </c>
      <c r="V159" s="64"/>
      <c r="W159" s="64" t="str">
        <f t="shared" si="15"/>
        <v/>
      </c>
      <c r="X159" s="65">
        <f>IFERROR(__xludf.DUMMYFUNCTION("iferror(VALUE(left(index(IMPORTXML(K159, ""//div[@class='col-lg-2 user-stat stat-green']""),2,1),len(index(IMPORTXML(K159, ""//div[@class='col-lg-2 user-stat stat-green']""),2,1))-8)),0)"),0.0)</f>
        <v>0</v>
      </c>
    </row>
    <row r="160" ht="15.0" customHeight="1">
      <c r="A160" s="52">
        <f t="shared" si="10"/>
        <v>153</v>
      </c>
      <c r="B160" s="53" t="str">
        <f t="shared" si="2"/>
        <v>Lake 🌊 Lighthouse 🏖️ Painting  #153 | R15 - C9</v>
      </c>
      <c r="C160" s="54">
        <v>15.0</v>
      </c>
      <c r="D160" s="54">
        <v>9.0</v>
      </c>
      <c r="E160" s="55">
        <v>48.1526706</v>
      </c>
      <c r="F160" s="55">
        <v>17.15109452</v>
      </c>
      <c r="G160" s="56" t="s">
        <v>68</v>
      </c>
      <c r="H160" s="57" t="s">
        <v>69</v>
      </c>
      <c r="I160" s="57" t="str">
        <f t="shared" si="3"/>
        <v/>
      </c>
      <c r="J160" s="57" t="str">
        <f t="shared" si="4"/>
        <v>georeyna</v>
      </c>
      <c r="K160" s="58" t="s">
        <v>206</v>
      </c>
      <c r="L160" s="59"/>
      <c r="M160" s="60" t="b">
        <v>1</v>
      </c>
      <c r="N160" s="61">
        <f t="shared" si="11"/>
        <v>0</v>
      </c>
      <c r="O160" s="61">
        <f t="shared" si="12"/>
        <v>0</v>
      </c>
      <c r="P160" s="61">
        <f t="shared" si="13"/>
        <v>0</v>
      </c>
      <c r="Q160" s="62" t="str">
        <f t="shared" si="19"/>
        <v/>
      </c>
      <c r="R160" s="63" t="str">
        <f>IFERROR(__xludf.DUMMYFUNCTION("IF($P160=1,IFERROR(IMPORTXML($K160, ""//p[@class='status-date']""), ""Not Loading""),"""")"),"")</f>
        <v/>
      </c>
      <c r="S160" s="64"/>
      <c r="T160" s="64"/>
      <c r="U160" s="64" t="str">
        <f>IFERROR(__xludf.DUMMYFUNCTION("IF($P160=1,IFERROR(IMPORTXML($K160, ""//span[@class='deployed-at']""), ""Not Loading""),"""")"),"")</f>
        <v/>
      </c>
      <c r="V160" s="64"/>
      <c r="W160" s="64" t="str">
        <f t="shared" si="15"/>
        <v>georeyna</v>
      </c>
      <c r="X160" s="65">
        <f>IFERROR(__xludf.DUMMYFUNCTION("iferror(VALUE(left(index(IMPORTXML(K160, ""//div[@class='col-lg-2 user-stat stat-green']""),2,1),len(index(IMPORTXML(K160, ""//div[@class='col-lg-2 user-stat stat-green']""),2,1))-8)),0)"),0.0)</f>
        <v>0</v>
      </c>
    </row>
    <row r="161" ht="15.0" customHeight="1">
      <c r="A161" s="52">
        <f t="shared" si="10"/>
        <v>154</v>
      </c>
      <c r="B161" s="53" t="str">
        <f t="shared" si="2"/>
        <v>Lake 🌊 Lighthouse 🏖️ Painting  #154 | R15 - C10</v>
      </c>
      <c r="C161" s="54">
        <v>15.0</v>
      </c>
      <c r="D161" s="54">
        <v>10.0</v>
      </c>
      <c r="E161" s="55">
        <v>48.15268313</v>
      </c>
      <c r="F161" s="55">
        <v>17.15130914</v>
      </c>
      <c r="G161" s="56" t="s">
        <v>68</v>
      </c>
      <c r="H161" s="57" t="s">
        <v>69</v>
      </c>
      <c r="I161" s="57" t="str">
        <f t="shared" si="3"/>
        <v/>
      </c>
      <c r="J161" s="57" t="str">
        <f t="shared" si="4"/>
        <v>taska1981</v>
      </c>
      <c r="K161" s="58" t="s">
        <v>207</v>
      </c>
      <c r="L161" s="59"/>
      <c r="M161" s="60" t="b">
        <v>1</v>
      </c>
      <c r="N161" s="61">
        <f t="shared" si="11"/>
        <v>0</v>
      </c>
      <c r="O161" s="61">
        <f t="shared" si="12"/>
        <v>0</v>
      </c>
      <c r="P161" s="61">
        <f t="shared" si="13"/>
        <v>0</v>
      </c>
      <c r="Q161" s="62" t="str">
        <f t="shared" si="19"/>
        <v/>
      </c>
      <c r="R161" s="63" t="str">
        <f>IFERROR(__xludf.DUMMYFUNCTION("IF($P161=1,IFERROR(IMPORTXML($K161, ""//p[@class='status-date']""), ""Not Loading""),"""")"),"")</f>
        <v/>
      </c>
      <c r="S161" s="64"/>
      <c r="T161" s="64"/>
      <c r="U161" s="64" t="str">
        <f>IFERROR(__xludf.DUMMYFUNCTION("IF($P161=1,IFERROR(IMPORTXML($K161, ""//span[@class='deployed-at']""), ""Not Loading""),"""")"),"")</f>
        <v/>
      </c>
      <c r="V161" s="64"/>
      <c r="W161" s="64" t="str">
        <f t="shared" si="15"/>
        <v>taska1981</v>
      </c>
      <c r="X161" s="65">
        <f>IFERROR(__xludf.DUMMYFUNCTION("iferror(VALUE(left(index(IMPORTXML(K161, ""//div[@class='col-lg-2 user-stat stat-green']""),2,1),len(index(IMPORTXML(K161, ""//div[@class='col-lg-2 user-stat stat-green']""),2,1))-8)),0)"),0.0)</f>
        <v>0</v>
      </c>
    </row>
    <row r="162" ht="15.0" customHeight="1">
      <c r="A162" s="52">
        <f t="shared" si="10"/>
        <v>155</v>
      </c>
      <c r="B162" s="53" t="str">
        <f t="shared" si="2"/>
        <v>Lake 🌊 Lighthouse 🏖️ Painting  #155 | R15 - C11</v>
      </c>
      <c r="C162" s="54">
        <v>15.0</v>
      </c>
      <c r="D162" s="54">
        <v>11.0</v>
      </c>
      <c r="E162" s="55">
        <v>48.15269566</v>
      </c>
      <c r="F162" s="55">
        <v>17.15152376</v>
      </c>
      <c r="G162" s="56" t="s">
        <v>130</v>
      </c>
      <c r="H162" s="57" t="s">
        <v>131</v>
      </c>
      <c r="I162" s="57" t="str">
        <f t="shared" si="3"/>
        <v/>
      </c>
      <c r="J162" s="57" t="str">
        <f t="shared" si="4"/>
        <v>Nicolet</v>
      </c>
      <c r="K162" s="58" t="s">
        <v>208</v>
      </c>
      <c r="L162" s="59"/>
      <c r="M162" s="60" t="b">
        <v>1</v>
      </c>
      <c r="N162" s="61">
        <f t="shared" si="11"/>
        <v>0</v>
      </c>
      <c r="O162" s="61">
        <f t="shared" si="12"/>
        <v>0</v>
      </c>
      <c r="P162" s="61">
        <f t="shared" si="13"/>
        <v>0</v>
      </c>
      <c r="Q162" s="62" t="str">
        <f t="shared" si="19"/>
        <v/>
      </c>
      <c r="R162" s="63" t="str">
        <f>IFERROR(__xludf.DUMMYFUNCTION("IF($P162=1,IFERROR(IMPORTXML($K162, ""//p[@class='status-date']""), ""Not Loading""),"""")"),"")</f>
        <v/>
      </c>
      <c r="S162" s="64"/>
      <c r="T162" s="64"/>
      <c r="U162" s="64" t="str">
        <f>IFERROR(__xludf.DUMMYFUNCTION("IF($P162=1,IFERROR(IMPORTXML($K162, ""//span[@class='deployed-at']""), ""Not Loading""),"""")"),"")</f>
        <v/>
      </c>
      <c r="V162" s="64"/>
      <c r="W162" s="64" t="str">
        <f t="shared" si="15"/>
        <v>Nicolet</v>
      </c>
      <c r="X162" s="65">
        <f>IFERROR(__xludf.DUMMYFUNCTION("iferror(VALUE(left(index(IMPORTXML(K162, ""//div[@class='col-lg-2 user-stat stat-green']""),2,1),len(index(IMPORTXML(K162, ""//div[@class='col-lg-2 user-stat stat-green']""),2,1))-8)),0)"),0.0)</f>
        <v>0</v>
      </c>
    </row>
    <row r="163" ht="15.0" customHeight="1">
      <c r="A163" s="52">
        <f t="shared" si="10"/>
        <v>156</v>
      </c>
      <c r="B163" s="53" t="str">
        <f t="shared" si="2"/>
        <v>Lake 🌊 Lighthouse 🏖️ Painting  #156 | R15 - C12</v>
      </c>
      <c r="C163" s="54">
        <v>15.0</v>
      </c>
      <c r="D163" s="54">
        <v>12.0</v>
      </c>
      <c r="E163" s="55">
        <v>48.15270818</v>
      </c>
      <c r="F163" s="55">
        <v>17.15173838</v>
      </c>
      <c r="G163" s="56" t="s">
        <v>130</v>
      </c>
      <c r="H163" s="57" t="s">
        <v>131</v>
      </c>
      <c r="I163" s="57" t="str">
        <f t="shared" si="3"/>
        <v/>
      </c>
      <c r="J163" s="57" t="str">
        <f t="shared" si="4"/>
        <v>Neloras</v>
      </c>
      <c r="K163" s="58" t="s">
        <v>209</v>
      </c>
      <c r="L163" s="59"/>
      <c r="M163" s="60" t="b">
        <v>1</v>
      </c>
      <c r="N163" s="61">
        <f t="shared" si="11"/>
        <v>0</v>
      </c>
      <c r="O163" s="61">
        <f t="shared" si="12"/>
        <v>0</v>
      </c>
      <c r="P163" s="61">
        <f t="shared" si="13"/>
        <v>0</v>
      </c>
      <c r="Q163" s="62" t="str">
        <f t="shared" si="19"/>
        <v/>
      </c>
      <c r="R163" s="63" t="str">
        <f>IFERROR(__xludf.DUMMYFUNCTION("IF($P163=1,IFERROR(IMPORTXML($K163, ""//p[@class='status-date']""), ""Not Loading""),"""")"),"")</f>
        <v/>
      </c>
      <c r="S163" s="64"/>
      <c r="T163" s="64"/>
      <c r="U163" s="64" t="str">
        <f>IFERROR(__xludf.DUMMYFUNCTION("IF($P163=1,IFERROR(IMPORTXML($K163, ""//span[@class='deployed-at']""), ""Not Loading""),"""")"),"")</f>
        <v/>
      </c>
      <c r="V163" s="64"/>
      <c r="W163" s="64" t="str">
        <f t="shared" si="15"/>
        <v>Neloras</v>
      </c>
      <c r="X163" s="65">
        <f>IFERROR(__xludf.DUMMYFUNCTION("iferror(VALUE(left(index(IMPORTXML(K163, ""//div[@class='col-lg-2 user-stat stat-green']""),2,1),len(index(IMPORTXML(K163, ""//div[@class='col-lg-2 user-stat stat-green']""),2,1))-8)),0)"),0.0)</f>
        <v>0</v>
      </c>
    </row>
    <row r="164" ht="15.0" customHeight="1">
      <c r="A164" s="52">
        <f t="shared" si="10"/>
        <v>157</v>
      </c>
      <c r="B164" s="53" t="str">
        <f t="shared" si="2"/>
        <v>Lake 🌊 Lighthouse 🏖️ Painting  #157 | R15 - C13</v>
      </c>
      <c r="C164" s="54">
        <v>15.0</v>
      </c>
      <c r="D164" s="54">
        <v>13.0</v>
      </c>
      <c r="E164" s="55">
        <v>48.15272071</v>
      </c>
      <c r="F164" s="55">
        <v>17.151953</v>
      </c>
      <c r="G164" s="56" t="s">
        <v>130</v>
      </c>
      <c r="H164" s="57" t="s">
        <v>131</v>
      </c>
      <c r="I164" s="57" t="str">
        <f t="shared" si="3"/>
        <v/>
      </c>
      <c r="J164" s="57" t="str">
        <f t="shared" si="4"/>
        <v>mathew611</v>
      </c>
      <c r="K164" s="58" t="s">
        <v>210</v>
      </c>
      <c r="L164" s="59"/>
      <c r="M164" s="60" t="b">
        <v>1</v>
      </c>
      <c r="N164" s="61">
        <f t="shared" si="11"/>
        <v>0</v>
      </c>
      <c r="O164" s="61">
        <f t="shared" si="12"/>
        <v>0</v>
      </c>
      <c r="P164" s="61">
        <f t="shared" si="13"/>
        <v>0</v>
      </c>
      <c r="Q164" s="62" t="str">
        <f t="shared" si="19"/>
        <v/>
      </c>
      <c r="R164" s="63" t="str">
        <f>IFERROR(__xludf.DUMMYFUNCTION("IF($P164=1,IFERROR(IMPORTXML($K164, ""//p[@class='status-date']""), ""Not Loading""),"""")"),"")</f>
        <v/>
      </c>
      <c r="S164" s="64"/>
      <c r="T164" s="64"/>
      <c r="U164" s="64" t="str">
        <f>IFERROR(__xludf.DUMMYFUNCTION("IF($P164=1,IFERROR(IMPORTXML($K164, ""//span[@class='deployed-at']""), ""Not Loading""),"""")"),"")</f>
        <v/>
      </c>
      <c r="V164" s="64"/>
      <c r="W164" s="64" t="str">
        <f t="shared" si="15"/>
        <v>mathew611</v>
      </c>
      <c r="X164" s="65">
        <f>IFERROR(__xludf.DUMMYFUNCTION("iferror(VALUE(left(index(IMPORTXML(K164, ""//div[@class='col-lg-2 user-stat stat-green']""),2,1),len(index(IMPORTXML(K164, ""//div[@class='col-lg-2 user-stat stat-green']""),2,1))-8)),0)"),0.0)</f>
        <v>0</v>
      </c>
    </row>
    <row r="165" ht="15.0" customHeight="1">
      <c r="A165" s="52">
        <f t="shared" si="10"/>
        <v>158</v>
      </c>
      <c r="B165" s="53" t="str">
        <f t="shared" si="2"/>
        <v>Lake 🌊 Lighthouse 🏖️ Painting  #158 | R15 - C14</v>
      </c>
      <c r="C165" s="54">
        <v>15.0</v>
      </c>
      <c r="D165" s="54">
        <v>14.0</v>
      </c>
      <c r="E165" s="55">
        <v>48.15273324</v>
      </c>
      <c r="F165" s="55">
        <v>17.15216762</v>
      </c>
      <c r="G165" s="56" t="s">
        <v>68</v>
      </c>
      <c r="H165" s="57" t="s">
        <v>69</v>
      </c>
      <c r="I165" s="57" t="str">
        <f t="shared" si="3"/>
        <v/>
      </c>
      <c r="J165" s="57" t="str">
        <f t="shared" si="4"/>
        <v>destolkjes4ever</v>
      </c>
      <c r="K165" s="58" t="s">
        <v>211</v>
      </c>
      <c r="L165" s="59"/>
      <c r="M165" s="60" t="b">
        <v>1</v>
      </c>
      <c r="N165" s="61">
        <f t="shared" si="11"/>
        <v>0</v>
      </c>
      <c r="O165" s="61">
        <f t="shared" si="12"/>
        <v>0</v>
      </c>
      <c r="P165" s="61">
        <f t="shared" si="13"/>
        <v>0</v>
      </c>
      <c r="Q165" s="62" t="str">
        <f t="shared" si="19"/>
        <v/>
      </c>
      <c r="R165" s="63" t="str">
        <f>IFERROR(__xludf.DUMMYFUNCTION("IF($P165=1,IFERROR(IMPORTXML($K165, ""//p[@class='status-date']""), ""Not Loading""),"""")"),"")</f>
        <v/>
      </c>
      <c r="S165" s="64"/>
      <c r="T165" s="64"/>
      <c r="U165" s="64" t="str">
        <f>IFERROR(__xludf.DUMMYFUNCTION("IF($P165=1,IFERROR(IMPORTXML($K165, ""//span[@class='deployed-at']""), ""Not Loading""),"""")"),"")</f>
        <v/>
      </c>
      <c r="V165" s="64"/>
      <c r="W165" s="64" t="str">
        <f t="shared" si="15"/>
        <v>destolkjes4ever</v>
      </c>
      <c r="X165" s="65">
        <f>IFERROR(__xludf.DUMMYFUNCTION("iferror(VALUE(left(index(IMPORTXML(K165, ""//div[@class='col-lg-2 user-stat stat-green']""),2,1),len(index(IMPORTXML(K165, ""//div[@class='col-lg-2 user-stat stat-green']""),2,1))-8)),0)"),0.0)</f>
        <v>0</v>
      </c>
    </row>
    <row r="166" ht="15.0" customHeight="1">
      <c r="A166" s="52">
        <f t="shared" si="10"/>
        <v>159</v>
      </c>
      <c r="B166" s="53" t="str">
        <f t="shared" si="2"/>
        <v>Lake 🌊 Lighthouse 🏖️ Painting  #159 | R15 - C15</v>
      </c>
      <c r="C166" s="54">
        <v>15.0</v>
      </c>
      <c r="D166" s="54">
        <v>15.0</v>
      </c>
      <c r="E166" s="55">
        <v>48.15274576</v>
      </c>
      <c r="F166" s="55">
        <v>17.15238224</v>
      </c>
      <c r="G166" s="56" t="s">
        <v>51</v>
      </c>
      <c r="H166" s="57" t="s">
        <v>52</v>
      </c>
      <c r="I166" s="57" t="str">
        <f t="shared" si="3"/>
        <v/>
      </c>
      <c r="J166" s="57" t="str">
        <f t="shared" si="4"/>
        <v>Neloras</v>
      </c>
      <c r="K166" s="58" t="s">
        <v>212</v>
      </c>
      <c r="L166" s="59"/>
      <c r="M166" s="60" t="b">
        <v>1</v>
      </c>
      <c r="N166" s="61">
        <f t="shared" si="11"/>
        <v>0</v>
      </c>
      <c r="O166" s="61">
        <f t="shared" si="12"/>
        <v>0</v>
      </c>
      <c r="P166" s="61">
        <f t="shared" si="13"/>
        <v>0</v>
      </c>
      <c r="Q166" s="62" t="str">
        <f t="shared" si="19"/>
        <v/>
      </c>
      <c r="R166" s="63" t="str">
        <f>IFERROR(__xludf.DUMMYFUNCTION("IF($P166=1,IFERROR(IMPORTXML($K166, ""//p[@class='status-date']""), ""Not Loading""),"""")"),"")</f>
        <v/>
      </c>
      <c r="S166" s="64"/>
      <c r="T166" s="64"/>
      <c r="U166" s="64" t="str">
        <f>IFERROR(__xludf.DUMMYFUNCTION("IF($P166=1,IFERROR(IMPORTXML($K166, ""//span[@class='deployed-at']""), ""Not Loading""),"""")"),"")</f>
        <v/>
      </c>
      <c r="V166" s="64"/>
      <c r="W166" s="64" t="str">
        <f t="shared" si="15"/>
        <v>Neloras</v>
      </c>
      <c r="X166" s="65">
        <f>IFERROR(__xludf.DUMMYFUNCTION("iferror(VALUE(left(index(IMPORTXML(K166, ""//div[@class='col-lg-2 user-stat stat-green']""),2,1),len(index(IMPORTXML(K166, ""//div[@class='col-lg-2 user-stat stat-green']""),2,1))-8)),0)"),0.0)</f>
        <v>0</v>
      </c>
    </row>
    <row r="167" ht="15.0" customHeight="1">
      <c r="A167" s="52">
        <f t="shared" si="10"/>
        <v>160</v>
      </c>
      <c r="B167" s="53" t="str">
        <f t="shared" si="2"/>
        <v>Lake 🌊 Lighthouse 🏖️ Painting  #160 | R16 - C1</v>
      </c>
      <c r="C167" s="54">
        <v>16.0</v>
      </c>
      <c r="D167" s="54">
        <v>1.0</v>
      </c>
      <c r="E167" s="55">
        <v>48.15242721</v>
      </c>
      <c r="F167" s="55">
        <v>17.14939632</v>
      </c>
      <c r="G167" s="56" t="s">
        <v>51</v>
      </c>
      <c r="H167" s="57" t="s">
        <v>52</v>
      </c>
      <c r="I167" s="57" t="str">
        <f t="shared" si="3"/>
        <v/>
      </c>
      <c r="J167" s="57" t="str">
        <f t="shared" si="4"/>
        <v>Kapor24</v>
      </c>
      <c r="K167" s="58" t="s">
        <v>213</v>
      </c>
      <c r="L167" s="59"/>
      <c r="M167" s="60" t="b">
        <v>1</v>
      </c>
      <c r="N167" s="61">
        <f t="shared" si="11"/>
        <v>0</v>
      </c>
      <c r="O167" s="61">
        <f t="shared" si="12"/>
        <v>0</v>
      </c>
      <c r="P167" s="61">
        <f t="shared" si="13"/>
        <v>0</v>
      </c>
      <c r="Q167" s="62" t="str">
        <f t="shared" si="19"/>
        <v/>
      </c>
      <c r="R167" s="63" t="str">
        <f>IFERROR(__xludf.DUMMYFUNCTION("IF($P167=1,IFERROR(IMPORTXML($K167, ""//p[@class='status-date']""), ""Not Loading""),"""")"),"")</f>
        <v/>
      </c>
      <c r="S167" s="64"/>
      <c r="T167" s="64"/>
      <c r="U167" s="64" t="str">
        <f>IFERROR(__xludf.DUMMYFUNCTION("IF($P167=1,IFERROR(IMPORTXML($K167, ""//span[@class='deployed-at']""), ""Not Loading""),"""")"),"")</f>
        <v/>
      </c>
      <c r="V167" s="64"/>
      <c r="W167" s="64" t="str">
        <f t="shared" si="15"/>
        <v>Kapor24</v>
      </c>
      <c r="X167" s="65">
        <f>IFERROR(__xludf.DUMMYFUNCTION("iferror(VALUE(left(index(IMPORTXML(K167, ""//div[@class='col-lg-2 user-stat stat-green']""),2,1),len(index(IMPORTXML(K167, ""//div[@class='col-lg-2 user-stat stat-green']""),2,1))-8)),0)"),0.0)</f>
        <v>0</v>
      </c>
    </row>
    <row r="168" ht="15.0" customHeight="1">
      <c r="A168" s="52">
        <f t="shared" si="10"/>
        <v>161</v>
      </c>
      <c r="B168" s="53" t="str">
        <f t="shared" si="2"/>
        <v>Lake 🌊 Lighthouse 🏖️ Painting  #161 | R16 - C2</v>
      </c>
      <c r="C168" s="54">
        <v>16.0</v>
      </c>
      <c r="D168" s="54">
        <v>2.0</v>
      </c>
      <c r="E168" s="55">
        <v>48.15243973</v>
      </c>
      <c r="F168" s="55">
        <v>17.14961094</v>
      </c>
      <c r="G168" s="56" t="s">
        <v>68</v>
      </c>
      <c r="H168" s="57" t="s">
        <v>69</v>
      </c>
      <c r="I168" s="57" t="str">
        <f t="shared" si="3"/>
        <v/>
      </c>
      <c r="J168" s="57" t="str">
        <f t="shared" si="4"/>
        <v>mortonfox</v>
      </c>
      <c r="K168" s="58" t="s">
        <v>214</v>
      </c>
      <c r="L168" s="59"/>
      <c r="M168" s="60" t="b">
        <v>1</v>
      </c>
      <c r="N168" s="61">
        <f t="shared" si="11"/>
        <v>0</v>
      </c>
      <c r="O168" s="61">
        <f t="shared" si="12"/>
        <v>0</v>
      </c>
      <c r="P168" s="61">
        <f t="shared" si="13"/>
        <v>0</v>
      </c>
      <c r="Q168" s="62" t="str">
        <f t="shared" si="19"/>
        <v/>
      </c>
      <c r="R168" s="63" t="str">
        <f>IFERROR(__xludf.DUMMYFUNCTION("IF($P168=1,IFERROR(IMPORTXML($K168, ""//p[@class='status-date']""), ""Not Loading""),"""")"),"")</f>
        <v/>
      </c>
      <c r="S168" s="64"/>
      <c r="T168" s="64"/>
      <c r="U168" s="64" t="str">
        <f>IFERROR(__xludf.DUMMYFUNCTION("IF($P168=1,IFERROR(IMPORTXML($K168, ""//span[@class='deployed-at']""), ""Not Loading""),"""")"),"")</f>
        <v/>
      </c>
      <c r="V168" s="64"/>
      <c r="W168" s="64" t="str">
        <f t="shared" si="15"/>
        <v>mortonfox</v>
      </c>
      <c r="X168" s="65">
        <f>IFERROR(__xludf.DUMMYFUNCTION("iferror(VALUE(left(index(IMPORTXML(K168, ""//div[@class='col-lg-2 user-stat stat-green']""),2,1),len(index(IMPORTXML(K168, ""//div[@class='col-lg-2 user-stat stat-green']""),2,1))-8)),0)"),0.0)</f>
        <v>0</v>
      </c>
    </row>
    <row r="169" ht="15.0" customHeight="1">
      <c r="A169" s="52">
        <f t="shared" si="10"/>
        <v>162</v>
      </c>
      <c r="B169" s="53" t="str">
        <f t="shared" si="2"/>
        <v>Lake 🌊 Lighthouse 🏖️ Painting  #162 | R16 - C3</v>
      </c>
      <c r="C169" s="54">
        <v>16.0</v>
      </c>
      <c r="D169" s="54">
        <v>3.0</v>
      </c>
      <c r="E169" s="55">
        <v>48.15245226</v>
      </c>
      <c r="F169" s="55">
        <v>17.14982556</v>
      </c>
      <c r="G169" s="56" t="s">
        <v>185</v>
      </c>
      <c r="H169" s="57" t="s">
        <v>185</v>
      </c>
      <c r="I169" s="57" t="str">
        <f t="shared" si="3"/>
        <v/>
      </c>
      <c r="J169" s="57" t="str">
        <f t="shared" si="4"/>
        <v>Rikitan</v>
      </c>
      <c r="K169" s="58" t="s">
        <v>215</v>
      </c>
      <c r="L169" s="59"/>
      <c r="M169" s="60" t="b">
        <v>1</v>
      </c>
      <c r="N169" s="61">
        <f t="shared" si="11"/>
        <v>0</v>
      </c>
      <c r="O169" s="61">
        <f t="shared" si="12"/>
        <v>0</v>
      </c>
      <c r="P169" s="61">
        <f t="shared" si="13"/>
        <v>0</v>
      </c>
      <c r="Q169" s="62" t="str">
        <f t="shared" si="19"/>
        <v/>
      </c>
      <c r="R169" s="63" t="str">
        <f>IFERROR(__xludf.DUMMYFUNCTION("IF($P169=1,IFERROR(IMPORTXML($K169, ""//p[@class='status-date']""), ""Not Loading""),"""")"),"")</f>
        <v/>
      </c>
      <c r="S169" s="64"/>
      <c r="T169" s="64"/>
      <c r="U169" s="64" t="str">
        <f>IFERROR(__xludf.DUMMYFUNCTION("IF($P169=1,IFERROR(IMPORTXML($K169, ""//span[@class='deployed-at']""), ""Not Loading""),"""")"),"")</f>
        <v/>
      </c>
      <c r="V169" s="64"/>
      <c r="W169" s="64" t="str">
        <f t="shared" si="15"/>
        <v>Rikitan</v>
      </c>
      <c r="X169" s="65">
        <f>IFERROR(__xludf.DUMMYFUNCTION("iferror(VALUE(left(index(IMPORTXML(K169, ""//div[@class='col-lg-2 user-stat stat-green']""),2,1),len(index(IMPORTXML(K169, ""//div[@class='col-lg-2 user-stat stat-green']""),2,1))-8)),0)"),0.0)</f>
        <v>0</v>
      </c>
    </row>
    <row r="170" ht="15.0" customHeight="1">
      <c r="A170" s="52">
        <f t="shared" si="10"/>
        <v>163</v>
      </c>
      <c r="B170" s="53" t="str">
        <f t="shared" si="2"/>
        <v>Lake 🌊 Lighthouse 🏖️ Painting  #163 | R16 - C4</v>
      </c>
      <c r="C170" s="54">
        <v>16.0</v>
      </c>
      <c r="D170" s="54">
        <v>4.0</v>
      </c>
      <c r="E170" s="55">
        <v>48.15246479</v>
      </c>
      <c r="F170" s="55">
        <v>17.15004018</v>
      </c>
      <c r="G170" s="56" t="s">
        <v>185</v>
      </c>
      <c r="H170" s="57" t="s">
        <v>185</v>
      </c>
      <c r="I170" s="57" t="str">
        <f t="shared" si="3"/>
        <v/>
      </c>
      <c r="J170" s="57" t="str">
        <f t="shared" si="4"/>
        <v>Netkaloz</v>
      </c>
      <c r="K170" s="58" t="s">
        <v>216</v>
      </c>
      <c r="L170" s="59"/>
      <c r="M170" s="60" t="b">
        <v>1</v>
      </c>
      <c r="N170" s="61">
        <f t="shared" si="11"/>
        <v>0</v>
      </c>
      <c r="O170" s="61">
        <f t="shared" si="12"/>
        <v>0</v>
      </c>
      <c r="P170" s="61">
        <f t="shared" si="13"/>
        <v>0</v>
      </c>
      <c r="Q170" s="62" t="str">
        <f t="shared" si="19"/>
        <v/>
      </c>
      <c r="R170" s="63" t="str">
        <f>IFERROR(__xludf.DUMMYFUNCTION("IF($P170=1,IFERROR(IMPORTXML($K170, ""//p[@class='status-date']""), ""Not Loading""),"""")"),"")</f>
        <v/>
      </c>
      <c r="S170" s="64"/>
      <c r="T170" s="64"/>
      <c r="U170" s="64" t="str">
        <f>IFERROR(__xludf.DUMMYFUNCTION("IF($P170=1,IFERROR(IMPORTXML($K170, ""//span[@class='deployed-at']""), ""Not Loading""),"""")"),"")</f>
        <v/>
      </c>
      <c r="V170" s="64"/>
      <c r="W170" s="64" t="str">
        <f t="shared" si="15"/>
        <v>Netkaloz</v>
      </c>
      <c r="X170" s="65">
        <f>IFERROR(__xludf.DUMMYFUNCTION("iferror(VALUE(left(index(IMPORTXML(K170, ""//div[@class='col-lg-2 user-stat stat-green']""),2,1),len(index(IMPORTXML(K170, ""//div[@class='col-lg-2 user-stat stat-green']""),2,1))-8)),0)"),0.0)</f>
        <v>0</v>
      </c>
    </row>
    <row r="171" ht="15.0" customHeight="1">
      <c r="A171" s="52">
        <f t="shared" si="10"/>
        <v>164</v>
      </c>
      <c r="B171" s="53" t="str">
        <f t="shared" si="2"/>
        <v>Lake 🌊 Lighthouse 🏖️ Painting  #164 | R16 - C5</v>
      </c>
      <c r="C171" s="54">
        <v>16.0</v>
      </c>
      <c r="D171" s="54">
        <v>5.0</v>
      </c>
      <c r="E171" s="55">
        <v>48.15247731</v>
      </c>
      <c r="F171" s="55">
        <v>17.1502548</v>
      </c>
      <c r="G171" s="56" t="s">
        <v>185</v>
      </c>
      <c r="H171" s="57" t="s">
        <v>185</v>
      </c>
      <c r="I171" s="57" t="str">
        <f t="shared" si="3"/>
        <v/>
      </c>
      <c r="J171" s="57" t="str">
        <f t="shared" si="4"/>
        <v>Insert URL ▶</v>
      </c>
      <c r="K171" s="58"/>
      <c r="L171" s="59"/>
      <c r="M171" s="60" t="b">
        <v>0</v>
      </c>
      <c r="N171" s="61">
        <f t="shared" si="11"/>
        <v>1</v>
      </c>
      <c r="O171" s="61">
        <f t="shared" si="12"/>
        <v>0</v>
      </c>
      <c r="P171" s="61">
        <f t="shared" si="13"/>
        <v>0</v>
      </c>
      <c r="Q171" s="62" t="str">
        <f t="shared" si="19"/>
        <v/>
      </c>
      <c r="R171" s="63" t="str">
        <f>IFERROR(__xludf.DUMMYFUNCTION("IF($P171=1,IFERROR(IMPORTXML($K171, ""//p[@class='status-date']""), ""Not Loading""),"""")"),"")</f>
        <v/>
      </c>
      <c r="S171" s="64"/>
      <c r="T171" s="64"/>
      <c r="U171" s="64" t="str">
        <f>IFERROR(__xludf.DUMMYFUNCTION("IF($P171=1,IFERROR(IMPORTXML($K171, ""//span[@class='deployed-at']""), ""Not Loading""),"""")"),"")</f>
        <v/>
      </c>
      <c r="V171" s="64"/>
      <c r="W171" s="64" t="str">
        <f t="shared" si="15"/>
        <v/>
      </c>
      <c r="X171" s="65">
        <f>IFERROR(__xludf.DUMMYFUNCTION("iferror(VALUE(left(index(IMPORTXML(K171, ""//div[@class='col-lg-2 user-stat stat-green']""),2,1),len(index(IMPORTXML(K171, ""//div[@class='col-lg-2 user-stat stat-green']""),2,1))-8)),0)"),0.0)</f>
        <v>0</v>
      </c>
    </row>
    <row r="172" ht="15.0" customHeight="1">
      <c r="A172" s="52">
        <f t="shared" si="10"/>
        <v>165</v>
      </c>
      <c r="B172" s="53" t="str">
        <f t="shared" si="2"/>
        <v>Lake 🌊 Lighthouse 🏖️ Painting  #165 | R16 - C6</v>
      </c>
      <c r="C172" s="54">
        <v>16.0</v>
      </c>
      <c r="D172" s="54">
        <v>6.0</v>
      </c>
      <c r="E172" s="55">
        <v>48.15248984</v>
      </c>
      <c r="F172" s="55">
        <v>17.15046942</v>
      </c>
      <c r="G172" s="56" t="s">
        <v>68</v>
      </c>
      <c r="H172" s="57" t="s">
        <v>69</v>
      </c>
      <c r="I172" s="57" t="str">
        <f t="shared" si="3"/>
        <v/>
      </c>
      <c r="J172" s="57" t="str">
        <f t="shared" si="4"/>
        <v>Kapor24</v>
      </c>
      <c r="K172" s="58" t="s">
        <v>217</v>
      </c>
      <c r="L172" s="59"/>
      <c r="M172" s="60" t="b">
        <v>1</v>
      </c>
      <c r="N172" s="61">
        <f t="shared" si="11"/>
        <v>0</v>
      </c>
      <c r="O172" s="61">
        <f t="shared" si="12"/>
        <v>0</v>
      </c>
      <c r="P172" s="61">
        <f t="shared" si="13"/>
        <v>0</v>
      </c>
      <c r="Q172" s="62" t="str">
        <f t="shared" si="19"/>
        <v/>
      </c>
      <c r="R172" s="63" t="str">
        <f>IFERROR(__xludf.DUMMYFUNCTION("IF($P172=1,IFERROR(IMPORTXML($K172, ""//p[@class='status-date']""), ""Not Loading""),"""")"),"")</f>
        <v/>
      </c>
      <c r="S172" s="64"/>
      <c r="T172" s="64"/>
      <c r="U172" s="64" t="str">
        <f>IFERROR(__xludf.DUMMYFUNCTION("IF($P172=1,IFERROR(IMPORTXML($K172, ""//span[@class='deployed-at']""), ""Not Loading""),"""")"),"")</f>
        <v/>
      </c>
      <c r="V172" s="64"/>
      <c r="W172" s="64" t="str">
        <f t="shared" si="15"/>
        <v>Kapor24</v>
      </c>
      <c r="X172" s="65">
        <f>IFERROR(__xludf.DUMMYFUNCTION("iferror(VALUE(left(index(IMPORTXML(K172, ""//div[@class='col-lg-2 user-stat stat-green']""),2,1),len(index(IMPORTXML(K172, ""//div[@class='col-lg-2 user-stat stat-green']""),2,1))-8)),0)"),0.0)</f>
        <v>0</v>
      </c>
    </row>
    <row r="173" ht="15.0" customHeight="1">
      <c r="A173" s="52">
        <f t="shared" si="10"/>
        <v>166</v>
      </c>
      <c r="B173" s="53" t="str">
        <f t="shared" si="2"/>
        <v>Lake 🌊 Lighthouse 🏖️ Painting  #166 | R16 - C7</v>
      </c>
      <c r="C173" s="54">
        <v>16.0</v>
      </c>
      <c r="D173" s="54">
        <v>7.0</v>
      </c>
      <c r="E173" s="55">
        <v>48.15250237</v>
      </c>
      <c r="F173" s="55">
        <v>17.15068404</v>
      </c>
      <c r="G173" s="56" t="s">
        <v>185</v>
      </c>
      <c r="H173" s="57" t="s">
        <v>185</v>
      </c>
      <c r="I173" s="57" t="str">
        <f t="shared" si="3"/>
        <v/>
      </c>
      <c r="J173" s="57" t="str">
        <f t="shared" si="4"/>
        <v>MeanderingMonkeys</v>
      </c>
      <c r="K173" s="58" t="s">
        <v>218</v>
      </c>
      <c r="L173" s="59"/>
      <c r="M173" s="60" t="b">
        <v>1</v>
      </c>
      <c r="N173" s="61">
        <f t="shared" si="11"/>
        <v>0</v>
      </c>
      <c r="O173" s="61">
        <f t="shared" si="12"/>
        <v>0</v>
      </c>
      <c r="P173" s="61">
        <f t="shared" si="13"/>
        <v>0</v>
      </c>
      <c r="Q173" s="62" t="str">
        <f t="shared" si="19"/>
        <v/>
      </c>
      <c r="R173" s="63" t="str">
        <f>IFERROR(__xludf.DUMMYFUNCTION("IF($P173=1,IFERROR(IMPORTXML($K173, ""//p[@class='status-date']""), ""Not Loading""),"""")"),"")</f>
        <v/>
      </c>
      <c r="S173" s="64"/>
      <c r="T173" s="64"/>
      <c r="U173" s="64" t="str">
        <f>IFERROR(__xludf.DUMMYFUNCTION("IF($P173=1,IFERROR(IMPORTXML($K173, ""//span[@class='deployed-at']""), ""Not Loading""),"""")"),"")</f>
        <v/>
      </c>
      <c r="V173" s="64"/>
      <c r="W173" s="64" t="str">
        <f t="shared" si="15"/>
        <v>MeanderingMonkeys</v>
      </c>
      <c r="X173" s="65">
        <f>IFERROR(__xludf.DUMMYFUNCTION("iferror(VALUE(left(index(IMPORTXML(K173, ""//div[@class='col-lg-2 user-stat stat-green']""),2,1),len(index(IMPORTXML(K173, ""//div[@class='col-lg-2 user-stat stat-green']""),2,1))-8)),0)"),0.0)</f>
        <v>0</v>
      </c>
    </row>
    <row r="174" ht="15.0" customHeight="1">
      <c r="A174" s="52">
        <f t="shared" si="10"/>
        <v>167</v>
      </c>
      <c r="B174" s="53" t="str">
        <f t="shared" si="2"/>
        <v>Lake 🌊 Lighthouse 🏖️ Painting  #167 | R16 - C8</v>
      </c>
      <c r="C174" s="54">
        <v>16.0</v>
      </c>
      <c r="D174" s="54">
        <v>8.0</v>
      </c>
      <c r="E174" s="55">
        <v>48.15251489</v>
      </c>
      <c r="F174" s="55">
        <v>17.15089866</v>
      </c>
      <c r="G174" s="56" t="s">
        <v>185</v>
      </c>
      <c r="H174" s="57" t="s">
        <v>185</v>
      </c>
      <c r="I174" s="57" t="str">
        <f t="shared" si="3"/>
        <v/>
      </c>
      <c r="J174" s="57" t="str">
        <f t="shared" si="4"/>
        <v>pikespice</v>
      </c>
      <c r="K174" s="58" t="s">
        <v>219</v>
      </c>
      <c r="L174" s="59"/>
      <c r="M174" s="60" t="b">
        <v>1</v>
      </c>
      <c r="N174" s="61">
        <f t="shared" si="11"/>
        <v>0</v>
      </c>
      <c r="O174" s="61">
        <f t="shared" si="12"/>
        <v>0</v>
      </c>
      <c r="P174" s="61">
        <f t="shared" si="13"/>
        <v>0</v>
      </c>
      <c r="Q174" s="62" t="str">
        <f t="shared" si="19"/>
        <v/>
      </c>
      <c r="R174" s="63" t="str">
        <f>IFERROR(__xludf.DUMMYFUNCTION("IF($P174=1,IFERROR(IMPORTXML($K174, ""//p[@class='status-date']""), ""Not Loading""),"""")"),"")</f>
        <v/>
      </c>
      <c r="S174" s="64"/>
      <c r="T174" s="64"/>
      <c r="U174" s="64" t="str">
        <f>IFERROR(__xludf.DUMMYFUNCTION("IF($P174=1,IFERROR(IMPORTXML($K174, ""//span[@class='deployed-at']""), ""Not Loading""),"""")"),"")</f>
        <v/>
      </c>
      <c r="V174" s="64"/>
      <c r="W174" s="64" t="str">
        <f t="shared" si="15"/>
        <v>pikespice</v>
      </c>
      <c r="X174" s="65">
        <f>IFERROR(__xludf.DUMMYFUNCTION("iferror(VALUE(left(index(IMPORTXML(K174, ""//div[@class='col-lg-2 user-stat stat-green']""),2,1),len(index(IMPORTXML(K174, ""//div[@class='col-lg-2 user-stat stat-green']""),2,1))-8)),0)"),0.0)</f>
        <v>0</v>
      </c>
    </row>
    <row r="175" ht="15.0" customHeight="1">
      <c r="A175" s="52">
        <f t="shared" si="10"/>
        <v>168</v>
      </c>
      <c r="B175" s="53" t="str">
        <f t="shared" si="2"/>
        <v>Lake 🌊 Lighthouse 🏖️ Painting  #168 | R16 - C9</v>
      </c>
      <c r="C175" s="54">
        <v>16.0</v>
      </c>
      <c r="D175" s="54">
        <v>9.0</v>
      </c>
      <c r="E175" s="55">
        <v>48.15252742</v>
      </c>
      <c r="F175" s="55">
        <v>17.15111328</v>
      </c>
      <c r="G175" s="56" t="s">
        <v>185</v>
      </c>
      <c r="H175" s="57" t="s">
        <v>185</v>
      </c>
      <c r="I175" s="57" t="str">
        <f t="shared" si="3"/>
        <v/>
      </c>
      <c r="J175" s="57" t="str">
        <f t="shared" si="4"/>
        <v>TheOneWhoScans</v>
      </c>
      <c r="K175" s="58" t="s">
        <v>220</v>
      </c>
      <c r="L175" s="59"/>
      <c r="M175" s="60" t="b">
        <v>1</v>
      </c>
      <c r="N175" s="61">
        <f t="shared" si="11"/>
        <v>0</v>
      </c>
      <c r="O175" s="61">
        <f t="shared" si="12"/>
        <v>0</v>
      </c>
      <c r="P175" s="61">
        <f t="shared" si="13"/>
        <v>0</v>
      </c>
      <c r="Q175" s="62" t="str">
        <f t="shared" si="19"/>
        <v/>
      </c>
      <c r="R175" s="63" t="str">
        <f>IFERROR(__xludf.DUMMYFUNCTION("IF($P175=1,IFERROR(IMPORTXML($K175, ""//p[@class='status-date']""), ""Not Loading""),"""")"),"")</f>
        <v/>
      </c>
      <c r="S175" s="64"/>
      <c r="T175" s="64"/>
      <c r="U175" s="64" t="str">
        <f>IFERROR(__xludf.DUMMYFUNCTION("IF($P175=1,IFERROR(IMPORTXML($K175, ""//span[@class='deployed-at']""), ""Not Loading""),"""")"),"")</f>
        <v/>
      </c>
      <c r="V175" s="64"/>
      <c r="W175" s="64" t="str">
        <f t="shared" si="15"/>
        <v>TheOneWhoScans</v>
      </c>
      <c r="X175" s="65">
        <f>IFERROR(__xludf.DUMMYFUNCTION("iferror(VALUE(left(index(IMPORTXML(K175, ""//div[@class='col-lg-2 user-stat stat-green']""),2,1),len(index(IMPORTXML(K175, ""//div[@class='col-lg-2 user-stat stat-green']""),2,1))-8)),0)"),0.0)</f>
        <v>0</v>
      </c>
    </row>
    <row r="176" ht="15.0" customHeight="1">
      <c r="A176" s="52">
        <f t="shared" si="10"/>
        <v>169</v>
      </c>
      <c r="B176" s="53" t="str">
        <f t="shared" si="2"/>
        <v>Lake 🌊 Lighthouse 🏖️ Painting  #169 | R16 - C10</v>
      </c>
      <c r="C176" s="54">
        <v>16.0</v>
      </c>
      <c r="D176" s="54">
        <v>10.0</v>
      </c>
      <c r="E176" s="55">
        <v>48.15253995</v>
      </c>
      <c r="F176" s="55">
        <v>17.1513279</v>
      </c>
      <c r="G176" s="56" t="s">
        <v>68</v>
      </c>
      <c r="H176" s="57" t="s">
        <v>69</v>
      </c>
      <c r="I176" s="57" t="str">
        <f t="shared" si="3"/>
        <v/>
      </c>
      <c r="J176" s="57" t="str">
        <f t="shared" si="4"/>
        <v>mdtt</v>
      </c>
      <c r="K176" s="58" t="s">
        <v>221</v>
      </c>
      <c r="L176" s="59"/>
      <c r="M176" s="60" t="b">
        <v>1</v>
      </c>
      <c r="N176" s="61">
        <f t="shared" si="11"/>
        <v>0</v>
      </c>
      <c r="O176" s="61">
        <f t="shared" si="12"/>
        <v>0</v>
      </c>
      <c r="P176" s="61">
        <f t="shared" si="13"/>
        <v>0</v>
      </c>
      <c r="Q176" s="62" t="str">
        <f t="shared" si="19"/>
        <v/>
      </c>
      <c r="R176" s="63" t="str">
        <f>IFERROR(__xludf.DUMMYFUNCTION("IF($P176=1,IFERROR(IMPORTXML($K176, ""//p[@class='status-date']""), ""Not Loading""),"""")"),"")</f>
        <v/>
      </c>
      <c r="S176" s="64"/>
      <c r="T176" s="64"/>
      <c r="U176" s="64" t="str">
        <f>IFERROR(__xludf.DUMMYFUNCTION("IF($P176=1,IFERROR(IMPORTXML($K176, ""//span[@class='deployed-at']""), ""Not Loading""),"""")"),"")</f>
        <v/>
      </c>
      <c r="V176" s="64"/>
      <c r="W176" s="64" t="str">
        <f t="shared" si="15"/>
        <v>mdtt</v>
      </c>
      <c r="X176" s="65">
        <f>IFERROR(__xludf.DUMMYFUNCTION("iferror(VALUE(left(index(IMPORTXML(K176, ""//div[@class='col-lg-2 user-stat stat-green']""),2,1),len(index(IMPORTXML(K176, ""//div[@class='col-lg-2 user-stat stat-green']""),2,1))-8)),0)"),0.0)</f>
        <v>0</v>
      </c>
    </row>
    <row r="177" ht="15.0" customHeight="1">
      <c r="A177" s="52">
        <f t="shared" si="10"/>
        <v>170</v>
      </c>
      <c r="B177" s="53" t="str">
        <f t="shared" si="2"/>
        <v>Lake 🌊 Lighthouse 🏖️ Painting  #170 | R16 - C11</v>
      </c>
      <c r="C177" s="54">
        <v>16.0</v>
      </c>
      <c r="D177" s="54">
        <v>11.0</v>
      </c>
      <c r="E177" s="55">
        <v>48.15255247</v>
      </c>
      <c r="F177" s="55">
        <v>17.15154252</v>
      </c>
      <c r="G177" s="56" t="s">
        <v>96</v>
      </c>
      <c r="H177" s="57" t="s">
        <v>97</v>
      </c>
      <c r="I177" s="57" t="str">
        <f t="shared" si="3"/>
        <v/>
      </c>
      <c r="J177" s="57" t="str">
        <f t="shared" si="4"/>
        <v>kpcrystal07</v>
      </c>
      <c r="K177" s="58" t="s">
        <v>222</v>
      </c>
      <c r="L177" s="59"/>
      <c r="M177" s="60" t="b">
        <v>1</v>
      </c>
      <c r="N177" s="61">
        <f t="shared" si="11"/>
        <v>0</v>
      </c>
      <c r="O177" s="61">
        <f t="shared" si="12"/>
        <v>0</v>
      </c>
      <c r="P177" s="61">
        <f t="shared" si="13"/>
        <v>0</v>
      </c>
      <c r="Q177" s="62" t="str">
        <f t="shared" si="19"/>
        <v/>
      </c>
      <c r="R177" s="63" t="str">
        <f>IFERROR(__xludf.DUMMYFUNCTION("IF($P177=1,IFERROR(IMPORTXML($K177, ""//p[@class='status-date']""), ""Not Loading""),"""")"),"")</f>
        <v/>
      </c>
      <c r="S177" s="64"/>
      <c r="T177" s="64"/>
      <c r="U177" s="64" t="str">
        <f>IFERROR(__xludf.DUMMYFUNCTION("IF($P177=1,IFERROR(IMPORTXML($K177, ""//span[@class='deployed-at']""), ""Not Loading""),"""")"),"")</f>
        <v/>
      </c>
      <c r="V177" s="64"/>
      <c r="W177" s="64" t="str">
        <f t="shared" si="15"/>
        <v>kpcrystal07</v>
      </c>
      <c r="X177" s="65">
        <f>IFERROR(__xludf.DUMMYFUNCTION("iferror(VALUE(left(index(IMPORTXML(K177, ""//div[@class='col-lg-2 user-stat stat-green']""),2,1),len(index(IMPORTXML(K177, ""//div[@class='col-lg-2 user-stat stat-green']""),2,1))-8)),0)"),0.0)</f>
        <v>0</v>
      </c>
    </row>
    <row r="178" ht="15.0" customHeight="1">
      <c r="A178" s="52">
        <f t="shared" si="10"/>
        <v>171</v>
      </c>
      <c r="B178" s="53" t="str">
        <f t="shared" si="2"/>
        <v>Lake 🌊 Lighthouse 🏖️ Painting  #171 | R16 - C12</v>
      </c>
      <c r="C178" s="54">
        <v>16.0</v>
      </c>
      <c r="D178" s="54">
        <v>12.0</v>
      </c>
      <c r="E178" s="55">
        <v>48.152565</v>
      </c>
      <c r="F178" s="55">
        <v>17.15175714</v>
      </c>
      <c r="G178" s="56" t="s">
        <v>96</v>
      </c>
      <c r="H178" s="57" t="s">
        <v>97</v>
      </c>
      <c r="I178" s="57" t="str">
        <f t="shared" si="3"/>
        <v/>
      </c>
      <c r="J178" s="57" t="str">
        <f t="shared" si="4"/>
        <v>Kapor24</v>
      </c>
      <c r="K178" s="58" t="s">
        <v>223</v>
      </c>
      <c r="L178" s="59"/>
      <c r="M178" s="60" t="b">
        <v>1</v>
      </c>
      <c r="N178" s="61">
        <f t="shared" si="11"/>
        <v>0</v>
      </c>
      <c r="O178" s="61">
        <f t="shared" si="12"/>
        <v>0</v>
      </c>
      <c r="P178" s="61">
        <f t="shared" si="13"/>
        <v>0</v>
      </c>
      <c r="Q178" s="62" t="str">
        <f t="shared" si="19"/>
        <v/>
      </c>
      <c r="R178" s="63" t="str">
        <f>IFERROR(__xludf.DUMMYFUNCTION("IF($P178=1,IFERROR(IMPORTXML($K178, ""//p[@class='status-date']""), ""Not Loading""),"""")"),"")</f>
        <v/>
      </c>
      <c r="S178" s="64"/>
      <c r="T178" s="64"/>
      <c r="U178" s="64" t="str">
        <f>IFERROR(__xludf.DUMMYFUNCTION("IF($P178=1,IFERROR(IMPORTXML($K178, ""//span[@class='deployed-at']""), ""Not Loading""),"""")"),"")</f>
        <v/>
      </c>
      <c r="V178" s="64"/>
      <c r="W178" s="64" t="str">
        <f t="shared" si="15"/>
        <v>Kapor24</v>
      </c>
      <c r="X178" s="65">
        <f>IFERROR(__xludf.DUMMYFUNCTION("iferror(VALUE(left(index(IMPORTXML(K178, ""//div[@class='col-lg-2 user-stat stat-green']""),2,1),len(index(IMPORTXML(K178, ""//div[@class='col-lg-2 user-stat stat-green']""),2,1))-8)),0)"),0.0)</f>
        <v>0</v>
      </c>
    </row>
    <row r="179" ht="15.0" customHeight="1">
      <c r="A179" s="52">
        <f t="shared" si="10"/>
        <v>172</v>
      </c>
      <c r="B179" s="53" t="str">
        <f t="shared" si="2"/>
        <v>Lake 🌊 Lighthouse 🏖️ Painting  #172 | R16 - C13</v>
      </c>
      <c r="C179" s="54">
        <v>16.0</v>
      </c>
      <c r="D179" s="54">
        <v>13.0</v>
      </c>
      <c r="E179" s="55">
        <v>48.15257753</v>
      </c>
      <c r="F179" s="55">
        <v>17.15197176</v>
      </c>
      <c r="G179" s="56" t="s">
        <v>96</v>
      </c>
      <c r="H179" s="57" t="s">
        <v>97</v>
      </c>
      <c r="I179" s="57" t="str">
        <f t="shared" si="3"/>
        <v/>
      </c>
      <c r="J179" s="57" t="str">
        <f t="shared" si="4"/>
        <v>halizwein</v>
      </c>
      <c r="K179" s="58" t="s">
        <v>224</v>
      </c>
      <c r="L179" s="59"/>
      <c r="M179" s="60" t="b">
        <v>1</v>
      </c>
      <c r="N179" s="61">
        <f t="shared" si="11"/>
        <v>0</v>
      </c>
      <c r="O179" s="61">
        <f t="shared" si="12"/>
        <v>0</v>
      </c>
      <c r="P179" s="61">
        <f t="shared" si="13"/>
        <v>0</v>
      </c>
      <c r="Q179" s="62" t="str">
        <f t="shared" si="19"/>
        <v/>
      </c>
      <c r="R179" s="63" t="str">
        <f>IFERROR(__xludf.DUMMYFUNCTION("IF($P179=1,IFERROR(IMPORTXML($K179, ""//p[@class='status-date']""), ""Not Loading""),"""")"),"")</f>
        <v/>
      </c>
      <c r="S179" s="64"/>
      <c r="T179" s="64"/>
      <c r="U179" s="64" t="str">
        <f>IFERROR(__xludf.DUMMYFUNCTION("IF($P179=1,IFERROR(IMPORTXML($K179, ""//span[@class='deployed-at']""), ""Not Loading""),"""")"),"")</f>
        <v/>
      </c>
      <c r="V179" s="64"/>
      <c r="W179" s="64" t="str">
        <f t="shared" si="15"/>
        <v>halizwein</v>
      </c>
      <c r="X179" s="65">
        <f>IFERROR(__xludf.DUMMYFUNCTION("iferror(VALUE(left(index(IMPORTXML(K179, ""//div[@class='col-lg-2 user-stat stat-green']""),2,1),len(index(IMPORTXML(K179, ""//div[@class='col-lg-2 user-stat stat-green']""),2,1))-8)),0)"),0.0)</f>
        <v>0</v>
      </c>
    </row>
    <row r="180" ht="15.0" customHeight="1">
      <c r="A180" s="52">
        <f t="shared" si="10"/>
        <v>173</v>
      </c>
      <c r="B180" s="53" t="str">
        <f t="shared" si="2"/>
        <v>Lake 🌊 Lighthouse 🏖️ Painting  #173 | R16 - C14</v>
      </c>
      <c r="C180" s="54">
        <v>16.0</v>
      </c>
      <c r="D180" s="54">
        <v>14.0</v>
      </c>
      <c r="E180" s="55">
        <v>48.15259005</v>
      </c>
      <c r="F180" s="55">
        <v>17.15218638</v>
      </c>
      <c r="G180" s="56" t="s">
        <v>225</v>
      </c>
      <c r="H180" s="57" t="s">
        <v>226</v>
      </c>
      <c r="I180" s="57" t="str">
        <f t="shared" si="3"/>
        <v/>
      </c>
      <c r="J180" s="57" t="str">
        <f t="shared" si="4"/>
        <v>TFAL</v>
      </c>
      <c r="K180" s="58" t="s">
        <v>227</v>
      </c>
      <c r="L180" s="59"/>
      <c r="M180" s="60" t="b">
        <v>1</v>
      </c>
      <c r="N180" s="61">
        <f t="shared" si="11"/>
        <v>0</v>
      </c>
      <c r="O180" s="61">
        <f t="shared" si="12"/>
        <v>0</v>
      </c>
      <c r="P180" s="61">
        <f t="shared" si="13"/>
        <v>0</v>
      </c>
      <c r="Q180" s="62" t="str">
        <f t="shared" si="19"/>
        <v/>
      </c>
      <c r="R180" s="63" t="str">
        <f>IFERROR(__xludf.DUMMYFUNCTION("IF($P180=1,IFERROR(IMPORTXML($K180, ""//p[@class='status-date']""), ""Not Loading""),"""")"),"")</f>
        <v/>
      </c>
      <c r="S180" s="64"/>
      <c r="T180" s="64"/>
      <c r="U180" s="64" t="str">
        <f>IFERROR(__xludf.DUMMYFUNCTION("IF($P180=1,IFERROR(IMPORTXML($K180, ""//span[@class='deployed-at']""), ""Not Loading""),"""")"),"")</f>
        <v/>
      </c>
      <c r="V180" s="64"/>
      <c r="W180" s="64" t="str">
        <f t="shared" si="15"/>
        <v>TFAL</v>
      </c>
      <c r="X180" s="65">
        <f>IFERROR(__xludf.DUMMYFUNCTION("iferror(VALUE(left(index(IMPORTXML(K180, ""//div[@class='col-lg-2 user-stat stat-green']""),2,1),len(index(IMPORTXML(K180, ""//div[@class='col-lg-2 user-stat stat-green']""),2,1))-8)),0)"),0.0)</f>
        <v>0</v>
      </c>
    </row>
    <row r="181" ht="15.0" customHeight="1">
      <c r="A181" s="52">
        <f t="shared" si="10"/>
        <v>174</v>
      </c>
      <c r="B181" s="53" t="str">
        <f t="shared" si="2"/>
        <v>Lake 🌊 Lighthouse 🏖️ Painting  #174 | R16 - C15</v>
      </c>
      <c r="C181" s="54">
        <v>16.0</v>
      </c>
      <c r="D181" s="54">
        <v>15.0</v>
      </c>
      <c r="E181" s="55">
        <v>48.15260258</v>
      </c>
      <c r="F181" s="55">
        <v>17.152401</v>
      </c>
      <c r="G181" s="56" t="s">
        <v>51</v>
      </c>
      <c r="H181" s="57" t="s">
        <v>52</v>
      </c>
      <c r="I181" s="57" t="str">
        <f t="shared" si="3"/>
        <v/>
      </c>
      <c r="J181" s="57" t="str">
        <f t="shared" si="4"/>
        <v>Kapor24</v>
      </c>
      <c r="K181" s="58" t="s">
        <v>228</v>
      </c>
      <c r="L181" s="59"/>
      <c r="M181" s="60" t="b">
        <v>1</v>
      </c>
      <c r="N181" s="61">
        <f t="shared" si="11"/>
        <v>0</v>
      </c>
      <c r="O181" s="61">
        <f t="shared" si="12"/>
        <v>0</v>
      </c>
      <c r="P181" s="61">
        <f t="shared" si="13"/>
        <v>0</v>
      </c>
      <c r="Q181" s="62" t="str">
        <f t="shared" si="19"/>
        <v/>
      </c>
      <c r="R181" s="63" t="str">
        <f>IFERROR(__xludf.DUMMYFUNCTION("IF($P181=1,IFERROR(IMPORTXML($K181, ""//p[@class='status-date']""), ""Not Loading""),"""")"),"")</f>
        <v/>
      </c>
      <c r="S181" s="64"/>
      <c r="T181" s="64"/>
      <c r="U181" s="64" t="str">
        <f>IFERROR(__xludf.DUMMYFUNCTION("IF($P181=1,IFERROR(IMPORTXML($K181, ""//span[@class='deployed-at']""), ""Not Loading""),"""")"),"")</f>
        <v/>
      </c>
      <c r="V181" s="64"/>
      <c r="W181" s="64" t="str">
        <f t="shared" si="15"/>
        <v>Kapor24</v>
      </c>
      <c r="X181" s="65">
        <f>IFERROR(__xludf.DUMMYFUNCTION("iferror(VALUE(left(index(IMPORTXML(K181, ""//div[@class='col-lg-2 user-stat stat-green']""),2,1),len(index(IMPORTXML(K181, ""//div[@class='col-lg-2 user-stat stat-green']""),2,1))-8)),0)"),0.0)</f>
        <v>0</v>
      </c>
    </row>
    <row r="182" ht="15.0" customHeight="1">
      <c r="A182" s="52">
        <f t="shared" si="10"/>
        <v>175</v>
      </c>
      <c r="B182" s="53" t="str">
        <f t="shared" si="2"/>
        <v>Lake 🌊 Lighthouse 🏖️ Painting  #175 | R17 - C1</v>
      </c>
      <c r="C182" s="54">
        <v>17.0</v>
      </c>
      <c r="D182" s="54">
        <v>1.0</v>
      </c>
      <c r="E182" s="55">
        <v>48.15228402</v>
      </c>
      <c r="F182" s="55">
        <v>17.14941508</v>
      </c>
      <c r="G182" s="56" t="s">
        <v>51</v>
      </c>
      <c r="H182" s="57" t="s">
        <v>52</v>
      </c>
      <c r="I182" s="57" t="str">
        <f t="shared" si="3"/>
        <v/>
      </c>
      <c r="J182" s="57" t="str">
        <f t="shared" si="4"/>
        <v>Charonovci</v>
      </c>
      <c r="K182" s="58" t="s">
        <v>229</v>
      </c>
      <c r="L182" s="59"/>
      <c r="M182" s="60" t="b">
        <v>1</v>
      </c>
      <c r="N182" s="61">
        <f t="shared" si="11"/>
        <v>0</v>
      </c>
      <c r="O182" s="61">
        <f t="shared" si="12"/>
        <v>0</v>
      </c>
      <c r="P182" s="61">
        <f t="shared" si="13"/>
        <v>0</v>
      </c>
      <c r="Q182" s="62" t="str">
        <f t="shared" si="19"/>
        <v/>
      </c>
      <c r="R182" s="63" t="str">
        <f>IFERROR(__xludf.DUMMYFUNCTION("IF($P182=1,IFERROR(IMPORTXML($K182, ""//p[@class='status-date']""), ""Not Loading""),"""")"),"")</f>
        <v/>
      </c>
      <c r="S182" s="64"/>
      <c r="T182" s="64"/>
      <c r="U182" s="64" t="str">
        <f>IFERROR(__xludf.DUMMYFUNCTION("IF($P182=1,IFERROR(IMPORTXML($K182, ""//span[@class='deployed-at']""), ""Not Loading""),"""")"),"")</f>
        <v/>
      </c>
      <c r="V182" s="64"/>
      <c r="W182" s="64" t="str">
        <f t="shared" si="15"/>
        <v>Charonovci</v>
      </c>
      <c r="X182" s="65">
        <f>IFERROR(__xludf.DUMMYFUNCTION("iferror(VALUE(left(index(IMPORTXML(K182, ""//div[@class='col-lg-2 user-stat stat-green']""),2,1),len(index(IMPORTXML(K182, ""//div[@class='col-lg-2 user-stat stat-green']""),2,1))-8)),0)"),0.0)</f>
        <v>0</v>
      </c>
    </row>
    <row r="183" ht="15.0" customHeight="1">
      <c r="A183" s="52">
        <f t="shared" si="10"/>
        <v>176</v>
      </c>
      <c r="B183" s="53" t="str">
        <f t="shared" si="2"/>
        <v>Lake 🌊 Lighthouse 🏖️ Painting  #176 | R17 - C2</v>
      </c>
      <c r="C183" s="54">
        <v>17.0</v>
      </c>
      <c r="D183" s="54">
        <v>2.0</v>
      </c>
      <c r="E183" s="55">
        <v>48.15229655</v>
      </c>
      <c r="F183" s="55">
        <v>17.1496297</v>
      </c>
      <c r="G183" s="56" t="s">
        <v>230</v>
      </c>
      <c r="H183" s="57" t="s">
        <v>231</v>
      </c>
      <c r="I183" s="57" t="str">
        <f t="shared" si="3"/>
        <v/>
      </c>
      <c r="J183" s="57" t="str">
        <f t="shared" si="4"/>
        <v>MacickaLizza</v>
      </c>
      <c r="K183" s="58" t="s">
        <v>232</v>
      </c>
      <c r="L183" s="59"/>
      <c r="M183" s="60" t="b">
        <v>1</v>
      </c>
      <c r="N183" s="61">
        <f t="shared" si="11"/>
        <v>0</v>
      </c>
      <c r="O183" s="61">
        <f t="shared" si="12"/>
        <v>0</v>
      </c>
      <c r="P183" s="61">
        <f t="shared" si="13"/>
        <v>0</v>
      </c>
      <c r="Q183" s="62" t="str">
        <f t="shared" si="19"/>
        <v/>
      </c>
      <c r="R183" s="63" t="str">
        <f>IFERROR(__xludf.DUMMYFUNCTION("IF($P183=1,IFERROR(IMPORTXML($K183, ""//p[@class='status-date']""), ""Not Loading""),"""")"),"")</f>
        <v/>
      </c>
      <c r="S183" s="64"/>
      <c r="T183" s="64"/>
      <c r="U183" s="64" t="str">
        <f>IFERROR(__xludf.DUMMYFUNCTION("IF($P183=1,IFERROR(IMPORTXML($K183, ""//span[@class='deployed-at']""), ""Not Loading""),"""")"),"")</f>
        <v/>
      </c>
      <c r="V183" s="64"/>
      <c r="W183" s="64" t="str">
        <f t="shared" si="15"/>
        <v>MacickaLizza</v>
      </c>
      <c r="X183" s="65">
        <f>IFERROR(__xludf.DUMMYFUNCTION("iferror(VALUE(left(index(IMPORTXML(K183, ""//div[@class='col-lg-2 user-stat stat-green']""),2,1),len(index(IMPORTXML(K183, ""//div[@class='col-lg-2 user-stat stat-green']""),2,1))-8)),0)"),0.0)</f>
        <v>0</v>
      </c>
    </row>
    <row r="184" ht="15.0" customHeight="1">
      <c r="A184" s="52">
        <f t="shared" si="10"/>
        <v>177</v>
      </c>
      <c r="B184" s="53" t="str">
        <f t="shared" si="2"/>
        <v>Lake 🌊 Lighthouse 🏖️ Painting  #177 | R17 - C3</v>
      </c>
      <c r="C184" s="54">
        <v>17.0</v>
      </c>
      <c r="D184" s="54">
        <v>3.0</v>
      </c>
      <c r="E184" s="55">
        <v>48.15230908</v>
      </c>
      <c r="F184" s="55">
        <v>17.14984432</v>
      </c>
      <c r="G184" s="56" t="s">
        <v>230</v>
      </c>
      <c r="H184" s="57" t="s">
        <v>231</v>
      </c>
      <c r="I184" s="57" t="str">
        <f t="shared" si="3"/>
        <v/>
      </c>
      <c r="J184" s="57" t="str">
        <f t="shared" si="4"/>
        <v>EeveeFox</v>
      </c>
      <c r="K184" s="58" t="s">
        <v>233</v>
      </c>
      <c r="L184" s="59"/>
      <c r="M184" s="60" t="b">
        <v>1</v>
      </c>
      <c r="N184" s="61">
        <f t="shared" si="11"/>
        <v>0</v>
      </c>
      <c r="O184" s="61">
        <f t="shared" si="12"/>
        <v>0</v>
      </c>
      <c r="P184" s="61">
        <f t="shared" si="13"/>
        <v>0</v>
      </c>
      <c r="Q184" s="62" t="str">
        <f t="shared" si="19"/>
        <v/>
      </c>
      <c r="R184" s="63" t="str">
        <f>IFERROR(__xludf.DUMMYFUNCTION("IF($P184=1,IFERROR(IMPORTXML($K184, ""//p[@class='status-date']""), ""Not Loading""),"""")"),"")</f>
        <v/>
      </c>
      <c r="S184" s="64"/>
      <c r="T184" s="64"/>
      <c r="U184" s="64" t="str">
        <f>IFERROR(__xludf.DUMMYFUNCTION("IF($P184=1,IFERROR(IMPORTXML($K184, ""//span[@class='deployed-at']""), ""Not Loading""),"""")"),"")</f>
        <v/>
      </c>
      <c r="V184" s="64"/>
      <c r="W184" s="64" t="str">
        <f t="shared" si="15"/>
        <v>EeveeFox</v>
      </c>
      <c r="X184" s="65">
        <f>IFERROR(__xludf.DUMMYFUNCTION("iferror(VALUE(left(index(IMPORTXML(K184, ""//div[@class='col-lg-2 user-stat stat-green']""),2,1),len(index(IMPORTXML(K184, ""//div[@class='col-lg-2 user-stat stat-green']""),2,1))-8)),0)"),0.0)</f>
        <v>0</v>
      </c>
    </row>
    <row r="185" ht="15.0" customHeight="1">
      <c r="A185" s="52">
        <f t="shared" si="10"/>
        <v>178</v>
      </c>
      <c r="B185" s="53" t="str">
        <f t="shared" si="2"/>
        <v>Lake 🌊 Lighthouse 🏖️ Painting  #178 | R17 - C4</v>
      </c>
      <c r="C185" s="54">
        <v>17.0</v>
      </c>
      <c r="D185" s="54">
        <v>4.0</v>
      </c>
      <c r="E185" s="55">
        <v>48.1523216</v>
      </c>
      <c r="F185" s="55">
        <v>17.15005894</v>
      </c>
      <c r="G185" s="56" t="s">
        <v>230</v>
      </c>
      <c r="H185" s="57" t="s">
        <v>231</v>
      </c>
      <c r="I185" s="57" t="str">
        <f t="shared" si="3"/>
        <v/>
      </c>
      <c r="J185" s="57" t="str">
        <f t="shared" si="4"/>
        <v>Charonovci</v>
      </c>
      <c r="K185" s="58" t="s">
        <v>234</v>
      </c>
      <c r="L185" s="59"/>
      <c r="M185" s="60" t="b">
        <v>1</v>
      </c>
      <c r="N185" s="61">
        <f t="shared" si="11"/>
        <v>0</v>
      </c>
      <c r="O185" s="61">
        <f t="shared" si="12"/>
        <v>0</v>
      </c>
      <c r="P185" s="61">
        <f t="shared" si="13"/>
        <v>0</v>
      </c>
      <c r="Q185" s="62" t="str">
        <f t="shared" si="19"/>
        <v/>
      </c>
      <c r="R185" s="63" t="str">
        <f>IFERROR(__xludf.DUMMYFUNCTION("IF($P185=1,IFERROR(IMPORTXML($K185, ""//p[@class='status-date']""), ""Not Loading""),"""")"),"")</f>
        <v/>
      </c>
      <c r="S185" s="64"/>
      <c r="T185" s="64"/>
      <c r="U185" s="64" t="str">
        <f>IFERROR(__xludf.DUMMYFUNCTION("IF($P185=1,IFERROR(IMPORTXML($K185, ""//span[@class='deployed-at']""), ""Not Loading""),"""")"),"")</f>
        <v/>
      </c>
      <c r="V185" s="64"/>
      <c r="W185" s="64" t="str">
        <f t="shared" si="15"/>
        <v>Charonovci</v>
      </c>
      <c r="X185" s="65">
        <f>IFERROR(__xludf.DUMMYFUNCTION("iferror(VALUE(left(index(IMPORTXML(K185, ""//div[@class='col-lg-2 user-stat stat-green']""),2,1),len(index(IMPORTXML(K185, ""//div[@class='col-lg-2 user-stat stat-green']""),2,1))-8)),0)"),0.0)</f>
        <v>0</v>
      </c>
    </row>
    <row r="186" ht="15.0" customHeight="1">
      <c r="A186" s="52">
        <f t="shared" si="10"/>
        <v>179</v>
      </c>
      <c r="B186" s="53" t="str">
        <f t="shared" si="2"/>
        <v>Lake 🌊 Lighthouse 🏖️ Painting  #179 | R17 - C5</v>
      </c>
      <c r="C186" s="54">
        <v>17.0</v>
      </c>
      <c r="D186" s="54">
        <v>5.0</v>
      </c>
      <c r="E186" s="55">
        <v>48.15233413</v>
      </c>
      <c r="F186" s="55">
        <v>17.15027356</v>
      </c>
      <c r="G186" s="56" t="s">
        <v>230</v>
      </c>
      <c r="H186" s="57" t="s">
        <v>231</v>
      </c>
      <c r="I186" s="57" t="str">
        <f t="shared" si="3"/>
        <v/>
      </c>
      <c r="J186" s="57" t="str">
        <f t="shared" si="4"/>
        <v>MacickaLizza</v>
      </c>
      <c r="K186" s="58" t="s">
        <v>235</v>
      </c>
      <c r="L186" s="59"/>
      <c r="M186" s="60" t="b">
        <v>1</v>
      </c>
      <c r="N186" s="61">
        <f t="shared" si="11"/>
        <v>0</v>
      </c>
      <c r="O186" s="61">
        <f t="shared" si="12"/>
        <v>0</v>
      </c>
      <c r="P186" s="61">
        <f t="shared" si="13"/>
        <v>0</v>
      </c>
      <c r="Q186" s="62" t="str">
        <f t="shared" si="19"/>
        <v/>
      </c>
      <c r="R186" s="63" t="str">
        <f>IFERROR(__xludf.DUMMYFUNCTION("IF($P186=1,IFERROR(IMPORTXML($K186, ""//p[@class='status-date']""), ""Not Loading""),"""")"),"")</f>
        <v/>
      </c>
      <c r="S186" s="64"/>
      <c r="T186" s="64"/>
      <c r="U186" s="64" t="str">
        <f>IFERROR(__xludf.DUMMYFUNCTION("IF($P186=1,IFERROR(IMPORTXML($K186, ""//span[@class='deployed-at']""), ""Not Loading""),"""")"),"")</f>
        <v/>
      </c>
      <c r="V186" s="64"/>
      <c r="W186" s="64" t="str">
        <f t="shared" si="15"/>
        <v>MacickaLizza</v>
      </c>
      <c r="X186" s="65">
        <f>IFERROR(__xludf.DUMMYFUNCTION("iferror(VALUE(left(index(IMPORTXML(K186, ""//div[@class='col-lg-2 user-stat stat-green']""),2,1),len(index(IMPORTXML(K186, ""//div[@class='col-lg-2 user-stat stat-green']""),2,1))-8)),0)"),0.0)</f>
        <v>0</v>
      </c>
    </row>
    <row r="187" ht="15.0" customHeight="1">
      <c r="A187" s="52">
        <f t="shared" si="10"/>
        <v>180</v>
      </c>
      <c r="B187" s="53" t="str">
        <f t="shared" si="2"/>
        <v>Lake 🌊 Lighthouse 🏖️ Painting  #180 | R17 - C6</v>
      </c>
      <c r="C187" s="54">
        <v>17.0</v>
      </c>
      <c r="D187" s="54">
        <v>6.0</v>
      </c>
      <c r="E187" s="55">
        <v>48.15234666</v>
      </c>
      <c r="F187" s="55">
        <v>17.15048818</v>
      </c>
      <c r="G187" s="56" t="s">
        <v>230</v>
      </c>
      <c r="H187" s="57" t="s">
        <v>231</v>
      </c>
      <c r="I187" s="57" t="str">
        <f t="shared" si="3"/>
        <v/>
      </c>
      <c r="J187" s="57" t="str">
        <f t="shared" si="4"/>
        <v>EeveeFox</v>
      </c>
      <c r="K187" s="58" t="s">
        <v>236</v>
      </c>
      <c r="L187" s="59"/>
      <c r="M187" s="60" t="b">
        <v>1</v>
      </c>
      <c r="N187" s="61">
        <f t="shared" si="11"/>
        <v>0</v>
      </c>
      <c r="O187" s="61">
        <f t="shared" si="12"/>
        <v>0</v>
      </c>
      <c r="P187" s="61">
        <f t="shared" si="13"/>
        <v>0</v>
      </c>
      <c r="Q187" s="62" t="str">
        <f t="shared" si="19"/>
        <v/>
      </c>
      <c r="R187" s="63" t="str">
        <f>IFERROR(__xludf.DUMMYFUNCTION("IF($P187=1,IFERROR(IMPORTXML($K187, ""//p[@class='status-date']""), ""Not Loading""),"""")"),"")</f>
        <v/>
      </c>
      <c r="S187" s="64"/>
      <c r="T187" s="64"/>
      <c r="U187" s="64" t="str">
        <f>IFERROR(__xludf.DUMMYFUNCTION("IF($P187=1,IFERROR(IMPORTXML($K187, ""//span[@class='deployed-at']""), ""Not Loading""),"""")"),"")</f>
        <v/>
      </c>
      <c r="V187" s="64"/>
      <c r="W187" s="64" t="str">
        <f t="shared" si="15"/>
        <v>EeveeFox</v>
      </c>
      <c r="X187" s="65">
        <f>IFERROR(__xludf.DUMMYFUNCTION("iferror(VALUE(left(index(IMPORTXML(K187, ""//div[@class='col-lg-2 user-stat stat-green']""),2,1),len(index(IMPORTXML(K187, ""//div[@class='col-lg-2 user-stat stat-green']""),2,1))-8)),0)"),0.0)</f>
        <v>0</v>
      </c>
    </row>
    <row r="188" ht="15.0" customHeight="1">
      <c r="A188" s="52">
        <f t="shared" si="10"/>
        <v>181</v>
      </c>
      <c r="B188" s="53" t="str">
        <f t="shared" si="2"/>
        <v>Lake 🌊 Lighthouse 🏖️ Painting  #181 | R17 - C7</v>
      </c>
      <c r="C188" s="54">
        <v>17.0</v>
      </c>
      <c r="D188" s="54">
        <v>7.0</v>
      </c>
      <c r="E188" s="55">
        <v>48.15235918</v>
      </c>
      <c r="F188" s="55">
        <v>17.1507028</v>
      </c>
      <c r="G188" s="56" t="s">
        <v>230</v>
      </c>
      <c r="H188" s="57" t="s">
        <v>231</v>
      </c>
      <c r="I188" s="57" t="str">
        <f t="shared" si="3"/>
        <v/>
      </c>
      <c r="J188" s="57" t="str">
        <f t="shared" si="4"/>
        <v>Charonovci</v>
      </c>
      <c r="K188" s="58" t="s">
        <v>237</v>
      </c>
      <c r="L188" s="59"/>
      <c r="M188" s="60" t="b">
        <v>1</v>
      </c>
      <c r="N188" s="61">
        <f t="shared" si="11"/>
        <v>0</v>
      </c>
      <c r="O188" s="61">
        <f t="shared" si="12"/>
        <v>0</v>
      </c>
      <c r="P188" s="61">
        <f t="shared" si="13"/>
        <v>0</v>
      </c>
      <c r="Q188" s="62" t="str">
        <f t="shared" si="19"/>
        <v/>
      </c>
      <c r="R188" s="63" t="str">
        <f>IFERROR(__xludf.DUMMYFUNCTION("IF($P188=1,IFERROR(IMPORTXML($K188, ""//p[@class='status-date']""), ""Not Loading""),"""")"),"")</f>
        <v/>
      </c>
      <c r="S188" s="64"/>
      <c r="T188" s="64"/>
      <c r="U188" s="64" t="str">
        <f>IFERROR(__xludf.DUMMYFUNCTION("IF($P188=1,IFERROR(IMPORTXML($K188, ""//span[@class='deployed-at']""), ""Not Loading""),"""")"),"")</f>
        <v/>
      </c>
      <c r="V188" s="64"/>
      <c r="W188" s="64" t="str">
        <f t="shared" si="15"/>
        <v>Charonovci</v>
      </c>
      <c r="X188" s="65">
        <f>IFERROR(__xludf.DUMMYFUNCTION("iferror(VALUE(left(index(IMPORTXML(K188, ""//div[@class='col-lg-2 user-stat stat-green']""),2,1),len(index(IMPORTXML(K188, ""//div[@class='col-lg-2 user-stat stat-green']""),2,1))-8)),0)"),0.0)</f>
        <v>0</v>
      </c>
    </row>
    <row r="189" ht="15.0" customHeight="1">
      <c r="A189" s="52">
        <f t="shared" si="10"/>
        <v>182</v>
      </c>
      <c r="B189" s="53" t="str">
        <f t="shared" si="2"/>
        <v>Lake 🌊 Lighthouse 🏖️ Painting  #182 | R17 - C8</v>
      </c>
      <c r="C189" s="54">
        <v>17.0</v>
      </c>
      <c r="D189" s="54">
        <v>8.0</v>
      </c>
      <c r="E189" s="55">
        <v>48.15237171</v>
      </c>
      <c r="F189" s="55">
        <v>17.15091741</v>
      </c>
      <c r="G189" s="56" t="s">
        <v>230</v>
      </c>
      <c r="H189" s="57" t="s">
        <v>231</v>
      </c>
      <c r="I189" s="57" t="str">
        <f t="shared" si="3"/>
        <v/>
      </c>
      <c r="J189" s="57" t="str">
        <f t="shared" si="4"/>
        <v>MacickaLizza</v>
      </c>
      <c r="K189" s="58" t="s">
        <v>238</v>
      </c>
      <c r="L189" s="59"/>
      <c r="M189" s="60" t="b">
        <v>1</v>
      </c>
      <c r="N189" s="61">
        <f t="shared" si="11"/>
        <v>0</v>
      </c>
      <c r="O189" s="61">
        <f t="shared" si="12"/>
        <v>0</v>
      </c>
      <c r="P189" s="61">
        <f t="shared" si="13"/>
        <v>0</v>
      </c>
      <c r="Q189" s="62" t="str">
        <f t="shared" si="19"/>
        <v/>
      </c>
      <c r="R189" s="63" t="str">
        <f>IFERROR(__xludf.DUMMYFUNCTION("IF($P189=1,IFERROR(IMPORTXML($K189, ""//p[@class='status-date']""), ""Not Loading""),"""")"),"")</f>
        <v/>
      </c>
      <c r="S189" s="64"/>
      <c r="T189" s="64"/>
      <c r="U189" s="64" t="str">
        <f>IFERROR(__xludf.DUMMYFUNCTION("IF($P189=1,IFERROR(IMPORTXML($K189, ""//span[@class='deployed-at']""), ""Not Loading""),"""")"),"")</f>
        <v/>
      </c>
      <c r="V189" s="64"/>
      <c r="W189" s="64" t="str">
        <f t="shared" si="15"/>
        <v>MacickaLizza</v>
      </c>
      <c r="X189" s="65">
        <f>IFERROR(__xludf.DUMMYFUNCTION("iferror(VALUE(left(index(IMPORTXML(K189, ""//div[@class='col-lg-2 user-stat stat-green']""),2,1),len(index(IMPORTXML(K189, ""//div[@class='col-lg-2 user-stat stat-green']""),2,1))-8)),0)"),0.0)</f>
        <v>0</v>
      </c>
    </row>
    <row r="190" ht="15.0" customHeight="1">
      <c r="A190" s="52">
        <f t="shared" si="10"/>
        <v>183</v>
      </c>
      <c r="B190" s="53" t="str">
        <f t="shared" si="2"/>
        <v>Lake 🌊 Lighthouse 🏖️ Painting  #183 | R17 - C9</v>
      </c>
      <c r="C190" s="54">
        <v>17.0</v>
      </c>
      <c r="D190" s="54">
        <v>9.0</v>
      </c>
      <c r="E190" s="55">
        <v>48.15238424</v>
      </c>
      <c r="F190" s="55">
        <v>17.15113203</v>
      </c>
      <c r="G190" s="56" t="s">
        <v>230</v>
      </c>
      <c r="H190" s="57" t="s">
        <v>231</v>
      </c>
      <c r="I190" s="57" t="str">
        <f t="shared" si="3"/>
        <v/>
      </c>
      <c r="J190" s="57" t="str">
        <f t="shared" si="4"/>
        <v>EeveeFox</v>
      </c>
      <c r="K190" s="58" t="s">
        <v>239</v>
      </c>
      <c r="L190" s="59"/>
      <c r="M190" s="60" t="b">
        <v>1</v>
      </c>
      <c r="N190" s="61">
        <f t="shared" si="11"/>
        <v>0</v>
      </c>
      <c r="O190" s="61">
        <f t="shared" si="12"/>
        <v>0</v>
      </c>
      <c r="P190" s="61">
        <f t="shared" si="13"/>
        <v>0</v>
      </c>
      <c r="Q190" s="62" t="str">
        <f t="shared" si="19"/>
        <v/>
      </c>
      <c r="R190" s="63" t="str">
        <f>IFERROR(__xludf.DUMMYFUNCTION("IF($P190=1,IFERROR(IMPORTXML($K190, ""//p[@class='status-date']""), ""Not Loading""),"""")"),"")</f>
        <v/>
      </c>
      <c r="S190" s="64"/>
      <c r="T190" s="64"/>
      <c r="U190" s="64" t="str">
        <f>IFERROR(__xludf.DUMMYFUNCTION("IF($P190=1,IFERROR(IMPORTXML($K190, ""//span[@class='deployed-at']""), ""Not Loading""),"""")"),"")</f>
        <v/>
      </c>
      <c r="V190" s="64"/>
      <c r="W190" s="64" t="str">
        <f t="shared" si="15"/>
        <v>EeveeFox</v>
      </c>
      <c r="X190" s="65">
        <f>IFERROR(__xludf.DUMMYFUNCTION("iferror(VALUE(left(index(IMPORTXML(K190, ""//div[@class='col-lg-2 user-stat stat-green']""),2,1),len(index(IMPORTXML(K190, ""//div[@class='col-lg-2 user-stat stat-green']""),2,1))-8)),0)"),0.0)</f>
        <v>0</v>
      </c>
    </row>
    <row r="191" ht="15.0" customHeight="1">
      <c r="A191" s="52">
        <f t="shared" si="10"/>
        <v>184</v>
      </c>
      <c r="B191" s="53" t="str">
        <f t="shared" si="2"/>
        <v>Lake 🌊 Lighthouse 🏖️ Painting  #184 | R17 - C10</v>
      </c>
      <c r="C191" s="54">
        <v>17.0</v>
      </c>
      <c r="D191" s="54">
        <v>10.0</v>
      </c>
      <c r="E191" s="55">
        <v>48.15239676</v>
      </c>
      <c r="F191" s="55">
        <v>17.15134665</v>
      </c>
      <c r="G191" s="56" t="s">
        <v>230</v>
      </c>
      <c r="H191" s="57" t="s">
        <v>231</v>
      </c>
      <c r="I191" s="57" t="str">
        <f t="shared" si="3"/>
        <v/>
      </c>
      <c r="J191" s="57" t="str">
        <f t="shared" si="4"/>
        <v>Charonovci</v>
      </c>
      <c r="K191" s="58" t="s">
        <v>240</v>
      </c>
      <c r="L191" s="59"/>
      <c r="M191" s="60" t="b">
        <v>1</v>
      </c>
      <c r="N191" s="61">
        <f t="shared" si="11"/>
        <v>0</v>
      </c>
      <c r="O191" s="61">
        <f t="shared" si="12"/>
        <v>0</v>
      </c>
      <c r="P191" s="61">
        <f t="shared" si="13"/>
        <v>0</v>
      </c>
      <c r="Q191" s="62" t="str">
        <f t="shared" si="19"/>
        <v/>
      </c>
      <c r="R191" s="63" t="str">
        <f>IFERROR(__xludf.DUMMYFUNCTION("IF($P191=1,IFERROR(IMPORTXML($K191, ""//p[@class='status-date']""), ""Not Loading""),"""")"),"")</f>
        <v/>
      </c>
      <c r="S191" s="64"/>
      <c r="T191" s="64"/>
      <c r="U191" s="64" t="str">
        <f>IFERROR(__xludf.DUMMYFUNCTION("IF($P191=1,IFERROR(IMPORTXML($K191, ""//span[@class='deployed-at']""), ""Not Loading""),"""")"),"")</f>
        <v/>
      </c>
      <c r="V191" s="64"/>
      <c r="W191" s="64" t="str">
        <f t="shared" si="15"/>
        <v>Charonovci</v>
      </c>
      <c r="X191" s="65">
        <f>IFERROR(__xludf.DUMMYFUNCTION("iferror(VALUE(left(index(IMPORTXML(K191, ""//div[@class='col-lg-2 user-stat stat-green']""),2,1),len(index(IMPORTXML(K191, ""//div[@class='col-lg-2 user-stat stat-green']""),2,1))-8)),0)"),0.0)</f>
        <v>0</v>
      </c>
    </row>
    <row r="192" ht="15.0" customHeight="1">
      <c r="A192" s="52">
        <f t="shared" si="10"/>
        <v>185</v>
      </c>
      <c r="B192" s="53" t="str">
        <f t="shared" si="2"/>
        <v>Lake 🌊 Lighthouse 🏖️ Painting  #185 | R17 - C11</v>
      </c>
      <c r="C192" s="54">
        <v>17.0</v>
      </c>
      <c r="D192" s="54">
        <v>11.0</v>
      </c>
      <c r="E192" s="55">
        <v>48.15240929</v>
      </c>
      <c r="F192" s="55">
        <v>17.15156127</v>
      </c>
      <c r="G192" s="56" t="s">
        <v>96</v>
      </c>
      <c r="H192" s="57" t="s">
        <v>97</v>
      </c>
      <c r="I192" s="57" t="str">
        <f t="shared" si="3"/>
        <v/>
      </c>
      <c r="J192" s="57" t="str">
        <f t="shared" si="4"/>
        <v>MacickaLizza</v>
      </c>
      <c r="K192" s="58" t="s">
        <v>241</v>
      </c>
      <c r="L192" s="59"/>
      <c r="M192" s="60" t="b">
        <v>1</v>
      </c>
      <c r="N192" s="61">
        <f t="shared" si="11"/>
        <v>0</v>
      </c>
      <c r="O192" s="61">
        <f t="shared" si="12"/>
        <v>0</v>
      </c>
      <c r="P192" s="61">
        <f t="shared" si="13"/>
        <v>0</v>
      </c>
      <c r="Q192" s="62" t="str">
        <f t="shared" si="19"/>
        <v/>
      </c>
      <c r="R192" s="63" t="str">
        <f>IFERROR(__xludf.DUMMYFUNCTION("IF($P192=1,IFERROR(IMPORTXML($K192, ""//p[@class='status-date']""), ""Not Loading""),"""")"),"")</f>
        <v/>
      </c>
      <c r="S192" s="64"/>
      <c r="T192" s="64"/>
      <c r="U192" s="64" t="str">
        <f>IFERROR(__xludf.DUMMYFUNCTION("IF($P192=1,IFERROR(IMPORTXML($K192, ""//span[@class='deployed-at']""), ""Not Loading""),"""")"),"")</f>
        <v/>
      </c>
      <c r="V192" s="64"/>
      <c r="W192" s="64" t="str">
        <f t="shared" si="15"/>
        <v>MacickaLizza</v>
      </c>
      <c r="X192" s="65">
        <f>IFERROR(__xludf.DUMMYFUNCTION("iferror(VALUE(left(index(IMPORTXML(K192, ""//div[@class='col-lg-2 user-stat stat-green']""),2,1),len(index(IMPORTXML(K192, ""//div[@class='col-lg-2 user-stat stat-green']""),2,1))-8)),0)"),0.0)</f>
        <v>0</v>
      </c>
    </row>
    <row r="193" ht="15.0" customHeight="1">
      <c r="A193" s="52">
        <f t="shared" si="10"/>
        <v>186</v>
      </c>
      <c r="B193" s="53" t="str">
        <f t="shared" si="2"/>
        <v>Lake 🌊 Lighthouse 🏖️ Painting  #186 | R17 - C12</v>
      </c>
      <c r="C193" s="54">
        <v>17.0</v>
      </c>
      <c r="D193" s="54">
        <v>12.0</v>
      </c>
      <c r="E193" s="55">
        <v>48.15242182</v>
      </c>
      <c r="F193" s="55">
        <v>17.15177589</v>
      </c>
      <c r="G193" s="56" t="s">
        <v>96</v>
      </c>
      <c r="H193" s="57" t="s">
        <v>97</v>
      </c>
      <c r="I193" s="57" t="str">
        <f t="shared" si="3"/>
        <v/>
      </c>
      <c r="J193" s="57" t="str">
        <f t="shared" si="4"/>
        <v>EeveeFox</v>
      </c>
      <c r="K193" s="58" t="s">
        <v>242</v>
      </c>
      <c r="L193" s="59"/>
      <c r="M193" s="60" t="b">
        <v>1</v>
      </c>
      <c r="N193" s="61">
        <f t="shared" si="11"/>
        <v>0</v>
      </c>
      <c r="O193" s="61">
        <f t="shared" si="12"/>
        <v>0</v>
      </c>
      <c r="P193" s="61">
        <f t="shared" si="13"/>
        <v>0</v>
      </c>
      <c r="Q193" s="62" t="str">
        <f t="shared" si="19"/>
        <v/>
      </c>
      <c r="R193" s="63" t="str">
        <f>IFERROR(__xludf.DUMMYFUNCTION("IF($P193=1,IFERROR(IMPORTXML($K193, ""//p[@class='status-date']""), ""Not Loading""),"""")"),"")</f>
        <v/>
      </c>
      <c r="S193" s="64"/>
      <c r="T193" s="64"/>
      <c r="U193" s="64" t="str">
        <f>IFERROR(__xludf.DUMMYFUNCTION("IF($P193=1,IFERROR(IMPORTXML($K193, ""//span[@class='deployed-at']""), ""Not Loading""),"""")"),"")</f>
        <v/>
      </c>
      <c r="V193" s="64"/>
      <c r="W193" s="64" t="str">
        <f t="shared" si="15"/>
        <v>EeveeFox</v>
      </c>
      <c r="X193" s="65">
        <f>IFERROR(__xludf.DUMMYFUNCTION("iferror(VALUE(left(index(IMPORTXML(K193, ""//div[@class='col-lg-2 user-stat stat-green']""),2,1),len(index(IMPORTXML(K193, ""//div[@class='col-lg-2 user-stat stat-green']""),2,1))-8)),0)"),0.0)</f>
        <v>0</v>
      </c>
    </row>
    <row r="194" ht="15.0" customHeight="1">
      <c r="A194" s="52">
        <f t="shared" si="10"/>
        <v>187</v>
      </c>
      <c r="B194" s="53" t="str">
        <f t="shared" si="2"/>
        <v>Lake 🌊 Lighthouse 🏖️ Painting  #187 | R17 - C13</v>
      </c>
      <c r="C194" s="54">
        <v>17.0</v>
      </c>
      <c r="D194" s="54">
        <v>13.0</v>
      </c>
      <c r="E194" s="55">
        <v>48.15243434</v>
      </c>
      <c r="F194" s="55">
        <v>17.15199051</v>
      </c>
      <c r="G194" s="56" t="s">
        <v>96</v>
      </c>
      <c r="H194" s="57" t="s">
        <v>97</v>
      </c>
      <c r="I194" s="57" t="str">
        <f t="shared" si="3"/>
        <v/>
      </c>
      <c r="J194" s="57" t="str">
        <f t="shared" si="4"/>
        <v>Charonovci</v>
      </c>
      <c r="K194" s="58" t="s">
        <v>243</v>
      </c>
      <c r="L194" s="59"/>
      <c r="M194" s="60" t="b">
        <v>1</v>
      </c>
      <c r="N194" s="61">
        <f t="shared" si="11"/>
        <v>0</v>
      </c>
      <c r="O194" s="61">
        <f t="shared" si="12"/>
        <v>0</v>
      </c>
      <c r="P194" s="61">
        <f t="shared" si="13"/>
        <v>0</v>
      </c>
      <c r="Q194" s="62" t="str">
        <f t="shared" si="19"/>
        <v/>
      </c>
      <c r="R194" s="63" t="str">
        <f>IFERROR(__xludf.DUMMYFUNCTION("IF($P194=1,IFERROR(IMPORTXML($K194, ""//p[@class='status-date']""), ""Not Loading""),"""")"),"")</f>
        <v/>
      </c>
      <c r="S194" s="64"/>
      <c r="T194" s="64"/>
      <c r="U194" s="64" t="str">
        <f>IFERROR(__xludf.DUMMYFUNCTION("IF($P194=1,IFERROR(IMPORTXML($K194, ""//span[@class='deployed-at']""), ""Not Loading""),"""")"),"")</f>
        <v/>
      </c>
      <c r="V194" s="64"/>
      <c r="W194" s="64" t="str">
        <f t="shared" si="15"/>
        <v>Charonovci</v>
      </c>
      <c r="X194" s="65">
        <f>IFERROR(__xludf.DUMMYFUNCTION("iferror(VALUE(left(index(IMPORTXML(K194, ""//div[@class='col-lg-2 user-stat stat-green']""),2,1),len(index(IMPORTXML(K194, ""//div[@class='col-lg-2 user-stat stat-green']""),2,1))-8)),0)"),0.0)</f>
        <v>0</v>
      </c>
    </row>
    <row r="195" ht="15.0" customHeight="1">
      <c r="A195" s="52">
        <f t="shared" si="10"/>
        <v>188</v>
      </c>
      <c r="B195" s="53" t="str">
        <f t="shared" si="2"/>
        <v>Lake 🌊 Lighthouse 🏖️ Painting  #188 | R17 - C14</v>
      </c>
      <c r="C195" s="54">
        <v>17.0</v>
      </c>
      <c r="D195" s="54">
        <v>14.0</v>
      </c>
      <c r="E195" s="55">
        <v>48.15244687</v>
      </c>
      <c r="F195" s="55">
        <v>17.15220513</v>
      </c>
      <c r="G195" s="56" t="s">
        <v>244</v>
      </c>
      <c r="H195" s="57" t="s">
        <v>245</v>
      </c>
      <c r="I195" s="57" t="str">
        <f t="shared" si="3"/>
        <v/>
      </c>
      <c r="J195" s="57" t="str">
        <f t="shared" si="4"/>
        <v>MacickaLizza</v>
      </c>
      <c r="K195" s="58" t="s">
        <v>246</v>
      </c>
      <c r="L195" s="59"/>
      <c r="M195" s="60" t="b">
        <v>1</v>
      </c>
      <c r="N195" s="61">
        <f t="shared" si="11"/>
        <v>0</v>
      </c>
      <c r="O195" s="61">
        <f t="shared" si="12"/>
        <v>0</v>
      </c>
      <c r="P195" s="61">
        <f t="shared" si="13"/>
        <v>0</v>
      </c>
      <c r="Q195" s="62" t="str">
        <f t="shared" si="19"/>
        <v/>
      </c>
      <c r="R195" s="63" t="str">
        <f>IFERROR(__xludf.DUMMYFUNCTION("IF($P195=1,IFERROR(IMPORTXML($K195, ""//p[@class='status-date']""), ""Not Loading""),"""")"),"")</f>
        <v/>
      </c>
      <c r="S195" s="64"/>
      <c r="T195" s="64"/>
      <c r="U195" s="64" t="str">
        <f>IFERROR(__xludf.DUMMYFUNCTION("IF($P195=1,IFERROR(IMPORTXML($K195, ""//span[@class='deployed-at']""), ""Not Loading""),"""")"),"")</f>
        <v/>
      </c>
      <c r="V195" s="64"/>
      <c r="W195" s="64" t="str">
        <f t="shared" si="15"/>
        <v>MacickaLizza</v>
      </c>
      <c r="X195" s="65">
        <f>IFERROR(__xludf.DUMMYFUNCTION("iferror(VALUE(left(index(IMPORTXML(K195, ""//div[@class='col-lg-2 user-stat stat-green']""),2,1),len(index(IMPORTXML(K195, ""//div[@class='col-lg-2 user-stat stat-green']""),2,1))-8)),0)"),0.0)</f>
        <v>0</v>
      </c>
    </row>
    <row r="196" ht="15.0" customHeight="1">
      <c r="A196" s="52">
        <f t="shared" si="10"/>
        <v>189</v>
      </c>
      <c r="B196" s="53" t="str">
        <f t="shared" si="2"/>
        <v>Lake 🌊 Lighthouse 🏖️ Painting  #189 | R17 - C15</v>
      </c>
      <c r="C196" s="54">
        <v>17.0</v>
      </c>
      <c r="D196" s="54">
        <v>15.0</v>
      </c>
      <c r="E196" s="55">
        <v>48.1524594</v>
      </c>
      <c r="F196" s="55">
        <v>17.15241975</v>
      </c>
      <c r="G196" s="56" t="s">
        <v>51</v>
      </c>
      <c r="H196" s="57" t="s">
        <v>52</v>
      </c>
      <c r="I196" s="57" t="str">
        <f t="shared" si="3"/>
        <v/>
      </c>
      <c r="J196" s="57" t="str">
        <f t="shared" si="4"/>
        <v>EeveeFox</v>
      </c>
      <c r="K196" s="58" t="s">
        <v>247</v>
      </c>
      <c r="L196" s="59"/>
      <c r="M196" s="60" t="b">
        <v>1</v>
      </c>
      <c r="N196" s="61">
        <f t="shared" si="11"/>
        <v>0</v>
      </c>
      <c r="O196" s="61">
        <f t="shared" si="12"/>
        <v>0</v>
      </c>
      <c r="P196" s="61">
        <f t="shared" si="13"/>
        <v>0</v>
      </c>
      <c r="Q196" s="62" t="str">
        <f t="shared" si="19"/>
        <v/>
      </c>
      <c r="R196" s="63" t="str">
        <f>IFERROR(__xludf.DUMMYFUNCTION("IF($P196=1,IFERROR(IMPORTXML($K196, ""//p[@class='status-date']""), ""Not Loading""),"""")"),"")</f>
        <v/>
      </c>
      <c r="S196" s="64"/>
      <c r="T196" s="64"/>
      <c r="U196" s="64" t="str">
        <f>IFERROR(__xludf.DUMMYFUNCTION("IF($P196=1,IFERROR(IMPORTXML($K196, ""//span[@class='deployed-at']""), ""Not Loading""),"""")"),"")</f>
        <v/>
      </c>
      <c r="V196" s="64"/>
      <c r="W196" s="64" t="str">
        <f t="shared" si="15"/>
        <v>EeveeFox</v>
      </c>
      <c r="X196" s="65">
        <f>IFERROR(__xludf.DUMMYFUNCTION("iferror(VALUE(left(index(IMPORTXML(K196, ""//div[@class='col-lg-2 user-stat stat-green']""),2,1),len(index(IMPORTXML(K196, ""//div[@class='col-lg-2 user-stat stat-green']""),2,1))-8)),0)"),0.0)</f>
        <v>0</v>
      </c>
    </row>
    <row r="197" ht="15.0" customHeight="1">
      <c r="A197" s="52">
        <f t="shared" si="10"/>
        <v>190</v>
      </c>
      <c r="B197" s="53" t="str">
        <f t="shared" si="2"/>
        <v>Lake 🌊 Lighthouse 🏖️ Painting  #190 | R18 - C1</v>
      </c>
      <c r="C197" s="54">
        <v>18.0</v>
      </c>
      <c r="D197" s="54">
        <v>1.0</v>
      </c>
      <c r="E197" s="55">
        <v>48.15214084</v>
      </c>
      <c r="F197" s="55">
        <v>17.14943385</v>
      </c>
      <c r="G197" s="56" t="s">
        <v>51</v>
      </c>
      <c r="H197" s="57" t="s">
        <v>52</v>
      </c>
      <c r="I197" s="57" t="str">
        <f t="shared" si="3"/>
        <v/>
      </c>
      <c r="J197" s="57" t="str">
        <f t="shared" si="4"/>
        <v>Neloras</v>
      </c>
      <c r="K197" s="58" t="s">
        <v>248</v>
      </c>
      <c r="L197" s="59"/>
      <c r="M197" s="60" t="b">
        <v>1</v>
      </c>
      <c r="N197" s="61">
        <f t="shared" si="11"/>
        <v>0</v>
      </c>
      <c r="O197" s="61">
        <f t="shared" si="12"/>
        <v>0</v>
      </c>
      <c r="P197" s="61">
        <f t="shared" si="13"/>
        <v>0</v>
      </c>
      <c r="Q197" s="62" t="str">
        <f t="shared" si="19"/>
        <v/>
      </c>
      <c r="R197" s="63" t="str">
        <f>IFERROR(__xludf.DUMMYFUNCTION("IF($P197=1,IFERROR(IMPORTXML($K197, ""//p[@class='status-date']""), ""Not Loading""),"""")"),"")</f>
        <v/>
      </c>
      <c r="S197" s="64"/>
      <c r="T197" s="64"/>
      <c r="U197" s="64" t="str">
        <f>IFERROR(__xludf.DUMMYFUNCTION("IF($P197=1,IFERROR(IMPORTXML($K197, ""//span[@class='deployed-at']""), ""Not Loading""),"""")"),"")</f>
        <v/>
      </c>
      <c r="V197" s="64"/>
      <c r="W197" s="64" t="str">
        <f t="shared" si="15"/>
        <v>Neloras</v>
      </c>
      <c r="X197" s="65">
        <f>IFERROR(__xludf.DUMMYFUNCTION("iferror(VALUE(left(index(IMPORTXML(K197, ""//div[@class='col-lg-2 user-stat stat-green']""),2,1),len(index(IMPORTXML(K197, ""//div[@class='col-lg-2 user-stat stat-green']""),2,1))-8)),0)"),0.0)</f>
        <v>0</v>
      </c>
    </row>
    <row r="198" ht="15.0" customHeight="1">
      <c r="A198" s="52">
        <f t="shared" si="10"/>
        <v>191</v>
      </c>
      <c r="B198" s="53" t="str">
        <f t="shared" si="2"/>
        <v>Lake 🌊 Lighthouse 🏖️ Painting  #191 | R18 - C2</v>
      </c>
      <c r="C198" s="54">
        <v>18.0</v>
      </c>
      <c r="D198" s="54">
        <v>2.0</v>
      </c>
      <c r="E198" s="55">
        <v>48.15215337</v>
      </c>
      <c r="F198" s="55">
        <v>17.14964846</v>
      </c>
      <c r="G198" s="56" t="s">
        <v>230</v>
      </c>
      <c r="H198" s="57" t="s">
        <v>231</v>
      </c>
      <c r="I198" s="57" t="str">
        <f t="shared" si="3"/>
        <v/>
      </c>
      <c r="J198" s="57" t="str">
        <f t="shared" si="4"/>
        <v>Nicolet</v>
      </c>
      <c r="K198" s="58" t="s">
        <v>249</v>
      </c>
      <c r="L198" s="59"/>
      <c r="M198" s="60" t="b">
        <v>1</v>
      </c>
      <c r="N198" s="61">
        <f t="shared" si="11"/>
        <v>0</v>
      </c>
      <c r="O198" s="61">
        <f t="shared" si="12"/>
        <v>0</v>
      </c>
      <c r="P198" s="61">
        <f t="shared" si="13"/>
        <v>0</v>
      </c>
      <c r="Q198" s="62" t="str">
        <f t="shared" si="19"/>
        <v/>
      </c>
      <c r="R198" s="63" t="str">
        <f>IFERROR(__xludf.DUMMYFUNCTION("IF($P198=1,IFERROR(IMPORTXML($K198, ""//p[@class='status-date']""), ""Not Loading""),"""")"),"")</f>
        <v/>
      </c>
      <c r="S198" s="64"/>
      <c r="T198" s="64"/>
      <c r="U198" s="64" t="str">
        <f>IFERROR(__xludf.DUMMYFUNCTION("IF($P198=1,IFERROR(IMPORTXML($K198, ""//span[@class='deployed-at']""), ""Not Loading""),"""")"),"")</f>
        <v/>
      </c>
      <c r="V198" s="64"/>
      <c r="W198" s="64" t="str">
        <f t="shared" si="15"/>
        <v>Nicolet</v>
      </c>
      <c r="X198" s="65">
        <f>IFERROR(__xludf.DUMMYFUNCTION("iferror(VALUE(left(index(IMPORTXML(K198, ""//div[@class='col-lg-2 user-stat stat-green']""),2,1),len(index(IMPORTXML(K198, ""//div[@class='col-lg-2 user-stat stat-green']""),2,1))-8)),0)"),0.0)</f>
        <v>0</v>
      </c>
    </row>
    <row r="199" ht="15.0" customHeight="1">
      <c r="A199" s="52">
        <f t="shared" si="10"/>
        <v>192</v>
      </c>
      <c r="B199" s="53" t="str">
        <f t="shared" si="2"/>
        <v>Lake 🌊 Lighthouse 🏖️ Painting  #192 | R18 - C3</v>
      </c>
      <c r="C199" s="54">
        <v>18.0</v>
      </c>
      <c r="D199" s="54">
        <v>3.0</v>
      </c>
      <c r="E199" s="55">
        <v>48.15216589</v>
      </c>
      <c r="F199" s="55">
        <v>17.14986308</v>
      </c>
      <c r="G199" s="56" t="s">
        <v>230</v>
      </c>
      <c r="H199" s="57" t="s">
        <v>231</v>
      </c>
      <c r="I199" s="57" t="str">
        <f t="shared" si="3"/>
        <v/>
      </c>
      <c r="J199" s="57" t="str">
        <f t="shared" si="4"/>
        <v>mathew611</v>
      </c>
      <c r="K199" s="58" t="s">
        <v>250</v>
      </c>
      <c r="L199" s="59"/>
      <c r="M199" s="60" t="b">
        <v>1</v>
      </c>
      <c r="N199" s="61">
        <f t="shared" si="11"/>
        <v>0</v>
      </c>
      <c r="O199" s="61">
        <f t="shared" si="12"/>
        <v>0</v>
      </c>
      <c r="P199" s="61">
        <f t="shared" si="13"/>
        <v>0</v>
      </c>
      <c r="Q199" s="62" t="str">
        <f t="shared" si="19"/>
        <v/>
      </c>
      <c r="R199" s="63" t="str">
        <f>IFERROR(__xludf.DUMMYFUNCTION("IF($P199=1,IFERROR(IMPORTXML($K199, ""//p[@class='status-date']""), ""Not Loading""),"""")"),"")</f>
        <v/>
      </c>
      <c r="S199" s="64"/>
      <c r="T199" s="64"/>
      <c r="U199" s="64" t="str">
        <f>IFERROR(__xludf.DUMMYFUNCTION("IF($P199=1,IFERROR(IMPORTXML($K199, ""//span[@class='deployed-at']""), ""Not Loading""),"""")"),"")</f>
        <v/>
      </c>
      <c r="V199" s="64"/>
      <c r="W199" s="64" t="str">
        <f t="shared" si="15"/>
        <v>mathew611</v>
      </c>
      <c r="X199" s="65">
        <f>IFERROR(__xludf.DUMMYFUNCTION("iferror(VALUE(left(index(IMPORTXML(K199, ""//div[@class='col-lg-2 user-stat stat-green']""),2,1),len(index(IMPORTXML(K199, ""//div[@class='col-lg-2 user-stat stat-green']""),2,1))-8)),0)"),0.0)</f>
        <v>0</v>
      </c>
    </row>
    <row r="200" ht="15.0" customHeight="1">
      <c r="A200" s="52">
        <f t="shared" si="10"/>
        <v>193</v>
      </c>
      <c r="B200" s="53" t="str">
        <f t="shared" si="2"/>
        <v>Lake 🌊 Lighthouse 🏖️ Painting  #193 | R18 - C4</v>
      </c>
      <c r="C200" s="54">
        <v>18.0</v>
      </c>
      <c r="D200" s="54">
        <v>4.0</v>
      </c>
      <c r="E200" s="55">
        <v>48.15217842</v>
      </c>
      <c r="F200" s="55">
        <v>17.1500777</v>
      </c>
      <c r="G200" s="56" t="s">
        <v>230</v>
      </c>
      <c r="H200" s="57" t="s">
        <v>231</v>
      </c>
      <c r="I200" s="57" t="str">
        <f t="shared" si="3"/>
        <v/>
      </c>
      <c r="J200" s="57" t="str">
        <f t="shared" si="4"/>
        <v>Neloras</v>
      </c>
      <c r="K200" s="58" t="s">
        <v>251</v>
      </c>
      <c r="L200" s="59"/>
      <c r="M200" s="60" t="b">
        <v>1</v>
      </c>
      <c r="N200" s="61">
        <f t="shared" si="11"/>
        <v>0</v>
      </c>
      <c r="O200" s="61">
        <f t="shared" si="12"/>
        <v>0</v>
      </c>
      <c r="P200" s="61">
        <f t="shared" si="13"/>
        <v>0</v>
      </c>
      <c r="Q200" s="62" t="str">
        <f t="shared" si="19"/>
        <v/>
      </c>
      <c r="R200" s="63" t="str">
        <f>IFERROR(__xludf.DUMMYFUNCTION("IF($P200=1,IFERROR(IMPORTXML($K200, ""//p[@class='status-date']""), ""Not Loading""),"""")"),"")</f>
        <v/>
      </c>
      <c r="S200" s="64"/>
      <c r="T200" s="64"/>
      <c r="U200" s="64" t="str">
        <f>IFERROR(__xludf.DUMMYFUNCTION("IF($P200=1,IFERROR(IMPORTXML($K200, ""//span[@class='deployed-at']""), ""Not Loading""),"""")"),"")</f>
        <v/>
      </c>
      <c r="V200" s="64"/>
      <c r="W200" s="64" t="str">
        <f t="shared" si="15"/>
        <v>Neloras</v>
      </c>
      <c r="X200" s="65">
        <f>IFERROR(__xludf.DUMMYFUNCTION("iferror(VALUE(left(index(IMPORTXML(K200, ""//div[@class='col-lg-2 user-stat stat-green']""),2,1),len(index(IMPORTXML(K200, ""//div[@class='col-lg-2 user-stat stat-green']""),2,1))-8)),0)"),0.0)</f>
        <v>0</v>
      </c>
    </row>
    <row r="201" ht="15.0" customHeight="1">
      <c r="A201" s="52">
        <f t="shared" si="10"/>
        <v>194</v>
      </c>
      <c r="B201" s="53" t="str">
        <f t="shared" si="2"/>
        <v>Lake 🌊 Lighthouse 🏖️ Painting  #194 | R18 - C5</v>
      </c>
      <c r="C201" s="54">
        <v>18.0</v>
      </c>
      <c r="D201" s="54">
        <v>5.0</v>
      </c>
      <c r="E201" s="55">
        <v>48.15219095</v>
      </c>
      <c r="F201" s="55">
        <v>17.15029232</v>
      </c>
      <c r="G201" s="56" t="s">
        <v>230</v>
      </c>
      <c r="H201" s="57" t="s">
        <v>231</v>
      </c>
      <c r="I201" s="57" t="str">
        <f t="shared" si="3"/>
        <v/>
      </c>
      <c r="J201" s="57" t="str">
        <f t="shared" si="4"/>
        <v>Nicolet</v>
      </c>
      <c r="K201" s="58" t="s">
        <v>252</v>
      </c>
      <c r="L201" s="59"/>
      <c r="M201" s="60" t="b">
        <v>1</v>
      </c>
      <c r="N201" s="61">
        <f t="shared" si="11"/>
        <v>0</v>
      </c>
      <c r="O201" s="61">
        <f t="shared" si="12"/>
        <v>0</v>
      </c>
      <c r="P201" s="61">
        <f t="shared" si="13"/>
        <v>0</v>
      </c>
      <c r="Q201" s="62" t="str">
        <f t="shared" si="19"/>
        <v/>
      </c>
      <c r="R201" s="63" t="str">
        <f>IFERROR(__xludf.DUMMYFUNCTION("IF($P201=1,IFERROR(IMPORTXML($K201, ""//p[@class='status-date']""), ""Not Loading""),"""")"),"")</f>
        <v/>
      </c>
      <c r="S201" s="64"/>
      <c r="T201" s="64"/>
      <c r="U201" s="64" t="str">
        <f>IFERROR(__xludf.DUMMYFUNCTION("IF($P201=1,IFERROR(IMPORTXML($K201, ""//span[@class='deployed-at']""), ""Not Loading""),"""")"),"")</f>
        <v/>
      </c>
      <c r="V201" s="64"/>
      <c r="W201" s="64" t="str">
        <f t="shared" si="15"/>
        <v>Nicolet</v>
      </c>
      <c r="X201" s="65">
        <f>IFERROR(__xludf.DUMMYFUNCTION("iferror(VALUE(left(index(IMPORTXML(K201, ""//div[@class='col-lg-2 user-stat stat-green']""),2,1),len(index(IMPORTXML(K201, ""//div[@class='col-lg-2 user-stat stat-green']""),2,1))-8)),0)"),0.0)</f>
        <v>0</v>
      </c>
    </row>
    <row r="202" ht="15.0" customHeight="1">
      <c r="A202" s="52">
        <f t="shared" si="10"/>
        <v>195</v>
      </c>
      <c r="B202" s="53" t="str">
        <f t="shared" si="2"/>
        <v>Lake 🌊 Lighthouse 🏖️ Painting  #195 | R18 - C6</v>
      </c>
      <c r="C202" s="54">
        <v>18.0</v>
      </c>
      <c r="D202" s="54">
        <v>6.0</v>
      </c>
      <c r="E202" s="55">
        <v>48.15220347</v>
      </c>
      <c r="F202" s="55">
        <v>17.15050694</v>
      </c>
      <c r="G202" s="56" t="s">
        <v>230</v>
      </c>
      <c r="H202" s="57" t="s">
        <v>231</v>
      </c>
      <c r="I202" s="57" t="str">
        <f t="shared" si="3"/>
        <v/>
      </c>
      <c r="J202" s="57" t="str">
        <f t="shared" si="4"/>
        <v>mathew611</v>
      </c>
      <c r="K202" s="58" t="s">
        <v>253</v>
      </c>
      <c r="L202" s="59"/>
      <c r="M202" s="60" t="b">
        <v>1</v>
      </c>
      <c r="N202" s="61">
        <f t="shared" si="11"/>
        <v>0</v>
      </c>
      <c r="O202" s="61">
        <f t="shared" si="12"/>
        <v>0</v>
      </c>
      <c r="P202" s="61">
        <f t="shared" si="13"/>
        <v>0</v>
      </c>
      <c r="Q202" s="62" t="str">
        <f t="shared" si="19"/>
        <v/>
      </c>
      <c r="R202" s="63" t="str">
        <f>IFERROR(__xludf.DUMMYFUNCTION("IF($P202=1,IFERROR(IMPORTXML($K202, ""//p[@class='status-date']""), ""Not Loading""),"""")"),"")</f>
        <v/>
      </c>
      <c r="S202" s="64"/>
      <c r="T202" s="64"/>
      <c r="U202" s="64" t="str">
        <f>IFERROR(__xludf.DUMMYFUNCTION("IF($P202=1,IFERROR(IMPORTXML($K202, ""//span[@class='deployed-at']""), ""Not Loading""),"""")"),"")</f>
        <v/>
      </c>
      <c r="V202" s="64"/>
      <c r="W202" s="64" t="str">
        <f t="shared" si="15"/>
        <v>mathew611</v>
      </c>
      <c r="X202" s="65">
        <f>IFERROR(__xludf.DUMMYFUNCTION("iferror(VALUE(left(index(IMPORTXML(K202, ""//div[@class='col-lg-2 user-stat stat-green']""),2,1),len(index(IMPORTXML(K202, ""//div[@class='col-lg-2 user-stat stat-green']""),2,1))-8)),0)"),0.0)</f>
        <v>0</v>
      </c>
    </row>
    <row r="203" ht="15.0" customHeight="1">
      <c r="A203" s="52">
        <f t="shared" si="10"/>
        <v>196</v>
      </c>
      <c r="B203" s="53" t="str">
        <f t="shared" si="2"/>
        <v>Lake 🌊 Lighthouse 🏖️ Painting  #196 | R18 - C7</v>
      </c>
      <c r="C203" s="54">
        <v>18.0</v>
      </c>
      <c r="D203" s="54">
        <v>7.0</v>
      </c>
      <c r="E203" s="55">
        <v>48.152216</v>
      </c>
      <c r="F203" s="55">
        <v>17.15072156</v>
      </c>
      <c r="G203" s="56" t="s">
        <v>230</v>
      </c>
      <c r="H203" s="57" t="s">
        <v>231</v>
      </c>
      <c r="I203" s="57" t="str">
        <f t="shared" si="3"/>
        <v/>
      </c>
      <c r="J203" s="57" t="str">
        <f t="shared" si="4"/>
        <v>Neloras</v>
      </c>
      <c r="K203" s="58" t="s">
        <v>254</v>
      </c>
      <c r="L203" s="59"/>
      <c r="M203" s="60" t="b">
        <v>1</v>
      </c>
      <c r="N203" s="61">
        <f t="shared" si="11"/>
        <v>0</v>
      </c>
      <c r="O203" s="61">
        <f t="shared" si="12"/>
        <v>0</v>
      </c>
      <c r="P203" s="61">
        <f t="shared" si="13"/>
        <v>0</v>
      </c>
      <c r="Q203" s="62" t="str">
        <f t="shared" si="19"/>
        <v/>
      </c>
      <c r="R203" s="63" t="str">
        <f>IFERROR(__xludf.DUMMYFUNCTION("IF($P203=1,IFERROR(IMPORTXML($K203, ""//p[@class='status-date']""), ""Not Loading""),"""")"),"")</f>
        <v/>
      </c>
      <c r="S203" s="64"/>
      <c r="T203" s="64"/>
      <c r="U203" s="64" t="str">
        <f>IFERROR(__xludf.DUMMYFUNCTION("IF($P203=1,IFERROR(IMPORTXML($K203, ""//span[@class='deployed-at']""), ""Not Loading""),"""")"),"")</f>
        <v/>
      </c>
      <c r="V203" s="64"/>
      <c r="W203" s="64" t="str">
        <f t="shared" si="15"/>
        <v>Neloras</v>
      </c>
      <c r="X203" s="65">
        <f>IFERROR(__xludf.DUMMYFUNCTION("iferror(VALUE(left(index(IMPORTXML(K203, ""//div[@class='col-lg-2 user-stat stat-green']""),2,1),len(index(IMPORTXML(K203, ""//div[@class='col-lg-2 user-stat stat-green']""),2,1))-8)),0)"),0.0)</f>
        <v>0</v>
      </c>
    </row>
    <row r="204" ht="15.0" customHeight="1">
      <c r="A204" s="52">
        <f t="shared" si="10"/>
        <v>197</v>
      </c>
      <c r="B204" s="53" t="str">
        <f t="shared" si="2"/>
        <v>Lake 🌊 Lighthouse 🏖️ Painting  #197 | R18 - C8</v>
      </c>
      <c r="C204" s="54">
        <v>18.0</v>
      </c>
      <c r="D204" s="54">
        <v>8.0</v>
      </c>
      <c r="E204" s="55">
        <v>48.15222853</v>
      </c>
      <c r="F204" s="55">
        <v>17.15093617</v>
      </c>
      <c r="G204" s="56" t="s">
        <v>230</v>
      </c>
      <c r="H204" s="57" t="s">
        <v>231</v>
      </c>
      <c r="I204" s="57" t="str">
        <f t="shared" si="3"/>
        <v/>
      </c>
      <c r="J204" s="57" t="str">
        <f t="shared" si="4"/>
        <v>Nicolet</v>
      </c>
      <c r="K204" s="58" t="s">
        <v>255</v>
      </c>
      <c r="L204" s="59"/>
      <c r="M204" s="60" t="b">
        <v>1</v>
      </c>
      <c r="N204" s="61">
        <f t="shared" si="11"/>
        <v>0</v>
      </c>
      <c r="O204" s="61">
        <f t="shared" si="12"/>
        <v>0</v>
      </c>
      <c r="P204" s="61">
        <f t="shared" si="13"/>
        <v>0</v>
      </c>
      <c r="Q204" s="62" t="str">
        <f t="shared" si="19"/>
        <v/>
      </c>
      <c r="R204" s="63" t="str">
        <f>IFERROR(__xludf.DUMMYFUNCTION("IF($P204=1,IFERROR(IMPORTXML($K204, ""//p[@class='status-date']""), ""Not Loading""),"""")"),"")</f>
        <v/>
      </c>
      <c r="S204" s="64"/>
      <c r="T204" s="64"/>
      <c r="U204" s="64" t="str">
        <f>IFERROR(__xludf.DUMMYFUNCTION("IF($P204=1,IFERROR(IMPORTXML($K204, ""//span[@class='deployed-at']""), ""Not Loading""),"""")"),"")</f>
        <v/>
      </c>
      <c r="V204" s="64"/>
      <c r="W204" s="64" t="str">
        <f t="shared" si="15"/>
        <v>Nicolet</v>
      </c>
      <c r="X204" s="65">
        <f>IFERROR(__xludf.DUMMYFUNCTION("iferror(VALUE(left(index(IMPORTXML(K204, ""//div[@class='col-lg-2 user-stat stat-green']""),2,1),len(index(IMPORTXML(K204, ""//div[@class='col-lg-2 user-stat stat-green']""),2,1))-8)),0)"),0.0)</f>
        <v>0</v>
      </c>
    </row>
    <row r="205" ht="15.0" customHeight="1">
      <c r="A205" s="52">
        <f t="shared" si="10"/>
        <v>198</v>
      </c>
      <c r="B205" s="53" t="str">
        <f t="shared" si="2"/>
        <v>Lake 🌊 Lighthouse 🏖️ Painting  #198 | R18 - C9</v>
      </c>
      <c r="C205" s="54">
        <v>18.0</v>
      </c>
      <c r="D205" s="54">
        <v>9.0</v>
      </c>
      <c r="E205" s="55">
        <v>48.15224105</v>
      </c>
      <c r="F205" s="55">
        <v>17.15115079</v>
      </c>
      <c r="G205" s="56" t="s">
        <v>244</v>
      </c>
      <c r="H205" s="57" t="s">
        <v>245</v>
      </c>
      <c r="I205" s="57" t="str">
        <f t="shared" si="3"/>
        <v/>
      </c>
      <c r="J205" s="57" t="str">
        <f t="shared" si="4"/>
        <v>mathew611</v>
      </c>
      <c r="K205" s="58" t="s">
        <v>256</v>
      </c>
      <c r="L205" s="59"/>
      <c r="M205" s="60" t="b">
        <v>1</v>
      </c>
      <c r="N205" s="61">
        <f t="shared" si="11"/>
        <v>0</v>
      </c>
      <c r="O205" s="61">
        <f t="shared" si="12"/>
        <v>0</v>
      </c>
      <c r="P205" s="61">
        <f t="shared" si="13"/>
        <v>0</v>
      </c>
      <c r="Q205" s="62" t="str">
        <f t="shared" si="19"/>
        <v/>
      </c>
      <c r="R205" s="63" t="str">
        <f>IFERROR(__xludf.DUMMYFUNCTION("IF($P205=1,IFERROR(IMPORTXML($K205, ""//p[@class='status-date']""), ""Not Loading""),"""")"),"")</f>
        <v/>
      </c>
      <c r="S205" s="64"/>
      <c r="T205" s="64"/>
      <c r="U205" s="64" t="str">
        <f>IFERROR(__xludf.DUMMYFUNCTION("IF($P205=1,IFERROR(IMPORTXML($K205, ""//span[@class='deployed-at']""), ""Not Loading""),"""")"),"")</f>
        <v/>
      </c>
      <c r="V205" s="64"/>
      <c r="W205" s="64" t="str">
        <f t="shared" si="15"/>
        <v>mathew611</v>
      </c>
      <c r="X205" s="65">
        <f>IFERROR(__xludf.DUMMYFUNCTION("iferror(VALUE(left(index(IMPORTXML(K205, ""//div[@class='col-lg-2 user-stat stat-green']""),2,1),len(index(IMPORTXML(K205, ""//div[@class='col-lg-2 user-stat stat-green']""),2,1))-8)),0)"),0.0)</f>
        <v>0</v>
      </c>
    </row>
    <row r="206" ht="15.0" customHeight="1">
      <c r="A206" s="52">
        <f t="shared" si="10"/>
        <v>199</v>
      </c>
      <c r="B206" s="53" t="str">
        <f t="shared" si="2"/>
        <v>Lake 🌊 Lighthouse 🏖️ Painting  #199 | R18 - C10</v>
      </c>
      <c r="C206" s="54">
        <v>18.0</v>
      </c>
      <c r="D206" s="54">
        <v>10.0</v>
      </c>
      <c r="E206" s="55">
        <v>48.15225358</v>
      </c>
      <c r="F206" s="55">
        <v>17.15136541</v>
      </c>
      <c r="G206" s="56" t="s">
        <v>244</v>
      </c>
      <c r="H206" s="57" t="s">
        <v>245</v>
      </c>
      <c r="I206" s="57" t="str">
        <f t="shared" si="3"/>
        <v/>
      </c>
      <c r="J206" s="57" t="str">
        <f t="shared" si="4"/>
        <v>Neloras</v>
      </c>
      <c r="K206" s="58" t="s">
        <v>257</v>
      </c>
      <c r="L206" s="59"/>
      <c r="M206" s="60" t="b">
        <v>1</v>
      </c>
      <c r="N206" s="61">
        <f t="shared" si="11"/>
        <v>0</v>
      </c>
      <c r="O206" s="61">
        <f t="shared" si="12"/>
        <v>0</v>
      </c>
      <c r="P206" s="61">
        <f t="shared" si="13"/>
        <v>0</v>
      </c>
      <c r="Q206" s="62" t="str">
        <f t="shared" si="19"/>
        <v/>
      </c>
      <c r="R206" s="63" t="str">
        <f>IFERROR(__xludf.DUMMYFUNCTION("IF($P206=1,IFERROR(IMPORTXML($K206, ""//p[@class='status-date']""), ""Not Loading""),"""")"),"")</f>
        <v/>
      </c>
      <c r="S206" s="64"/>
      <c r="T206" s="64"/>
      <c r="U206" s="64" t="str">
        <f>IFERROR(__xludf.DUMMYFUNCTION("IF($P206=1,IFERROR(IMPORTXML($K206, ""//span[@class='deployed-at']""), ""Not Loading""),"""")"),"")</f>
        <v/>
      </c>
      <c r="V206" s="64"/>
      <c r="W206" s="64" t="str">
        <f t="shared" si="15"/>
        <v>Neloras</v>
      </c>
      <c r="X206" s="65">
        <f>IFERROR(__xludf.DUMMYFUNCTION("iferror(VALUE(left(index(IMPORTXML(K206, ""//div[@class='col-lg-2 user-stat stat-green']""),2,1),len(index(IMPORTXML(K206, ""//div[@class='col-lg-2 user-stat stat-green']""),2,1))-8)),0)"),0.0)</f>
        <v>0</v>
      </c>
    </row>
    <row r="207" ht="15.0" customHeight="1">
      <c r="A207" s="52">
        <f t="shared" si="10"/>
        <v>200</v>
      </c>
      <c r="B207" s="53" t="str">
        <f t="shared" si="2"/>
        <v>Lake 🌊 Lighthouse 🏖️ Painting  #200 | R18 - C11</v>
      </c>
      <c r="C207" s="54">
        <v>18.0</v>
      </c>
      <c r="D207" s="54">
        <v>11.0</v>
      </c>
      <c r="E207" s="55">
        <v>48.15226611</v>
      </c>
      <c r="F207" s="55">
        <v>17.15158003</v>
      </c>
      <c r="G207" s="56" t="s">
        <v>244</v>
      </c>
      <c r="H207" s="57" t="s">
        <v>245</v>
      </c>
      <c r="I207" s="57" t="str">
        <f t="shared" si="3"/>
        <v/>
      </c>
      <c r="J207" s="57" t="str">
        <f t="shared" si="4"/>
        <v>Nicolet</v>
      </c>
      <c r="K207" s="58" t="s">
        <v>258</v>
      </c>
      <c r="L207" s="59"/>
      <c r="M207" s="60" t="b">
        <v>1</v>
      </c>
      <c r="N207" s="61">
        <f t="shared" si="11"/>
        <v>0</v>
      </c>
      <c r="O207" s="61">
        <f t="shared" si="12"/>
        <v>0</v>
      </c>
      <c r="P207" s="61">
        <f t="shared" si="13"/>
        <v>0</v>
      </c>
      <c r="Q207" s="62" t="str">
        <f t="shared" si="19"/>
        <v/>
      </c>
      <c r="R207" s="63" t="str">
        <f>IFERROR(__xludf.DUMMYFUNCTION("IF($P207=1,IFERROR(IMPORTXML($K207, ""//p[@class='status-date']""), ""Not Loading""),"""")"),"")</f>
        <v/>
      </c>
      <c r="S207" s="64"/>
      <c r="T207" s="64"/>
      <c r="U207" s="64" t="str">
        <f>IFERROR(__xludf.DUMMYFUNCTION("IF($P207=1,IFERROR(IMPORTXML($K207, ""//span[@class='deployed-at']""), ""Not Loading""),"""")"),"")</f>
        <v/>
      </c>
      <c r="V207" s="64"/>
      <c r="W207" s="64" t="str">
        <f t="shared" si="15"/>
        <v>Nicolet</v>
      </c>
      <c r="X207" s="65">
        <f>IFERROR(__xludf.DUMMYFUNCTION("iferror(VALUE(left(index(IMPORTXML(K207, ""//div[@class='col-lg-2 user-stat stat-green']""),2,1),len(index(IMPORTXML(K207, ""//div[@class='col-lg-2 user-stat stat-green']""),2,1))-8)),0)"),0.0)</f>
        <v>0</v>
      </c>
    </row>
    <row r="208" ht="15.0" customHeight="1">
      <c r="A208" s="52">
        <f t="shared" si="10"/>
        <v>201</v>
      </c>
      <c r="B208" s="53" t="str">
        <f t="shared" si="2"/>
        <v>Lake 🌊 Lighthouse 🏖️ Painting  #201 | R18 - C12</v>
      </c>
      <c r="C208" s="54">
        <v>18.0</v>
      </c>
      <c r="D208" s="54">
        <v>12.0</v>
      </c>
      <c r="E208" s="55">
        <v>48.15227863</v>
      </c>
      <c r="F208" s="55">
        <v>17.15179465</v>
      </c>
      <c r="G208" s="56" t="s">
        <v>244</v>
      </c>
      <c r="H208" s="57" t="s">
        <v>245</v>
      </c>
      <c r="I208" s="57" t="str">
        <f t="shared" si="3"/>
        <v/>
      </c>
      <c r="J208" s="57" t="str">
        <f t="shared" si="4"/>
        <v>mathew611</v>
      </c>
      <c r="K208" s="58" t="s">
        <v>259</v>
      </c>
      <c r="L208" s="59"/>
      <c r="M208" s="60" t="b">
        <v>1</v>
      </c>
      <c r="N208" s="61">
        <f t="shared" si="11"/>
        <v>0</v>
      </c>
      <c r="O208" s="61">
        <f t="shared" si="12"/>
        <v>0</v>
      </c>
      <c r="P208" s="61">
        <f t="shared" si="13"/>
        <v>0</v>
      </c>
      <c r="Q208" s="62" t="str">
        <f t="shared" si="19"/>
        <v/>
      </c>
      <c r="R208" s="63" t="str">
        <f>IFERROR(__xludf.DUMMYFUNCTION("IF($P208=1,IFERROR(IMPORTXML($K208, ""//p[@class='status-date']""), ""Not Loading""),"""")"),"")</f>
        <v/>
      </c>
      <c r="S208" s="64"/>
      <c r="T208" s="64"/>
      <c r="U208" s="64" t="str">
        <f>IFERROR(__xludf.DUMMYFUNCTION("IF($P208=1,IFERROR(IMPORTXML($K208, ""//span[@class='deployed-at']""), ""Not Loading""),"""")"),"")</f>
        <v/>
      </c>
      <c r="V208" s="64"/>
      <c r="W208" s="64" t="str">
        <f t="shared" si="15"/>
        <v>mathew611</v>
      </c>
      <c r="X208" s="65">
        <f>IFERROR(__xludf.DUMMYFUNCTION("iferror(VALUE(left(index(IMPORTXML(K208, ""//div[@class='col-lg-2 user-stat stat-green']""),2,1),len(index(IMPORTXML(K208, ""//div[@class='col-lg-2 user-stat stat-green']""),2,1))-8)),0)"),0.0)</f>
        <v>0</v>
      </c>
    </row>
    <row r="209" ht="15.0" customHeight="1">
      <c r="A209" s="52">
        <f t="shared" si="10"/>
        <v>202</v>
      </c>
      <c r="B209" s="53" t="str">
        <f t="shared" si="2"/>
        <v>Lake 🌊 Lighthouse 🏖️ Painting  #202 | R18 - C13</v>
      </c>
      <c r="C209" s="54">
        <v>18.0</v>
      </c>
      <c r="D209" s="54">
        <v>13.0</v>
      </c>
      <c r="E209" s="55">
        <v>48.15229116</v>
      </c>
      <c r="F209" s="55">
        <v>17.15200927</v>
      </c>
      <c r="G209" s="56" t="s">
        <v>244</v>
      </c>
      <c r="H209" s="57" t="s">
        <v>245</v>
      </c>
      <c r="I209" s="57" t="str">
        <f t="shared" si="3"/>
        <v/>
      </c>
      <c r="J209" s="57" t="str">
        <f t="shared" si="4"/>
        <v>Neloras</v>
      </c>
      <c r="K209" s="58" t="s">
        <v>260</v>
      </c>
      <c r="L209" s="59"/>
      <c r="M209" s="60" t="b">
        <v>1</v>
      </c>
      <c r="N209" s="61">
        <f t="shared" si="11"/>
        <v>0</v>
      </c>
      <c r="O209" s="61">
        <f t="shared" si="12"/>
        <v>0</v>
      </c>
      <c r="P209" s="61">
        <f t="shared" si="13"/>
        <v>0</v>
      </c>
      <c r="Q209" s="62" t="str">
        <f t="shared" si="19"/>
        <v/>
      </c>
      <c r="R209" s="63" t="str">
        <f>IFERROR(__xludf.DUMMYFUNCTION("IF($P209=1,IFERROR(IMPORTXML($K209, ""//p[@class='status-date']""), ""Not Loading""),"""")"),"")</f>
        <v/>
      </c>
      <c r="S209" s="64"/>
      <c r="T209" s="64"/>
      <c r="U209" s="64" t="str">
        <f>IFERROR(__xludf.DUMMYFUNCTION("IF($P209=1,IFERROR(IMPORTXML($K209, ""//span[@class='deployed-at']""), ""Not Loading""),"""")"),"")</f>
        <v/>
      </c>
      <c r="V209" s="64"/>
      <c r="W209" s="64" t="str">
        <f t="shared" si="15"/>
        <v>Neloras</v>
      </c>
      <c r="X209" s="65">
        <f>IFERROR(__xludf.DUMMYFUNCTION("iferror(VALUE(left(index(IMPORTXML(K209, ""//div[@class='col-lg-2 user-stat stat-green']""),2,1),len(index(IMPORTXML(K209, ""//div[@class='col-lg-2 user-stat stat-green']""),2,1))-8)),0)"),0.0)</f>
        <v>0</v>
      </c>
    </row>
    <row r="210" ht="15.0" customHeight="1">
      <c r="A210" s="52">
        <f t="shared" si="10"/>
        <v>203</v>
      </c>
      <c r="B210" s="53" t="str">
        <f t="shared" si="2"/>
        <v>Lake 🌊 Lighthouse 🏖️ Painting  #203 | R18 - C14</v>
      </c>
      <c r="C210" s="54">
        <v>18.0</v>
      </c>
      <c r="D210" s="54">
        <v>14.0</v>
      </c>
      <c r="E210" s="55">
        <v>48.15230369</v>
      </c>
      <c r="F210" s="55">
        <v>17.15222389</v>
      </c>
      <c r="G210" s="56" t="s">
        <v>244</v>
      </c>
      <c r="H210" s="57" t="s">
        <v>245</v>
      </c>
      <c r="I210" s="57" t="str">
        <f t="shared" si="3"/>
        <v/>
      </c>
      <c r="J210" s="57" t="str">
        <f t="shared" si="4"/>
        <v>Nicolet</v>
      </c>
      <c r="K210" s="58" t="s">
        <v>261</v>
      </c>
      <c r="L210" s="59"/>
      <c r="M210" s="60" t="b">
        <v>1</v>
      </c>
      <c r="N210" s="61">
        <f t="shared" si="11"/>
        <v>0</v>
      </c>
      <c r="O210" s="61">
        <f t="shared" si="12"/>
        <v>0</v>
      </c>
      <c r="P210" s="61">
        <f t="shared" si="13"/>
        <v>0</v>
      </c>
      <c r="Q210" s="62" t="str">
        <f t="shared" si="19"/>
        <v/>
      </c>
      <c r="R210" s="63" t="str">
        <f>IFERROR(__xludf.DUMMYFUNCTION("IF($P210=1,IFERROR(IMPORTXML($K210, ""//p[@class='status-date']""), ""Not Loading""),"""")"),"")</f>
        <v/>
      </c>
      <c r="S210" s="64"/>
      <c r="T210" s="64"/>
      <c r="U210" s="64" t="str">
        <f>IFERROR(__xludf.DUMMYFUNCTION("IF($P210=1,IFERROR(IMPORTXML($K210, ""//span[@class='deployed-at']""), ""Not Loading""),"""")"),"")</f>
        <v/>
      </c>
      <c r="V210" s="64"/>
      <c r="W210" s="64" t="str">
        <f t="shared" si="15"/>
        <v>Nicolet</v>
      </c>
      <c r="X210" s="65">
        <f>IFERROR(__xludf.DUMMYFUNCTION("iferror(VALUE(left(index(IMPORTXML(K210, ""//div[@class='col-lg-2 user-stat stat-green']""),2,1),len(index(IMPORTXML(K210, ""//div[@class='col-lg-2 user-stat stat-green']""),2,1))-8)),0)"),0.0)</f>
        <v>0</v>
      </c>
    </row>
    <row r="211" ht="15.0" customHeight="1">
      <c r="A211" s="52">
        <f t="shared" si="10"/>
        <v>204</v>
      </c>
      <c r="B211" s="53" t="str">
        <f t="shared" si="2"/>
        <v>Lake 🌊 Lighthouse 🏖️ Painting  #204 | R18 - C15</v>
      </c>
      <c r="C211" s="54">
        <v>18.0</v>
      </c>
      <c r="D211" s="54">
        <v>15.0</v>
      </c>
      <c r="E211" s="55">
        <v>48.15231621</v>
      </c>
      <c r="F211" s="55">
        <v>17.1524385</v>
      </c>
      <c r="G211" s="56" t="s">
        <v>51</v>
      </c>
      <c r="H211" s="57" t="s">
        <v>52</v>
      </c>
      <c r="I211" s="57" t="str">
        <f t="shared" si="3"/>
        <v/>
      </c>
      <c r="J211" s="57" t="str">
        <f t="shared" si="4"/>
        <v>mathew611</v>
      </c>
      <c r="K211" s="58" t="s">
        <v>262</v>
      </c>
      <c r="L211" s="59"/>
      <c r="M211" s="60" t="b">
        <v>1</v>
      </c>
      <c r="N211" s="61">
        <f t="shared" si="11"/>
        <v>0</v>
      </c>
      <c r="O211" s="61">
        <f t="shared" si="12"/>
        <v>0</v>
      </c>
      <c r="P211" s="61">
        <f t="shared" si="13"/>
        <v>0</v>
      </c>
      <c r="Q211" s="62" t="str">
        <f t="shared" si="19"/>
        <v/>
      </c>
      <c r="R211" s="63" t="str">
        <f>IFERROR(__xludf.DUMMYFUNCTION("IF($P211=1,IFERROR(IMPORTXML($K211, ""//p[@class='status-date']""), ""Not Loading""),"""")"),"")</f>
        <v/>
      </c>
      <c r="S211" s="64"/>
      <c r="T211" s="64"/>
      <c r="U211" s="64" t="str">
        <f>IFERROR(__xludf.DUMMYFUNCTION("IF($P211=1,IFERROR(IMPORTXML($K211, ""//span[@class='deployed-at']""), ""Not Loading""),"""")"),"")</f>
        <v/>
      </c>
      <c r="V211" s="64"/>
      <c r="W211" s="64" t="str">
        <f t="shared" si="15"/>
        <v>mathew611</v>
      </c>
      <c r="X211" s="65">
        <f>IFERROR(__xludf.DUMMYFUNCTION("iferror(VALUE(left(index(IMPORTXML(K211, ""//div[@class='col-lg-2 user-stat stat-green']""),2,1),len(index(IMPORTXML(K211, ""//div[@class='col-lg-2 user-stat stat-green']""),2,1))-8)),0)"),0.0)</f>
        <v>0</v>
      </c>
    </row>
    <row r="212" ht="15.0" customHeight="1">
      <c r="A212" s="52">
        <f t="shared" si="10"/>
        <v>205</v>
      </c>
      <c r="B212" s="53" t="str">
        <f t="shared" si="2"/>
        <v>Lake 🌊 Lighthouse 🏖️ Painting  #205 | R19 - C1</v>
      </c>
      <c r="C212" s="54">
        <v>19.0</v>
      </c>
      <c r="D212" s="54">
        <v>1.0</v>
      </c>
      <c r="E212" s="55">
        <v>48.15199766</v>
      </c>
      <c r="F212" s="55">
        <v>17.14945261</v>
      </c>
      <c r="G212" s="56" t="s">
        <v>51</v>
      </c>
      <c r="H212" s="57" t="s">
        <v>52</v>
      </c>
      <c r="I212" s="57" t="str">
        <f t="shared" si="3"/>
        <v/>
      </c>
      <c r="J212" s="57" t="str">
        <f t="shared" si="4"/>
        <v>Kapor24</v>
      </c>
      <c r="K212" s="58" t="s">
        <v>263</v>
      </c>
      <c r="L212" s="59"/>
      <c r="M212" s="60" t="b">
        <v>1</v>
      </c>
      <c r="N212" s="61">
        <f t="shared" si="11"/>
        <v>0</v>
      </c>
      <c r="O212" s="61">
        <f t="shared" si="12"/>
        <v>0</v>
      </c>
      <c r="P212" s="61">
        <f t="shared" si="13"/>
        <v>0</v>
      </c>
      <c r="Q212" s="62" t="str">
        <f t="shared" si="19"/>
        <v/>
      </c>
      <c r="R212" s="63" t="str">
        <f>IFERROR(__xludf.DUMMYFUNCTION("IF($P212=1,IFERROR(IMPORTXML($K212, ""//p[@class='status-date']""), ""Not Loading""),"""")"),"")</f>
        <v/>
      </c>
      <c r="S212" s="64"/>
      <c r="T212" s="64"/>
      <c r="U212" s="64" t="str">
        <f>IFERROR(__xludf.DUMMYFUNCTION("IF($P212=1,IFERROR(IMPORTXML($K212, ""//span[@class='deployed-at']""), ""Not Loading""),"""")"),"")</f>
        <v/>
      </c>
      <c r="V212" s="64"/>
      <c r="W212" s="64" t="str">
        <f t="shared" si="15"/>
        <v>Kapor24</v>
      </c>
      <c r="X212" s="65">
        <f>IFERROR(__xludf.DUMMYFUNCTION("iferror(VALUE(left(index(IMPORTXML(K212, ""//div[@class='col-lg-2 user-stat stat-green']""),2,1),len(index(IMPORTXML(K212, ""//div[@class='col-lg-2 user-stat stat-green']""),2,1))-8)),0)"),0.0)</f>
        <v>0</v>
      </c>
    </row>
    <row r="213" ht="15.0" customHeight="1">
      <c r="A213" s="52">
        <f t="shared" si="10"/>
        <v>206</v>
      </c>
      <c r="B213" s="53" t="str">
        <f t="shared" si="2"/>
        <v>Lake 🌊 Lighthouse 🏖️ Painting  #206 | R19 - C2</v>
      </c>
      <c r="C213" s="54">
        <v>19.0</v>
      </c>
      <c r="D213" s="54">
        <v>2.0</v>
      </c>
      <c r="E213" s="55">
        <v>48.15201018</v>
      </c>
      <c r="F213" s="55">
        <v>17.14966723</v>
      </c>
      <c r="G213" s="56" t="s">
        <v>230</v>
      </c>
      <c r="H213" s="57" t="s">
        <v>231</v>
      </c>
      <c r="I213" s="57" t="str">
        <f t="shared" si="3"/>
        <v/>
      </c>
      <c r="J213" s="57" t="str">
        <f t="shared" si="4"/>
        <v>TFAL</v>
      </c>
      <c r="K213" s="58" t="s">
        <v>264</v>
      </c>
      <c r="L213" s="59"/>
      <c r="M213" s="60" t="b">
        <v>1</v>
      </c>
      <c r="N213" s="61">
        <f t="shared" si="11"/>
        <v>0</v>
      </c>
      <c r="O213" s="61">
        <f t="shared" si="12"/>
        <v>0</v>
      </c>
      <c r="P213" s="61">
        <f t="shared" si="13"/>
        <v>0</v>
      </c>
      <c r="Q213" s="62" t="str">
        <f t="shared" si="19"/>
        <v/>
      </c>
      <c r="R213" s="63" t="str">
        <f>IFERROR(__xludf.DUMMYFUNCTION("IF($P213=1,IFERROR(IMPORTXML($K213, ""//p[@class='status-date']""), ""Not Loading""),"""")"),"")</f>
        <v/>
      </c>
      <c r="S213" s="64"/>
      <c r="T213" s="64"/>
      <c r="U213" s="64" t="str">
        <f>IFERROR(__xludf.DUMMYFUNCTION("IF($P213=1,IFERROR(IMPORTXML($K213, ""//span[@class='deployed-at']""), ""Not Loading""),"""")"),"")</f>
        <v/>
      </c>
      <c r="V213" s="64"/>
      <c r="W213" s="64" t="str">
        <f t="shared" si="15"/>
        <v>TFAL</v>
      </c>
      <c r="X213" s="65">
        <f>IFERROR(__xludf.DUMMYFUNCTION("iferror(VALUE(left(index(IMPORTXML(K213, ""//div[@class='col-lg-2 user-stat stat-green']""),2,1),len(index(IMPORTXML(K213, ""//div[@class='col-lg-2 user-stat stat-green']""),2,1))-8)),0)"),0.0)</f>
        <v>0</v>
      </c>
    </row>
    <row r="214" ht="15.0" customHeight="1">
      <c r="A214" s="52">
        <f t="shared" si="10"/>
        <v>207</v>
      </c>
      <c r="B214" s="53" t="str">
        <f t="shared" si="2"/>
        <v>Lake 🌊 Lighthouse 🏖️ Painting  #207 | R19 - C3</v>
      </c>
      <c r="C214" s="54">
        <v>19.0</v>
      </c>
      <c r="D214" s="54">
        <v>3.0</v>
      </c>
      <c r="E214" s="55">
        <v>48.15202271</v>
      </c>
      <c r="F214" s="55">
        <v>17.14988184</v>
      </c>
      <c r="G214" s="56" t="s">
        <v>230</v>
      </c>
      <c r="H214" s="57" t="s">
        <v>231</v>
      </c>
      <c r="I214" s="57" t="str">
        <f t="shared" si="3"/>
        <v/>
      </c>
      <c r="J214" s="57" t="str">
        <f t="shared" si="4"/>
        <v>123xilef</v>
      </c>
      <c r="K214" s="58" t="s">
        <v>265</v>
      </c>
      <c r="L214" s="59"/>
      <c r="M214" s="60" t="b">
        <v>1</v>
      </c>
      <c r="N214" s="61">
        <f t="shared" si="11"/>
        <v>0</v>
      </c>
      <c r="O214" s="61">
        <f t="shared" si="12"/>
        <v>0</v>
      </c>
      <c r="P214" s="61">
        <f t="shared" si="13"/>
        <v>0</v>
      </c>
      <c r="Q214" s="62" t="str">
        <f t="shared" si="19"/>
        <v/>
      </c>
      <c r="R214" s="63" t="str">
        <f>IFERROR(__xludf.DUMMYFUNCTION("IF($P214=1,IFERROR(IMPORTXML($K214, ""//p[@class='status-date']""), ""Not Loading""),"""")"),"")</f>
        <v/>
      </c>
      <c r="S214" s="64"/>
      <c r="T214" s="64"/>
      <c r="U214" s="64" t="str">
        <f>IFERROR(__xludf.DUMMYFUNCTION("IF($P214=1,IFERROR(IMPORTXML($K214, ""//span[@class='deployed-at']""), ""Not Loading""),"""")"),"")</f>
        <v/>
      </c>
      <c r="V214" s="64"/>
      <c r="W214" s="64" t="str">
        <f t="shared" si="15"/>
        <v>123xilef</v>
      </c>
      <c r="X214" s="65">
        <f>IFERROR(__xludf.DUMMYFUNCTION("iferror(VALUE(left(index(IMPORTXML(K214, ""//div[@class='col-lg-2 user-stat stat-green']""),2,1),len(index(IMPORTXML(K214, ""//div[@class='col-lg-2 user-stat stat-green']""),2,1))-8)),0)"),0.0)</f>
        <v>0</v>
      </c>
    </row>
    <row r="215" ht="15.0" customHeight="1">
      <c r="A215" s="52">
        <f t="shared" si="10"/>
        <v>208</v>
      </c>
      <c r="B215" s="53" t="str">
        <f t="shared" si="2"/>
        <v>Lake 🌊 Lighthouse 🏖️ Painting  #208 | R19 - C4</v>
      </c>
      <c r="C215" s="54">
        <v>19.0</v>
      </c>
      <c r="D215" s="54">
        <v>4.0</v>
      </c>
      <c r="E215" s="55">
        <v>48.15203524</v>
      </c>
      <c r="F215" s="55">
        <v>17.15009646</v>
      </c>
      <c r="G215" s="56" t="s">
        <v>230</v>
      </c>
      <c r="H215" s="57" t="s">
        <v>231</v>
      </c>
      <c r="I215" s="57" t="str">
        <f t="shared" si="3"/>
        <v/>
      </c>
      <c r="J215" s="57" t="str">
        <f t="shared" si="4"/>
        <v>babyw</v>
      </c>
      <c r="K215" s="58" t="s">
        <v>266</v>
      </c>
      <c r="L215" s="59"/>
      <c r="M215" s="60" t="b">
        <v>1</v>
      </c>
      <c r="N215" s="61">
        <f t="shared" si="11"/>
        <v>0</v>
      </c>
      <c r="O215" s="61">
        <f t="shared" si="12"/>
        <v>0</v>
      </c>
      <c r="P215" s="61">
        <f t="shared" si="13"/>
        <v>0</v>
      </c>
      <c r="Q215" s="62" t="str">
        <f t="shared" si="19"/>
        <v/>
      </c>
      <c r="R215" s="63" t="str">
        <f>IFERROR(__xludf.DUMMYFUNCTION("IF($P215=1,IFERROR(IMPORTXML($K215, ""//p[@class='status-date']""), ""Not Loading""),"""")"),"")</f>
        <v/>
      </c>
      <c r="S215" s="64"/>
      <c r="T215" s="64"/>
      <c r="U215" s="64" t="str">
        <f>IFERROR(__xludf.DUMMYFUNCTION("IF($P215=1,IFERROR(IMPORTXML($K215, ""//span[@class='deployed-at']""), ""Not Loading""),"""")"),"")</f>
        <v/>
      </c>
      <c r="V215" s="64"/>
      <c r="W215" s="64" t="str">
        <f t="shared" si="15"/>
        <v>babyw</v>
      </c>
      <c r="X215" s="65">
        <f>IFERROR(__xludf.DUMMYFUNCTION("iferror(VALUE(left(index(IMPORTXML(K215, ""//div[@class='col-lg-2 user-stat stat-green']""),2,1),len(index(IMPORTXML(K215, ""//div[@class='col-lg-2 user-stat stat-green']""),2,1))-8)),0)"),0.0)</f>
        <v>0</v>
      </c>
    </row>
    <row r="216" ht="15.75" customHeight="1">
      <c r="A216" s="52">
        <f t="shared" si="10"/>
        <v>209</v>
      </c>
      <c r="B216" s="53" t="str">
        <f t="shared" si="2"/>
        <v>Lake 🌊 Lighthouse 🏖️ Painting  #209 | R19 - C5</v>
      </c>
      <c r="C216" s="54">
        <v>19.0</v>
      </c>
      <c r="D216" s="54">
        <v>5.0</v>
      </c>
      <c r="E216" s="55">
        <v>48.15204776</v>
      </c>
      <c r="F216" s="55">
        <v>17.15031108</v>
      </c>
      <c r="G216" s="56" t="s">
        <v>244</v>
      </c>
      <c r="H216" s="57" t="s">
        <v>245</v>
      </c>
      <c r="I216" s="57" t="str">
        <f t="shared" si="3"/>
        <v/>
      </c>
      <c r="J216" s="57" t="str">
        <f t="shared" si="4"/>
        <v>Kapor24</v>
      </c>
      <c r="K216" s="58" t="s">
        <v>267</v>
      </c>
      <c r="L216" s="59"/>
      <c r="M216" s="60" t="b">
        <v>1</v>
      </c>
      <c r="N216" s="61">
        <f t="shared" si="11"/>
        <v>0</v>
      </c>
      <c r="O216" s="61">
        <f t="shared" si="12"/>
        <v>0</v>
      </c>
      <c r="P216" s="61">
        <f t="shared" si="13"/>
        <v>0</v>
      </c>
      <c r="Q216" s="62" t="str">
        <f t="shared" si="19"/>
        <v/>
      </c>
      <c r="R216" s="63" t="str">
        <f>IFERROR(__xludf.DUMMYFUNCTION("IF($P216=1,IFERROR(IMPORTXML($K216, ""//p[@class='status-date']""), ""Not Loading""),"""")"),"")</f>
        <v/>
      </c>
      <c r="S216" s="64"/>
      <c r="T216" s="64"/>
      <c r="U216" s="64" t="str">
        <f>IFERROR(__xludf.DUMMYFUNCTION("IF($P216=1,IFERROR(IMPORTXML($K216, ""//span[@class='deployed-at']""), ""Not Loading""),"""")"),"")</f>
        <v/>
      </c>
      <c r="V216" s="64"/>
      <c r="W216" s="64" t="str">
        <f t="shared" si="15"/>
        <v>Kapor24</v>
      </c>
      <c r="X216" s="65">
        <f>IFERROR(__xludf.DUMMYFUNCTION("iferror(VALUE(left(index(IMPORTXML(K216, ""//div[@class='col-lg-2 user-stat stat-green']""),2,1),len(index(IMPORTXML(K216, ""//div[@class='col-lg-2 user-stat stat-green']""),2,1))-8)),0)"),0.0)</f>
        <v>0</v>
      </c>
    </row>
    <row r="217" ht="15.75" customHeight="1">
      <c r="A217" s="52">
        <f t="shared" si="10"/>
        <v>210</v>
      </c>
      <c r="B217" s="53" t="str">
        <f t="shared" si="2"/>
        <v>Lake 🌊 Lighthouse 🏖️ Painting  #210 | R19 - C6</v>
      </c>
      <c r="C217" s="54">
        <v>19.0</v>
      </c>
      <c r="D217" s="54">
        <v>6.0</v>
      </c>
      <c r="E217" s="55">
        <v>48.15206029</v>
      </c>
      <c r="F217" s="55">
        <v>17.1505257</v>
      </c>
      <c r="G217" s="56" t="s">
        <v>244</v>
      </c>
      <c r="H217" s="57" t="s">
        <v>245</v>
      </c>
      <c r="I217" s="57" t="str">
        <f t="shared" si="3"/>
        <v/>
      </c>
      <c r="J217" s="57" t="str">
        <f t="shared" si="4"/>
        <v>Rikitan</v>
      </c>
      <c r="K217" s="58" t="s">
        <v>268</v>
      </c>
      <c r="L217" s="59"/>
      <c r="M217" s="60" t="b">
        <v>1</v>
      </c>
      <c r="N217" s="61">
        <f t="shared" si="11"/>
        <v>0</v>
      </c>
      <c r="O217" s="61">
        <f t="shared" si="12"/>
        <v>0</v>
      </c>
      <c r="P217" s="61">
        <f t="shared" si="13"/>
        <v>0</v>
      </c>
      <c r="Q217" s="62" t="str">
        <f t="shared" si="19"/>
        <v/>
      </c>
      <c r="R217" s="63" t="str">
        <f>IFERROR(__xludf.DUMMYFUNCTION("IF($P217=1,IFERROR(IMPORTXML($K217, ""//p[@class='status-date']""), ""Not Loading""),"""")"),"")</f>
        <v/>
      </c>
      <c r="S217" s="64"/>
      <c r="T217" s="64"/>
      <c r="U217" s="64" t="str">
        <f>IFERROR(__xludf.DUMMYFUNCTION("IF($P217=1,IFERROR(IMPORTXML($K217, ""//span[@class='deployed-at']""), ""Not Loading""),"""")"),"")</f>
        <v/>
      </c>
      <c r="V217" s="64"/>
      <c r="W217" s="64" t="str">
        <f t="shared" si="15"/>
        <v>Rikitan</v>
      </c>
      <c r="X217" s="65">
        <f>IFERROR(__xludf.DUMMYFUNCTION("iferror(VALUE(left(index(IMPORTXML(K217, ""//div[@class='col-lg-2 user-stat stat-green']""),2,1),len(index(IMPORTXML(K217, ""//div[@class='col-lg-2 user-stat stat-green']""),2,1))-8)),0)"),0.0)</f>
        <v>0</v>
      </c>
    </row>
    <row r="218" ht="15.75" customHeight="1">
      <c r="A218" s="52">
        <f t="shared" si="10"/>
        <v>211</v>
      </c>
      <c r="B218" s="53" t="str">
        <f t="shared" si="2"/>
        <v>Lake 🌊 Lighthouse 🏖️ Painting  #211 | R19 - C7</v>
      </c>
      <c r="C218" s="54">
        <v>19.0</v>
      </c>
      <c r="D218" s="54">
        <v>7.0</v>
      </c>
      <c r="E218" s="55">
        <v>48.15207282</v>
      </c>
      <c r="F218" s="55">
        <v>17.15074031</v>
      </c>
      <c r="G218" s="56" t="s">
        <v>244</v>
      </c>
      <c r="H218" s="57" t="s">
        <v>245</v>
      </c>
      <c r="I218" s="57" t="str">
        <f t="shared" si="3"/>
        <v/>
      </c>
      <c r="J218" s="57" t="str">
        <f t="shared" si="4"/>
        <v>TFAL</v>
      </c>
      <c r="K218" s="58" t="s">
        <v>269</v>
      </c>
      <c r="L218" s="59"/>
      <c r="M218" s="60" t="b">
        <v>1</v>
      </c>
      <c r="N218" s="61">
        <f t="shared" si="11"/>
        <v>0</v>
      </c>
      <c r="O218" s="61">
        <f t="shared" si="12"/>
        <v>0</v>
      </c>
      <c r="P218" s="61">
        <f t="shared" si="13"/>
        <v>0</v>
      </c>
      <c r="Q218" s="62" t="str">
        <f t="shared" si="19"/>
        <v/>
      </c>
      <c r="R218" s="63" t="str">
        <f>IFERROR(__xludf.DUMMYFUNCTION("IF($P218=1,IFERROR(IMPORTXML($K218, ""//p[@class='status-date']""), ""Not Loading""),"""")"),"")</f>
        <v/>
      </c>
      <c r="S218" s="64"/>
      <c r="T218" s="64"/>
      <c r="U218" s="64" t="str">
        <f>IFERROR(__xludf.DUMMYFUNCTION("IF($P218=1,IFERROR(IMPORTXML($K218, ""//span[@class='deployed-at']""), ""Not Loading""),"""")"),"")</f>
        <v/>
      </c>
      <c r="V218" s="64"/>
      <c r="W218" s="64" t="str">
        <f t="shared" si="15"/>
        <v>TFAL</v>
      </c>
      <c r="X218" s="65">
        <f>IFERROR(__xludf.DUMMYFUNCTION("iferror(VALUE(left(index(IMPORTXML(K218, ""//div[@class='col-lg-2 user-stat stat-green']""),2,1),len(index(IMPORTXML(K218, ""//div[@class='col-lg-2 user-stat stat-green']""),2,1))-8)),0)"),0.0)</f>
        <v>0</v>
      </c>
    </row>
    <row r="219" ht="15.75" customHeight="1">
      <c r="A219" s="52">
        <f t="shared" si="10"/>
        <v>212</v>
      </c>
      <c r="B219" s="53" t="str">
        <f t="shared" si="2"/>
        <v>Lake 🌊 Lighthouse 🏖️ Painting  #212 | R19 - C8</v>
      </c>
      <c r="C219" s="54">
        <v>19.0</v>
      </c>
      <c r="D219" s="54">
        <v>8.0</v>
      </c>
      <c r="E219" s="55">
        <v>48.15208534</v>
      </c>
      <c r="F219" s="55">
        <v>17.15095493</v>
      </c>
      <c r="G219" s="56" t="s">
        <v>244</v>
      </c>
      <c r="H219" s="57" t="s">
        <v>245</v>
      </c>
      <c r="I219" s="57" t="str">
        <f t="shared" si="3"/>
        <v/>
      </c>
      <c r="J219" s="57" t="str">
        <f t="shared" si="4"/>
        <v>Kapor24</v>
      </c>
      <c r="K219" s="58" t="s">
        <v>270</v>
      </c>
      <c r="L219" s="59"/>
      <c r="M219" s="60" t="b">
        <v>1</v>
      </c>
      <c r="N219" s="61">
        <f t="shared" si="11"/>
        <v>0</v>
      </c>
      <c r="O219" s="61">
        <f t="shared" si="12"/>
        <v>0</v>
      </c>
      <c r="P219" s="61">
        <f t="shared" si="13"/>
        <v>0</v>
      </c>
      <c r="Q219" s="62" t="str">
        <f t="shared" si="19"/>
        <v/>
      </c>
      <c r="R219" s="63" t="str">
        <f>IFERROR(__xludf.DUMMYFUNCTION("IF($P219=1,IFERROR(IMPORTXML($K219, ""//p[@class='status-date']""), ""Not Loading""),"""")"),"")</f>
        <v/>
      </c>
      <c r="S219" s="64"/>
      <c r="T219" s="64"/>
      <c r="U219" s="64" t="str">
        <f>IFERROR(__xludf.DUMMYFUNCTION("IF($P219=1,IFERROR(IMPORTXML($K219, ""//span[@class='deployed-at']""), ""Not Loading""),"""")"),"")</f>
        <v/>
      </c>
      <c r="V219" s="64"/>
      <c r="W219" s="64" t="str">
        <f t="shared" si="15"/>
        <v>Kapor24</v>
      </c>
      <c r="X219" s="65">
        <f>IFERROR(__xludf.DUMMYFUNCTION("iferror(VALUE(left(index(IMPORTXML(K219, ""//div[@class='col-lg-2 user-stat stat-green']""),2,1),len(index(IMPORTXML(K219, ""//div[@class='col-lg-2 user-stat stat-green']""),2,1))-8)),0)"),0.0)</f>
        <v>0</v>
      </c>
    </row>
    <row r="220" ht="15.75" customHeight="1">
      <c r="A220" s="52">
        <f t="shared" si="10"/>
        <v>213</v>
      </c>
      <c r="B220" s="53" t="str">
        <f t="shared" si="2"/>
        <v>Lake 🌊 Lighthouse 🏖️ Painting  #213 | R19 - C9</v>
      </c>
      <c r="C220" s="54">
        <v>19.0</v>
      </c>
      <c r="D220" s="54">
        <v>9.0</v>
      </c>
      <c r="E220" s="55">
        <v>48.15209787</v>
      </c>
      <c r="F220" s="55">
        <v>17.15116955</v>
      </c>
      <c r="G220" s="56" t="s">
        <v>244</v>
      </c>
      <c r="H220" s="57" t="s">
        <v>245</v>
      </c>
      <c r="I220" s="57" t="str">
        <f t="shared" si="3"/>
        <v/>
      </c>
      <c r="J220" s="57" t="str">
        <f t="shared" si="4"/>
        <v>Rikitan</v>
      </c>
      <c r="K220" s="58" t="s">
        <v>271</v>
      </c>
      <c r="L220" s="59"/>
      <c r="M220" s="60" t="b">
        <v>1</v>
      </c>
      <c r="N220" s="61">
        <f t="shared" si="11"/>
        <v>0</v>
      </c>
      <c r="O220" s="61">
        <f t="shared" si="12"/>
        <v>0</v>
      </c>
      <c r="P220" s="61">
        <f t="shared" si="13"/>
        <v>0</v>
      </c>
      <c r="Q220" s="62" t="str">
        <f t="shared" si="19"/>
        <v/>
      </c>
      <c r="R220" s="63" t="str">
        <f>IFERROR(__xludf.DUMMYFUNCTION("IF($P220=1,IFERROR(IMPORTXML($K220, ""//p[@class='status-date']""), ""Not Loading""),"""")"),"")</f>
        <v/>
      </c>
      <c r="S220" s="64"/>
      <c r="T220" s="64"/>
      <c r="U220" s="64" t="str">
        <f>IFERROR(__xludf.DUMMYFUNCTION("IF($P220=1,IFERROR(IMPORTXML($K220, ""//span[@class='deployed-at']""), ""Not Loading""),"""")"),"")</f>
        <v/>
      </c>
      <c r="V220" s="64"/>
      <c r="W220" s="64" t="str">
        <f t="shared" si="15"/>
        <v>Rikitan</v>
      </c>
      <c r="X220" s="65">
        <f>IFERROR(__xludf.DUMMYFUNCTION("iferror(VALUE(left(index(IMPORTXML(K220, ""//div[@class='col-lg-2 user-stat stat-green']""),2,1),len(index(IMPORTXML(K220, ""//div[@class='col-lg-2 user-stat stat-green']""),2,1))-8)),0)"),0.0)</f>
        <v>0</v>
      </c>
    </row>
    <row r="221" ht="15.75" customHeight="1">
      <c r="A221" s="52">
        <f t="shared" si="10"/>
        <v>214</v>
      </c>
      <c r="B221" s="53" t="str">
        <f t="shared" si="2"/>
        <v>Lake 🌊 Lighthouse 🏖️ Painting  #214 | R19 - C10</v>
      </c>
      <c r="C221" s="54">
        <v>19.0</v>
      </c>
      <c r="D221" s="54">
        <v>10.0</v>
      </c>
      <c r="E221" s="55">
        <v>48.1521104</v>
      </c>
      <c r="F221" s="55">
        <v>17.15138417</v>
      </c>
      <c r="G221" s="56" t="s">
        <v>244</v>
      </c>
      <c r="H221" s="57" t="s">
        <v>245</v>
      </c>
      <c r="I221" s="57" t="str">
        <f t="shared" si="3"/>
        <v/>
      </c>
      <c r="J221" s="57" t="str">
        <f t="shared" si="4"/>
        <v>Adushka</v>
      </c>
      <c r="K221" s="58" t="s">
        <v>272</v>
      </c>
      <c r="L221" s="59"/>
      <c r="M221" s="60" t="b">
        <v>1</v>
      </c>
      <c r="N221" s="61">
        <f t="shared" si="11"/>
        <v>0</v>
      </c>
      <c r="O221" s="61">
        <f t="shared" si="12"/>
        <v>0</v>
      </c>
      <c r="P221" s="61">
        <f t="shared" si="13"/>
        <v>0</v>
      </c>
      <c r="Q221" s="62" t="str">
        <f t="shared" si="19"/>
        <v/>
      </c>
      <c r="R221" s="63" t="str">
        <f>IFERROR(__xludf.DUMMYFUNCTION("IF($P221=1,IFERROR(IMPORTXML($K221, ""//p[@class='status-date']""), ""Not Loading""),"""")"),"")</f>
        <v/>
      </c>
      <c r="S221" s="64"/>
      <c r="T221" s="64"/>
      <c r="U221" s="64" t="str">
        <f>IFERROR(__xludf.DUMMYFUNCTION("IF($P221=1,IFERROR(IMPORTXML($K221, ""//span[@class='deployed-at']""), ""Not Loading""),"""")"),"")</f>
        <v/>
      </c>
      <c r="V221" s="64"/>
      <c r="W221" s="64" t="str">
        <f t="shared" si="15"/>
        <v>Adushka</v>
      </c>
      <c r="X221" s="65">
        <f>IFERROR(__xludf.DUMMYFUNCTION("iferror(VALUE(left(index(IMPORTXML(K221, ""//div[@class='col-lg-2 user-stat stat-green']""),2,1),len(index(IMPORTXML(K221, ""//div[@class='col-lg-2 user-stat stat-green']""),2,1))-8)),0)"),0.0)</f>
        <v>0</v>
      </c>
    </row>
    <row r="222" ht="15.75" customHeight="1">
      <c r="A222" s="52">
        <f t="shared" si="10"/>
        <v>215</v>
      </c>
      <c r="B222" s="53" t="str">
        <f t="shared" si="2"/>
        <v>Lake 🌊 Lighthouse 🏖️ Painting  #215 | R19 - C11</v>
      </c>
      <c r="C222" s="54">
        <v>19.0</v>
      </c>
      <c r="D222" s="54">
        <v>11.0</v>
      </c>
      <c r="E222" s="55">
        <v>48.15212292</v>
      </c>
      <c r="F222" s="55">
        <v>17.15159879</v>
      </c>
      <c r="G222" s="56" t="s">
        <v>244</v>
      </c>
      <c r="H222" s="57" t="s">
        <v>245</v>
      </c>
      <c r="I222" s="57" t="str">
        <f t="shared" si="3"/>
        <v/>
      </c>
      <c r="J222" s="57" t="str">
        <f t="shared" si="4"/>
        <v>Kapor24</v>
      </c>
      <c r="K222" s="58" t="s">
        <v>273</v>
      </c>
      <c r="L222" s="59"/>
      <c r="M222" s="60" t="b">
        <v>1</v>
      </c>
      <c r="N222" s="61">
        <f t="shared" si="11"/>
        <v>0</v>
      </c>
      <c r="O222" s="61">
        <f t="shared" si="12"/>
        <v>0</v>
      </c>
      <c r="P222" s="61">
        <f t="shared" si="13"/>
        <v>0</v>
      </c>
      <c r="Q222" s="62" t="str">
        <f t="shared" si="19"/>
        <v/>
      </c>
      <c r="R222" s="63" t="str">
        <f>IFERROR(__xludf.DUMMYFUNCTION("IF($P222=1,IFERROR(IMPORTXML($K222, ""//p[@class='status-date']""), ""Not Loading""),"""")"),"")</f>
        <v/>
      </c>
      <c r="S222" s="64"/>
      <c r="T222" s="64"/>
      <c r="U222" s="64" t="str">
        <f>IFERROR(__xludf.DUMMYFUNCTION("IF($P222=1,IFERROR(IMPORTXML($K222, ""//span[@class='deployed-at']""), ""Not Loading""),"""")"),"")</f>
        <v/>
      </c>
      <c r="V222" s="64"/>
      <c r="W222" s="64" t="str">
        <f t="shared" si="15"/>
        <v>Kapor24</v>
      </c>
      <c r="X222" s="65">
        <f>IFERROR(__xludf.DUMMYFUNCTION("iferror(VALUE(left(index(IMPORTXML(K222, ""//div[@class='col-lg-2 user-stat stat-green']""),2,1),len(index(IMPORTXML(K222, ""//div[@class='col-lg-2 user-stat stat-green']""),2,1))-8)),0)"),0.0)</f>
        <v>0</v>
      </c>
    </row>
    <row r="223" ht="15.75" customHeight="1">
      <c r="A223" s="52">
        <f t="shared" si="10"/>
        <v>216</v>
      </c>
      <c r="B223" s="53" t="str">
        <f t="shared" si="2"/>
        <v>Lake 🌊 Lighthouse 🏖️ Painting  #216 | R19 - C12</v>
      </c>
      <c r="C223" s="54">
        <v>19.0</v>
      </c>
      <c r="D223" s="54">
        <v>12.0</v>
      </c>
      <c r="E223" s="55">
        <v>48.15213545</v>
      </c>
      <c r="F223" s="55">
        <v>17.1518134</v>
      </c>
      <c r="G223" s="56" t="s">
        <v>244</v>
      </c>
      <c r="H223" s="57" t="s">
        <v>245</v>
      </c>
      <c r="I223" s="57" t="str">
        <f t="shared" si="3"/>
        <v/>
      </c>
      <c r="J223" s="57" t="str">
        <f t="shared" si="4"/>
        <v>TheOneWhoScans</v>
      </c>
      <c r="K223" s="58" t="s">
        <v>274</v>
      </c>
      <c r="L223" s="59"/>
      <c r="M223" s="60" t="b">
        <v>1</v>
      </c>
      <c r="N223" s="61">
        <f t="shared" si="11"/>
        <v>0</v>
      </c>
      <c r="O223" s="61">
        <f t="shared" si="12"/>
        <v>0</v>
      </c>
      <c r="P223" s="61">
        <f t="shared" si="13"/>
        <v>0</v>
      </c>
      <c r="Q223" s="62" t="str">
        <f t="shared" si="19"/>
        <v/>
      </c>
      <c r="R223" s="63" t="str">
        <f>IFERROR(__xludf.DUMMYFUNCTION("IF($P223=1,IFERROR(IMPORTXML($K223, ""//p[@class='status-date']""), ""Not Loading""),"""")"),"")</f>
        <v/>
      </c>
      <c r="S223" s="64"/>
      <c r="T223" s="64"/>
      <c r="U223" s="64" t="str">
        <f>IFERROR(__xludf.DUMMYFUNCTION("IF($P223=1,IFERROR(IMPORTXML($K223, ""//span[@class='deployed-at']""), ""Not Loading""),"""")"),"")</f>
        <v/>
      </c>
      <c r="V223" s="64"/>
      <c r="W223" s="64" t="str">
        <f t="shared" si="15"/>
        <v>TheOneWhoScans</v>
      </c>
      <c r="X223" s="65">
        <f>IFERROR(__xludf.DUMMYFUNCTION("iferror(VALUE(left(index(IMPORTXML(K223, ""//div[@class='col-lg-2 user-stat stat-green']""),2,1),len(index(IMPORTXML(K223, ""//div[@class='col-lg-2 user-stat stat-green']""),2,1))-8)),0)"),0.0)</f>
        <v>0</v>
      </c>
    </row>
    <row r="224" ht="15.75" customHeight="1">
      <c r="A224" s="52">
        <f t="shared" si="10"/>
        <v>217</v>
      </c>
      <c r="B224" s="53" t="str">
        <f t="shared" si="2"/>
        <v>Lake 🌊 Lighthouse 🏖️ Painting  #217 | R19 - C13</v>
      </c>
      <c r="C224" s="54">
        <v>19.0</v>
      </c>
      <c r="D224" s="54">
        <v>13.0</v>
      </c>
      <c r="E224" s="55">
        <v>48.15214798</v>
      </c>
      <c r="F224" s="55">
        <v>17.15202802</v>
      </c>
      <c r="G224" s="56" t="s">
        <v>244</v>
      </c>
      <c r="H224" s="57" t="s">
        <v>245</v>
      </c>
      <c r="I224" s="57" t="str">
        <f t="shared" si="3"/>
        <v/>
      </c>
      <c r="J224" s="57" t="str">
        <f t="shared" si="4"/>
        <v>Adushka</v>
      </c>
      <c r="K224" s="58" t="s">
        <v>275</v>
      </c>
      <c r="L224" s="59"/>
      <c r="M224" s="60" t="b">
        <v>1</v>
      </c>
      <c r="N224" s="61">
        <f t="shared" si="11"/>
        <v>0</v>
      </c>
      <c r="O224" s="61">
        <f t="shared" si="12"/>
        <v>0</v>
      </c>
      <c r="P224" s="61">
        <f t="shared" si="13"/>
        <v>0</v>
      </c>
      <c r="Q224" s="62" t="str">
        <f t="shared" si="19"/>
        <v/>
      </c>
      <c r="R224" s="63" t="str">
        <f>IFERROR(__xludf.DUMMYFUNCTION("IF($P224=1,IFERROR(IMPORTXML($K224, ""//p[@class='status-date']""), ""Not Loading""),"""")"),"")</f>
        <v/>
      </c>
      <c r="S224" s="64"/>
      <c r="T224" s="64"/>
      <c r="U224" s="64" t="str">
        <f>IFERROR(__xludf.DUMMYFUNCTION("IF($P224=1,IFERROR(IMPORTXML($K224, ""//span[@class='deployed-at']""), ""Not Loading""),"""")"),"")</f>
        <v/>
      </c>
      <c r="V224" s="64"/>
      <c r="W224" s="64" t="str">
        <f t="shared" si="15"/>
        <v>Adushka</v>
      </c>
      <c r="X224" s="65">
        <f>IFERROR(__xludf.DUMMYFUNCTION("iferror(VALUE(left(index(IMPORTXML(K224, ""//div[@class='col-lg-2 user-stat stat-green']""),2,1),len(index(IMPORTXML(K224, ""//div[@class='col-lg-2 user-stat stat-green']""),2,1))-8)),0)"),0.0)</f>
        <v>0</v>
      </c>
    </row>
    <row r="225" ht="15.75" customHeight="1">
      <c r="A225" s="52">
        <f t="shared" si="10"/>
        <v>218</v>
      </c>
      <c r="B225" s="53" t="str">
        <f t="shared" si="2"/>
        <v>Lake 🌊 Lighthouse 🏖️ Painting  #218 | R19 - C14</v>
      </c>
      <c r="C225" s="54">
        <v>19.0</v>
      </c>
      <c r="D225" s="54">
        <v>14.0</v>
      </c>
      <c r="E225" s="55">
        <v>48.1521605</v>
      </c>
      <c r="F225" s="55">
        <v>17.15224264</v>
      </c>
      <c r="G225" s="56" t="s">
        <v>244</v>
      </c>
      <c r="H225" s="57" t="s">
        <v>245</v>
      </c>
      <c r="I225" s="57" t="str">
        <f t="shared" si="3"/>
        <v/>
      </c>
      <c r="J225" s="57" t="str">
        <f t="shared" si="4"/>
        <v>Kapor24</v>
      </c>
      <c r="K225" s="58" t="s">
        <v>276</v>
      </c>
      <c r="L225" s="59"/>
      <c r="M225" s="60" t="b">
        <v>1</v>
      </c>
      <c r="N225" s="61">
        <f t="shared" si="11"/>
        <v>0</v>
      </c>
      <c r="O225" s="61">
        <f t="shared" si="12"/>
        <v>0</v>
      </c>
      <c r="P225" s="61">
        <f t="shared" si="13"/>
        <v>0</v>
      </c>
      <c r="Q225" s="62" t="str">
        <f t="shared" si="19"/>
        <v/>
      </c>
      <c r="R225" s="63" t="str">
        <f>IFERROR(__xludf.DUMMYFUNCTION("IF($P225=1,IFERROR(IMPORTXML($K225, ""//p[@class='status-date']""), ""Not Loading""),"""")"),"")</f>
        <v/>
      </c>
      <c r="S225" s="64"/>
      <c r="T225" s="64"/>
      <c r="U225" s="64" t="str">
        <f>IFERROR(__xludf.DUMMYFUNCTION("IF($P225=1,IFERROR(IMPORTXML($K225, ""//span[@class='deployed-at']""), ""Not Loading""),"""")"),"")</f>
        <v/>
      </c>
      <c r="V225" s="64"/>
      <c r="W225" s="64" t="str">
        <f t="shared" si="15"/>
        <v>Kapor24</v>
      </c>
      <c r="X225" s="65">
        <f>IFERROR(__xludf.DUMMYFUNCTION("iferror(VALUE(left(index(IMPORTXML(K225, ""//div[@class='col-lg-2 user-stat stat-green']""),2,1),len(index(IMPORTXML(K225, ""//div[@class='col-lg-2 user-stat stat-green']""),2,1))-8)),0)"),0.0)</f>
        <v>0</v>
      </c>
    </row>
    <row r="226" ht="15.75" customHeight="1">
      <c r="A226" s="52">
        <f t="shared" si="10"/>
        <v>219</v>
      </c>
      <c r="B226" s="53" t="str">
        <f t="shared" si="2"/>
        <v>Lake 🌊 Lighthouse 🏖️ Painting  #219 | R19 - C15</v>
      </c>
      <c r="C226" s="54">
        <v>19.0</v>
      </c>
      <c r="D226" s="54">
        <v>15.0</v>
      </c>
      <c r="E226" s="55">
        <v>48.15217303</v>
      </c>
      <c r="F226" s="55">
        <v>17.15245726</v>
      </c>
      <c r="G226" s="56" t="s">
        <v>51</v>
      </c>
      <c r="H226" s="57" t="s">
        <v>52</v>
      </c>
      <c r="I226" s="57" t="str">
        <f t="shared" si="3"/>
        <v/>
      </c>
      <c r="J226" s="57" t="str">
        <f t="shared" si="4"/>
        <v>TFAL</v>
      </c>
      <c r="K226" s="58" t="s">
        <v>277</v>
      </c>
      <c r="L226" s="59"/>
      <c r="M226" s="60" t="b">
        <v>1</v>
      </c>
      <c r="N226" s="61">
        <f t="shared" si="11"/>
        <v>0</v>
      </c>
      <c r="O226" s="61">
        <f t="shared" si="12"/>
        <v>0</v>
      </c>
      <c r="P226" s="61">
        <f t="shared" si="13"/>
        <v>0</v>
      </c>
      <c r="Q226" s="62" t="str">
        <f t="shared" si="19"/>
        <v/>
      </c>
      <c r="R226" s="63" t="str">
        <f>IFERROR(__xludf.DUMMYFUNCTION("IF($P226=1,IFERROR(IMPORTXML($K226, ""//p[@class='status-date']""), ""Not Loading""),"""")"),"")</f>
        <v/>
      </c>
      <c r="S226" s="64"/>
      <c r="T226" s="64"/>
      <c r="U226" s="64" t="str">
        <f>IFERROR(__xludf.DUMMYFUNCTION("IF($P226=1,IFERROR(IMPORTXML($K226, ""//span[@class='deployed-at']""), ""Not Loading""),"""")"),"")</f>
        <v/>
      </c>
      <c r="V226" s="64"/>
      <c r="W226" s="64" t="str">
        <f t="shared" si="15"/>
        <v>TFAL</v>
      </c>
      <c r="X226" s="65">
        <f>IFERROR(__xludf.DUMMYFUNCTION("iferror(VALUE(left(index(IMPORTXML(K226, ""//div[@class='col-lg-2 user-stat stat-green']""),2,1),len(index(IMPORTXML(K226, ""//div[@class='col-lg-2 user-stat stat-green']""),2,1))-8)),0)"),0.0)</f>
        <v>0</v>
      </c>
    </row>
    <row r="227" ht="15.75" customHeight="1">
      <c r="A227" s="52">
        <f t="shared" si="10"/>
        <v>220</v>
      </c>
      <c r="B227" s="53" t="str">
        <f t="shared" si="2"/>
        <v>Lake 🌊 Lighthouse 🏖️ Painting  #220 | R20 - C1</v>
      </c>
      <c r="C227" s="54">
        <v>20.0</v>
      </c>
      <c r="D227" s="54">
        <v>1.0</v>
      </c>
      <c r="E227" s="55">
        <v>48.15185447</v>
      </c>
      <c r="F227" s="55">
        <v>17.14947137</v>
      </c>
      <c r="G227" s="56" t="s">
        <v>48</v>
      </c>
      <c r="H227" s="57" t="s">
        <v>49</v>
      </c>
      <c r="I227" s="57" t="str">
        <f t="shared" si="3"/>
        <v/>
      </c>
      <c r="J227" s="57" t="str">
        <f t="shared" si="4"/>
        <v>EeveeFox</v>
      </c>
      <c r="K227" s="58" t="s">
        <v>278</v>
      </c>
      <c r="L227" s="59"/>
      <c r="M227" s="60" t="b">
        <v>1</v>
      </c>
      <c r="N227" s="61">
        <f t="shared" si="11"/>
        <v>0</v>
      </c>
      <c r="O227" s="61">
        <f t="shared" si="12"/>
        <v>0</v>
      </c>
      <c r="P227" s="61">
        <f t="shared" si="13"/>
        <v>0</v>
      </c>
      <c r="Q227" s="62" t="str">
        <f t="shared" si="19"/>
        <v/>
      </c>
      <c r="R227" s="63" t="str">
        <f>IFERROR(__xludf.DUMMYFUNCTION("IF($P227=1,IFERROR(IMPORTXML($K227, ""//p[@class='status-date']""), ""Not Loading""),"""")"),"")</f>
        <v/>
      </c>
      <c r="S227" s="64"/>
      <c r="T227" s="64"/>
      <c r="U227" s="64" t="str">
        <f>IFERROR(__xludf.DUMMYFUNCTION("IF($P227=1,IFERROR(IMPORTXML($K227, ""//span[@class='deployed-at']""), ""Not Loading""),"""")"),"")</f>
        <v/>
      </c>
      <c r="V227" s="64"/>
      <c r="W227" s="64" t="str">
        <f t="shared" si="15"/>
        <v>EeveeFox</v>
      </c>
      <c r="X227" s="65">
        <f>IFERROR(__xludf.DUMMYFUNCTION("iferror(VALUE(left(index(IMPORTXML(K227, ""//div[@class='col-lg-2 user-stat stat-green']""),2,1),len(index(IMPORTXML(K227, ""//div[@class='col-lg-2 user-stat stat-green']""),2,1))-8)),0)"),0.0)</f>
        <v>0</v>
      </c>
    </row>
    <row r="228" ht="15.75" customHeight="1">
      <c r="A228" s="52">
        <f t="shared" si="10"/>
        <v>221</v>
      </c>
      <c r="B228" s="53" t="str">
        <f t="shared" si="2"/>
        <v>Lake 🌊 Lighthouse 🏖️ Painting  #221 | R20 - C2</v>
      </c>
      <c r="C228" s="54">
        <v>20.0</v>
      </c>
      <c r="D228" s="54">
        <v>2.0</v>
      </c>
      <c r="E228" s="55">
        <v>48.151867</v>
      </c>
      <c r="F228" s="55">
        <v>17.14968599</v>
      </c>
      <c r="G228" s="56" t="s">
        <v>51</v>
      </c>
      <c r="H228" s="57" t="s">
        <v>52</v>
      </c>
      <c r="I228" s="57" t="str">
        <f t="shared" si="3"/>
        <v/>
      </c>
      <c r="J228" s="57" t="str">
        <f t="shared" si="4"/>
        <v>Charonovci</v>
      </c>
      <c r="K228" s="58" t="s">
        <v>279</v>
      </c>
      <c r="L228" s="59"/>
      <c r="M228" s="60" t="b">
        <v>1</v>
      </c>
      <c r="N228" s="61">
        <f t="shared" si="11"/>
        <v>0</v>
      </c>
      <c r="O228" s="61">
        <f t="shared" si="12"/>
        <v>0</v>
      </c>
      <c r="P228" s="61">
        <f t="shared" si="13"/>
        <v>0</v>
      </c>
      <c r="Q228" s="62" t="str">
        <f t="shared" si="19"/>
        <v/>
      </c>
      <c r="R228" s="63" t="str">
        <f>IFERROR(__xludf.DUMMYFUNCTION("IF($P228=1,IFERROR(IMPORTXML($K228, ""//p[@class='status-date']""), ""Not Loading""),"""")"),"")</f>
        <v/>
      </c>
      <c r="S228" s="64"/>
      <c r="T228" s="64"/>
      <c r="U228" s="64" t="str">
        <f>IFERROR(__xludf.DUMMYFUNCTION("IF($P228=1,IFERROR(IMPORTXML($K228, ""//span[@class='deployed-at']""), ""Not Loading""),"""")"),"")</f>
        <v/>
      </c>
      <c r="V228" s="64"/>
      <c r="W228" s="64" t="str">
        <f t="shared" si="15"/>
        <v>Charonovci</v>
      </c>
      <c r="X228" s="65">
        <f>IFERROR(__xludf.DUMMYFUNCTION("iferror(VALUE(left(index(IMPORTXML(K228, ""//div[@class='col-lg-2 user-stat stat-green']""),2,1),len(index(IMPORTXML(K228, ""//div[@class='col-lg-2 user-stat stat-green']""),2,1))-8)),0)"),0.0)</f>
        <v>0</v>
      </c>
    </row>
    <row r="229" ht="15.75" customHeight="1">
      <c r="A229" s="52">
        <f t="shared" si="10"/>
        <v>222</v>
      </c>
      <c r="B229" s="53" t="str">
        <f t="shared" si="2"/>
        <v>Lake 🌊 Lighthouse 🏖️ Painting  #222 | R20 - C3</v>
      </c>
      <c r="C229" s="54">
        <v>20.0</v>
      </c>
      <c r="D229" s="54">
        <v>3.0</v>
      </c>
      <c r="E229" s="55">
        <v>48.15187953</v>
      </c>
      <c r="F229" s="55">
        <v>17.1499006</v>
      </c>
      <c r="G229" s="56" t="s">
        <v>51</v>
      </c>
      <c r="H229" s="57" t="s">
        <v>52</v>
      </c>
      <c r="I229" s="57" t="str">
        <f t="shared" si="3"/>
        <v/>
      </c>
      <c r="J229" s="57" t="str">
        <f t="shared" si="4"/>
        <v>MacickaLizza</v>
      </c>
      <c r="K229" s="58" t="s">
        <v>280</v>
      </c>
      <c r="L229" s="59"/>
      <c r="M229" s="60" t="b">
        <v>1</v>
      </c>
      <c r="N229" s="61">
        <f t="shared" si="11"/>
        <v>0</v>
      </c>
      <c r="O229" s="61">
        <f t="shared" si="12"/>
        <v>0</v>
      </c>
      <c r="P229" s="61">
        <f t="shared" si="13"/>
        <v>0</v>
      </c>
      <c r="Q229" s="62" t="str">
        <f t="shared" si="19"/>
        <v/>
      </c>
      <c r="R229" s="63" t="str">
        <f>IFERROR(__xludf.DUMMYFUNCTION("IF($P229=1,IFERROR(IMPORTXML($K229, ""//p[@class='status-date']""), ""Not Loading""),"""")"),"")</f>
        <v/>
      </c>
      <c r="S229" s="64"/>
      <c r="T229" s="64"/>
      <c r="U229" s="64" t="str">
        <f>IFERROR(__xludf.DUMMYFUNCTION("IF($P229=1,IFERROR(IMPORTXML($K229, ""//span[@class='deployed-at']""), ""Not Loading""),"""")"),"")</f>
        <v/>
      </c>
      <c r="V229" s="64"/>
      <c r="W229" s="64" t="str">
        <f t="shared" si="15"/>
        <v>MacickaLizza</v>
      </c>
      <c r="X229" s="65">
        <f>IFERROR(__xludf.DUMMYFUNCTION("iferror(VALUE(left(index(IMPORTXML(K229, ""//div[@class='col-lg-2 user-stat stat-green']""),2,1),len(index(IMPORTXML(K229, ""//div[@class='col-lg-2 user-stat stat-green']""),2,1))-8)),0)"),0.0)</f>
        <v>0</v>
      </c>
    </row>
    <row r="230" ht="15.75" customHeight="1">
      <c r="A230" s="52">
        <f t="shared" si="10"/>
        <v>223</v>
      </c>
      <c r="B230" s="53" t="str">
        <f t="shared" si="2"/>
        <v>Lake 🌊 Lighthouse 🏖️ Painting  #223 | R20 - C4</v>
      </c>
      <c r="C230" s="54">
        <v>20.0</v>
      </c>
      <c r="D230" s="54">
        <v>4.0</v>
      </c>
      <c r="E230" s="55">
        <v>48.15189205</v>
      </c>
      <c r="F230" s="55">
        <v>17.15011522</v>
      </c>
      <c r="G230" s="56" t="s">
        <v>51</v>
      </c>
      <c r="H230" s="57" t="s">
        <v>52</v>
      </c>
      <c r="I230" s="57" t="str">
        <f t="shared" si="3"/>
        <v/>
      </c>
      <c r="J230" s="57" t="str">
        <f t="shared" si="4"/>
        <v>EeveeFox</v>
      </c>
      <c r="K230" s="58" t="s">
        <v>281</v>
      </c>
      <c r="L230" s="59"/>
      <c r="M230" s="60" t="b">
        <v>1</v>
      </c>
      <c r="N230" s="61">
        <f t="shared" si="11"/>
        <v>0</v>
      </c>
      <c r="O230" s="61">
        <f t="shared" si="12"/>
        <v>0</v>
      </c>
      <c r="P230" s="61">
        <f t="shared" si="13"/>
        <v>0</v>
      </c>
      <c r="Q230" s="62" t="str">
        <f t="shared" si="19"/>
        <v/>
      </c>
      <c r="R230" s="63" t="str">
        <f>IFERROR(__xludf.DUMMYFUNCTION("IF($P230=1,IFERROR(IMPORTXML($K230, ""//p[@class='status-date']""), ""Not Loading""),"""")"),"")</f>
        <v/>
      </c>
      <c r="S230" s="64"/>
      <c r="T230" s="64"/>
      <c r="U230" s="64" t="str">
        <f>IFERROR(__xludf.DUMMYFUNCTION("IF($P230=1,IFERROR(IMPORTXML($K230, ""//span[@class='deployed-at']""), ""Not Loading""),"""")"),"")</f>
        <v/>
      </c>
      <c r="V230" s="64"/>
      <c r="W230" s="64" t="str">
        <f t="shared" si="15"/>
        <v>EeveeFox</v>
      </c>
      <c r="X230" s="65">
        <f>IFERROR(__xludf.DUMMYFUNCTION("iferror(VALUE(left(index(IMPORTXML(K230, ""//div[@class='col-lg-2 user-stat stat-green']""),2,1),len(index(IMPORTXML(K230, ""//div[@class='col-lg-2 user-stat stat-green']""),2,1))-8)),0)"),0.0)</f>
        <v>0</v>
      </c>
    </row>
    <row r="231" ht="15.75" customHeight="1">
      <c r="A231" s="52">
        <f t="shared" si="10"/>
        <v>224</v>
      </c>
      <c r="B231" s="53" t="str">
        <f t="shared" si="2"/>
        <v>Lake 🌊 Lighthouse 🏖️ Painting  #224 | R20 - C5</v>
      </c>
      <c r="C231" s="54">
        <v>20.0</v>
      </c>
      <c r="D231" s="54">
        <v>5.0</v>
      </c>
      <c r="E231" s="55">
        <v>48.15190458</v>
      </c>
      <c r="F231" s="55">
        <v>17.15032984</v>
      </c>
      <c r="G231" s="56" t="s">
        <v>51</v>
      </c>
      <c r="H231" s="57" t="s">
        <v>52</v>
      </c>
      <c r="I231" s="57" t="str">
        <f t="shared" si="3"/>
        <v/>
      </c>
      <c r="J231" s="57" t="str">
        <f t="shared" si="4"/>
        <v>Charonovci</v>
      </c>
      <c r="K231" s="58" t="s">
        <v>282</v>
      </c>
      <c r="L231" s="59"/>
      <c r="M231" s="60" t="b">
        <v>1</v>
      </c>
      <c r="N231" s="61">
        <f t="shared" si="11"/>
        <v>0</v>
      </c>
      <c r="O231" s="61">
        <f t="shared" si="12"/>
        <v>0</v>
      </c>
      <c r="P231" s="61">
        <f t="shared" si="13"/>
        <v>0</v>
      </c>
      <c r="Q231" s="62" t="str">
        <f t="shared" si="19"/>
        <v/>
      </c>
      <c r="R231" s="63" t="str">
        <f>IFERROR(__xludf.DUMMYFUNCTION("IF($P231=1,IFERROR(IMPORTXML($K231, ""//p[@class='status-date']""), ""Not Loading""),"""")"),"")</f>
        <v/>
      </c>
      <c r="S231" s="64"/>
      <c r="T231" s="64"/>
      <c r="U231" s="64" t="str">
        <f>IFERROR(__xludf.DUMMYFUNCTION("IF($P231=1,IFERROR(IMPORTXML($K231, ""//span[@class='deployed-at']""), ""Not Loading""),"""")"),"")</f>
        <v/>
      </c>
      <c r="V231" s="64"/>
      <c r="W231" s="64" t="str">
        <f t="shared" si="15"/>
        <v>Charonovci</v>
      </c>
      <c r="X231" s="65">
        <f>IFERROR(__xludf.DUMMYFUNCTION("iferror(VALUE(left(index(IMPORTXML(K231, ""//div[@class='col-lg-2 user-stat stat-green']""),2,1),len(index(IMPORTXML(K231, ""//div[@class='col-lg-2 user-stat stat-green']""),2,1))-8)),0)"),0.0)</f>
        <v>0</v>
      </c>
    </row>
    <row r="232" ht="15.75" customHeight="1">
      <c r="A232" s="52">
        <f t="shared" si="10"/>
        <v>225</v>
      </c>
      <c r="B232" s="53" t="str">
        <f t="shared" si="2"/>
        <v>Lake 🌊 Lighthouse 🏖️ Painting  #225 | R20 - C6</v>
      </c>
      <c r="C232" s="54">
        <v>20.0</v>
      </c>
      <c r="D232" s="54">
        <v>6.0</v>
      </c>
      <c r="E232" s="55">
        <v>48.15191711</v>
      </c>
      <c r="F232" s="55">
        <v>17.15054446</v>
      </c>
      <c r="G232" s="56" t="s">
        <v>51</v>
      </c>
      <c r="H232" s="57" t="s">
        <v>52</v>
      </c>
      <c r="I232" s="57" t="str">
        <f t="shared" si="3"/>
        <v/>
      </c>
      <c r="J232" s="57" t="str">
        <f t="shared" si="4"/>
        <v>MacickaLizza</v>
      </c>
      <c r="K232" s="58" t="s">
        <v>283</v>
      </c>
      <c r="L232" s="59"/>
      <c r="M232" s="60" t="b">
        <v>1</v>
      </c>
      <c r="N232" s="61">
        <f t="shared" si="11"/>
        <v>0</v>
      </c>
      <c r="O232" s="61">
        <f t="shared" si="12"/>
        <v>0</v>
      </c>
      <c r="P232" s="61">
        <f t="shared" si="13"/>
        <v>0</v>
      </c>
      <c r="Q232" s="62" t="str">
        <f t="shared" si="19"/>
        <v/>
      </c>
      <c r="R232" s="63" t="str">
        <f>IFERROR(__xludf.DUMMYFUNCTION("IF($P232=1,IFERROR(IMPORTXML($K232, ""//p[@class='status-date']""), ""Not Loading""),"""")"),"")</f>
        <v/>
      </c>
      <c r="S232" s="64"/>
      <c r="T232" s="64"/>
      <c r="U232" s="64" t="str">
        <f>IFERROR(__xludf.DUMMYFUNCTION("IF($P232=1,IFERROR(IMPORTXML($K232, ""//span[@class='deployed-at']""), ""Not Loading""),"""")"),"")</f>
        <v/>
      </c>
      <c r="V232" s="64"/>
      <c r="W232" s="64" t="str">
        <f t="shared" si="15"/>
        <v>MacickaLizza</v>
      </c>
      <c r="X232" s="65">
        <f>IFERROR(__xludf.DUMMYFUNCTION("iferror(VALUE(left(index(IMPORTXML(K232, ""//div[@class='col-lg-2 user-stat stat-green']""),2,1),len(index(IMPORTXML(K232, ""//div[@class='col-lg-2 user-stat stat-green']""),2,1))-8)),0)"),0.0)</f>
        <v>0</v>
      </c>
    </row>
    <row r="233" ht="15.75" customHeight="1">
      <c r="A233" s="52">
        <f t="shared" si="10"/>
        <v>226</v>
      </c>
      <c r="B233" s="53" t="str">
        <f t="shared" si="2"/>
        <v>Lake 🌊 Lighthouse 🏖️ Painting  #226 | R20 - C7</v>
      </c>
      <c r="C233" s="54">
        <v>20.0</v>
      </c>
      <c r="D233" s="54">
        <v>7.0</v>
      </c>
      <c r="E233" s="55">
        <v>48.15192963</v>
      </c>
      <c r="F233" s="55">
        <v>17.15075907</v>
      </c>
      <c r="G233" s="56" t="s">
        <v>51</v>
      </c>
      <c r="H233" s="57" t="s">
        <v>52</v>
      </c>
      <c r="I233" s="57" t="str">
        <f t="shared" si="3"/>
        <v/>
      </c>
      <c r="J233" s="57" t="str">
        <f t="shared" si="4"/>
        <v>EeveeFox</v>
      </c>
      <c r="K233" s="58" t="s">
        <v>284</v>
      </c>
      <c r="L233" s="59"/>
      <c r="M233" s="60" t="b">
        <v>1</v>
      </c>
      <c r="N233" s="61">
        <f t="shared" si="11"/>
        <v>0</v>
      </c>
      <c r="O233" s="61">
        <f t="shared" si="12"/>
        <v>0</v>
      </c>
      <c r="P233" s="61">
        <f t="shared" si="13"/>
        <v>0</v>
      </c>
      <c r="Q233" s="62" t="str">
        <f t="shared" si="19"/>
        <v/>
      </c>
      <c r="R233" s="63" t="str">
        <f>IFERROR(__xludf.DUMMYFUNCTION("IF($P233=1,IFERROR(IMPORTXML($K233, ""//p[@class='status-date']""), ""Not Loading""),"""")"),"")</f>
        <v/>
      </c>
      <c r="S233" s="64"/>
      <c r="T233" s="64"/>
      <c r="U233" s="64" t="str">
        <f>IFERROR(__xludf.DUMMYFUNCTION("IF($P233=1,IFERROR(IMPORTXML($K233, ""//span[@class='deployed-at']""), ""Not Loading""),"""")"),"")</f>
        <v/>
      </c>
      <c r="V233" s="64"/>
      <c r="W233" s="64" t="str">
        <f t="shared" si="15"/>
        <v>EeveeFox</v>
      </c>
      <c r="X233" s="65">
        <f>IFERROR(__xludf.DUMMYFUNCTION("iferror(VALUE(left(index(IMPORTXML(K233, ""//div[@class='col-lg-2 user-stat stat-green']""),2,1),len(index(IMPORTXML(K233, ""//div[@class='col-lg-2 user-stat stat-green']""),2,1))-8)),0)"),0.0)</f>
        <v>0</v>
      </c>
    </row>
    <row r="234" ht="15.75" customHeight="1">
      <c r="A234" s="52">
        <f t="shared" si="10"/>
        <v>227</v>
      </c>
      <c r="B234" s="53" t="str">
        <f t="shared" si="2"/>
        <v>Lake 🌊 Lighthouse 🏖️ Painting  #227 | R20 - C8</v>
      </c>
      <c r="C234" s="54">
        <v>20.0</v>
      </c>
      <c r="D234" s="54">
        <v>8.0</v>
      </c>
      <c r="E234" s="55">
        <v>48.15194216</v>
      </c>
      <c r="F234" s="55">
        <v>17.15097369</v>
      </c>
      <c r="G234" s="56" t="s">
        <v>48</v>
      </c>
      <c r="H234" s="57" t="s">
        <v>49</v>
      </c>
      <c r="I234" s="57" t="str">
        <f t="shared" si="3"/>
        <v/>
      </c>
      <c r="J234" s="57" t="str">
        <f t="shared" si="4"/>
        <v>Charonovci</v>
      </c>
      <c r="K234" s="58" t="s">
        <v>285</v>
      </c>
      <c r="L234" s="59"/>
      <c r="M234" s="60" t="b">
        <v>1</v>
      </c>
      <c r="N234" s="61">
        <f t="shared" si="11"/>
        <v>0</v>
      </c>
      <c r="O234" s="61">
        <f t="shared" si="12"/>
        <v>0</v>
      </c>
      <c r="P234" s="61">
        <f t="shared" si="13"/>
        <v>0</v>
      </c>
      <c r="Q234" s="62" t="str">
        <f t="shared" si="19"/>
        <v/>
      </c>
      <c r="R234" s="63" t="str">
        <f>IFERROR(__xludf.DUMMYFUNCTION("IF($P234=1,IFERROR(IMPORTXML($K234, ""//p[@class='status-date']""), ""Not Loading""),"""")"),"")</f>
        <v/>
      </c>
      <c r="S234" s="64"/>
      <c r="T234" s="64"/>
      <c r="U234" s="64" t="str">
        <f>IFERROR(__xludf.DUMMYFUNCTION("IF($P234=1,IFERROR(IMPORTXML($K234, ""//span[@class='deployed-at']""), ""Not Loading""),"""")"),"")</f>
        <v/>
      </c>
      <c r="V234" s="64"/>
      <c r="W234" s="64" t="str">
        <f t="shared" si="15"/>
        <v>Charonovci</v>
      </c>
      <c r="X234" s="65">
        <f>IFERROR(__xludf.DUMMYFUNCTION("iferror(VALUE(left(index(IMPORTXML(K234, ""//div[@class='col-lg-2 user-stat stat-green']""),2,1),len(index(IMPORTXML(K234, ""//div[@class='col-lg-2 user-stat stat-green']""),2,1))-8)),0)"),0.0)</f>
        <v>0</v>
      </c>
    </row>
    <row r="235" ht="15.75" customHeight="1">
      <c r="A235" s="52">
        <f t="shared" si="10"/>
        <v>228</v>
      </c>
      <c r="B235" s="53" t="str">
        <f t="shared" si="2"/>
        <v>Lake 🌊 Lighthouse 🏖️ Painting  #228 | R20 - C9</v>
      </c>
      <c r="C235" s="54">
        <v>20.0</v>
      </c>
      <c r="D235" s="54">
        <v>9.0</v>
      </c>
      <c r="E235" s="55">
        <v>48.15195469</v>
      </c>
      <c r="F235" s="55">
        <v>17.15118831</v>
      </c>
      <c r="G235" s="56" t="s">
        <v>51</v>
      </c>
      <c r="H235" s="57" t="s">
        <v>52</v>
      </c>
      <c r="I235" s="57" t="str">
        <f t="shared" si="3"/>
        <v/>
      </c>
      <c r="J235" s="57" t="str">
        <f t="shared" si="4"/>
        <v>MacickaLizza</v>
      </c>
      <c r="K235" s="58" t="s">
        <v>286</v>
      </c>
      <c r="L235" s="59"/>
      <c r="M235" s="60" t="b">
        <v>1</v>
      </c>
      <c r="N235" s="61">
        <f t="shared" si="11"/>
        <v>0</v>
      </c>
      <c r="O235" s="61">
        <f t="shared" si="12"/>
        <v>0</v>
      </c>
      <c r="P235" s="61">
        <f t="shared" si="13"/>
        <v>0</v>
      </c>
      <c r="Q235" s="62" t="str">
        <f t="shared" si="19"/>
        <v/>
      </c>
      <c r="R235" s="63" t="str">
        <f>IFERROR(__xludf.DUMMYFUNCTION("IF($P235=1,IFERROR(IMPORTXML($K235, ""//p[@class='status-date']""), ""Not Loading""),"""")"),"")</f>
        <v/>
      </c>
      <c r="S235" s="64"/>
      <c r="T235" s="64"/>
      <c r="U235" s="64" t="str">
        <f>IFERROR(__xludf.DUMMYFUNCTION("IF($P235=1,IFERROR(IMPORTXML($K235, ""//span[@class='deployed-at']""), ""Not Loading""),"""")"),"")</f>
        <v/>
      </c>
      <c r="V235" s="64"/>
      <c r="W235" s="64" t="str">
        <f t="shared" si="15"/>
        <v>MacickaLizza</v>
      </c>
      <c r="X235" s="65">
        <f>IFERROR(__xludf.DUMMYFUNCTION("iferror(VALUE(left(index(IMPORTXML(K235, ""//div[@class='col-lg-2 user-stat stat-green']""),2,1),len(index(IMPORTXML(K235, ""//div[@class='col-lg-2 user-stat stat-green']""),2,1))-8)),0)"),0.0)</f>
        <v>0</v>
      </c>
    </row>
    <row r="236" ht="15.75" customHeight="1">
      <c r="A236" s="52">
        <f t="shared" si="10"/>
        <v>229</v>
      </c>
      <c r="B236" s="53" t="str">
        <f t="shared" si="2"/>
        <v>Lake 🌊 Lighthouse 🏖️ Painting  #229 | R20 - C10</v>
      </c>
      <c r="C236" s="54">
        <v>20.0</v>
      </c>
      <c r="D236" s="54">
        <v>10.0</v>
      </c>
      <c r="E236" s="55">
        <v>48.15196721</v>
      </c>
      <c r="F236" s="55">
        <v>17.15140293</v>
      </c>
      <c r="G236" s="56" t="s">
        <v>51</v>
      </c>
      <c r="H236" s="57" t="s">
        <v>52</v>
      </c>
      <c r="I236" s="57" t="str">
        <f t="shared" si="3"/>
        <v/>
      </c>
      <c r="J236" s="57" t="str">
        <f t="shared" si="4"/>
        <v>EeveeFox</v>
      </c>
      <c r="K236" s="58" t="s">
        <v>287</v>
      </c>
      <c r="L236" s="59"/>
      <c r="M236" s="60" t="b">
        <v>1</v>
      </c>
      <c r="N236" s="61">
        <f t="shared" si="11"/>
        <v>0</v>
      </c>
      <c r="O236" s="61">
        <f t="shared" si="12"/>
        <v>0</v>
      </c>
      <c r="P236" s="61">
        <f t="shared" si="13"/>
        <v>0</v>
      </c>
      <c r="Q236" s="62" t="str">
        <f t="shared" si="19"/>
        <v/>
      </c>
      <c r="R236" s="63" t="str">
        <f>IFERROR(__xludf.DUMMYFUNCTION("IF($P236=1,IFERROR(IMPORTXML($K236, ""//p[@class='status-date']""), ""Not Loading""),"""")"),"")</f>
        <v/>
      </c>
      <c r="S236" s="64"/>
      <c r="T236" s="64"/>
      <c r="U236" s="64" t="str">
        <f>IFERROR(__xludf.DUMMYFUNCTION("IF($P236=1,IFERROR(IMPORTXML($K236, ""//span[@class='deployed-at']""), ""Not Loading""),"""")"),"")</f>
        <v/>
      </c>
      <c r="V236" s="64"/>
      <c r="W236" s="64" t="str">
        <f t="shared" si="15"/>
        <v>EeveeFox</v>
      </c>
      <c r="X236" s="65">
        <f>IFERROR(__xludf.DUMMYFUNCTION("iferror(VALUE(left(index(IMPORTXML(K236, ""//div[@class='col-lg-2 user-stat stat-green']""),2,1),len(index(IMPORTXML(K236, ""//div[@class='col-lg-2 user-stat stat-green']""),2,1))-8)),0)"),0.0)</f>
        <v>0</v>
      </c>
    </row>
    <row r="237" ht="15.75" customHeight="1">
      <c r="A237" s="52">
        <f t="shared" si="10"/>
        <v>230</v>
      </c>
      <c r="B237" s="53" t="str">
        <f t="shared" si="2"/>
        <v>Lake 🌊 Lighthouse 🏖️ Painting  #230 | R20 - C11</v>
      </c>
      <c r="C237" s="54">
        <v>20.0</v>
      </c>
      <c r="D237" s="54">
        <v>11.0</v>
      </c>
      <c r="E237" s="55">
        <v>48.15197974</v>
      </c>
      <c r="F237" s="55">
        <v>17.15161754</v>
      </c>
      <c r="G237" s="56" t="s">
        <v>51</v>
      </c>
      <c r="H237" s="57" t="s">
        <v>52</v>
      </c>
      <c r="I237" s="57" t="str">
        <f t="shared" si="3"/>
        <v/>
      </c>
      <c r="J237" s="57" t="str">
        <f t="shared" si="4"/>
        <v>Charonovci</v>
      </c>
      <c r="K237" s="58" t="s">
        <v>288</v>
      </c>
      <c r="L237" s="59"/>
      <c r="M237" s="60" t="b">
        <v>1</v>
      </c>
      <c r="N237" s="61">
        <f t="shared" si="11"/>
        <v>0</v>
      </c>
      <c r="O237" s="61">
        <f t="shared" si="12"/>
        <v>0</v>
      </c>
      <c r="P237" s="61">
        <f t="shared" si="13"/>
        <v>0</v>
      </c>
      <c r="Q237" s="62" t="str">
        <f t="shared" si="19"/>
        <v/>
      </c>
      <c r="R237" s="63" t="str">
        <f>IFERROR(__xludf.DUMMYFUNCTION("IF($P237=1,IFERROR(IMPORTXML($K237, ""//p[@class='status-date']""), ""Not Loading""),"""")"),"")</f>
        <v/>
      </c>
      <c r="S237" s="64"/>
      <c r="T237" s="64"/>
      <c r="U237" s="64" t="str">
        <f>IFERROR(__xludf.DUMMYFUNCTION("IF($P237=1,IFERROR(IMPORTXML($K237, ""//span[@class='deployed-at']""), ""Not Loading""),"""")"),"")</f>
        <v/>
      </c>
      <c r="V237" s="64"/>
      <c r="W237" s="64" t="str">
        <f t="shared" si="15"/>
        <v>Charonovci</v>
      </c>
      <c r="X237" s="65">
        <f>IFERROR(__xludf.DUMMYFUNCTION("iferror(VALUE(left(index(IMPORTXML(K237, ""//div[@class='col-lg-2 user-stat stat-green']""),2,1),len(index(IMPORTXML(K237, ""//div[@class='col-lg-2 user-stat stat-green']""),2,1))-8)),0)"),0.0)</f>
        <v>0</v>
      </c>
    </row>
    <row r="238" ht="15.75" customHeight="1">
      <c r="A238" s="52">
        <f t="shared" si="10"/>
        <v>231</v>
      </c>
      <c r="B238" s="53" t="str">
        <f t="shared" si="2"/>
        <v>Lake 🌊 Lighthouse 🏖️ Painting  #231 | R20 - C12</v>
      </c>
      <c r="C238" s="54">
        <v>20.0</v>
      </c>
      <c r="D238" s="54">
        <v>12.0</v>
      </c>
      <c r="E238" s="55">
        <v>48.15199227</v>
      </c>
      <c r="F238" s="55">
        <v>17.15183216</v>
      </c>
      <c r="G238" s="56" t="s">
        <v>51</v>
      </c>
      <c r="H238" s="57" t="s">
        <v>52</v>
      </c>
      <c r="I238" s="57" t="str">
        <f t="shared" si="3"/>
        <v/>
      </c>
      <c r="J238" s="57" t="str">
        <f t="shared" si="4"/>
        <v>MacickaLizza</v>
      </c>
      <c r="K238" s="58" t="s">
        <v>289</v>
      </c>
      <c r="L238" s="59"/>
      <c r="M238" s="60" t="b">
        <v>1</v>
      </c>
      <c r="N238" s="61">
        <f t="shared" si="11"/>
        <v>0</v>
      </c>
      <c r="O238" s="61">
        <f t="shared" si="12"/>
        <v>0</v>
      </c>
      <c r="P238" s="61">
        <f t="shared" si="13"/>
        <v>0</v>
      </c>
      <c r="Q238" s="62" t="str">
        <f t="shared" si="19"/>
        <v/>
      </c>
      <c r="R238" s="63" t="str">
        <f>IFERROR(__xludf.DUMMYFUNCTION("IF($P238=1,IFERROR(IMPORTXML($K238, ""//p[@class='status-date']""), ""Not Loading""),"""")"),"")</f>
        <v/>
      </c>
      <c r="S238" s="64"/>
      <c r="T238" s="64"/>
      <c r="U238" s="64" t="str">
        <f>IFERROR(__xludf.DUMMYFUNCTION("IF($P238=1,IFERROR(IMPORTXML($K238, ""//span[@class='deployed-at']""), ""Not Loading""),"""")"),"")</f>
        <v/>
      </c>
      <c r="V238" s="64"/>
      <c r="W238" s="64" t="str">
        <f t="shared" si="15"/>
        <v>MacickaLizza</v>
      </c>
      <c r="X238" s="65">
        <f>IFERROR(__xludf.DUMMYFUNCTION("iferror(VALUE(left(index(IMPORTXML(K238, ""//div[@class='col-lg-2 user-stat stat-green']""),2,1),len(index(IMPORTXML(K238, ""//div[@class='col-lg-2 user-stat stat-green']""),2,1))-8)),0)"),0.0)</f>
        <v>0</v>
      </c>
    </row>
    <row r="239" ht="15.75" customHeight="1">
      <c r="A239" s="52">
        <f t="shared" si="10"/>
        <v>232</v>
      </c>
      <c r="B239" s="53" t="str">
        <f t="shared" si="2"/>
        <v>Lake 🌊 Lighthouse 🏖️ Painting  #232 | R20 - C13</v>
      </c>
      <c r="C239" s="54">
        <v>20.0</v>
      </c>
      <c r="D239" s="54">
        <v>13.0</v>
      </c>
      <c r="E239" s="55">
        <v>48.15200479</v>
      </c>
      <c r="F239" s="55">
        <v>17.15204678</v>
      </c>
      <c r="G239" s="56" t="s">
        <v>51</v>
      </c>
      <c r="H239" s="57" t="s">
        <v>52</v>
      </c>
      <c r="I239" s="57" t="str">
        <f t="shared" si="3"/>
        <v/>
      </c>
      <c r="J239" s="57" t="str">
        <f t="shared" si="4"/>
        <v>EeveeFox</v>
      </c>
      <c r="K239" s="58" t="s">
        <v>290</v>
      </c>
      <c r="L239" s="59"/>
      <c r="M239" s="60" t="b">
        <v>1</v>
      </c>
      <c r="N239" s="61">
        <f t="shared" si="11"/>
        <v>0</v>
      </c>
      <c r="O239" s="61">
        <f t="shared" si="12"/>
        <v>0</v>
      </c>
      <c r="P239" s="61">
        <f t="shared" si="13"/>
        <v>0</v>
      </c>
      <c r="Q239" s="62" t="str">
        <f t="shared" si="19"/>
        <v/>
      </c>
      <c r="R239" s="63" t="str">
        <f>IFERROR(__xludf.DUMMYFUNCTION("IF($P239=1,IFERROR(IMPORTXML($K239, ""//p[@class='status-date']""), ""Not Loading""),"""")"),"")</f>
        <v/>
      </c>
      <c r="S239" s="64"/>
      <c r="T239" s="64"/>
      <c r="U239" s="64" t="str">
        <f>IFERROR(__xludf.DUMMYFUNCTION("IF($P239=1,IFERROR(IMPORTXML($K239, ""//span[@class='deployed-at']""), ""Not Loading""),"""")"),"")</f>
        <v/>
      </c>
      <c r="V239" s="64"/>
      <c r="W239" s="64" t="str">
        <f t="shared" si="15"/>
        <v>EeveeFox</v>
      </c>
      <c r="X239" s="65">
        <f>IFERROR(__xludf.DUMMYFUNCTION("iferror(VALUE(left(index(IMPORTXML(K239, ""//div[@class='col-lg-2 user-stat stat-green']""),2,1),len(index(IMPORTXML(K239, ""//div[@class='col-lg-2 user-stat stat-green']""),2,1))-8)),0)"),0.0)</f>
        <v>0</v>
      </c>
    </row>
    <row r="240" ht="15.75" customHeight="1">
      <c r="A240" s="52">
        <f t="shared" si="10"/>
        <v>233</v>
      </c>
      <c r="B240" s="53" t="str">
        <f t="shared" si="2"/>
        <v>Lake 🌊 Lighthouse 🏖️ Painting  #233 | R20 - C14</v>
      </c>
      <c r="C240" s="54">
        <v>20.0</v>
      </c>
      <c r="D240" s="54">
        <v>14.0</v>
      </c>
      <c r="E240" s="55">
        <v>48.15201732</v>
      </c>
      <c r="F240" s="55">
        <v>17.1522614</v>
      </c>
      <c r="G240" s="56" t="s">
        <v>51</v>
      </c>
      <c r="H240" s="57" t="s">
        <v>52</v>
      </c>
      <c r="I240" s="57" t="str">
        <f t="shared" si="3"/>
        <v/>
      </c>
      <c r="J240" s="57" t="str">
        <f t="shared" si="4"/>
        <v>Charonovci</v>
      </c>
      <c r="K240" s="58" t="s">
        <v>291</v>
      </c>
      <c r="L240" s="59"/>
      <c r="M240" s="60" t="b">
        <v>1</v>
      </c>
      <c r="N240" s="61">
        <f t="shared" si="11"/>
        <v>0</v>
      </c>
      <c r="O240" s="61">
        <f t="shared" si="12"/>
        <v>0</v>
      </c>
      <c r="P240" s="61">
        <f t="shared" si="13"/>
        <v>0</v>
      </c>
      <c r="Q240" s="62" t="str">
        <f t="shared" si="19"/>
        <v/>
      </c>
      <c r="R240" s="63" t="str">
        <f>IFERROR(__xludf.DUMMYFUNCTION("IF($P240=1,IFERROR(IMPORTXML($K240, ""//p[@class='status-date']""), ""Not Loading""),"""")"),"")</f>
        <v/>
      </c>
      <c r="S240" s="64"/>
      <c r="T240" s="64"/>
      <c r="U240" s="64" t="str">
        <f>IFERROR(__xludf.DUMMYFUNCTION("IF($P240=1,IFERROR(IMPORTXML($K240, ""//span[@class='deployed-at']""), ""Not Loading""),"""")"),"")</f>
        <v/>
      </c>
      <c r="V240" s="64"/>
      <c r="W240" s="64" t="str">
        <f t="shared" si="15"/>
        <v>Charonovci</v>
      </c>
      <c r="X240" s="65">
        <f>IFERROR(__xludf.DUMMYFUNCTION("iferror(VALUE(left(index(IMPORTXML(K240, ""//div[@class='col-lg-2 user-stat stat-green']""),2,1),len(index(IMPORTXML(K240, ""//div[@class='col-lg-2 user-stat stat-green']""),2,1))-8)),0)"),0.0)</f>
        <v>0</v>
      </c>
    </row>
    <row r="241" ht="15.75" customHeight="1">
      <c r="A241" s="52">
        <f t="shared" si="10"/>
        <v>234</v>
      </c>
      <c r="B241" s="53" t="str">
        <f t="shared" si="2"/>
        <v>Lake 🌊 Lighthouse 🏖️ Painting  #234 | R20 - C15</v>
      </c>
      <c r="C241" s="54">
        <v>20.0</v>
      </c>
      <c r="D241" s="54">
        <v>15.0</v>
      </c>
      <c r="E241" s="55">
        <v>48.15202985</v>
      </c>
      <c r="F241" s="55">
        <v>17.15247601</v>
      </c>
      <c r="G241" s="56" t="s">
        <v>48</v>
      </c>
      <c r="H241" s="57" t="s">
        <v>49</v>
      </c>
      <c r="I241" s="57" t="str">
        <f t="shared" si="3"/>
        <v/>
      </c>
      <c r="J241" s="57" t="str">
        <f t="shared" si="4"/>
        <v>MacickaLizza</v>
      </c>
      <c r="K241" s="58" t="s">
        <v>292</v>
      </c>
      <c r="L241" s="59"/>
      <c r="M241" s="60" t="b">
        <v>1</v>
      </c>
      <c r="N241" s="61">
        <f t="shared" si="11"/>
        <v>0</v>
      </c>
      <c r="O241" s="61">
        <f t="shared" si="12"/>
        <v>0</v>
      </c>
      <c r="P241" s="61">
        <f t="shared" si="13"/>
        <v>0</v>
      </c>
      <c r="Q241" s="62" t="str">
        <f t="shared" si="19"/>
        <v/>
      </c>
      <c r="R241" s="63" t="str">
        <f>IFERROR(__xludf.DUMMYFUNCTION("IF($P241=1,IFERROR(IMPORTXML($K241, ""//p[@class='status-date']""), ""Not Loading""),"""")"),"")</f>
        <v/>
      </c>
      <c r="S241" s="64"/>
      <c r="T241" s="64"/>
      <c r="U241" s="64" t="str">
        <f>IFERROR(__xludf.DUMMYFUNCTION("IF($P241=1,IFERROR(IMPORTXML($K241, ""//span[@class='deployed-at']""), ""Not Loading""),"""")"),"")</f>
        <v/>
      </c>
      <c r="V241" s="64"/>
      <c r="W241" s="64" t="str">
        <f t="shared" si="15"/>
        <v>MacickaLizza</v>
      </c>
      <c r="X241" s="65">
        <f>IFERROR(__xludf.DUMMYFUNCTION("iferror(VALUE(left(index(IMPORTXML(K241, ""//div[@class='col-lg-2 user-stat stat-green']""),2,1),len(index(IMPORTXML(K241, ""//div[@class='col-lg-2 user-stat stat-green']""),2,1))-8)),0)"),0.0)</f>
        <v>0</v>
      </c>
    </row>
  </sheetData>
  <autoFilter ref="$A$7:$R$241"/>
  <mergeCells count="2">
    <mergeCell ref="M1:R6"/>
    <mergeCell ref="G2:L6"/>
  </mergeCells>
  <conditionalFormatting sqref="H8:J241">
    <cfRule type="expression" dxfId="0" priority="1">
      <formula>$M8=TRUE</formula>
    </cfRule>
  </conditionalFormatting>
  <conditionalFormatting sqref="G1:G241">
    <cfRule type="containsText" dxfId="1" priority="2" operator="containsText" text="Goggles">
      <formula>NOT(ISERROR(SEARCH(("Goggles"),(G1))))</formula>
    </cfRule>
  </conditionalFormatting>
  <conditionalFormatting sqref="G1:G241">
    <cfRule type="containsText" dxfId="2" priority="3" operator="containsText" text="Citrine">
      <formula>NOT(ISERROR(SEARCH(("Citrine"),(G1))))</formula>
    </cfRule>
  </conditionalFormatting>
  <conditionalFormatting sqref="G1:G241">
    <cfRule type="containsText" dxfId="3" priority="4" operator="containsText" text="Onyx">
      <formula>NOT(ISERROR(SEARCH(("Onyx"),(G1))))</formula>
    </cfRule>
  </conditionalFormatting>
  <conditionalFormatting sqref="G1:G241">
    <cfRule type="containsText" dxfId="4" priority="5" operator="containsText" text="POI">
      <formula>NOT(ISERROR(SEARCH(("POI"),(G1))))</formula>
    </cfRule>
  </conditionalFormatting>
  <conditionalFormatting sqref="G1:G241">
    <cfRule type="containsText" dxfId="5" priority="6" operator="containsText" text="Electric M">
      <formula>NOT(ISERROR(SEARCH(("Electric M"),(G1))))</formula>
    </cfRule>
  </conditionalFormatting>
  <conditionalFormatting sqref="G1:G241">
    <cfRule type="containsText" dxfId="6" priority="7" operator="containsText" text="Family">
      <formula>NOT(ISERROR(SEARCH(("Family"),(G1))))</formula>
    </cfRule>
  </conditionalFormatting>
  <conditionalFormatting sqref="G1:G241">
    <cfRule type="containsText" dxfId="7" priority="8" operator="containsText" text="Jelly">
      <formula>NOT(ISERROR(SEARCH(("Jelly"),(G1))))</formula>
    </cfRule>
  </conditionalFormatting>
  <conditionalFormatting sqref="G1:G241">
    <cfRule type="containsText" dxfId="8" priority="9" operator="containsText" text="Bitter">
      <formula>NOT(ISERROR(SEARCH(("Bitter"),(G1))))</formula>
    </cfRule>
  </conditionalFormatting>
  <conditionalFormatting sqref="G1:G241">
    <cfRule type="containsText" dxfId="9" priority="10" operator="containsText" text="Virtual Red">
      <formula>NOT(ISERROR(SEARCH(("Virtual Red"),(G1))))</formula>
    </cfRule>
  </conditionalFormatting>
  <conditionalFormatting sqref="G1:G241">
    <cfRule type="containsText" dxfId="10" priority="11" operator="containsText" text="Timber">
      <formula>NOT(ISERROR(SEARCH(("Timber"),(G1))))</formula>
    </cfRule>
  </conditionalFormatting>
  <conditionalFormatting sqref="G1:G241">
    <cfRule type="containsText" dxfId="11" priority="12" operator="containsText" text="White">
      <formula>NOT(ISERROR(SEARCH(("White"),(G1))))</formula>
    </cfRule>
  </conditionalFormatting>
  <conditionalFormatting sqref="G1:G241">
    <cfRule type="containsText" dxfId="12" priority="13" operator="containsText" text="Rob">
      <formula>NOT(ISERROR(SEARCH(("Rob"),(G1))))</formula>
    </cfRule>
  </conditionalFormatting>
  <conditionalFormatting sqref="G1:G241">
    <cfRule type="containsText" dxfId="13" priority="14" operator="containsText" text="Joystick">
      <formula>NOT(ISERROR(SEARCH(("Joystick"),(G1))))</formula>
    </cfRule>
  </conditionalFormatting>
  <conditionalFormatting sqref="G1:G241">
    <cfRule type="containsText" dxfId="14" priority="15" operator="containsText" text="Wheel">
      <formula>NOT(ISERROR(SEARCH(("Wheel"),(G1))))</formula>
    </cfRule>
  </conditionalFormatting>
  <conditionalFormatting sqref="G1:G241">
    <cfRule type="containsText" dxfId="15" priority="16" operator="containsText" text="Carrot">
      <formula>NOT(ISERROR(SEARCH(("Carrot"),(G1))))</formula>
    </cfRule>
  </conditionalFormatting>
  <conditionalFormatting sqref="G1:G241">
    <cfRule type="cellIs" dxfId="16" priority="17" operator="equal">
      <formula>"Crossbow"</formula>
    </cfRule>
  </conditionalFormatting>
  <conditionalFormatting sqref="G1:G241">
    <cfRule type="containsText" dxfId="17" priority="18" operator="containsText" text="Catapult">
      <formula>NOT(ISERROR(SEARCH(("Catapult"),(G1))))</formula>
    </cfRule>
  </conditionalFormatting>
  <conditionalFormatting sqref="G1:G241">
    <cfRule type="containsText" dxfId="18" priority="19" operator="containsText" text="Car Evo">
      <formula>NOT(ISERROR(SEARCH(("Car Evo"),(G1))))</formula>
    </cfRule>
  </conditionalFormatting>
  <conditionalFormatting sqref="G1:G241">
    <cfRule type="containsText" dxfId="19" priority="20" operator="containsText" text="Sapphire">
      <formula>NOT(ISERROR(SEARCH(("Sapphire"),(G1))))</formula>
    </cfRule>
  </conditionalFormatting>
  <conditionalFormatting sqref="G1:G241">
    <cfRule type="containsText" dxfId="20" priority="21" operator="containsText" text="Dande">
      <formula>NOT(ISERROR(SEARCH(("Dande"),(G1))))</formula>
    </cfRule>
  </conditionalFormatting>
  <conditionalFormatting sqref="G1:G241">
    <cfRule type="containsText" dxfId="21" priority="22" operator="containsText" text="Surprise">
      <formula>NOT(ISERROR(SEARCH(("Surprise"),(G1))))</formula>
    </cfRule>
  </conditionalFormatting>
  <conditionalFormatting sqref="G1:G241">
    <cfRule type="containsText" dxfId="22" priority="23" operator="containsText" text="Field e">
      <formula>NOT(ISERROR(SEARCH(("Field e"),(G1))))</formula>
    </cfRule>
  </conditionalFormatting>
  <conditionalFormatting sqref="G1:G241">
    <cfRule type="containsText" dxfId="23" priority="24" operator="containsText" text="Air Mystery">
      <formula>NOT(ISERROR(SEARCH(("Air Mystery"),(G1))))</formula>
    </cfRule>
  </conditionalFormatting>
  <conditionalFormatting sqref="G1:G241">
    <cfRule type="containsText" dxfId="24" priority="25" operator="containsText" text="White">
      <formula>NOT(ISERROR(SEARCH(("White"),(G1))))</formula>
    </cfRule>
  </conditionalFormatting>
  <conditionalFormatting sqref="G1:G241">
    <cfRule type="containsText" dxfId="25" priority="26" operator="containsText" text="Peas">
      <formula>NOT(ISERROR(SEARCH(("Peas"),(G1))))</formula>
    </cfRule>
  </conditionalFormatting>
  <conditionalFormatting sqref="G1:G241">
    <cfRule type="containsText" dxfId="26" priority="27" operator="containsText" text="Burnt">
      <formula>NOT(ISERROR(SEARCH(("Burnt"),(G1))))</formula>
    </cfRule>
  </conditionalFormatting>
  <conditionalFormatting sqref="G1:G241">
    <cfRule type="containsText" dxfId="27" priority="28" operator="containsText" text="Forest">
      <formula>NOT(ISERROR(SEARCH(("Forest"),(G1))))</formula>
    </cfRule>
  </conditionalFormatting>
  <conditionalFormatting sqref="G1:G241">
    <cfRule type="containsText" dxfId="28" priority="29" operator="containsText" text="Asparagus">
      <formula>NOT(ISERROR(SEARCH(("Asparagus"),(G1))))</formula>
    </cfRule>
  </conditionalFormatting>
  <conditionalFormatting sqref="G1:G241">
    <cfRule type="containsText" dxfId="29" priority="30" operator="containsText" text="Olive">
      <formula>NOT(ISERROR(SEARCH(("Olive"),(G1))))</formula>
    </cfRule>
  </conditionalFormatting>
  <conditionalFormatting sqref="G1:G241">
    <cfRule type="containsText" dxfId="30" priority="31" operator="containsText" text="Yellow Gr">
      <formula>NOT(ISERROR(SEARCH(("Yellow Gr"),(G1))))</formula>
    </cfRule>
  </conditionalFormatting>
  <conditionalFormatting sqref="G1:G241">
    <cfRule type="containsText" dxfId="31" priority="32" operator="containsText" text="Silver">
      <formula>NOT(ISERROR(SEARCH(("Silver"),(G1))))</formula>
    </cfRule>
  </conditionalFormatting>
  <conditionalFormatting sqref="G1:G241">
    <cfRule type="containsText" dxfId="32" priority="33" operator="containsText" text="Eggs">
      <formula>NOT(ISERROR(SEARCH(("Eggs"),(G1))))</formula>
    </cfRule>
  </conditionalFormatting>
  <conditionalFormatting sqref="G1:G241">
    <cfRule type="containsText" dxfId="33" priority="34" operator="containsText" text="Submarine">
      <formula>NOT(ISERROR(SEARCH(("Submarine"),(G1))))</formula>
    </cfRule>
  </conditionalFormatting>
  <conditionalFormatting sqref="G1:G241">
    <cfRule type="containsText" dxfId="34" priority="35" operator="containsText" text="Safari">
      <formula>NOT(ISERROR(SEARCH(("Safari"),(G1))))</formula>
    </cfRule>
  </conditionalFormatting>
  <conditionalFormatting sqref="G1:G241">
    <cfRule type="containsText" dxfId="35" priority="36" operator="containsText" text="Horse">
      <formula>NOT(ISERROR(SEARCH(("Horse"),(G1))))</formula>
    </cfRule>
  </conditionalFormatting>
  <conditionalFormatting sqref="G1:G241">
    <cfRule type="containsText" dxfId="36" priority="37" operator="containsText" text="Amethyst">
      <formula>NOT(ISERROR(SEARCH(("Amethyst"),(G1))))</formula>
    </cfRule>
  </conditionalFormatting>
  <conditionalFormatting sqref="G1:G241">
    <cfRule type="containsText" dxfId="37" priority="38" operator="containsText" text="RUM">
      <formula>NOT(ISERROR(SEARCH(("RUM"),(G1))))</formula>
    </cfRule>
  </conditionalFormatting>
  <conditionalFormatting sqref="G1:G241">
    <cfRule type="containsText" dxfId="38" priority="39" operator="containsText" text="Green">
      <formula>NOT(ISERROR(SEARCH(("Green"),(G1))))</formula>
    </cfRule>
  </conditionalFormatting>
  <conditionalFormatting sqref="G1:G241">
    <cfRule type="containsText" dxfId="39" priority="40" operator="containsText" text="Zodiac">
      <formula>NOT(ISERROR(SEARCH(("Zodiac"),(G1))))</formula>
    </cfRule>
  </conditionalFormatting>
  <conditionalFormatting sqref="G1:G241">
    <cfRule type="containsText" dxfId="40" priority="41" operator="containsText" text="Flat Matt">
      <formula>NOT(ISERROR(SEARCH(("Flat Matt"),(G1))))</formula>
    </cfRule>
  </conditionalFormatting>
  <conditionalFormatting sqref="G1:G241">
    <cfRule type="containsText" dxfId="41" priority="42" operator="containsText" text="Flat Lou">
      <formula>NOT(ISERROR(SEARCH(("Flat Lou"),(G1))))</formula>
    </cfRule>
  </conditionalFormatting>
  <conditionalFormatting sqref="G1:G241">
    <cfRule type="containsText" dxfId="42" priority="43" operator="containsText" text="Hammock">
      <formula>NOT(ISERROR(SEARCH(("Hammock"),(G1))))</formula>
    </cfRule>
  </conditionalFormatting>
  <conditionalFormatting sqref="R1:R241">
    <cfRule type="containsText" dxfId="43" priority="44" operator="containsText" text="loading">
      <formula>NOT(ISERROR(SEARCH(("loading"),(R1))))</formula>
    </cfRule>
  </conditionalFormatting>
  <conditionalFormatting sqref="G1:G241">
    <cfRule type="containsText" dxfId="44" priority="45" operator="containsText" text="Maple">
      <formula>NOT(ISERROR(SEARCH(("Maple"),(G1))))</formula>
    </cfRule>
  </conditionalFormatting>
  <conditionalFormatting sqref="G1:G241">
    <cfRule type="containsText" dxfId="45" priority="46" operator="containsText" text="Flat Flashlight">
      <formula>NOT(ISERROR(SEARCH(("Flat Flashlight"),(G1))))</formula>
    </cfRule>
  </conditionalFormatting>
  <conditionalFormatting sqref="G1:G241">
    <cfRule type="containsText" dxfId="46" priority="47" operator="containsText" text="Violet">
      <formula>NOT(ISERROR(SEARCH(("Violet"),(G1))))</formula>
    </cfRule>
  </conditionalFormatting>
  <conditionalFormatting sqref="G1:G241">
    <cfRule type="containsText" dxfId="47" priority="48" operator="containsText" text="Void M">
      <formula>NOT(ISERROR(SEARCH(("Void M"),(G1))))</formula>
    </cfRule>
  </conditionalFormatting>
  <conditionalFormatting sqref="G1:G241">
    <cfRule type="containsText" dxfId="48" priority="49" operator="containsText" text="Black">
      <formula>NOT(ISERROR(SEARCH(("Black"),(G1))))</formula>
    </cfRule>
  </conditionalFormatting>
  <conditionalFormatting sqref="G1:G241">
    <cfRule type="containsText" dxfId="49" priority="50" operator="containsText" text="Straw">
      <formula>NOT(ISERROR(SEARCH(("Straw"),(G1))))</formula>
    </cfRule>
  </conditionalFormatting>
  <conditionalFormatting sqref="G1:G241">
    <cfRule type="containsText" dxfId="50" priority="51" operator="containsText" text="Scarlet">
      <formula>NOT(ISERROR(SEARCH(("Scarlet"),(G1))))</formula>
    </cfRule>
  </conditionalFormatting>
  <conditionalFormatting sqref="G1:G241">
    <cfRule type="containsText" dxfId="51" priority="52" operator="containsText" text="Shamrock">
      <formula>NOT(ISERROR(SEARCH(("Shamrock"),(G1))))</formula>
    </cfRule>
  </conditionalFormatting>
  <hyperlinks>
    <hyperlink r:id="rId1" ref="B2"/>
    <hyperlink r:id="rId2" ref="B3"/>
    <hyperlink r:id="rId3" ref="B4"/>
    <hyperlink r:id="rId4" ref="K8"/>
    <hyperlink r:id="rId5" ref="K9"/>
    <hyperlink r:id="rId6" ref="K10"/>
    <hyperlink r:id="rId7" ref="K11"/>
    <hyperlink r:id="rId8" ref="K12"/>
    <hyperlink r:id="rId9" ref="K13"/>
    <hyperlink r:id="rId10" ref="K14"/>
    <hyperlink r:id="rId11" ref="K15"/>
    <hyperlink r:id="rId12" ref="K16"/>
    <hyperlink r:id="rId13" ref="K17"/>
    <hyperlink r:id="rId14" ref="K18"/>
    <hyperlink r:id="rId15" ref="K19"/>
    <hyperlink r:id="rId16" ref="K20"/>
    <hyperlink r:id="rId17" ref="K21"/>
    <hyperlink r:id="rId18" ref="K22"/>
    <hyperlink r:id="rId19" ref="K23"/>
    <hyperlink r:id="rId20" ref="K24"/>
    <hyperlink r:id="rId21" ref="K25"/>
    <hyperlink r:id="rId22" ref="K26"/>
    <hyperlink r:id="rId23" ref="K27"/>
    <hyperlink r:id="rId24" ref="K28"/>
    <hyperlink r:id="rId25" ref="K29"/>
    <hyperlink r:id="rId26" ref="K30"/>
    <hyperlink r:id="rId27" ref="K31"/>
    <hyperlink r:id="rId28" ref="K32"/>
    <hyperlink r:id="rId29" ref="K33"/>
    <hyperlink r:id="rId30" ref="K34"/>
    <hyperlink r:id="rId31" ref="K35"/>
    <hyperlink r:id="rId32" ref="K36"/>
    <hyperlink r:id="rId33" ref="K37"/>
    <hyperlink r:id="rId34" ref="K38"/>
    <hyperlink r:id="rId35" ref="K39"/>
    <hyperlink r:id="rId36" ref="K40"/>
    <hyperlink r:id="rId37" ref="K41"/>
    <hyperlink r:id="rId38" ref="K42"/>
    <hyperlink r:id="rId39" ref="K43"/>
    <hyperlink r:id="rId40" ref="K44"/>
    <hyperlink r:id="rId41" ref="K45"/>
    <hyperlink r:id="rId42" ref="K46"/>
    <hyperlink r:id="rId43" ref="K47"/>
    <hyperlink r:id="rId44" ref="K48"/>
    <hyperlink r:id="rId45" ref="K49"/>
    <hyperlink r:id="rId46" ref="K50"/>
    <hyperlink r:id="rId47" ref="K51"/>
    <hyperlink r:id="rId48" ref="K52"/>
    <hyperlink r:id="rId49" ref="K53"/>
    <hyperlink r:id="rId50" ref="K54"/>
    <hyperlink r:id="rId51" ref="K55"/>
    <hyperlink r:id="rId52" ref="K56"/>
    <hyperlink r:id="rId53" ref="K57"/>
    <hyperlink r:id="rId54" ref="K58"/>
    <hyperlink r:id="rId55" ref="K59"/>
    <hyperlink r:id="rId56" ref="K60"/>
    <hyperlink r:id="rId57" ref="K61"/>
    <hyperlink r:id="rId58" ref="K62"/>
    <hyperlink r:id="rId59" ref="K63"/>
    <hyperlink r:id="rId60" ref="K64"/>
    <hyperlink r:id="rId61" ref="K65"/>
    <hyperlink r:id="rId62" ref="K66"/>
    <hyperlink r:id="rId63" ref="K67"/>
    <hyperlink r:id="rId64" ref="K68"/>
    <hyperlink r:id="rId65" ref="K69"/>
    <hyperlink r:id="rId66" ref="K70"/>
    <hyperlink r:id="rId67" ref="K71"/>
    <hyperlink r:id="rId68" ref="K72"/>
    <hyperlink r:id="rId69" ref="K73"/>
    <hyperlink r:id="rId70" ref="K74"/>
    <hyperlink r:id="rId71" ref="K75"/>
    <hyperlink r:id="rId72" ref="K76"/>
    <hyperlink r:id="rId73" ref="K77"/>
    <hyperlink r:id="rId74" ref="K78"/>
    <hyperlink r:id="rId75" ref="K79"/>
    <hyperlink r:id="rId76" ref="K80"/>
    <hyperlink r:id="rId77" ref="K81"/>
    <hyperlink r:id="rId78" ref="K82"/>
    <hyperlink r:id="rId79" ref="K83"/>
    <hyperlink r:id="rId80" ref="K84"/>
    <hyperlink r:id="rId81" ref="K85"/>
    <hyperlink r:id="rId82" ref="K86"/>
    <hyperlink r:id="rId83" ref="K87"/>
    <hyperlink r:id="rId84" ref="K88"/>
    <hyperlink r:id="rId85" ref="K89"/>
    <hyperlink r:id="rId86" ref="K90"/>
    <hyperlink r:id="rId87" ref="K91"/>
    <hyperlink r:id="rId88" ref="K92"/>
    <hyperlink r:id="rId89" ref="K93"/>
    <hyperlink r:id="rId90" ref="K94"/>
    <hyperlink r:id="rId91" ref="K95"/>
    <hyperlink r:id="rId92" ref="K96"/>
    <hyperlink r:id="rId93" ref="K97"/>
    <hyperlink r:id="rId94" ref="K98"/>
    <hyperlink r:id="rId95" ref="K99"/>
    <hyperlink r:id="rId96" ref="K100"/>
    <hyperlink r:id="rId97" ref="K101"/>
    <hyperlink r:id="rId98" ref="K102"/>
    <hyperlink r:id="rId99" ref="K103"/>
    <hyperlink r:id="rId100" ref="K104"/>
    <hyperlink r:id="rId101" ref="K105"/>
    <hyperlink r:id="rId102" ref="K106"/>
    <hyperlink r:id="rId103" ref="K107"/>
    <hyperlink r:id="rId104" ref="K108"/>
    <hyperlink r:id="rId105" ref="K109"/>
    <hyperlink r:id="rId106" ref="K110"/>
    <hyperlink r:id="rId107" ref="K111"/>
    <hyperlink r:id="rId108" ref="K112"/>
    <hyperlink r:id="rId109" ref="K113"/>
    <hyperlink r:id="rId110" ref="K114"/>
    <hyperlink r:id="rId111" ref="K115"/>
    <hyperlink r:id="rId112" ref="K116"/>
    <hyperlink r:id="rId113" ref="K117"/>
    <hyperlink r:id="rId114" ref="K118"/>
    <hyperlink r:id="rId115" ref="K119"/>
    <hyperlink r:id="rId116" ref="K120"/>
    <hyperlink r:id="rId117" ref="K121"/>
    <hyperlink r:id="rId118" ref="K122"/>
    <hyperlink r:id="rId119" ref="K123"/>
    <hyperlink r:id="rId120" ref="K124"/>
    <hyperlink r:id="rId121" ref="K125"/>
    <hyperlink r:id="rId122" ref="K126"/>
    <hyperlink r:id="rId123" ref="K127"/>
    <hyperlink r:id="rId124" ref="K128"/>
    <hyperlink r:id="rId125" ref="K129"/>
    <hyperlink r:id="rId126" ref="K130"/>
    <hyperlink r:id="rId127" ref="K131"/>
    <hyperlink r:id="rId128" ref="K132"/>
    <hyperlink r:id="rId129" ref="K133"/>
    <hyperlink r:id="rId130" ref="K134"/>
    <hyperlink r:id="rId131" ref="K135"/>
    <hyperlink r:id="rId132" ref="K136"/>
    <hyperlink r:id="rId133" ref="K137"/>
    <hyperlink r:id="rId134" ref="K138"/>
    <hyperlink r:id="rId135" ref="K139"/>
    <hyperlink r:id="rId136" ref="K140"/>
    <hyperlink r:id="rId137" ref="K141"/>
    <hyperlink r:id="rId138" ref="K142"/>
    <hyperlink r:id="rId139" ref="K143"/>
    <hyperlink r:id="rId140" ref="K144"/>
    <hyperlink r:id="rId141" ref="K146"/>
    <hyperlink r:id="rId142" ref="K147"/>
    <hyperlink r:id="rId143" ref="K148"/>
    <hyperlink r:id="rId144" ref="K149"/>
    <hyperlink r:id="rId145" ref="K150"/>
    <hyperlink r:id="rId146" ref="K151"/>
    <hyperlink r:id="rId147" ref="K152"/>
    <hyperlink r:id="rId148" ref="K153"/>
    <hyperlink r:id="rId149" ref="K155"/>
    <hyperlink r:id="rId150" ref="K156"/>
    <hyperlink r:id="rId151" ref="K157"/>
    <hyperlink r:id="rId152" ref="K158"/>
    <hyperlink r:id="rId153" ref="K160"/>
    <hyperlink r:id="rId154" ref="K161"/>
    <hyperlink r:id="rId155" ref="K162"/>
    <hyperlink r:id="rId156" ref="K163"/>
    <hyperlink r:id="rId157" ref="K164"/>
    <hyperlink r:id="rId158" ref="K165"/>
    <hyperlink r:id="rId159" ref="K166"/>
    <hyperlink r:id="rId160" ref="K167"/>
    <hyperlink r:id="rId161" ref="K168"/>
    <hyperlink r:id="rId162" ref="K169"/>
    <hyperlink r:id="rId163" ref="K170"/>
    <hyperlink r:id="rId164" ref="K172"/>
    <hyperlink r:id="rId165" ref="K173"/>
    <hyperlink r:id="rId166" ref="K174"/>
    <hyperlink r:id="rId167" ref="K175"/>
    <hyperlink r:id="rId168" ref="K176"/>
    <hyperlink r:id="rId169" ref="K177"/>
    <hyperlink r:id="rId170" ref="K178"/>
    <hyperlink r:id="rId171" ref="K179"/>
    <hyperlink r:id="rId172" ref="K180"/>
    <hyperlink r:id="rId173" ref="K181"/>
    <hyperlink r:id="rId174" ref="K182"/>
    <hyperlink r:id="rId175" ref="K183"/>
    <hyperlink r:id="rId176" ref="K184"/>
    <hyperlink r:id="rId177" ref="K185"/>
    <hyperlink r:id="rId178" ref="K186"/>
    <hyperlink r:id="rId179" ref="K187"/>
    <hyperlink r:id="rId180" ref="K188"/>
    <hyperlink r:id="rId181" ref="K189"/>
    <hyperlink r:id="rId182" ref="K190"/>
    <hyperlink r:id="rId183" ref="K191"/>
    <hyperlink r:id="rId184" ref="K192"/>
    <hyperlink r:id="rId185" ref="K193"/>
    <hyperlink r:id="rId186" ref="K194"/>
    <hyperlink r:id="rId187" ref="K195"/>
    <hyperlink r:id="rId188" ref="K196"/>
    <hyperlink r:id="rId189" ref="K197"/>
    <hyperlink r:id="rId190" ref="K198"/>
    <hyperlink r:id="rId191" ref="K199"/>
    <hyperlink r:id="rId192" ref="K200"/>
    <hyperlink r:id="rId193" ref="K201"/>
    <hyperlink r:id="rId194" ref="K202"/>
    <hyperlink r:id="rId195" ref="K203"/>
    <hyperlink r:id="rId196" ref="K204"/>
    <hyperlink r:id="rId197" ref="K205"/>
    <hyperlink r:id="rId198" ref="K206"/>
    <hyperlink r:id="rId199" ref="K207"/>
    <hyperlink r:id="rId200" ref="K208"/>
    <hyperlink r:id="rId201" ref="K209"/>
    <hyperlink r:id="rId202" ref="K210"/>
    <hyperlink r:id="rId203" ref="K211"/>
    <hyperlink r:id="rId204" ref="K212"/>
    <hyperlink r:id="rId205" ref="K213"/>
    <hyperlink r:id="rId206" ref="K214"/>
    <hyperlink r:id="rId207" ref="K215"/>
    <hyperlink r:id="rId208" ref="K216"/>
    <hyperlink r:id="rId209" ref="K217"/>
    <hyperlink r:id="rId210" ref="K218"/>
    <hyperlink r:id="rId211" ref="K219"/>
    <hyperlink r:id="rId212" ref="K220"/>
    <hyperlink r:id="rId213" ref="K221"/>
    <hyperlink r:id="rId214" ref="K222"/>
    <hyperlink r:id="rId215" ref="K223"/>
    <hyperlink r:id="rId216" ref="K224"/>
    <hyperlink r:id="rId217" ref="K225"/>
    <hyperlink r:id="rId218" ref="K226"/>
    <hyperlink r:id="rId219" ref="K227"/>
    <hyperlink r:id="rId220" ref="K228"/>
    <hyperlink r:id="rId221" ref="K229"/>
    <hyperlink r:id="rId222" ref="K230"/>
    <hyperlink r:id="rId223" ref="K231"/>
    <hyperlink r:id="rId224" ref="K232"/>
    <hyperlink r:id="rId225" ref="K233"/>
    <hyperlink r:id="rId226" ref="K234"/>
    <hyperlink r:id="rId227" ref="K235"/>
    <hyperlink r:id="rId228" ref="K236"/>
    <hyperlink r:id="rId229" ref="K237"/>
    <hyperlink r:id="rId230" ref="K238"/>
    <hyperlink r:id="rId231" ref="K239"/>
    <hyperlink r:id="rId232" ref="K240"/>
    <hyperlink r:id="rId233" ref="K241"/>
  </hyperlinks>
  <drawing r:id="rId23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1.63"/>
    <col customWidth="1" min="2" max="2" width="24.63"/>
    <col customWidth="1" min="3" max="3" width="12.0"/>
    <col customWidth="1" min="4" max="7" width="10.75"/>
    <col customWidth="1" min="8" max="8" width="7.5"/>
    <col customWidth="1" min="9" max="9" width="10.75"/>
    <col customWidth="1" min="11" max="13" width="11.25"/>
    <col hidden="1" min="14" max="27" width="12.63"/>
  </cols>
  <sheetData>
    <row r="1" ht="27.75" customHeight="1">
      <c r="A1" s="67"/>
      <c r="B1" s="67" t="str">
        <f>Garden!B1</f>
        <v>Lake 🌊 Lighthouse 🏖️ Painting </v>
      </c>
      <c r="C1" s="67"/>
      <c r="D1" s="67"/>
      <c r="E1" s="67"/>
      <c r="F1" s="67"/>
      <c r="G1" s="67"/>
      <c r="H1" s="68"/>
      <c r="I1" s="69"/>
      <c r="J1" s="67"/>
      <c r="K1" s="68"/>
      <c r="L1" s="67"/>
      <c r="M1" s="68"/>
      <c r="N1" s="68"/>
      <c r="O1" s="68"/>
      <c r="P1" s="67"/>
      <c r="Q1" s="67"/>
      <c r="R1" s="70"/>
      <c r="S1" s="70"/>
      <c r="T1" s="70"/>
      <c r="U1" s="70"/>
      <c r="V1" s="70"/>
      <c r="W1" s="70"/>
      <c r="X1" s="70"/>
      <c r="Y1" s="70"/>
      <c r="Z1" s="70"/>
      <c r="AA1" s="70"/>
    </row>
    <row r="2" hidden="1">
      <c r="A2" s="71"/>
      <c r="B2" s="71"/>
      <c r="C2" s="71"/>
      <c r="D2" s="71"/>
      <c r="E2" s="71"/>
      <c r="F2" s="71"/>
      <c r="G2" s="71"/>
      <c r="H2" s="71"/>
      <c r="I2" s="72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</row>
    <row r="3" hidden="1">
      <c r="A3" s="71"/>
      <c r="B3" s="73"/>
      <c r="C3" s="71"/>
      <c r="D3" s="71"/>
      <c r="E3" s="71"/>
      <c r="F3" s="71"/>
      <c r="G3" s="71"/>
      <c r="H3" s="71"/>
      <c r="I3" s="72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</row>
    <row r="4">
      <c r="A4" s="74"/>
      <c r="B4" s="74"/>
      <c r="C4" s="74"/>
      <c r="D4" s="74"/>
      <c r="E4" s="74"/>
      <c r="F4" s="74"/>
      <c r="G4" s="74"/>
      <c r="H4" s="74"/>
      <c r="I4" s="75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</row>
    <row r="5">
      <c r="A5" s="76"/>
      <c r="B5" s="77" t="str">
        <f>Garden!$B$1</f>
        <v>Lake 🌊 Lighthouse 🏖️ Painting </v>
      </c>
      <c r="C5" s="78"/>
      <c r="D5" s="79" t="s">
        <v>293</v>
      </c>
      <c r="E5" s="80" t="s">
        <v>294</v>
      </c>
      <c r="F5" s="81" t="s">
        <v>295</v>
      </c>
      <c r="G5" s="82" t="s">
        <v>296</v>
      </c>
      <c r="H5" s="83" t="s">
        <v>28</v>
      </c>
      <c r="I5" s="84" t="s">
        <v>297</v>
      </c>
      <c r="J5" s="85"/>
      <c r="K5" s="85"/>
      <c r="L5" s="86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</row>
    <row r="6">
      <c r="B6" s="87" t="s">
        <v>298</v>
      </c>
      <c r="C6" s="88" t="s">
        <v>299</v>
      </c>
      <c r="D6" s="89">
        <f>counta(Garden!B8:B247)</f>
        <v>234</v>
      </c>
      <c r="E6" s="89">
        <f>countif(Garden!$M:$M,TRUE)</f>
        <v>230</v>
      </c>
      <c r="F6" s="89">
        <f>sum(Garden!$P:$P)</f>
        <v>0</v>
      </c>
      <c r="G6" s="89">
        <f>sum(Garden!$O:$O)</f>
        <v>3</v>
      </c>
      <c r="H6" s="90">
        <f>sum(Garden!$N:$N)</f>
        <v>1</v>
      </c>
      <c r="I6" s="91">
        <f t="shared" ref="I6:I28" si="1">iferror($E6/$D6,0)</f>
        <v>0.9829059829</v>
      </c>
      <c r="J6" s="74"/>
      <c r="K6" s="74"/>
      <c r="L6" s="92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</row>
    <row r="7">
      <c r="B7" s="93" t="str">
        <f>IFERROR(__xludf.DUMMYFUNCTION("SORT(UNIQUE(Garden!$G$8:$G909),3,TRUE)"),"POI Virtual Garden")</f>
        <v>POI Virtual Garden</v>
      </c>
      <c r="C7" s="94" t="s">
        <v>300</v>
      </c>
      <c r="D7" s="95">
        <f>countif(Garden!$G:$G,$B7)</f>
        <v>1</v>
      </c>
      <c r="E7" s="95">
        <f>countifs(Garden!$G:$G,$B7,Garden!$M:$M,TRUE)</f>
        <v>1</v>
      </c>
      <c r="F7" s="95">
        <f>countifs(Garden!$G:$G,$B7,Garden!$P:$P,"1")</f>
        <v>0</v>
      </c>
      <c r="G7" s="95">
        <f>countifs(Garden!$G:$G,$B7,Garden!$O:$O,"1")</f>
        <v>0</v>
      </c>
      <c r="H7" s="96">
        <f>countifs(Garden!$G:$G,$B7,Garden!$N:$N,"1")</f>
        <v>0</v>
      </c>
      <c r="I7" s="97">
        <f t="shared" si="1"/>
        <v>1</v>
      </c>
      <c r="J7" s="74"/>
      <c r="K7" s="74"/>
      <c r="L7" s="92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</row>
    <row r="8">
      <c r="B8" s="93" t="str">
        <f>IFERROR(__xludf.DUMMYFUNCTION("""COMPUTED_VALUE"""),"Electric Mystery")</f>
        <v>Electric Mystery</v>
      </c>
      <c r="C8" s="94" t="s">
        <v>301</v>
      </c>
      <c r="D8" s="95">
        <f>countif(Garden!$G:$G,$B8)</f>
        <v>8</v>
      </c>
      <c r="E8" s="95">
        <f>countifs(Garden!$G:$G,$B8,Garden!$M:$M,TRUE)</f>
        <v>8</v>
      </c>
      <c r="F8" s="95">
        <f>countifs(Garden!$G:$G,$B8,Garden!$P:$P,"1")</f>
        <v>0</v>
      </c>
      <c r="G8" s="95">
        <f>countifs(Garden!$G:$G,$B8,Garden!$O:$O,"1")</f>
        <v>0</v>
      </c>
      <c r="H8" s="96">
        <f>countifs(Garden!$G:$G,$B8,Garden!$N:$N,"1")</f>
        <v>0</v>
      </c>
      <c r="I8" s="97">
        <f t="shared" si="1"/>
        <v>1</v>
      </c>
      <c r="J8" s="74"/>
      <c r="K8" s="74"/>
      <c r="L8" s="92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>
      <c r="B9" s="93" t="str">
        <f>IFERROR(__xludf.DUMMYFUNCTION("""COMPUTED_VALUE"""),"Sir Prize Wheel")</f>
        <v>Sir Prize Wheel</v>
      </c>
      <c r="C9" s="94" t="s">
        <v>302</v>
      </c>
      <c r="D9" s="95">
        <f>countif(Garden!$G:$G,$B9)</f>
        <v>8</v>
      </c>
      <c r="E9" s="95">
        <f>countifs(Garden!$G:$G,$B9,Garden!$M:$M,TRUE)</f>
        <v>8</v>
      </c>
      <c r="F9" s="95">
        <f>countifs(Garden!$G:$G,$B9,Garden!$P:$P,"1")</f>
        <v>0</v>
      </c>
      <c r="G9" s="95">
        <f>countifs(Garden!$G:$G,$B9,Garden!$O:$O,"1")</f>
        <v>0</v>
      </c>
      <c r="H9" s="96">
        <f>countifs(Garden!$G:$G,$B9,Garden!$N:$N,"1")</f>
        <v>0</v>
      </c>
      <c r="I9" s="97">
        <f t="shared" si="1"/>
        <v>1</v>
      </c>
      <c r="J9" s="74"/>
      <c r="K9" s="74"/>
      <c r="L9" s="92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</row>
    <row r="10">
      <c r="B10" s="93" t="str">
        <f>IFERROR(__xludf.DUMMYFUNCTION("""COMPUTED_VALUE"""),"Virtual Onyx")</f>
        <v>Virtual Onyx</v>
      </c>
      <c r="C10" s="94" t="s">
        <v>303</v>
      </c>
      <c r="D10" s="95">
        <f>countif(Garden!$G:$G,$B10)</f>
        <v>48</v>
      </c>
      <c r="E10" s="95">
        <f>countifs(Garden!$G:$G,$B10,Garden!$M:$M,TRUE)</f>
        <v>48</v>
      </c>
      <c r="F10" s="95">
        <f>countifs(Garden!$G:$G,$B10,Garden!$P:$P,"1")</f>
        <v>0</v>
      </c>
      <c r="G10" s="95">
        <f>countifs(Garden!$G:$G,$B10,Garden!$O:$O,"1")</f>
        <v>0</v>
      </c>
      <c r="H10" s="96">
        <f>countifs(Garden!$G:$G,$B10,Garden!$N:$N,"1")</f>
        <v>0</v>
      </c>
      <c r="I10" s="97">
        <f t="shared" si="1"/>
        <v>1</v>
      </c>
      <c r="J10" s="74"/>
      <c r="K10" s="74"/>
      <c r="L10" s="92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</row>
    <row r="11">
      <c r="B11" s="93" t="str">
        <f>IFERROR(__xludf.DUMMYFUNCTION("""COMPUTED_VALUE"""),"Void Mystery")</f>
        <v>Void Mystery</v>
      </c>
      <c r="C11" s="94" t="s">
        <v>301</v>
      </c>
      <c r="D11" s="95">
        <f>countif(Garden!$G:$G,$B11)</f>
        <v>58</v>
      </c>
      <c r="E11" s="95">
        <f>countifs(Garden!$G:$G,$B11,Garden!$M:$M,TRUE)</f>
        <v>58</v>
      </c>
      <c r="F11" s="95">
        <f>countifs(Garden!$G:$G,$B11,Garden!$P:$P,"1")</f>
        <v>0</v>
      </c>
      <c r="G11" s="95">
        <f>countifs(Garden!$G:$G,$B11,Garden!$O:$O,"1")</f>
        <v>0</v>
      </c>
      <c r="H11" s="96">
        <f>countifs(Garden!$G:$G,$B11,Garden!$N:$N,"1")</f>
        <v>0</v>
      </c>
      <c r="I11" s="97">
        <f t="shared" si="1"/>
        <v>1</v>
      </c>
      <c r="J11" s="74"/>
      <c r="K11" s="74"/>
      <c r="L11" s="92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</row>
    <row r="12">
      <c r="B12" s="93" t="str">
        <f>IFERROR(__xludf.DUMMYFUNCTION("""COMPUTED_VALUE"""),"Virtual Wild Strawberry")</f>
        <v>Virtual Wild Strawberry</v>
      </c>
      <c r="C12" s="94" t="s">
        <v>304</v>
      </c>
      <c r="D12" s="95">
        <f>countif(Garden!$G:$G,$B12)</f>
        <v>1</v>
      </c>
      <c r="E12" s="95">
        <f>countifs(Garden!$G:$G,$B12,Garden!$M:$M,TRUE)</f>
        <v>1</v>
      </c>
      <c r="F12" s="95">
        <f>countifs(Garden!$G:$G,$B12,Garden!$P:$P,"1")</f>
        <v>0</v>
      </c>
      <c r="G12" s="95">
        <f>countifs(Garden!$G:$G,$B12,Garden!$O:$O,"1")</f>
        <v>0</v>
      </c>
      <c r="H12" s="96">
        <f>countifs(Garden!$G:$G,$B12,Garden!$N:$N,"1")</f>
        <v>0</v>
      </c>
      <c r="I12" s="97">
        <f t="shared" si="1"/>
        <v>1</v>
      </c>
      <c r="J12" s="74"/>
      <c r="K12" s="74"/>
      <c r="L12" s="92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</row>
    <row r="13">
      <c r="B13" s="93" t="str">
        <f>IFERROR(__xludf.DUMMYFUNCTION("""COMPUTED_VALUE"""),"Virtual Scarlet")</f>
        <v>Virtual Scarlet</v>
      </c>
      <c r="C13" s="94" t="s">
        <v>304</v>
      </c>
      <c r="D13" s="95">
        <f>countif(Garden!$G:$G,$B13)</f>
        <v>18</v>
      </c>
      <c r="E13" s="95">
        <f>countifs(Garden!$G:$G,$B13,Garden!$M:$M,TRUE)</f>
        <v>18</v>
      </c>
      <c r="F13" s="95">
        <f>countifs(Garden!$G:$G,$B13,Garden!$P:$P,"1")</f>
        <v>0</v>
      </c>
      <c r="G13" s="95">
        <f>countifs(Garden!$G:$G,$B13,Garden!$O:$O,"1")</f>
        <v>0</v>
      </c>
      <c r="H13" s="96">
        <f>countifs(Garden!$G:$G,$B13,Garden!$N:$N,"1")</f>
        <v>0</v>
      </c>
      <c r="I13" s="97">
        <f t="shared" si="1"/>
        <v>1</v>
      </c>
      <c r="J13" s="74"/>
      <c r="K13" s="74"/>
      <c r="L13" s="92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</row>
    <row r="14">
      <c r="B14" s="93" t="str">
        <f>IFERROR(__xludf.DUMMYFUNCTION("""COMPUTED_VALUE"""),"Flat Flashlight")</f>
        <v>Flat Flashlight</v>
      </c>
      <c r="C14" s="94" t="s">
        <v>305</v>
      </c>
      <c r="D14" s="95">
        <f>countif(Garden!$G:$G,$B14)</f>
        <v>29</v>
      </c>
      <c r="E14" s="95">
        <f>countifs(Garden!$G:$G,$B14,Garden!$M:$M,TRUE)</f>
        <v>29</v>
      </c>
      <c r="F14" s="95">
        <f>countifs(Garden!$G:$G,$B14,Garden!$P:$P,"1")</f>
        <v>0</v>
      </c>
      <c r="G14" s="95">
        <f>countifs(Garden!$G:$G,$B14,Garden!$O:$O,"1")</f>
        <v>0</v>
      </c>
      <c r="H14" s="96">
        <f>countifs(Garden!$G:$G,$B14,Garden!$N:$N,"1")</f>
        <v>0</v>
      </c>
      <c r="I14" s="97">
        <f t="shared" si="1"/>
        <v>1</v>
      </c>
      <c r="J14" s="74"/>
      <c r="K14" s="74"/>
      <c r="L14" s="92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</row>
    <row r="15">
      <c r="B15" s="93" t="str">
        <f>IFERROR(__xludf.DUMMYFUNCTION("""COMPUTED_VALUE"""),"Virtual White")</f>
        <v>Virtual White</v>
      </c>
      <c r="C15" s="94" t="s">
        <v>304</v>
      </c>
      <c r="D15" s="95">
        <f>countif(Garden!$G:$G,$B15)</f>
        <v>12</v>
      </c>
      <c r="E15" s="95">
        <f>countifs(Garden!$G:$G,$B15,Garden!$M:$M,TRUE)</f>
        <v>12</v>
      </c>
      <c r="F15" s="95">
        <f>countifs(Garden!$G:$G,$B15,Garden!$P:$P,"1")</f>
        <v>0</v>
      </c>
      <c r="G15" s="95">
        <f>countifs(Garden!$G:$G,$B15,Garden!$O:$O,"1")</f>
        <v>0</v>
      </c>
      <c r="H15" s="96">
        <f>countifs(Garden!$G:$G,$B15,Garden!$N:$N,"1")</f>
        <v>0</v>
      </c>
      <c r="I15" s="97">
        <f t="shared" si="1"/>
        <v>1</v>
      </c>
      <c r="J15" s="74"/>
      <c r="K15" s="74"/>
      <c r="L15" s="92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</row>
    <row r="16">
      <c r="B16" s="93" t="str">
        <f>IFERROR(__xludf.DUMMYFUNCTION("""COMPUTED_VALUE"""),"Surprise")</f>
        <v>Surprise</v>
      </c>
      <c r="C16" s="94" t="s">
        <v>302</v>
      </c>
      <c r="D16" s="95">
        <f>countif(Garden!$G:$G,$B16)</f>
        <v>14</v>
      </c>
      <c r="E16" s="95">
        <f>countifs(Garden!$G:$G,$B16,Garden!$M:$M,TRUE)</f>
        <v>10</v>
      </c>
      <c r="F16" s="95">
        <f>countifs(Garden!$G:$G,$B16,Garden!$P:$P,"1")</f>
        <v>0</v>
      </c>
      <c r="G16" s="95">
        <f>countifs(Garden!$G:$G,$B16,Garden!$O:$O,"1")</f>
        <v>3</v>
      </c>
      <c r="H16" s="96">
        <f>countifs(Garden!$G:$G,$B16,Garden!$N:$N,"1")</f>
        <v>1</v>
      </c>
      <c r="I16" s="97">
        <f t="shared" si="1"/>
        <v>0.7142857143</v>
      </c>
      <c r="J16" s="74"/>
      <c r="K16" s="74"/>
      <c r="L16" s="92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</row>
    <row r="17">
      <c r="B17" s="93" t="str">
        <f>IFERROR(__xludf.DUMMYFUNCTION("""COMPUTED_VALUE"""),"Virtual Shamrock")</f>
        <v>Virtual Shamrock</v>
      </c>
      <c r="C17" s="94" t="s">
        <v>306</v>
      </c>
      <c r="D17" s="95">
        <f>countif(Garden!$G:$G,$B17)</f>
        <v>1</v>
      </c>
      <c r="E17" s="95">
        <f>countifs(Garden!$G:$G,$B17,Garden!$M:$M,TRUE)</f>
        <v>1</v>
      </c>
      <c r="F17" s="95">
        <f>countifs(Garden!$G:$G,$B17,Garden!$P:$P,"1")</f>
        <v>0</v>
      </c>
      <c r="G17" s="95">
        <f>countifs(Garden!$G:$G,$B17,Garden!$O:$O,"1")</f>
        <v>0</v>
      </c>
      <c r="H17" s="96">
        <f>countifs(Garden!$G:$G,$B17,Garden!$N:$N,"1")</f>
        <v>0</v>
      </c>
      <c r="I17" s="97">
        <f t="shared" si="1"/>
        <v>1</v>
      </c>
      <c r="J17" s="74"/>
      <c r="K17" s="74"/>
      <c r="L17" s="92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</row>
    <row r="18">
      <c r="A18" s="76"/>
      <c r="B18" s="93" t="str">
        <f>IFERROR(__xludf.DUMMYFUNCTION("""COMPUTED_VALUE"""),"Virtual Sapphire")</f>
        <v>Virtual Sapphire</v>
      </c>
      <c r="C18" s="94" t="s">
        <v>303</v>
      </c>
      <c r="D18" s="95">
        <f>countif(Garden!$G:$G,$B18)</f>
        <v>19</v>
      </c>
      <c r="E18" s="95">
        <f>countifs(Garden!$G:$G,$B18,Garden!$M:$M,TRUE)</f>
        <v>19</v>
      </c>
      <c r="F18" s="95">
        <f>countifs(Garden!$G:$G,$B18,Garden!$P:$P,"1")</f>
        <v>0</v>
      </c>
      <c r="G18" s="95">
        <f>countifs(Garden!$G:$G,$B18,Garden!$O:$O,"1")</f>
        <v>0</v>
      </c>
      <c r="H18" s="96">
        <f>countifs(Garden!$G:$G,$B18,Garden!$N:$N,"1")</f>
        <v>0</v>
      </c>
      <c r="I18" s="97">
        <f t="shared" si="1"/>
        <v>1</v>
      </c>
      <c r="J18" s="74"/>
      <c r="K18" s="74"/>
      <c r="L18" s="92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</row>
    <row r="19">
      <c r="A19" s="76"/>
      <c r="B19" s="93" t="str">
        <f>IFERROR(__xludf.DUMMYFUNCTION("""COMPUTED_VALUE"""),"Virtual Citrine")</f>
        <v>Virtual Citrine</v>
      </c>
      <c r="C19" s="94" t="s">
        <v>303</v>
      </c>
      <c r="D19" s="95">
        <f>countif(Garden!$G:$G,$B19)</f>
        <v>17</v>
      </c>
      <c r="E19" s="95">
        <f>countifs(Garden!$G:$G,$B19,Garden!$M:$M,TRUE)</f>
        <v>17</v>
      </c>
      <c r="F19" s="95">
        <f>countifs(Garden!$G:$G,$B19,Garden!$P:$P,"1")</f>
        <v>0</v>
      </c>
      <c r="G19" s="95">
        <f>countifs(Garden!$G:$G,$B19,Garden!$O:$O,"1")</f>
        <v>0</v>
      </c>
      <c r="H19" s="96">
        <f>countifs(Garden!$G:$G,$B19,Garden!$N:$N,"1")</f>
        <v>0</v>
      </c>
      <c r="I19" s="97">
        <f t="shared" si="1"/>
        <v>1</v>
      </c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</row>
    <row r="20" hidden="1">
      <c r="A20" s="76"/>
      <c r="B20" s="93"/>
      <c r="C20" s="94" t="s">
        <v>307</v>
      </c>
      <c r="D20" s="95">
        <f>countif(Garden!$G:$G,$B20)</f>
        <v>0</v>
      </c>
      <c r="E20" s="95">
        <f>countifs(Garden!$G:$G,$B20,Garden!$M:$M,TRUE)</f>
        <v>0</v>
      </c>
      <c r="F20" s="95">
        <f>countifs(Garden!$G:$G,$B20,Garden!$P:$P,"1")</f>
        <v>0</v>
      </c>
      <c r="G20" s="95">
        <f>countifs(Garden!$G:$G,$B20,Garden!$O:$O,"1")</f>
        <v>0</v>
      </c>
      <c r="H20" s="96">
        <f>countifs(Garden!$G:$G,$B20,Garden!$N:$N,"1")</f>
        <v>0</v>
      </c>
      <c r="I20" s="97">
        <f t="shared" si="1"/>
        <v>0</v>
      </c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</row>
    <row r="21" hidden="1">
      <c r="A21" s="76"/>
      <c r="B21" s="93"/>
      <c r="C21" s="94" t="s">
        <v>307</v>
      </c>
      <c r="D21" s="95">
        <f>countif(Garden!$G:$G,$B21)</f>
        <v>0</v>
      </c>
      <c r="E21" s="95">
        <f>countifs(Garden!$G:$G,$B21,Garden!$M:$M,TRUE)</f>
        <v>0</v>
      </c>
      <c r="F21" s="95">
        <f>countifs(Garden!$G:$G,$B21,Garden!$P:$P,"1")</f>
        <v>0</v>
      </c>
      <c r="G21" s="95">
        <f>countifs(Garden!$G:$G,$B21,Garden!$O:$O,"1")</f>
        <v>0</v>
      </c>
      <c r="H21" s="96">
        <f>countifs(Garden!$G:$G,$B21,Garden!$N:$N,"1")</f>
        <v>0</v>
      </c>
      <c r="I21" s="97">
        <f t="shared" si="1"/>
        <v>0</v>
      </c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</row>
    <row r="22" hidden="1">
      <c r="A22" s="76"/>
      <c r="B22" s="93"/>
      <c r="C22" s="94" t="s">
        <v>307</v>
      </c>
      <c r="D22" s="95">
        <f>countif(Garden!$G:$G,$B22)</f>
        <v>0</v>
      </c>
      <c r="E22" s="95">
        <f>countifs(Garden!$G:$G,$B22,Garden!$M:$M,TRUE)</f>
        <v>0</v>
      </c>
      <c r="F22" s="95">
        <f>countifs(Garden!$G:$G,$B22,Garden!$P:$P,"1")</f>
        <v>0</v>
      </c>
      <c r="G22" s="95">
        <f>countifs(Garden!$G:$G,$B22,Garden!$O:$O,"1")</f>
        <v>0</v>
      </c>
      <c r="H22" s="96">
        <f>countifs(Garden!$G:$G,$B22,Garden!$N:$N,"1")</f>
        <v>0</v>
      </c>
      <c r="I22" s="97">
        <f t="shared" si="1"/>
        <v>0</v>
      </c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</row>
    <row r="23" hidden="1">
      <c r="A23" s="76"/>
      <c r="B23" s="93"/>
      <c r="C23" s="94" t="s">
        <v>307</v>
      </c>
      <c r="D23" s="95">
        <f>countif(Garden!$G:$G,$B23)</f>
        <v>0</v>
      </c>
      <c r="E23" s="95">
        <f>countifs(Garden!$G:$G,$B23,Garden!$M:$M,TRUE)</f>
        <v>0</v>
      </c>
      <c r="F23" s="95">
        <f>countifs(Garden!$G:$G,$B23,Garden!$P:$P,"1")</f>
        <v>0</v>
      </c>
      <c r="G23" s="95">
        <f>countifs(Garden!$G:$G,$B23,Garden!$O:$O,"1")</f>
        <v>0</v>
      </c>
      <c r="H23" s="96">
        <f>countifs(Garden!$G:$G,$B23,Garden!$N:$N,"1")</f>
        <v>0</v>
      </c>
      <c r="I23" s="97">
        <f t="shared" si="1"/>
        <v>0</v>
      </c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</row>
    <row r="24" hidden="1">
      <c r="A24" s="76"/>
      <c r="B24" s="93"/>
      <c r="C24" s="94" t="s">
        <v>307</v>
      </c>
      <c r="D24" s="95">
        <f>countif(Garden!$G:$G,$B24)</f>
        <v>0</v>
      </c>
      <c r="E24" s="95">
        <f>countifs(Garden!$G:$G,$B24,Garden!$M:$M,TRUE)</f>
        <v>0</v>
      </c>
      <c r="F24" s="95">
        <f>countifs(Garden!$G:$G,$B24,Garden!$P:$P,"1")</f>
        <v>0</v>
      </c>
      <c r="G24" s="95">
        <f>countifs(Garden!$G:$G,$B24,Garden!$O:$O,"1")</f>
        <v>0</v>
      </c>
      <c r="H24" s="96">
        <f>countifs(Garden!$G:$G,$B24,Garden!$N:$N,"1")</f>
        <v>0</v>
      </c>
      <c r="I24" s="97">
        <f t="shared" si="1"/>
        <v>0</v>
      </c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</row>
    <row r="25" hidden="1">
      <c r="A25" s="76"/>
      <c r="B25" s="93"/>
      <c r="C25" s="94" t="s">
        <v>307</v>
      </c>
      <c r="D25" s="95">
        <f>countif(Garden!$G:$G,$B25)</f>
        <v>0</v>
      </c>
      <c r="E25" s="95">
        <f>countifs(Garden!$G:$G,$B25,Garden!$M:$M,TRUE)</f>
        <v>0</v>
      </c>
      <c r="F25" s="95">
        <f>countifs(Garden!$G:$G,$B25,Garden!$P:$P,"1")</f>
        <v>0</v>
      </c>
      <c r="G25" s="95">
        <f>countifs(Garden!$G:$G,$B25,Garden!$O:$O,"1")</f>
        <v>0</v>
      </c>
      <c r="H25" s="96">
        <f>countifs(Garden!$G:$G,$B25,Garden!$N:$N,"1")</f>
        <v>0</v>
      </c>
      <c r="I25" s="97">
        <f t="shared" si="1"/>
        <v>0</v>
      </c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</row>
    <row r="26" hidden="1">
      <c r="A26" s="76"/>
      <c r="B26" s="93"/>
      <c r="C26" s="94" t="s">
        <v>307</v>
      </c>
      <c r="D26" s="95">
        <f>countif(Garden!$G:$G,$B26)</f>
        <v>0</v>
      </c>
      <c r="E26" s="95">
        <f>countifs(Garden!$G:$G,$B26,Garden!$M:$M,TRUE)</f>
        <v>0</v>
      </c>
      <c r="F26" s="95">
        <f>countifs(Garden!$G:$G,$B26,Garden!$P:$P,"1")</f>
        <v>0</v>
      </c>
      <c r="G26" s="95">
        <f>countifs(Garden!$G:$G,$B26,Garden!$O:$O,"1")</f>
        <v>0</v>
      </c>
      <c r="H26" s="96">
        <f>countifs(Garden!$G:$G,$B26,Garden!$N:$N,"1")</f>
        <v>0</v>
      </c>
      <c r="I26" s="97">
        <f t="shared" si="1"/>
        <v>0</v>
      </c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</row>
    <row r="27" hidden="1">
      <c r="A27" s="76"/>
      <c r="B27" s="93"/>
      <c r="C27" s="94" t="s">
        <v>307</v>
      </c>
      <c r="D27" s="95">
        <f>countif(Garden!$G:$G,$B27)</f>
        <v>0</v>
      </c>
      <c r="E27" s="95">
        <f>countifs(Garden!$G:$G,$B27,Garden!$M:$M,TRUE)</f>
        <v>0</v>
      </c>
      <c r="F27" s="95">
        <f>countifs(Garden!$G:$G,$B27,Garden!$P:$P,"1")</f>
        <v>0</v>
      </c>
      <c r="G27" s="95">
        <f>countifs(Garden!$G:$G,$B27,Garden!$O:$O,"1")</f>
        <v>0</v>
      </c>
      <c r="H27" s="96">
        <f>countifs(Garden!$G:$G,$B27,Garden!$N:$N,"1")</f>
        <v>0</v>
      </c>
      <c r="I27" s="97">
        <f t="shared" si="1"/>
        <v>0</v>
      </c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</row>
    <row r="28" hidden="1">
      <c r="A28" s="76"/>
      <c r="B28" s="93"/>
      <c r="C28" s="94" t="s">
        <v>307</v>
      </c>
      <c r="D28" s="95">
        <f>countif(Garden!$G:$G,$B28)</f>
        <v>0</v>
      </c>
      <c r="E28" s="95">
        <f>countifs(Garden!$G:$G,$B28,Garden!$M:$M,TRUE)</f>
        <v>0</v>
      </c>
      <c r="F28" s="95">
        <f>countifs(Garden!$G:$G,$B28,Garden!$P:$P,"1")</f>
        <v>0</v>
      </c>
      <c r="G28" s="95">
        <f>countifs(Garden!$G:$G,$B28,Garden!$O:$O,"1")</f>
        <v>0</v>
      </c>
      <c r="H28" s="96">
        <f>countifs(Garden!$G:$G,$B28,Garden!$N:$N,"1")</f>
        <v>0</v>
      </c>
      <c r="I28" s="97">
        <f t="shared" si="1"/>
        <v>0</v>
      </c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</row>
    <row r="29">
      <c r="A29" s="76"/>
      <c r="B29" s="98"/>
      <c r="C29" s="71"/>
      <c r="D29" s="71"/>
      <c r="E29" s="71"/>
      <c r="F29" s="71"/>
      <c r="G29" s="71"/>
      <c r="H29" s="71"/>
      <c r="I29" s="72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</row>
    <row r="30">
      <c r="A30" s="76"/>
      <c r="B30" s="99"/>
      <c r="C30" s="71"/>
      <c r="D30" s="71"/>
      <c r="E30" s="71"/>
      <c r="F30" s="71"/>
      <c r="G30" s="71"/>
      <c r="H30" s="71"/>
      <c r="I30" s="72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</row>
    <row r="31">
      <c r="A31" s="76"/>
      <c r="B31" s="99" t="s">
        <v>308</v>
      </c>
      <c r="C31" s="71"/>
      <c r="D31" s="71"/>
      <c r="E31" s="71"/>
      <c r="F31" s="73"/>
      <c r="G31" s="71"/>
      <c r="H31" s="71"/>
      <c r="I31" s="72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</row>
    <row r="32">
      <c r="A32" s="76"/>
      <c r="B32" s="100" t="s">
        <v>309</v>
      </c>
      <c r="C32" s="71"/>
      <c r="D32" s="71"/>
      <c r="E32" s="71"/>
      <c r="F32" s="71"/>
      <c r="G32" s="71"/>
      <c r="H32" s="71"/>
      <c r="I32" s="72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</row>
    <row r="33">
      <c r="A33" s="76"/>
      <c r="B33" s="101"/>
      <c r="C33" s="71"/>
      <c r="D33" s="71"/>
      <c r="E33" s="71"/>
      <c r="F33" s="71"/>
      <c r="G33" s="71"/>
      <c r="H33" s="71"/>
      <c r="I33" s="72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</row>
    <row r="34">
      <c r="A34" s="76"/>
      <c r="B34" s="99"/>
      <c r="C34" s="71"/>
      <c r="D34" s="71"/>
      <c r="E34" s="71"/>
      <c r="F34" s="71"/>
      <c r="G34" s="71"/>
      <c r="H34" s="71"/>
      <c r="I34" s="72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</row>
    <row r="35">
      <c r="A35" s="71"/>
      <c r="B35" s="100"/>
      <c r="C35" s="71"/>
      <c r="D35" s="71"/>
      <c r="E35" s="71"/>
      <c r="F35" s="71"/>
      <c r="G35" s="71"/>
      <c r="H35" s="71"/>
      <c r="I35" s="72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</row>
    <row r="36">
      <c r="A36" s="71"/>
      <c r="B36" s="101"/>
      <c r="C36" s="71"/>
      <c r="D36" s="71"/>
      <c r="E36" s="71"/>
      <c r="F36" s="71"/>
      <c r="G36" s="71"/>
      <c r="H36" s="71"/>
      <c r="I36" s="72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</row>
    <row r="37">
      <c r="A37" s="71"/>
      <c r="B37" s="71"/>
      <c r="C37" s="71"/>
      <c r="D37" s="71"/>
      <c r="E37" s="71"/>
      <c r="F37" s="71"/>
      <c r="G37" s="71"/>
      <c r="H37" s="71"/>
      <c r="I37" s="72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</row>
    <row r="38">
      <c r="A38" s="71"/>
      <c r="B38" s="71"/>
      <c r="C38" s="71"/>
      <c r="D38" s="71"/>
      <c r="E38" s="71"/>
      <c r="F38" s="71"/>
      <c r="G38" s="71"/>
      <c r="H38" s="71"/>
      <c r="I38" s="72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</row>
    <row r="39">
      <c r="A39" s="71"/>
      <c r="B39" s="71"/>
      <c r="C39" s="71"/>
      <c r="D39" s="71"/>
      <c r="E39" s="71"/>
      <c r="F39" s="71"/>
      <c r="G39" s="71"/>
      <c r="H39" s="71"/>
      <c r="I39" s="72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</row>
    <row r="40">
      <c r="A40" s="71"/>
      <c r="B40" s="71"/>
      <c r="C40" s="71"/>
      <c r="D40" s="71"/>
      <c r="E40" s="71"/>
      <c r="F40" s="71"/>
      <c r="G40" s="71"/>
      <c r="H40" s="71"/>
      <c r="I40" s="72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</row>
    <row r="41">
      <c r="A41" s="71"/>
      <c r="B41" s="71"/>
      <c r="C41" s="71"/>
      <c r="D41" s="71"/>
      <c r="E41" s="71"/>
      <c r="F41" s="71"/>
      <c r="G41" s="71"/>
      <c r="H41" s="71"/>
      <c r="I41" s="72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</row>
    <row r="42">
      <c r="A42" s="71"/>
      <c r="B42" s="71"/>
      <c r="C42" s="71"/>
      <c r="D42" s="71"/>
      <c r="E42" s="71"/>
      <c r="F42" s="71"/>
      <c r="G42" s="71"/>
      <c r="H42" s="71"/>
      <c r="I42" s="72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</row>
    <row r="43">
      <c r="A43" s="71"/>
      <c r="B43" s="71"/>
      <c r="C43" s="71"/>
      <c r="D43" s="71"/>
      <c r="E43" s="71"/>
      <c r="F43" s="71"/>
      <c r="G43" s="71"/>
      <c r="H43" s="71"/>
      <c r="I43" s="72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</row>
    <row r="44">
      <c r="A44" s="71"/>
      <c r="B44" s="71"/>
      <c r="C44" s="71"/>
      <c r="D44" s="71"/>
      <c r="E44" s="71"/>
      <c r="F44" s="71"/>
      <c r="G44" s="71"/>
      <c r="H44" s="71"/>
      <c r="I44" s="72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</row>
    <row r="45">
      <c r="A45" s="71"/>
      <c r="B45" s="71"/>
      <c r="C45" s="71"/>
      <c r="D45" s="71"/>
      <c r="E45" s="71"/>
      <c r="F45" s="71"/>
      <c r="G45" s="71"/>
      <c r="H45" s="71"/>
      <c r="I45" s="72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</row>
    <row r="46">
      <c r="A46" s="71"/>
      <c r="B46" s="71"/>
      <c r="C46" s="71"/>
      <c r="D46" s="71"/>
      <c r="E46" s="71"/>
      <c r="F46" s="71"/>
      <c r="G46" s="71"/>
      <c r="H46" s="71"/>
      <c r="I46" s="72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</row>
    <row r="47">
      <c r="A47" s="71"/>
      <c r="B47" s="71"/>
      <c r="C47" s="71"/>
      <c r="D47" s="71"/>
      <c r="E47" s="71"/>
      <c r="F47" s="71"/>
      <c r="G47" s="71"/>
      <c r="H47" s="71"/>
      <c r="I47" s="72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>
      <c r="A48" s="71"/>
      <c r="B48" s="71"/>
      <c r="C48" s="71"/>
      <c r="D48" s="71"/>
      <c r="E48" s="71"/>
      <c r="F48" s="71"/>
      <c r="G48" s="71"/>
      <c r="H48" s="71"/>
      <c r="I48" s="72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</row>
    <row r="49">
      <c r="A49" s="71"/>
      <c r="B49" s="71"/>
      <c r="C49" s="71"/>
      <c r="D49" s="71"/>
      <c r="E49" s="71"/>
      <c r="F49" s="71"/>
      <c r="G49" s="71"/>
      <c r="H49" s="71"/>
      <c r="I49" s="72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</row>
    <row r="50">
      <c r="A50" s="71"/>
      <c r="B50" s="71"/>
      <c r="C50" s="71"/>
      <c r="D50" s="71"/>
      <c r="E50" s="71"/>
      <c r="F50" s="71"/>
      <c r="G50" s="71"/>
      <c r="H50" s="71"/>
      <c r="I50" s="72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</row>
    <row r="51">
      <c r="A51" s="71"/>
      <c r="B51" s="71"/>
      <c r="C51" s="71"/>
      <c r="D51" s="71"/>
      <c r="E51" s="71"/>
      <c r="F51" s="71"/>
      <c r="G51" s="71"/>
      <c r="H51" s="71"/>
      <c r="I51" s="72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</row>
    <row r="52">
      <c r="A52" s="71"/>
      <c r="B52" s="71"/>
      <c r="C52" s="71"/>
      <c r="D52" s="71"/>
      <c r="E52" s="71"/>
      <c r="F52" s="71"/>
      <c r="G52" s="71"/>
      <c r="H52" s="71"/>
      <c r="I52" s="72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</row>
    <row r="53">
      <c r="A53" s="71"/>
      <c r="B53" s="71"/>
      <c r="C53" s="71"/>
      <c r="D53" s="71"/>
      <c r="E53" s="71"/>
      <c r="F53" s="71"/>
      <c r="G53" s="71"/>
      <c r="H53" s="71"/>
      <c r="I53" s="72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</row>
    <row r="54">
      <c r="A54" s="71"/>
      <c r="B54" s="71"/>
      <c r="C54" s="71"/>
      <c r="D54" s="71"/>
      <c r="E54" s="71"/>
      <c r="F54" s="71"/>
      <c r="G54" s="71"/>
      <c r="H54" s="71"/>
      <c r="I54" s="72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</row>
    <row r="55">
      <c r="A55" s="71"/>
      <c r="B55" s="71"/>
      <c r="C55" s="71"/>
      <c r="D55" s="71"/>
      <c r="E55" s="71"/>
      <c r="F55" s="71"/>
      <c r="G55" s="71"/>
      <c r="H55" s="71"/>
      <c r="I55" s="72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</row>
    <row r="56">
      <c r="A56" s="71"/>
      <c r="B56" s="71"/>
      <c r="C56" s="71"/>
      <c r="D56" s="71"/>
      <c r="E56" s="71"/>
      <c r="F56" s="71"/>
      <c r="G56" s="71"/>
      <c r="H56" s="71"/>
      <c r="I56" s="72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</row>
    <row r="57">
      <c r="A57" s="71"/>
      <c r="B57" s="71"/>
      <c r="C57" s="71"/>
      <c r="D57" s="71"/>
      <c r="E57" s="71"/>
      <c r="F57" s="71"/>
      <c r="G57" s="71"/>
      <c r="H57" s="71"/>
      <c r="I57" s="72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</row>
    <row r="58">
      <c r="A58" s="71"/>
      <c r="B58" s="71"/>
      <c r="C58" s="71"/>
      <c r="D58" s="71"/>
      <c r="E58" s="71"/>
      <c r="F58" s="71"/>
      <c r="G58" s="71"/>
      <c r="H58" s="71"/>
      <c r="I58" s="72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</row>
    <row r="59">
      <c r="A59" s="71"/>
      <c r="B59" s="71"/>
      <c r="C59" s="71"/>
      <c r="D59" s="71"/>
      <c r="E59" s="71"/>
      <c r="F59" s="71"/>
      <c r="G59" s="71"/>
      <c r="H59" s="71"/>
      <c r="I59" s="72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</row>
    <row r="60">
      <c r="A60" s="71"/>
      <c r="B60" s="71"/>
      <c r="C60" s="71"/>
      <c r="D60" s="71"/>
      <c r="E60" s="71"/>
      <c r="F60" s="71"/>
      <c r="G60" s="71"/>
      <c r="H60" s="71"/>
      <c r="I60" s="72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</row>
    <row r="61">
      <c r="A61" s="71"/>
      <c r="B61" s="71"/>
      <c r="C61" s="71"/>
      <c r="D61" s="71"/>
      <c r="E61" s="71"/>
      <c r="F61" s="71"/>
      <c r="G61" s="71"/>
      <c r="H61" s="71"/>
      <c r="I61" s="72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</row>
    <row r="62">
      <c r="A62" s="71"/>
      <c r="B62" s="71"/>
      <c r="C62" s="71"/>
      <c r="D62" s="71"/>
      <c r="E62" s="71"/>
      <c r="F62" s="71"/>
      <c r="G62" s="71"/>
      <c r="H62" s="71"/>
      <c r="I62" s="72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</row>
    <row r="63">
      <c r="A63" s="71"/>
      <c r="B63" s="71"/>
      <c r="C63" s="71"/>
      <c r="D63" s="71"/>
      <c r="E63" s="71"/>
      <c r="F63" s="71"/>
      <c r="G63" s="71"/>
      <c r="H63" s="71"/>
      <c r="I63" s="72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</row>
    <row r="64">
      <c r="A64" s="71"/>
      <c r="B64" s="71"/>
      <c r="C64" s="71"/>
      <c r="D64" s="71"/>
      <c r="E64" s="71"/>
      <c r="F64" s="71"/>
      <c r="G64" s="71"/>
      <c r="H64" s="71"/>
      <c r="I64" s="72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</row>
    <row r="65">
      <c r="A65" s="71"/>
      <c r="B65" s="71"/>
      <c r="C65" s="71"/>
      <c r="D65" s="71"/>
      <c r="E65" s="71"/>
      <c r="F65" s="71"/>
      <c r="G65" s="71"/>
      <c r="H65" s="71"/>
      <c r="I65" s="72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</row>
    <row r="66">
      <c r="A66" s="71"/>
      <c r="B66" s="71"/>
      <c r="C66" s="71"/>
      <c r="D66" s="71"/>
      <c r="E66" s="71"/>
      <c r="F66" s="71"/>
      <c r="G66" s="71"/>
      <c r="H66" s="71"/>
      <c r="I66" s="72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</row>
    <row r="67">
      <c r="A67" s="71"/>
      <c r="B67" s="71"/>
      <c r="C67" s="71"/>
      <c r="D67" s="71"/>
      <c r="E67" s="71"/>
      <c r="F67" s="71"/>
      <c r="G67" s="71"/>
      <c r="H67" s="71"/>
      <c r="I67" s="72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</row>
    <row r="68">
      <c r="A68" s="71"/>
      <c r="B68" s="71"/>
      <c r="C68" s="71"/>
      <c r="D68" s="71"/>
      <c r="E68" s="71"/>
      <c r="F68" s="71"/>
      <c r="G68" s="71"/>
      <c r="H68" s="71"/>
      <c r="I68" s="72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</row>
    <row r="69">
      <c r="A69" s="71"/>
      <c r="B69" s="71"/>
      <c r="C69" s="71"/>
      <c r="D69" s="71"/>
      <c r="E69" s="71"/>
      <c r="F69" s="71"/>
      <c r="G69" s="71"/>
      <c r="H69" s="71"/>
      <c r="I69" s="72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</row>
    <row r="70">
      <c r="A70" s="71"/>
      <c r="B70" s="71"/>
      <c r="C70" s="71"/>
      <c r="D70" s="71"/>
      <c r="E70" s="71"/>
      <c r="F70" s="71"/>
      <c r="G70" s="71"/>
      <c r="H70" s="71"/>
      <c r="I70" s="72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</row>
    <row r="71">
      <c r="A71" s="71"/>
      <c r="B71" s="71"/>
      <c r="C71" s="71"/>
      <c r="D71" s="71"/>
      <c r="E71" s="71"/>
      <c r="F71" s="71"/>
      <c r="G71" s="71"/>
      <c r="H71" s="71"/>
      <c r="I71" s="72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</row>
    <row r="72">
      <c r="A72" s="71"/>
      <c r="B72" s="71"/>
      <c r="C72" s="71"/>
      <c r="D72" s="71"/>
      <c r="E72" s="71"/>
      <c r="F72" s="71"/>
      <c r="G72" s="71"/>
      <c r="H72" s="71"/>
      <c r="I72" s="72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</row>
    <row r="73">
      <c r="A73" s="71"/>
      <c r="B73" s="71"/>
      <c r="C73" s="71"/>
      <c r="D73" s="71"/>
      <c r="E73" s="71"/>
      <c r="F73" s="71"/>
      <c r="G73" s="71"/>
      <c r="H73" s="71"/>
      <c r="I73" s="72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</row>
    <row r="74">
      <c r="A74" s="71"/>
      <c r="B74" s="71"/>
      <c r="C74" s="71"/>
      <c r="D74" s="71"/>
      <c r="E74" s="71"/>
      <c r="F74" s="71"/>
      <c r="G74" s="71"/>
      <c r="H74" s="71"/>
      <c r="I74" s="72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</row>
    <row r="75">
      <c r="A75" s="71"/>
      <c r="B75" s="71"/>
      <c r="C75" s="71"/>
      <c r="D75" s="71"/>
      <c r="E75" s="71"/>
      <c r="F75" s="71"/>
      <c r="G75" s="71"/>
      <c r="H75" s="71"/>
      <c r="I75" s="72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</row>
    <row r="76">
      <c r="A76" s="71"/>
      <c r="B76" s="71"/>
      <c r="C76" s="71"/>
      <c r="D76" s="71"/>
      <c r="E76" s="71"/>
      <c r="F76" s="71"/>
      <c r="G76" s="71"/>
      <c r="H76" s="71"/>
      <c r="I76" s="72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</row>
    <row r="77">
      <c r="A77" s="71"/>
      <c r="B77" s="71"/>
      <c r="C77" s="71"/>
      <c r="D77" s="71"/>
      <c r="E77" s="71"/>
      <c r="F77" s="71"/>
      <c r="G77" s="71"/>
      <c r="H77" s="71"/>
      <c r="I77" s="72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</row>
    <row r="78">
      <c r="A78" s="71"/>
      <c r="B78" s="71"/>
      <c r="C78" s="71"/>
      <c r="D78" s="71"/>
      <c r="E78" s="71"/>
      <c r="F78" s="71"/>
      <c r="G78" s="71"/>
      <c r="H78" s="71"/>
      <c r="I78" s="72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</row>
    <row r="79">
      <c r="A79" s="71"/>
      <c r="B79" s="71"/>
      <c r="C79" s="71"/>
      <c r="D79" s="71"/>
      <c r="E79" s="71"/>
      <c r="F79" s="71"/>
      <c r="G79" s="71"/>
      <c r="H79" s="71"/>
      <c r="I79" s="72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</row>
    <row r="80">
      <c r="A80" s="71"/>
      <c r="B80" s="71"/>
      <c r="C80" s="71"/>
      <c r="D80" s="71"/>
      <c r="E80" s="71"/>
      <c r="F80" s="71"/>
      <c r="G80" s="71"/>
      <c r="H80" s="71"/>
      <c r="I80" s="72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</row>
    <row r="81">
      <c r="A81" s="71"/>
      <c r="B81" s="71"/>
      <c r="C81" s="71"/>
      <c r="D81" s="71"/>
      <c r="E81" s="71"/>
      <c r="F81" s="71"/>
      <c r="G81" s="71"/>
      <c r="H81" s="71"/>
      <c r="I81" s="72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</row>
    <row r="82">
      <c r="A82" s="71"/>
      <c r="B82" s="71"/>
      <c r="C82" s="71"/>
      <c r="D82" s="71"/>
      <c r="E82" s="71"/>
      <c r="F82" s="71"/>
      <c r="G82" s="71"/>
      <c r="H82" s="71"/>
      <c r="I82" s="72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</row>
    <row r="83">
      <c r="A83" s="71"/>
      <c r="B83" s="71"/>
      <c r="C83" s="71"/>
      <c r="D83" s="71"/>
      <c r="E83" s="71"/>
      <c r="F83" s="71"/>
      <c r="G83" s="71"/>
      <c r="H83" s="71"/>
      <c r="I83" s="72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</row>
    <row r="84">
      <c r="A84" s="71"/>
      <c r="B84" s="71"/>
      <c r="C84" s="71"/>
      <c r="D84" s="71"/>
      <c r="E84" s="71"/>
      <c r="F84" s="71"/>
      <c r="G84" s="71"/>
      <c r="H84" s="71"/>
      <c r="I84" s="72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</row>
    <row r="85">
      <c r="A85" s="71"/>
      <c r="B85" s="71"/>
      <c r="C85" s="71"/>
      <c r="D85" s="71"/>
      <c r="E85" s="71"/>
      <c r="F85" s="71"/>
      <c r="G85" s="71"/>
      <c r="H85" s="71"/>
      <c r="I85" s="72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>
      <c r="A86" s="71"/>
      <c r="B86" s="71"/>
      <c r="C86" s="71"/>
      <c r="D86" s="71"/>
      <c r="E86" s="71"/>
      <c r="F86" s="71"/>
      <c r="G86" s="71"/>
      <c r="H86" s="71"/>
      <c r="I86" s="72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>
      <c r="A87" s="71"/>
      <c r="B87" s="71"/>
      <c r="C87" s="71"/>
      <c r="D87" s="71"/>
      <c r="E87" s="71"/>
      <c r="F87" s="71"/>
      <c r="G87" s="71"/>
      <c r="H87" s="71"/>
      <c r="I87" s="72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>
      <c r="A88" s="71"/>
      <c r="B88" s="71"/>
      <c r="C88" s="71"/>
      <c r="D88" s="71"/>
      <c r="E88" s="71"/>
      <c r="F88" s="71"/>
      <c r="G88" s="71"/>
      <c r="H88" s="71"/>
      <c r="I88" s="72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  <row r="89">
      <c r="A89" s="71"/>
      <c r="B89" s="71"/>
      <c r="C89" s="71"/>
      <c r="D89" s="71"/>
      <c r="E89" s="71"/>
      <c r="F89" s="71"/>
      <c r="G89" s="71"/>
      <c r="H89" s="71"/>
      <c r="I89" s="72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</row>
    <row r="90">
      <c r="A90" s="71"/>
      <c r="B90" s="71"/>
      <c r="C90" s="71"/>
      <c r="D90" s="71"/>
      <c r="E90" s="71"/>
      <c r="F90" s="71"/>
      <c r="G90" s="71"/>
      <c r="H90" s="71"/>
      <c r="I90" s="72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</row>
    <row r="91">
      <c r="A91" s="71"/>
      <c r="B91" s="71"/>
      <c r="C91" s="71"/>
      <c r="D91" s="71"/>
      <c r="E91" s="71"/>
      <c r="F91" s="71"/>
      <c r="G91" s="71"/>
      <c r="H91" s="71"/>
      <c r="I91" s="72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</row>
    <row r="92">
      <c r="A92" s="71"/>
      <c r="B92" s="71"/>
      <c r="C92" s="71"/>
      <c r="D92" s="71"/>
      <c r="E92" s="71"/>
      <c r="F92" s="71"/>
      <c r="G92" s="71"/>
      <c r="H92" s="71"/>
      <c r="I92" s="72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</row>
    <row r="93">
      <c r="A93" s="71"/>
      <c r="B93" s="71"/>
      <c r="C93" s="71"/>
      <c r="D93" s="71"/>
      <c r="E93" s="71"/>
      <c r="F93" s="71"/>
      <c r="G93" s="71"/>
      <c r="H93" s="71"/>
      <c r="I93" s="72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</row>
    <row r="94">
      <c r="A94" s="71"/>
      <c r="B94" s="71"/>
      <c r="C94" s="71"/>
      <c r="D94" s="71"/>
      <c r="E94" s="71"/>
      <c r="F94" s="71"/>
      <c r="G94" s="71"/>
      <c r="H94" s="71"/>
      <c r="I94" s="72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</row>
    <row r="95">
      <c r="A95" s="71"/>
      <c r="B95" s="71"/>
      <c r="C95" s="71"/>
      <c r="D95" s="71"/>
      <c r="E95" s="71"/>
      <c r="F95" s="71"/>
      <c r="G95" s="71"/>
      <c r="H95" s="71"/>
      <c r="I95" s="72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</row>
    <row r="96">
      <c r="A96" s="71"/>
      <c r="B96" s="71"/>
      <c r="C96" s="71"/>
      <c r="D96" s="71"/>
      <c r="E96" s="71"/>
      <c r="F96" s="71"/>
      <c r="G96" s="71"/>
      <c r="H96" s="71"/>
      <c r="I96" s="72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</row>
    <row r="97">
      <c r="A97" s="71"/>
      <c r="B97" s="71"/>
      <c r="C97" s="71"/>
      <c r="D97" s="71"/>
      <c r="E97" s="71"/>
      <c r="F97" s="71"/>
      <c r="G97" s="71"/>
      <c r="H97" s="71"/>
      <c r="I97" s="72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</row>
    <row r="98">
      <c r="A98" s="71"/>
      <c r="B98" s="71"/>
      <c r="C98" s="71"/>
      <c r="D98" s="71"/>
      <c r="E98" s="71"/>
      <c r="F98" s="71"/>
      <c r="G98" s="71"/>
      <c r="H98" s="71"/>
      <c r="I98" s="72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</row>
    <row r="99">
      <c r="A99" s="71"/>
      <c r="B99" s="71"/>
      <c r="C99" s="71"/>
      <c r="D99" s="71"/>
      <c r="E99" s="71"/>
      <c r="F99" s="71"/>
      <c r="G99" s="71"/>
      <c r="H99" s="71"/>
      <c r="I99" s="72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</row>
    <row r="100">
      <c r="A100" s="71"/>
      <c r="B100" s="71"/>
      <c r="C100" s="71"/>
      <c r="D100" s="71"/>
      <c r="E100" s="71"/>
      <c r="F100" s="71"/>
      <c r="G100" s="71"/>
      <c r="H100" s="71"/>
      <c r="I100" s="72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</row>
    <row r="101">
      <c r="A101" s="71"/>
      <c r="B101" s="71"/>
      <c r="C101" s="71"/>
      <c r="D101" s="71"/>
      <c r="E101" s="71"/>
      <c r="F101" s="71"/>
      <c r="G101" s="71"/>
      <c r="H101" s="71"/>
      <c r="I101" s="72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</row>
    <row r="102">
      <c r="A102" s="71"/>
      <c r="B102" s="71"/>
      <c r="C102" s="71"/>
      <c r="D102" s="71"/>
      <c r="E102" s="71"/>
      <c r="F102" s="71"/>
      <c r="G102" s="71"/>
      <c r="H102" s="71"/>
      <c r="I102" s="72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</row>
    <row r="103">
      <c r="A103" s="71"/>
      <c r="B103" s="71"/>
      <c r="C103" s="71"/>
      <c r="D103" s="71"/>
      <c r="E103" s="71"/>
      <c r="F103" s="71"/>
      <c r="G103" s="71"/>
      <c r="H103" s="71"/>
      <c r="I103" s="72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</row>
    <row r="104">
      <c r="A104" s="71"/>
      <c r="B104" s="71"/>
      <c r="C104" s="71"/>
      <c r="D104" s="71"/>
      <c r="E104" s="71"/>
      <c r="F104" s="71"/>
      <c r="G104" s="71"/>
      <c r="H104" s="71"/>
      <c r="I104" s="72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</row>
    <row r="105">
      <c r="A105" s="71"/>
      <c r="B105" s="71"/>
      <c r="C105" s="71"/>
      <c r="D105" s="71"/>
      <c r="E105" s="71"/>
      <c r="F105" s="71"/>
      <c r="G105" s="71"/>
      <c r="H105" s="71"/>
      <c r="I105" s="72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</row>
    <row r="106">
      <c r="A106" s="71"/>
      <c r="B106" s="71"/>
      <c r="C106" s="71"/>
      <c r="D106" s="71"/>
      <c r="E106" s="71"/>
      <c r="F106" s="71"/>
      <c r="G106" s="71"/>
      <c r="H106" s="71"/>
      <c r="I106" s="72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</row>
    <row r="107">
      <c r="A107" s="71"/>
      <c r="B107" s="71"/>
      <c r="C107" s="71"/>
      <c r="D107" s="71"/>
      <c r="E107" s="71"/>
      <c r="F107" s="71"/>
      <c r="G107" s="71"/>
      <c r="H107" s="71"/>
      <c r="I107" s="72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</row>
    <row r="108">
      <c r="A108" s="71"/>
      <c r="B108" s="71"/>
      <c r="C108" s="71"/>
      <c r="D108" s="71"/>
      <c r="E108" s="71"/>
      <c r="F108" s="71"/>
      <c r="G108" s="71"/>
      <c r="H108" s="71"/>
      <c r="I108" s="72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</row>
    <row r="109">
      <c r="A109" s="71"/>
      <c r="B109" s="71"/>
      <c r="C109" s="71"/>
      <c r="D109" s="71"/>
      <c r="E109" s="71"/>
      <c r="F109" s="71"/>
      <c r="G109" s="71"/>
      <c r="H109" s="71"/>
      <c r="I109" s="72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</row>
    <row r="110">
      <c r="A110" s="71"/>
      <c r="B110" s="71"/>
      <c r="C110" s="71"/>
      <c r="D110" s="71"/>
      <c r="E110" s="71"/>
      <c r="F110" s="71"/>
      <c r="G110" s="71"/>
      <c r="H110" s="71"/>
      <c r="I110" s="72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</row>
    <row r="111">
      <c r="A111" s="71"/>
      <c r="B111" s="71"/>
      <c r="C111" s="71"/>
      <c r="D111" s="71"/>
      <c r="E111" s="71"/>
      <c r="F111" s="71"/>
      <c r="G111" s="71"/>
      <c r="H111" s="71"/>
      <c r="I111" s="72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</row>
    <row r="112">
      <c r="A112" s="71"/>
      <c r="B112" s="71"/>
      <c r="C112" s="71"/>
      <c r="D112" s="71"/>
      <c r="E112" s="71"/>
      <c r="F112" s="71"/>
      <c r="G112" s="71"/>
      <c r="H112" s="71"/>
      <c r="I112" s="72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</row>
    <row r="113">
      <c r="A113" s="71"/>
      <c r="B113" s="71"/>
      <c r="C113" s="71"/>
      <c r="D113" s="71"/>
      <c r="E113" s="71"/>
      <c r="F113" s="71"/>
      <c r="G113" s="71"/>
      <c r="H113" s="71"/>
      <c r="I113" s="72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</row>
    <row r="114">
      <c r="A114" s="71"/>
      <c r="B114" s="71"/>
      <c r="C114" s="71"/>
      <c r="D114" s="71"/>
      <c r="E114" s="71"/>
      <c r="F114" s="71"/>
      <c r="G114" s="71"/>
      <c r="H114" s="71"/>
      <c r="I114" s="72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</row>
    <row r="115">
      <c r="A115" s="71"/>
      <c r="B115" s="71"/>
      <c r="C115" s="71"/>
      <c r="D115" s="71"/>
      <c r="E115" s="71"/>
      <c r="F115" s="71"/>
      <c r="G115" s="71"/>
      <c r="H115" s="71"/>
      <c r="I115" s="72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</row>
    <row r="116">
      <c r="A116" s="71"/>
      <c r="B116" s="71"/>
      <c r="C116" s="71"/>
      <c r="D116" s="71"/>
      <c r="E116" s="71"/>
      <c r="F116" s="71"/>
      <c r="G116" s="71"/>
      <c r="H116" s="71"/>
      <c r="I116" s="72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</row>
    <row r="117">
      <c r="A117" s="71"/>
      <c r="B117" s="71"/>
      <c r="C117" s="71"/>
      <c r="D117" s="71"/>
      <c r="E117" s="71"/>
      <c r="F117" s="71"/>
      <c r="G117" s="71"/>
      <c r="H117" s="71"/>
      <c r="I117" s="72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</row>
    <row r="118">
      <c r="A118" s="71"/>
      <c r="B118" s="71"/>
      <c r="C118" s="71"/>
      <c r="D118" s="71"/>
      <c r="E118" s="71"/>
      <c r="F118" s="71"/>
      <c r="G118" s="71"/>
      <c r="H118" s="71"/>
      <c r="I118" s="72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</row>
    <row r="119">
      <c r="A119" s="71"/>
      <c r="B119" s="71"/>
      <c r="C119" s="71"/>
      <c r="D119" s="71"/>
      <c r="E119" s="71"/>
      <c r="F119" s="71"/>
      <c r="G119" s="71"/>
      <c r="H119" s="71"/>
      <c r="I119" s="72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</row>
    <row r="120">
      <c r="A120" s="71"/>
      <c r="B120" s="71"/>
      <c r="C120" s="71"/>
      <c r="D120" s="71"/>
      <c r="E120" s="71"/>
      <c r="F120" s="71"/>
      <c r="G120" s="71"/>
      <c r="H120" s="71"/>
      <c r="I120" s="72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</row>
    <row r="121">
      <c r="A121" s="71"/>
      <c r="B121" s="71"/>
      <c r="C121" s="71"/>
      <c r="D121" s="71"/>
      <c r="E121" s="71"/>
      <c r="F121" s="71"/>
      <c r="G121" s="71"/>
      <c r="H121" s="71"/>
      <c r="I121" s="72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</row>
    <row r="122">
      <c r="A122" s="71"/>
      <c r="B122" s="71"/>
      <c r="C122" s="71"/>
      <c r="D122" s="71"/>
      <c r="E122" s="71"/>
      <c r="F122" s="71"/>
      <c r="G122" s="71"/>
      <c r="H122" s="71"/>
      <c r="I122" s="72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</row>
    <row r="123">
      <c r="A123" s="71"/>
      <c r="B123" s="71"/>
      <c r="C123" s="71"/>
      <c r="D123" s="71"/>
      <c r="E123" s="71"/>
      <c r="F123" s="71"/>
      <c r="G123" s="71"/>
      <c r="H123" s="71"/>
      <c r="I123" s="72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</row>
    <row r="124">
      <c r="A124" s="71"/>
      <c r="B124" s="71"/>
      <c r="C124" s="71"/>
      <c r="D124" s="71"/>
      <c r="E124" s="71"/>
      <c r="F124" s="71"/>
      <c r="G124" s="71"/>
      <c r="H124" s="71"/>
      <c r="I124" s="72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</row>
    <row r="125">
      <c r="A125" s="71"/>
      <c r="B125" s="71"/>
      <c r="C125" s="71"/>
      <c r="D125" s="71"/>
      <c r="E125" s="71"/>
      <c r="F125" s="71"/>
      <c r="G125" s="71"/>
      <c r="H125" s="71"/>
      <c r="I125" s="72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</row>
    <row r="126">
      <c r="A126" s="71"/>
      <c r="B126" s="71"/>
      <c r="C126" s="71"/>
      <c r="D126" s="71"/>
      <c r="E126" s="71"/>
      <c r="F126" s="71"/>
      <c r="G126" s="71"/>
      <c r="H126" s="71"/>
      <c r="I126" s="72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</row>
    <row r="127">
      <c r="A127" s="71"/>
      <c r="B127" s="71"/>
      <c r="C127" s="71"/>
      <c r="D127" s="71"/>
      <c r="E127" s="71"/>
      <c r="F127" s="71"/>
      <c r="G127" s="71"/>
      <c r="H127" s="71"/>
      <c r="I127" s="72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</row>
    <row r="128">
      <c r="A128" s="71"/>
      <c r="B128" s="71"/>
      <c r="C128" s="71"/>
      <c r="D128" s="71"/>
      <c r="E128" s="71"/>
      <c r="F128" s="71"/>
      <c r="G128" s="71"/>
      <c r="H128" s="71"/>
      <c r="I128" s="72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</row>
    <row r="129">
      <c r="A129" s="71"/>
      <c r="B129" s="71"/>
      <c r="C129" s="71"/>
      <c r="D129" s="71"/>
      <c r="E129" s="71"/>
      <c r="F129" s="71"/>
      <c r="G129" s="71"/>
      <c r="H129" s="71"/>
      <c r="I129" s="72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</row>
    <row r="130">
      <c r="A130" s="71"/>
      <c r="B130" s="71"/>
      <c r="C130" s="71"/>
      <c r="D130" s="71"/>
      <c r="E130" s="71"/>
      <c r="F130" s="71"/>
      <c r="G130" s="71"/>
      <c r="H130" s="71"/>
      <c r="I130" s="72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</row>
    <row r="131">
      <c r="A131" s="71"/>
      <c r="B131" s="71"/>
      <c r="C131" s="71"/>
      <c r="D131" s="71"/>
      <c r="E131" s="71"/>
      <c r="F131" s="71"/>
      <c r="G131" s="71"/>
      <c r="H131" s="71"/>
      <c r="I131" s="72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</row>
    <row r="132">
      <c r="A132" s="71"/>
      <c r="B132" s="71"/>
      <c r="C132" s="71"/>
      <c r="D132" s="71"/>
      <c r="E132" s="71"/>
      <c r="F132" s="71"/>
      <c r="G132" s="71"/>
      <c r="H132" s="71"/>
      <c r="I132" s="72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</row>
    <row r="133">
      <c r="A133" s="71"/>
      <c r="B133" s="71"/>
      <c r="C133" s="71"/>
      <c r="D133" s="71"/>
      <c r="E133" s="71"/>
      <c r="F133" s="71"/>
      <c r="G133" s="71"/>
      <c r="H133" s="71"/>
      <c r="I133" s="72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</row>
    <row r="134">
      <c r="A134" s="71"/>
      <c r="B134" s="71"/>
      <c r="C134" s="71"/>
      <c r="D134" s="71"/>
      <c r="E134" s="71"/>
      <c r="F134" s="71"/>
      <c r="G134" s="71"/>
      <c r="H134" s="71"/>
      <c r="I134" s="72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</row>
    <row r="135">
      <c r="A135" s="71"/>
      <c r="B135" s="71"/>
      <c r="C135" s="71"/>
      <c r="D135" s="71"/>
      <c r="E135" s="71"/>
      <c r="F135" s="71"/>
      <c r="G135" s="71"/>
      <c r="H135" s="71"/>
      <c r="I135" s="72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</row>
    <row r="136">
      <c r="A136" s="71"/>
      <c r="B136" s="71"/>
      <c r="C136" s="71"/>
      <c r="D136" s="71"/>
      <c r="E136" s="71"/>
      <c r="F136" s="71"/>
      <c r="G136" s="71"/>
      <c r="H136" s="71"/>
      <c r="I136" s="72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</row>
    <row r="137">
      <c r="A137" s="71"/>
      <c r="B137" s="71"/>
      <c r="C137" s="71"/>
      <c r="D137" s="71"/>
      <c r="E137" s="71"/>
      <c r="F137" s="71"/>
      <c r="G137" s="71"/>
      <c r="H137" s="71"/>
      <c r="I137" s="72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</row>
    <row r="138">
      <c r="A138" s="71"/>
      <c r="B138" s="71"/>
      <c r="C138" s="71"/>
      <c r="D138" s="71"/>
      <c r="E138" s="71"/>
      <c r="F138" s="71"/>
      <c r="G138" s="71"/>
      <c r="H138" s="71"/>
      <c r="I138" s="72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</row>
    <row r="139">
      <c r="A139" s="71"/>
      <c r="B139" s="71"/>
      <c r="C139" s="71"/>
      <c r="D139" s="71"/>
      <c r="E139" s="71"/>
      <c r="F139" s="71"/>
      <c r="G139" s="71"/>
      <c r="H139" s="71"/>
      <c r="I139" s="72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</row>
    <row r="140">
      <c r="A140" s="71"/>
      <c r="B140" s="71"/>
      <c r="C140" s="71"/>
      <c r="D140" s="71"/>
      <c r="E140" s="71"/>
      <c r="F140" s="71"/>
      <c r="G140" s="71"/>
      <c r="H140" s="71"/>
      <c r="I140" s="72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</row>
    <row r="141">
      <c r="A141" s="71"/>
      <c r="B141" s="71"/>
      <c r="C141" s="71"/>
      <c r="D141" s="71"/>
      <c r="E141" s="71"/>
      <c r="F141" s="71"/>
      <c r="G141" s="71"/>
      <c r="H141" s="71"/>
      <c r="I141" s="72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</row>
    <row r="142">
      <c r="A142" s="71"/>
      <c r="B142" s="71"/>
      <c r="C142" s="71"/>
      <c r="D142" s="71"/>
      <c r="E142" s="71"/>
      <c r="F142" s="71"/>
      <c r="G142" s="71"/>
      <c r="H142" s="71"/>
      <c r="I142" s="72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</row>
    <row r="143">
      <c r="A143" s="71"/>
      <c r="B143" s="71"/>
      <c r="C143" s="71"/>
      <c r="D143" s="71"/>
      <c r="E143" s="71"/>
      <c r="F143" s="71"/>
      <c r="G143" s="71"/>
      <c r="H143" s="71"/>
      <c r="I143" s="72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</row>
    <row r="144">
      <c r="A144" s="71"/>
      <c r="B144" s="71"/>
      <c r="C144" s="71"/>
      <c r="D144" s="71"/>
      <c r="E144" s="71"/>
      <c r="F144" s="71"/>
      <c r="G144" s="71"/>
      <c r="H144" s="71"/>
      <c r="I144" s="72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</row>
    <row r="145">
      <c r="A145" s="71"/>
      <c r="B145" s="71"/>
      <c r="C145" s="71"/>
      <c r="D145" s="71"/>
      <c r="E145" s="71"/>
      <c r="F145" s="71"/>
      <c r="G145" s="71"/>
      <c r="H145" s="71"/>
      <c r="I145" s="72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</row>
    <row r="146">
      <c r="A146" s="71"/>
      <c r="B146" s="71"/>
      <c r="C146" s="71"/>
      <c r="D146" s="71"/>
      <c r="E146" s="71"/>
      <c r="F146" s="71"/>
      <c r="G146" s="71"/>
      <c r="H146" s="71"/>
      <c r="I146" s="72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</row>
    <row r="147">
      <c r="A147" s="71"/>
      <c r="B147" s="71"/>
      <c r="C147" s="71"/>
      <c r="D147" s="71"/>
      <c r="E147" s="71"/>
      <c r="F147" s="71"/>
      <c r="G147" s="71"/>
      <c r="H147" s="71"/>
      <c r="I147" s="72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</row>
    <row r="148">
      <c r="A148" s="71"/>
      <c r="B148" s="71"/>
      <c r="C148" s="71"/>
      <c r="D148" s="71"/>
      <c r="E148" s="71"/>
      <c r="F148" s="71"/>
      <c r="G148" s="71"/>
      <c r="H148" s="71"/>
      <c r="I148" s="72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</row>
    <row r="149">
      <c r="A149" s="71"/>
      <c r="B149" s="71"/>
      <c r="C149" s="71"/>
      <c r="D149" s="71"/>
      <c r="E149" s="71"/>
      <c r="F149" s="71"/>
      <c r="G149" s="71"/>
      <c r="H149" s="71"/>
      <c r="I149" s="72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</row>
    <row r="150">
      <c r="A150" s="71"/>
      <c r="B150" s="71"/>
      <c r="C150" s="71"/>
      <c r="D150" s="71"/>
      <c r="E150" s="71"/>
      <c r="F150" s="71"/>
      <c r="G150" s="71"/>
      <c r="H150" s="71"/>
      <c r="I150" s="72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</row>
    <row r="151">
      <c r="A151" s="71"/>
      <c r="B151" s="71"/>
      <c r="C151" s="71"/>
      <c r="D151" s="71"/>
      <c r="E151" s="71"/>
      <c r="F151" s="71"/>
      <c r="G151" s="71"/>
      <c r="H151" s="71"/>
      <c r="I151" s="72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</row>
    <row r="152">
      <c r="A152" s="71"/>
      <c r="B152" s="71"/>
      <c r="C152" s="71"/>
      <c r="D152" s="71"/>
      <c r="E152" s="71"/>
      <c r="F152" s="71"/>
      <c r="G152" s="71"/>
      <c r="H152" s="71"/>
      <c r="I152" s="72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</row>
    <row r="153">
      <c r="A153" s="71"/>
      <c r="B153" s="71"/>
      <c r="C153" s="71"/>
      <c r="D153" s="71"/>
      <c r="E153" s="71"/>
      <c r="F153" s="71"/>
      <c r="G153" s="71"/>
      <c r="H153" s="71"/>
      <c r="I153" s="72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</row>
    <row r="154">
      <c r="A154" s="71"/>
      <c r="B154" s="71"/>
      <c r="C154" s="71"/>
      <c r="D154" s="71"/>
      <c r="E154" s="71"/>
      <c r="F154" s="71"/>
      <c r="G154" s="71"/>
      <c r="H154" s="71"/>
      <c r="I154" s="72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</row>
    <row r="155">
      <c r="A155" s="71"/>
      <c r="B155" s="71"/>
      <c r="C155" s="71"/>
      <c r="D155" s="71"/>
      <c r="E155" s="71"/>
      <c r="F155" s="71"/>
      <c r="G155" s="71"/>
      <c r="H155" s="71"/>
      <c r="I155" s="72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</row>
    <row r="156">
      <c r="A156" s="71"/>
      <c r="B156" s="71"/>
      <c r="C156" s="71"/>
      <c r="D156" s="71"/>
      <c r="E156" s="71"/>
      <c r="F156" s="71"/>
      <c r="G156" s="71"/>
      <c r="H156" s="71"/>
      <c r="I156" s="72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</row>
    <row r="157">
      <c r="A157" s="71"/>
      <c r="B157" s="71"/>
      <c r="C157" s="71"/>
      <c r="D157" s="71"/>
      <c r="E157" s="71"/>
      <c r="F157" s="71"/>
      <c r="G157" s="71"/>
      <c r="H157" s="71"/>
      <c r="I157" s="72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</row>
    <row r="158">
      <c r="A158" s="71"/>
      <c r="B158" s="71"/>
      <c r="C158" s="71"/>
      <c r="D158" s="71"/>
      <c r="E158" s="71"/>
      <c r="F158" s="71"/>
      <c r="G158" s="71"/>
      <c r="H158" s="71"/>
      <c r="I158" s="72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</row>
    <row r="159">
      <c r="A159" s="71"/>
      <c r="B159" s="71"/>
      <c r="C159" s="71"/>
      <c r="D159" s="71"/>
      <c r="E159" s="71"/>
      <c r="F159" s="71"/>
      <c r="G159" s="71"/>
      <c r="H159" s="71"/>
      <c r="I159" s="72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</row>
    <row r="160">
      <c r="A160" s="71"/>
      <c r="B160" s="71"/>
      <c r="C160" s="71"/>
      <c r="D160" s="71"/>
      <c r="E160" s="71"/>
      <c r="F160" s="71"/>
      <c r="G160" s="71"/>
      <c r="H160" s="71"/>
      <c r="I160" s="72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</row>
    <row r="161">
      <c r="A161" s="71"/>
      <c r="B161" s="71"/>
      <c r="C161" s="71"/>
      <c r="D161" s="71"/>
      <c r="E161" s="71"/>
      <c r="F161" s="71"/>
      <c r="G161" s="71"/>
      <c r="H161" s="71"/>
      <c r="I161" s="72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</row>
    <row r="162">
      <c r="A162" s="71"/>
      <c r="B162" s="71"/>
      <c r="C162" s="71"/>
      <c r="D162" s="71"/>
      <c r="E162" s="71"/>
      <c r="F162" s="71"/>
      <c r="G162" s="71"/>
      <c r="H162" s="71"/>
      <c r="I162" s="72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</row>
    <row r="163">
      <c r="A163" s="71"/>
      <c r="B163" s="71"/>
      <c r="C163" s="71"/>
      <c r="D163" s="71"/>
      <c r="E163" s="71"/>
      <c r="F163" s="71"/>
      <c r="G163" s="71"/>
      <c r="H163" s="71"/>
      <c r="I163" s="72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</row>
    <row r="164">
      <c r="A164" s="71"/>
      <c r="B164" s="71"/>
      <c r="C164" s="71"/>
      <c r="D164" s="71"/>
      <c r="E164" s="71"/>
      <c r="F164" s="71"/>
      <c r="G164" s="71"/>
      <c r="H164" s="71"/>
      <c r="I164" s="72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</row>
    <row r="165">
      <c r="A165" s="71"/>
      <c r="B165" s="71"/>
      <c r="C165" s="71"/>
      <c r="D165" s="71"/>
      <c r="E165" s="71"/>
      <c r="F165" s="71"/>
      <c r="G165" s="71"/>
      <c r="H165" s="71"/>
      <c r="I165" s="72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</row>
    <row r="166">
      <c r="A166" s="71"/>
      <c r="B166" s="71"/>
      <c r="C166" s="71"/>
      <c r="D166" s="71"/>
      <c r="E166" s="71"/>
      <c r="F166" s="71"/>
      <c r="G166" s="71"/>
      <c r="H166" s="71"/>
      <c r="I166" s="72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</row>
    <row r="167">
      <c r="A167" s="71"/>
      <c r="B167" s="71"/>
      <c r="C167" s="71"/>
      <c r="D167" s="71"/>
      <c r="E167" s="71"/>
      <c r="F167" s="71"/>
      <c r="G167" s="71"/>
      <c r="H167" s="71"/>
      <c r="I167" s="72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</row>
    <row r="168">
      <c r="A168" s="71"/>
      <c r="B168" s="71"/>
      <c r="C168" s="71"/>
      <c r="D168" s="71"/>
      <c r="E168" s="71"/>
      <c r="F168" s="71"/>
      <c r="G168" s="71"/>
      <c r="H168" s="71"/>
      <c r="I168" s="72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</row>
    <row r="169">
      <c r="A169" s="71"/>
      <c r="B169" s="71"/>
      <c r="C169" s="71"/>
      <c r="D169" s="71"/>
      <c r="E169" s="71"/>
      <c r="F169" s="71"/>
      <c r="G169" s="71"/>
      <c r="H169" s="71"/>
      <c r="I169" s="72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</row>
    <row r="170">
      <c r="A170" s="71"/>
      <c r="B170" s="71"/>
      <c r="C170" s="71"/>
      <c r="D170" s="71"/>
      <c r="E170" s="71"/>
      <c r="F170" s="71"/>
      <c r="G170" s="71"/>
      <c r="H170" s="71"/>
      <c r="I170" s="72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</row>
    <row r="171">
      <c r="A171" s="71"/>
      <c r="B171" s="71"/>
      <c r="C171" s="71"/>
      <c r="D171" s="71"/>
      <c r="E171" s="71"/>
      <c r="F171" s="71"/>
      <c r="G171" s="71"/>
      <c r="H171" s="71"/>
      <c r="I171" s="72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</row>
    <row r="172">
      <c r="A172" s="71"/>
      <c r="B172" s="71"/>
      <c r="C172" s="71"/>
      <c r="D172" s="71"/>
      <c r="E172" s="71"/>
      <c r="F172" s="71"/>
      <c r="G172" s="71"/>
      <c r="H172" s="71"/>
      <c r="I172" s="72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</row>
    <row r="173">
      <c r="A173" s="71"/>
      <c r="B173" s="71"/>
      <c r="C173" s="71"/>
      <c r="D173" s="71"/>
      <c r="E173" s="71"/>
      <c r="F173" s="71"/>
      <c r="G173" s="71"/>
      <c r="H173" s="71"/>
      <c r="I173" s="72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</row>
    <row r="174">
      <c r="A174" s="71"/>
      <c r="B174" s="71"/>
      <c r="C174" s="71"/>
      <c r="D174" s="71"/>
      <c r="E174" s="71"/>
      <c r="F174" s="71"/>
      <c r="G174" s="71"/>
      <c r="H174" s="71"/>
      <c r="I174" s="72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</row>
    <row r="175">
      <c r="A175" s="71"/>
      <c r="B175" s="71"/>
      <c r="C175" s="71"/>
      <c r="D175" s="71"/>
      <c r="E175" s="71"/>
      <c r="F175" s="71"/>
      <c r="G175" s="71"/>
      <c r="H175" s="71"/>
      <c r="I175" s="72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</row>
    <row r="176">
      <c r="A176" s="71"/>
      <c r="B176" s="71"/>
      <c r="C176" s="71"/>
      <c r="D176" s="71"/>
      <c r="E176" s="71"/>
      <c r="F176" s="71"/>
      <c r="G176" s="71"/>
      <c r="H176" s="71"/>
      <c r="I176" s="72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</row>
    <row r="177">
      <c r="A177" s="71"/>
      <c r="B177" s="71"/>
      <c r="C177" s="71"/>
      <c r="D177" s="71"/>
      <c r="E177" s="71"/>
      <c r="F177" s="71"/>
      <c r="G177" s="71"/>
      <c r="H177" s="71"/>
      <c r="I177" s="72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</row>
    <row r="178">
      <c r="A178" s="71"/>
      <c r="B178" s="71"/>
      <c r="C178" s="71"/>
      <c r="D178" s="71"/>
      <c r="E178" s="71"/>
      <c r="F178" s="71"/>
      <c r="G178" s="71"/>
      <c r="H178" s="71"/>
      <c r="I178" s="72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</row>
    <row r="179">
      <c r="A179" s="71"/>
      <c r="B179" s="71"/>
      <c r="C179" s="71"/>
      <c r="D179" s="71"/>
      <c r="E179" s="71"/>
      <c r="F179" s="71"/>
      <c r="G179" s="71"/>
      <c r="H179" s="71"/>
      <c r="I179" s="72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</row>
    <row r="180">
      <c r="A180" s="71"/>
      <c r="B180" s="71"/>
      <c r="C180" s="71"/>
      <c r="D180" s="71"/>
      <c r="E180" s="71"/>
      <c r="F180" s="71"/>
      <c r="G180" s="71"/>
      <c r="H180" s="71"/>
      <c r="I180" s="72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</row>
    <row r="181">
      <c r="A181" s="71"/>
      <c r="B181" s="71"/>
      <c r="C181" s="71"/>
      <c r="D181" s="71"/>
      <c r="E181" s="71"/>
      <c r="F181" s="71"/>
      <c r="G181" s="71"/>
      <c r="H181" s="71"/>
      <c r="I181" s="72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</row>
    <row r="182">
      <c r="A182" s="71"/>
      <c r="B182" s="71"/>
      <c r="C182" s="71"/>
      <c r="D182" s="71"/>
      <c r="E182" s="71"/>
      <c r="F182" s="71"/>
      <c r="G182" s="71"/>
      <c r="H182" s="71"/>
      <c r="I182" s="72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</row>
    <row r="183">
      <c r="A183" s="71"/>
      <c r="B183" s="71"/>
      <c r="C183" s="71"/>
      <c r="D183" s="71"/>
      <c r="E183" s="71"/>
      <c r="F183" s="71"/>
      <c r="G183" s="71"/>
      <c r="H183" s="71"/>
      <c r="I183" s="72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</row>
    <row r="184">
      <c r="A184" s="71"/>
      <c r="B184" s="71"/>
      <c r="C184" s="71"/>
      <c r="D184" s="71"/>
      <c r="E184" s="71"/>
      <c r="F184" s="71"/>
      <c r="G184" s="71"/>
      <c r="H184" s="71"/>
      <c r="I184" s="72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</row>
    <row r="185">
      <c r="A185" s="71"/>
      <c r="B185" s="71"/>
      <c r="C185" s="71"/>
      <c r="D185" s="71"/>
      <c r="E185" s="71"/>
      <c r="F185" s="71"/>
      <c r="G185" s="71"/>
      <c r="H185" s="71"/>
      <c r="I185" s="72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</row>
    <row r="186">
      <c r="A186" s="71"/>
      <c r="B186" s="71"/>
      <c r="C186" s="71"/>
      <c r="D186" s="71"/>
      <c r="E186" s="71"/>
      <c r="F186" s="71"/>
      <c r="G186" s="71"/>
      <c r="H186" s="71"/>
      <c r="I186" s="72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</row>
    <row r="187">
      <c r="A187" s="71"/>
      <c r="B187" s="71"/>
      <c r="C187" s="71"/>
      <c r="D187" s="71"/>
      <c r="E187" s="71"/>
      <c r="F187" s="71"/>
      <c r="G187" s="71"/>
      <c r="H187" s="71"/>
      <c r="I187" s="72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</row>
    <row r="188">
      <c r="A188" s="71"/>
      <c r="B188" s="71"/>
      <c r="C188" s="71"/>
      <c r="D188" s="71"/>
      <c r="E188" s="71"/>
      <c r="F188" s="71"/>
      <c r="G188" s="71"/>
      <c r="H188" s="71"/>
      <c r="I188" s="72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</row>
    <row r="189">
      <c r="A189" s="71"/>
      <c r="B189" s="71"/>
      <c r="C189" s="71"/>
      <c r="D189" s="71"/>
      <c r="E189" s="71"/>
      <c r="F189" s="71"/>
      <c r="G189" s="71"/>
      <c r="H189" s="71"/>
      <c r="I189" s="72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</row>
    <row r="190">
      <c r="A190" s="71"/>
      <c r="B190" s="71"/>
      <c r="C190" s="71"/>
      <c r="D190" s="71"/>
      <c r="E190" s="71"/>
      <c r="F190" s="71"/>
      <c r="G190" s="71"/>
      <c r="H190" s="71"/>
      <c r="I190" s="72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</row>
    <row r="191">
      <c r="A191" s="71"/>
      <c r="B191" s="71"/>
      <c r="C191" s="71"/>
      <c r="D191" s="71"/>
      <c r="E191" s="71"/>
      <c r="F191" s="71"/>
      <c r="G191" s="71"/>
      <c r="H191" s="71"/>
      <c r="I191" s="72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</row>
    <row r="192">
      <c r="A192" s="71"/>
      <c r="B192" s="71"/>
      <c r="C192" s="71"/>
      <c r="D192" s="71"/>
      <c r="E192" s="71"/>
      <c r="F192" s="71"/>
      <c r="G192" s="71"/>
      <c r="H192" s="71"/>
      <c r="I192" s="72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</row>
    <row r="193">
      <c r="A193" s="71"/>
      <c r="B193" s="71"/>
      <c r="C193" s="71"/>
      <c r="D193" s="71"/>
      <c r="E193" s="71"/>
      <c r="F193" s="71"/>
      <c r="G193" s="71"/>
      <c r="H193" s="71"/>
      <c r="I193" s="72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</row>
    <row r="194">
      <c r="A194" s="71"/>
      <c r="B194" s="71"/>
      <c r="C194" s="71"/>
      <c r="D194" s="71"/>
      <c r="E194" s="71"/>
      <c r="F194" s="71"/>
      <c r="G194" s="71"/>
      <c r="H194" s="71"/>
      <c r="I194" s="72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</row>
    <row r="195">
      <c r="A195" s="71"/>
      <c r="B195" s="71"/>
      <c r="C195" s="71"/>
      <c r="D195" s="71"/>
      <c r="E195" s="71"/>
      <c r="F195" s="71"/>
      <c r="G195" s="71"/>
      <c r="H195" s="71"/>
      <c r="I195" s="72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</row>
    <row r="196">
      <c r="A196" s="71"/>
      <c r="B196" s="71"/>
      <c r="C196" s="71"/>
      <c r="D196" s="71"/>
      <c r="E196" s="71"/>
      <c r="F196" s="71"/>
      <c r="G196" s="71"/>
      <c r="H196" s="71"/>
      <c r="I196" s="72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</row>
    <row r="197">
      <c r="A197" s="71"/>
      <c r="B197" s="71"/>
      <c r="C197" s="71"/>
      <c r="D197" s="71"/>
      <c r="E197" s="71"/>
      <c r="F197" s="71"/>
      <c r="G197" s="71"/>
      <c r="H197" s="71"/>
      <c r="I197" s="72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</row>
    <row r="198">
      <c r="A198" s="71"/>
      <c r="B198" s="71"/>
      <c r="C198" s="71"/>
      <c r="D198" s="71"/>
      <c r="E198" s="71"/>
      <c r="F198" s="71"/>
      <c r="G198" s="71"/>
      <c r="H198" s="71"/>
      <c r="I198" s="72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</row>
    <row r="199">
      <c r="A199" s="71"/>
      <c r="B199" s="71"/>
      <c r="C199" s="71"/>
      <c r="D199" s="71"/>
      <c r="E199" s="71"/>
      <c r="F199" s="71"/>
      <c r="G199" s="71"/>
      <c r="H199" s="71"/>
      <c r="I199" s="72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</row>
    <row r="200">
      <c r="A200" s="71"/>
      <c r="B200" s="71"/>
      <c r="C200" s="71"/>
      <c r="D200" s="71"/>
      <c r="E200" s="71"/>
      <c r="F200" s="71"/>
      <c r="G200" s="71"/>
      <c r="H200" s="71"/>
      <c r="I200" s="72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</row>
    <row r="201">
      <c r="A201" s="71"/>
      <c r="B201" s="71"/>
      <c r="C201" s="71"/>
      <c r="D201" s="71"/>
      <c r="E201" s="71"/>
      <c r="F201" s="71"/>
      <c r="G201" s="71"/>
      <c r="H201" s="71"/>
      <c r="I201" s="72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</row>
    <row r="202">
      <c r="A202" s="71"/>
      <c r="B202" s="71"/>
      <c r="C202" s="71"/>
      <c r="D202" s="71"/>
      <c r="E202" s="71"/>
      <c r="F202" s="71"/>
      <c r="G202" s="71"/>
      <c r="H202" s="71"/>
      <c r="I202" s="72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</row>
    <row r="203">
      <c r="A203" s="71"/>
      <c r="B203" s="71"/>
      <c r="C203" s="71"/>
      <c r="D203" s="71"/>
      <c r="E203" s="71"/>
      <c r="F203" s="71"/>
      <c r="G203" s="71"/>
      <c r="H203" s="71"/>
      <c r="I203" s="72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</row>
    <row r="204">
      <c r="A204" s="71"/>
      <c r="B204" s="71"/>
      <c r="C204" s="71"/>
      <c r="D204" s="71"/>
      <c r="E204" s="71"/>
      <c r="F204" s="71"/>
      <c r="G204" s="71"/>
      <c r="H204" s="71"/>
      <c r="I204" s="72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</row>
    <row r="205">
      <c r="A205" s="71"/>
      <c r="B205" s="71"/>
      <c r="C205" s="71"/>
      <c r="D205" s="71"/>
      <c r="E205" s="71"/>
      <c r="F205" s="71"/>
      <c r="G205" s="71"/>
      <c r="H205" s="71"/>
      <c r="I205" s="72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</row>
    <row r="206">
      <c r="A206" s="71"/>
      <c r="B206" s="71"/>
      <c r="C206" s="71"/>
      <c r="D206" s="71"/>
      <c r="E206" s="71"/>
      <c r="F206" s="71"/>
      <c r="G206" s="71"/>
      <c r="H206" s="71"/>
      <c r="I206" s="72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</row>
    <row r="207">
      <c r="A207" s="71"/>
      <c r="B207" s="71"/>
      <c r="C207" s="71"/>
      <c r="D207" s="71"/>
      <c r="E207" s="71"/>
      <c r="F207" s="71"/>
      <c r="G207" s="71"/>
      <c r="H207" s="71"/>
      <c r="I207" s="72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</row>
    <row r="208">
      <c r="A208" s="71"/>
      <c r="B208" s="71"/>
      <c r="C208" s="71"/>
      <c r="D208" s="71"/>
      <c r="E208" s="71"/>
      <c r="F208" s="71"/>
      <c r="G208" s="71"/>
      <c r="H208" s="71"/>
      <c r="I208" s="72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</row>
    <row r="209">
      <c r="A209" s="71"/>
      <c r="B209" s="71"/>
      <c r="C209" s="71"/>
      <c r="D209" s="71"/>
      <c r="E209" s="71"/>
      <c r="F209" s="71"/>
      <c r="G209" s="71"/>
      <c r="H209" s="71"/>
      <c r="I209" s="72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</row>
    <row r="210">
      <c r="A210" s="71"/>
      <c r="B210" s="71"/>
      <c r="C210" s="71"/>
      <c r="D210" s="71"/>
      <c r="E210" s="71"/>
      <c r="F210" s="71"/>
      <c r="G210" s="71"/>
      <c r="H210" s="71"/>
      <c r="I210" s="72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</row>
    <row r="211">
      <c r="A211" s="71"/>
      <c r="B211" s="71"/>
      <c r="C211" s="71"/>
      <c r="D211" s="71"/>
      <c r="E211" s="71"/>
      <c r="F211" s="71"/>
      <c r="G211" s="71"/>
      <c r="H211" s="71"/>
      <c r="I211" s="72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</row>
    <row r="212">
      <c r="A212" s="71"/>
      <c r="B212" s="71"/>
      <c r="C212" s="71"/>
      <c r="D212" s="71"/>
      <c r="E212" s="71"/>
      <c r="F212" s="71"/>
      <c r="G212" s="71"/>
      <c r="H212" s="71"/>
      <c r="I212" s="72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</row>
    <row r="213">
      <c r="A213" s="71"/>
      <c r="B213" s="71"/>
      <c r="C213" s="71"/>
      <c r="D213" s="71"/>
      <c r="E213" s="71"/>
      <c r="F213" s="71"/>
      <c r="G213" s="71"/>
      <c r="H213" s="71"/>
      <c r="I213" s="72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</row>
    <row r="214">
      <c r="A214" s="71"/>
      <c r="B214" s="71"/>
      <c r="C214" s="71"/>
      <c r="D214" s="71"/>
      <c r="E214" s="71"/>
      <c r="F214" s="71"/>
      <c r="G214" s="71"/>
      <c r="H214" s="71"/>
      <c r="I214" s="72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</row>
    <row r="215">
      <c r="A215" s="71"/>
      <c r="B215" s="71"/>
      <c r="C215" s="71"/>
      <c r="D215" s="71"/>
      <c r="E215" s="71"/>
      <c r="F215" s="71"/>
      <c r="G215" s="71"/>
      <c r="H215" s="71"/>
      <c r="I215" s="72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</row>
    <row r="216">
      <c r="A216" s="71"/>
      <c r="B216" s="71"/>
      <c r="C216" s="71"/>
      <c r="D216" s="71"/>
      <c r="E216" s="71"/>
      <c r="F216" s="71"/>
      <c r="G216" s="71"/>
      <c r="H216" s="71"/>
      <c r="I216" s="72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</row>
    <row r="217">
      <c r="A217" s="71"/>
      <c r="B217" s="71"/>
      <c r="C217" s="71"/>
      <c r="D217" s="71"/>
      <c r="E217" s="71"/>
      <c r="F217" s="71"/>
      <c r="G217" s="71"/>
      <c r="H217" s="71"/>
      <c r="I217" s="72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</row>
    <row r="218">
      <c r="A218" s="71"/>
      <c r="B218" s="71"/>
      <c r="C218" s="71"/>
      <c r="D218" s="71"/>
      <c r="E218" s="71"/>
      <c r="F218" s="71"/>
      <c r="G218" s="71"/>
      <c r="H218" s="71"/>
      <c r="I218" s="72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</row>
    <row r="219">
      <c r="A219" s="71"/>
      <c r="B219" s="71"/>
      <c r="C219" s="71"/>
      <c r="D219" s="71"/>
      <c r="E219" s="71"/>
      <c r="F219" s="71"/>
      <c r="G219" s="71"/>
      <c r="H219" s="71"/>
      <c r="I219" s="72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</row>
    <row r="220">
      <c r="A220" s="71"/>
      <c r="B220" s="71"/>
      <c r="C220" s="71"/>
      <c r="D220" s="71"/>
      <c r="E220" s="71"/>
      <c r="F220" s="71"/>
      <c r="G220" s="71"/>
      <c r="H220" s="71"/>
      <c r="I220" s="72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</row>
    <row r="221">
      <c r="A221" s="71"/>
      <c r="B221" s="71"/>
      <c r="C221" s="71"/>
      <c r="D221" s="71"/>
      <c r="E221" s="71"/>
      <c r="F221" s="71"/>
      <c r="G221" s="71"/>
      <c r="H221" s="71"/>
      <c r="I221" s="72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</row>
    <row r="222">
      <c r="A222" s="71"/>
      <c r="B222" s="71"/>
      <c r="C222" s="71"/>
      <c r="D222" s="71"/>
      <c r="E222" s="71"/>
      <c r="F222" s="71"/>
      <c r="G222" s="71"/>
      <c r="H222" s="71"/>
      <c r="I222" s="72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</row>
    <row r="223">
      <c r="A223" s="71"/>
      <c r="B223" s="71"/>
      <c r="C223" s="71"/>
      <c r="D223" s="71"/>
      <c r="E223" s="71"/>
      <c r="F223" s="71"/>
      <c r="G223" s="71"/>
      <c r="H223" s="71"/>
      <c r="I223" s="72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</row>
    <row r="224">
      <c r="A224" s="71"/>
      <c r="B224" s="71"/>
      <c r="C224" s="71"/>
      <c r="D224" s="71"/>
      <c r="E224" s="71"/>
      <c r="F224" s="71"/>
      <c r="G224" s="71"/>
      <c r="H224" s="71"/>
      <c r="I224" s="72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</row>
    <row r="225">
      <c r="A225" s="71"/>
      <c r="B225" s="71"/>
      <c r="C225" s="71"/>
      <c r="D225" s="71"/>
      <c r="E225" s="71"/>
      <c r="F225" s="71"/>
      <c r="G225" s="71"/>
      <c r="H225" s="71"/>
      <c r="I225" s="72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</row>
    <row r="226">
      <c r="A226" s="71"/>
      <c r="B226" s="71"/>
      <c r="C226" s="71"/>
      <c r="D226" s="71"/>
      <c r="E226" s="71"/>
      <c r="F226" s="71"/>
      <c r="G226" s="71"/>
      <c r="H226" s="71"/>
      <c r="I226" s="72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</row>
    <row r="227">
      <c r="A227" s="71"/>
      <c r="B227" s="71"/>
      <c r="C227" s="71"/>
      <c r="D227" s="71"/>
      <c r="E227" s="71"/>
      <c r="F227" s="71"/>
      <c r="G227" s="71"/>
      <c r="H227" s="71"/>
      <c r="I227" s="72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</row>
    <row r="228">
      <c r="A228" s="71"/>
      <c r="B228" s="71"/>
      <c r="C228" s="71"/>
      <c r="D228" s="71"/>
      <c r="E228" s="71"/>
      <c r="F228" s="71"/>
      <c r="G228" s="71"/>
      <c r="H228" s="71"/>
      <c r="I228" s="72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</row>
    <row r="229">
      <c r="A229" s="71"/>
      <c r="B229" s="71"/>
      <c r="C229" s="71"/>
      <c r="D229" s="71"/>
      <c r="E229" s="71"/>
      <c r="F229" s="71"/>
      <c r="G229" s="71"/>
      <c r="H229" s="71"/>
      <c r="I229" s="72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</row>
    <row r="230">
      <c r="A230" s="71"/>
      <c r="B230" s="71"/>
      <c r="C230" s="71"/>
      <c r="D230" s="71"/>
      <c r="E230" s="71"/>
      <c r="F230" s="71"/>
      <c r="G230" s="71"/>
      <c r="H230" s="71"/>
      <c r="I230" s="72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</row>
    <row r="231">
      <c r="A231" s="71"/>
      <c r="B231" s="71"/>
      <c r="C231" s="71"/>
      <c r="D231" s="71"/>
      <c r="E231" s="71"/>
      <c r="F231" s="71"/>
      <c r="G231" s="71"/>
      <c r="H231" s="71"/>
      <c r="I231" s="72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</row>
    <row r="232">
      <c r="A232" s="71"/>
      <c r="B232" s="71"/>
      <c r="C232" s="71"/>
      <c r="D232" s="71"/>
      <c r="E232" s="71"/>
      <c r="F232" s="71"/>
      <c r="G232" s="71"/>
      <c r="H232" s="71"/>
      <c r="I232" s="72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</row>
    <row r="233">
      <c r="A233" s="71"/>
      <c r="B233" s="71"/>
      <c r="C233" s="71"/>
      <c r="D233" s="71"/>
      <c r="E233" s="71"/>
      <c r="F233" s="71"/>
      <c r="G233" s="71"/>
      <c r="H233" s="71"/>
      <c r="I233" s="72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</row>
    <row r="234">
      <c r="A234" s="71"/>
      <c r="B234" s="71"/>
      <c r="C234" s="71"/>
      <c r="D234" s="71"/>
      <c r="E234" s="71"/>
      <c r="F234" s="71"/>
      <c r="G234" s="71"/>
      <c r="H234" s="71"/>
      <c r="I234" s="72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</row>
    <row r="235">
      <c r="A235" s="71"/>
      <c r="B235" s="71"/>
      <c r="C235" s="71"/>
      <c r="D235" s="71"/>
      <c r="E235" s="71"/>
      <c r="F235" s="71"/>
      <c r="G235" s="71"/>
      <c r="H235" s="71"/>
      <c r="I235" s="72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</row>
    <row r="236">
      <c r="A236" s="71"/>
      <c r="B236" s="71"/>
      <c r="C236" s="71"/>
      <c r="D236" s="71"/>
      <c r="E236" s="71"/>
      <c r="F236" s="71"/>
      <c r="G236" s="71"/>
      <c r="H236" s="71"/>
      <c r="I236" s="72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</row>
    <row r="237">
      <c r="A237" s="71"/>
      <c r="B237" s="71"/>
      <c r="C237" s="71"/>
      <c r="D237" s="71"/>
      <c r="E237" s="71"/>
      <c r="F237" s="71"/>
      <c r="G237" s="71"/>
      <c r="H237" s="71"/>
      <c r="I237" s="72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</row>
    <row r="238">
      <c r="A238" s="71"/>
      <c r="B238" s="71"/>
      <c r="C238" s="71"/>
      <c r="D238" s="71"/>
      <c r="E238" s="71"/>
      <c r="F238" s="71"/>
      <c r="G238" s="71"/>
      <c r="H238" s="71"/>
      <c r="I238" s="72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</row>
    <row r="239">
      <c r="A239" s="71"/>
      <c r="B239" s="71"/>
      <c r="C239" s="71"/>
      <c r="D239" s="71"/>
      <c r="E239" s="71"/>
      <c r="F239" s="71"/>
      <c r="G239" s="71"/>
      <c r="H239" s="71"/>
      <c r="I239" s="72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</row>
    <row r="240">
      <c r="A240" s="71"/>
      <c r="B240" s="71"/>
      <c r="C240" s="71"/>
      <c r="D240" s="71"/>
      <c r="E240" s="71"/>
      <c r="F240" s="71"/>
      <c r="G240" s="71"/>
      <c r="H240" s="71"/>
      <c r="I240" s="72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</row>
    <row r="241">
      <c r="A241" s="71"/>
      <c r="B241" s="71"/>
      <c r="C241" s="71"/>
      <c r="D241" s="71"/>
      <c r="E241" s="71"/>
      <c r="F241" s="71"/>
      <c r="G241" s="71"/>
      <c r="H241" s="71"/>
      <c r="I241" s="72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</row>
    <row r="242">
      <c r="A242" s="71"/>
      <c r="B242" s="71"/>
      <c r="C242" s="71"/>
      <c r="D242" s="71"/>
      <c r="E242" s="71"/>
      <c r="F242" s="71"/>
      <c r="G242" s="71"/>
      <c r="H242" s="71"/>
      <c r="I242" s="72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</row>
    <row r="243">
      <c r="A243" s="71"/>
      <c r="B243" s="71"/>
      <c r="C243" s="71"/>
      <c r="D243" s="71"/>
      <c r="E243" s="71"/>
      <c r="F243" s="71"/>
      <c r="G243" s="71"/>
      <c r="H243" s="71"/>
      <c r="I243" s="72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</row>
    <row r="244">
      <c r="A244" s="71"/>
      <c r="B244" s="71"/>
      <c r="C244" s="71"/>
      <c r="D244" s="71"/>
      <c r="E244" s="71"/>
      <c r="F244" s="71"/>
      <c r="G244" s="71"/>
      <c r="H244" s="71"/>
      <c r="I244" s="72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</row>
    <row r="245">
      <c r="A245" s="71"/>
      <c r="B245" s="71"/>
      <c r="C245" s="71"/>
      <c r="D245" s="71"/>
      <c r="E245" s="71"/>
      <c r="F245" s="71"/>
      <c r="G245" s="71"/>
      <c r="H245" s="71"/>
      <c r="I245" s="72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</row>
    <row r="246">
      <c r="A246" s="71"/>
      <c r="B246" s="71"/>
      <c r="C246" s="71"/>
      <c r="D246" s="71"/>
      <c r="E246" s="71"/>
      <c r="F246" s="71"/>
      <c r="G246" s="71"/>
      <c r="H246" s="71"/>
      <c r="I246" s="72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</row>
    <row r="247">
      <c r="A247" s="71"/>
      <c r="B247" s="71"/>
      <c r="C247" s="71"/>
      <c r="D247" s="71"/>
      <c r="E247" s="71"/>
      <c r="F247" s="71"/>
      <c r="G247" s="71"/>
      <c r="H247" s="71"/>
      <c r="I247" s="72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</row>
    <row r="248">
      <c r="A248" s="71"/>
      <c r="B248" s="71"/>
      <c r="C248" s="71"/>
      <c r="D248" s="71"/>
      <c r="E248" s="71"/>
      <c r="F248" s="71"/>
      <c r="G248" s="71"/>
      <c r="H248" s="71"/>
      <c r="I248" s="72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</row>
    <row r="249">
      <c r="A249" s="71"/>
      <c r="B249" s="71"/>
      <c r="C249" s="71"/>
      <c r="D249" s="71"/>
      <c r="E249" s="71"/>
      <c r="F249" s="71"/>
      <c r="G249" s="71"/>
      <c r="H249" s="71"/>
      <c r="I249" s="72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</row>
    <row r="250">
      <c r="A250" s="71"/>
      <c r="B250" s="71"/>
      <c r="C250" s="71"/>
      <c r="D250" s="71"/>
      <c r="E250" s="71"/>
      <c r="F250" s="71"/>
      <c r="G250" s="71"/>
      <c r="H250" s="71"/>
      <c r="I250" s="72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</row>
    <row r="251">
      <c r="A251" s="71"/>
      <c r="B251" s="71"/>
      <c r="C251" s="71"/>
      <c r="D251" s="71"/>
      <c r="E251" s="71"/>
      <c r="F251" s="71"/>
      <c r="G251" s="71"/>
      <c r="H251" s="71"/>
      <c r="I251" s="72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</row>
    <row r="252">
      <c r="A252" s="71"/>
      <c r="B252" s="71"/>
      <c r="C252" s="71"/>
      <c r="D252" s="71"/>
      <c r="E252" s="71"/>
      <c r="F252" s="71"/>
      <c r="G252" s="71"/>
      <c r="H252" s="71"/>
      <c r="I252" s="72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</row>
    <row r="253">
      <c r="A253" s="71"/>
      <c r="B253" s="71"/>
      <c r="C253" s="71"/>
      <c r="D253" s="71"/>
      <c r="E253" s="71"/>
      <c r="F253" s="71"/>
      <c r="G253" s="71"/>
      <c r="H253" s="71"/>
      <c r="I253" s="72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</row>
    <row r="254">
      <c r="A254" s="71"/>
      <c r="B254" s="71"/>
      <c r="C254" s="71"/>
      <c r="D254" s="71"/>
      <c r="E254" s="71"/>
      <c r="F254" s="71"/>
      <c r="G254" s="71"/>
      <c r="H254" s="71"/>
      <c r="I254" s="72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</row>
    <row r="255">
      <c r="A255" s="71"/>
      <c r="B255" s="71"/>
      <c r="C255" s="71"/>
      <c r="D255" s="71"/>
      <c r="E255" s="71"/>
      <c r="F255" s="71"/>
      <c r="G255" s="71"/>
      <c r="H255" s="71"/>
      <c r="I255" s="72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</row>
    <row r="256">
      <c r="A256" s="71"/>
      <c r="B256" s="71"/>
      <c r="C256" s="71"/>
      <c r="D256" s="71"/>
      <c r="E256" s="71"/>
      <c r="F256" s="71"/>
      <c r="G256" s="71"/>
      <c r="H256" s="71"/>
      <c r="I256" s="72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</row>
    <row r="257">
      <c r="A257" s="71"/>
      <c r="B257" s="71"/>
      <c r="C257" s="71"/>
      <c r="D257" s="71"/>
      <c r="E257" s="71"/>
      <c r="F257" s="71"/>
      <c r="G257" s="71"/>
      <c r="H257" s="71"/>
      <c r="I257" s="72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</row>
    <row r="258">
      <c r="A258" s="71"/>
      <c r="B258" s="71"/>
      <c r="C258" s="71"/>
      <c r="D258" s="71"/>
      <c r="E258" s="71"/>
      <c r="F258" s="71"/>
      <c r="G258" s="71"/>
      <c r="H258" s="71"/>
      <c r="I258" s="72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</row>
    <row r="259">
      <c r="A259" s="71"/>
      <c r="B259" s="71"/>
      <c r="C259" s="71"/>
      <c r="D259" s="71"/>
      <c r="E259" s="71"/>
      <c r="F259" s="71"/>
      <c r="G259" s="71"/>
      <c r="H259" s="71"/>
      <c r="I259" s="72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</row>
    <row r="260">
      <c r="A260" s="71"/>
      <c r="B260" s="71"/>
      <c r="C260" s="71"/>
      <c r="D260" s="71"/>
      <c r="E260" s="71"/>
      <c r="F260" s="71"/>
      <c r="G260" s="71"/>
      <c r="H260" s="71"/>
      <c r="I260" s="72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</row>
    <row r="261">
      <c r="A261" s="71"/>
      <c r="B261" s="71"/>
      <c r="C261" s="71"/>
      <c r="D261" s="71"/>
      <c r="E261" s="71"/>
      <c r="F261" s="71"/>
      <c r="G261" s="71"/>
      <c r="H261" s="71"/>
      <c r="I261" s="72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</row>
    <row r="262">
      <c r="A262" s="71"/>
      <c r="B262" s="71"/>
      <c r="C262" s="71"/>
      <c r="D262" s="71"/>
      <c r="E262" s="71"/>
      <c r="F262" s="71"/>
      <c r="G262" s="71"/>
      <c r="H262" s="71"/>
      <c r="I262" s="72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</row>
    <row r="263">
      <c r="A263" s="71"/>
      <c r="B263" s="71"/>
      <c r="C263" s="71"/>
      <c r="D263" s="71"/>
      <c r="E263" s="71"/>
      <c r="F263" s="71"/>
      <c r="G263" s="71"/>
      <c r="H263" s="71"/>
      <c r="I263" s="72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</row>
    <row r="264">
      <c r="A264" s="71"/>
      <c r="B264" s="71"/>
      <c r="C264" s="71"/>
      <c r="D264" s="71"/>
      <c r="E264" s="71"/>
      <c r="F264" s="71"/>
      <c r="G264" s="71"/>
      <c r="H264" s="71"/>
      <c r="I264" s="72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</row>
    <row r="265">
      <c r="A265" s="71"/>
      <c r="B265" s="71"/>
      <c r="C265" s="71"/>
      <c r="D265" s="71"/>
      <c r="E265" s="71"/>
      <c r="F265" s="71"/>
      <c r="G265" s="71"/>
      <c r="H265" s="71"/>
      <c r="I265" s="72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</row>
    <row r="266">
      <c r="A266" s="71"/>
      <c r="B266" s="71"/>
      <c r="C266" s="71"/>
      <c r="D266" s="71"/>
      <c r="E266" s="71"/>
      <c r="F266" s="71"/>
      <c r="G266" s="71"/>
      <c r="H266" s="71"/>
      <c r="I266" s="72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</row>
    <row r="267">
      <c r="A267" s="71"/>
      <c r="B267" s="71"/>
      <c r="C267" s="71"/>
      <c r="D267" s="71"/>
      <c r="E267" s="71"/>
      <c r="F267" s="71"/>
      <c r="G267" s="71"/>
      <c r="H267" s="71"/>
      <c r="I267" s="72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</row>
    <row r="268">
      <c r="A268" s="71"/>
      <c r="B268" s="71"/>
      <c r="C268" s="71"/>
      <c r="D268" s="71"/>
      <c r="E268" s="71"/>
      <c r="F268" s="71"/>
      <c r="G268" s="71"/>
      <c r="H268" s="71"/>
      <c r="I268" s="72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</row>
    <row r="269">
      <c r="A269" s="71"/>
      <c r="B269" s="71"/>
      <c r="C269" s="71"/>
      <c r="D269" s="71"/>
      <c r="E269" s="71"/>
      <c r="F269" s="71"/>
      <c r="G269" s="71"/>
      <c r="H269" s="71"/>
      <c r="I269" s="72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</row>
    <row r="270">
      <c r="A270" s="71"/>
      <c r="B270" s="71"/>
      <c r="C270" s="71"/>
      <c r="D270" s="71"/>
      <c r="E270" s="71"/>
      <c r="F270" s="71"/>
      <c r="G270" s="71"/>
      <c r="H270" s="71"/>
      <c r="I270" s="72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</row>
    <row r="271">
      <c r="A271" s="71"/>
      <c r="B271" s="71"/>
      <c r="C271" s="71"/>
      <c r="D271" s="71"/>
      <c r="E271" s="71"/>
      <c r="F271" s="71"/>
      <c r="G271" s="71"/>
      <c r="H271" s="71"/>
      <c r="I271" s="72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</row>
    <row r="272">
      <c r="A272" s="71"/>
      <c r="B272" s="71"/>
      <c r="C272" s="71"/>
      <c r="D272" s="71"/>
      <c r="E272" s="71"/>
      <c r="F272" s="71"/>
      <c r="G272" s="71"/>
      <c r="H272" s="71"/>
      <c r="I272" s="72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</row>
    <row r="273">
      <c r="A273" s="71"/>
      <c r="B273" s="71"/>
      <c r="C273" s="71"/>
      <c r="D273" s="71"/>
      <c r="E273" s="71"/>
      <c r="F273" s="71"/>
      <c r="G273" s="71"/>
      <c r="H273" s="71"/>
      <c r="I273" s="72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</row>
    <row r="274">
      <c r="A274" s="71"/>
      <c r="B274" s="71"/>
      <c r="C274" s="71"/>
      <c r="D274" s="71"/>
      <c r="E274" s="71"/>
      <c r="F274" s="71"/>
      <c r="G274" s="71"/>
      <c r="H274" s="71"/>
      <c r="I274" s="72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</row>
    <row r="275">
      <c r="A275" s="71"/>
      <c r="B275" s="71"/>
      <c r="C275" s="71"/>
      <c r="D275" s="71"/>
      <c r="E275" s="71"/>
      <c r="F275" s="71"/>
      <c r="G275" s="71"/>
      <c r="H275" s="71"/>
      <c r="I275" s="72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</row>
    <row r="276">
      <c r="A276" s="71"/>
      <c r="B276" s="71"/>
      <c r="C276" s="71"/>
      <c r="D276" s="71"/>
      <c r="E276" s="71"/>
      <c r="F276" s="71"/>
      <c r="G276" s="71"/>
      <c r="H276" s="71"/>
      <c r="I276" s="72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</row>
    <row r="277">
      <c r="A277" s="71"/>
      <c r="B277" s="71"/>
      <c r="C277" s="71"/>
      <c r="D277" s="71"/>
      <c r="E277" s="71"/>
      <c r="F277" s="71"/>
      <c r="G277" s="71"/>
      <c r="H277" s="71"/>
      <c r="I277" s="72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</row>
    <row r="278">
      <c r="A278" s="71"/>
      <c r="B278" s="71"/>
      <c r="C278" s="71"/>
      <c r="D278" s="71"/>
      <c r="E278" s="71"/>
      <c r="F278" s="71"/>
      <c r="G278" s="71"/>
      <c r="H278" s="71"/>
      <c r="I278" s="72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</row>
    <row r="279">
      <c r="A279" s="71"/>
      <c r="B279" s="71"/>
      <c r="C279" s="71"/>
      <c r="D279" s="71"/>
      <c r="E279" s="71"/>
      <c r="F279" s="71"/>
      <c r="G279" s="71"/>
      <c r="H279" s="71"/>
      <c r="I279" s="72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</row>
    <row r="280">
      <c r="A280" s="71"/>
      <c r="B280" s="71"/>
      <c r="C280" s="71"/>
      <c r="D280" s="71"/>
      <c r="E280" s="71"/>
      <c r="F280" s="71"/>
      <c r="G280" s="71"/>
      <c r="H280" s="71"/>
      <c r="I280" s="72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</row>
    <row r="281">
      <c r="A281" s="71"/>
      <c r="B281" s="71"/>
      <c r="C281" s="71"/>
      <c r="D281" s="71"/>
      <c r="E281" s="71"/>
      <c r="F281" s="71"/>
      <c r="G281" s="71"/>
      <c r="H281" s="71"/>
      <c r="I281" s="72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</row>
    <row r="282">
      <c r="A282" s="71"/>
      <c r="B282" s="71"/>
      <c r="C282" s="71"/>
      <c r="D282" s="71"/>
      <c r="E282" s="71"/>
      <c r="F282" s="71"/>
      <c r="G282" s="71"/>
      <c r="H282" s="71"/>
      <c r="I282" s="72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</row>
    <row r="283">
      <c r="A283" s="71"/>
      <c r="B283" s="71"/>
      <c r="C283" s="71"/>
      <c r="D283" s="71"/>
      <c r="E283" s="71"/>
      <c r="F283" s="71"/>
      <c r="G283" s="71"/>
      <c r="H283" s="71"/>
      <c r="I283" s="72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</row>
    <row r="284">
      <c r="A284" s="71"/>
      <c r="B284" s="71"/>
      <c r="C284" s="71"/>
      <c r="D284" s="71"/>
      <c r="E284" s="71"/>
      <c r="F284" s="71"/>
      <c r="G284" s="71"/>
      <c r="H284" s="71"/>
      <c r="I284" s="72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</row>
    <row r="285">
      <c r="A285" s="71"/>
      <c r="B285" s="71"/>
      <c r="C285" s="71"/>
      <c r="D285" s="71"/>
      <c r="E285" s="71"/>
      <c r="F285" s="71"/>
      <c r="G285" s="71"/>
      <c r="H285" s="71"/>
      <c r="I285" s="72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</row>
    <row r="286">
      <c r="A286" s="71"/>
      <c r="B286" s="71"/>
      <c r="C286" s="71"/>
      <c r="D286" s="71"/>
      <c r="E286" s="71"/>
      <c r="F286" s="71"/>
      <c r="G286" s="71"/>
      <c r="H286" s="71"/>
      <c r="I286" s="72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</row>
    <row r="287">
      <c r="A287" s="71"/>
      <c r="B287" s="71"/>
      <c r="C287" s="71"/>
      <c r="D287" s="71"/>
      <c r="E287" s="71"/>
      <c r="F287" s="71"/>
      <c r="G287" s="71"/>
      <c r="H287" s="71"/>
      <c r="I287" s="72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</row>
    <row r="288">
      <c r="A288" s="71"/>
      <c r="B288" s="71"/>
      <c r="C288" s="71"/>
      <c r="D288" s="71"/>
      <c r="E288" s="71"/>
      <c r="F288" s="71"/>
      <c r="G288" s="71"/>
      <c r="H288" s="71"/>
      <c r="I288" s="72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</row>
    <row r="289">
      <c r="A289" s="71"/>
      <c r="B289" s="71"/>
      <c r="C289" s="71"/>
      <c r="D289" s="71"/>
      <c r="E289" s="71"/>
      <c r="F289" s="71"/>
      <c r="G289" s="71"/>
      <c r="H289" s="71"/>
      <c r="I289" s="72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</row>
    <row r="290">
      <c r="A290" s="71"/>
      <c r="B290" s="71"/>
      <c r="C290" s="71"/>
      <c r="D290" s="71"/>
      <c r="E290" s="71"/>
      <c r="F290" s="71"/>
      <c r="G290" s="71"/>
      <c r="H290" s="71"/>
      <c r="I290" s="72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</row>
    <row r="291">
      <c r="A291" s="71"/>
      <c r="B291" s="71"/>
      <c r="C291" s="71"/>
      <c r="D291" s="71"/>
      <c r="E291" s="71"/>
      <c r="F291" s="71"/>
      <c r="G291" s="71"/>
      <c r="H291" s="71"/>
      <c r="I291" s="72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</row>
    <row r="292">
      <c r="A292" s="71"/>
      <c r="B292" s="71"/>
      <c r="C292" s="71"/>
      <c r="D292" s="71"/>
      <c r="E292" s="71"/>
      <c r="F292" s="71"/>
      <c r="G292" s="71"/>
      <c r="H292" s="71"/>
      <c r="I292" s="72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</row>
    <row r="293">
      <c r="A293" s="71"/>
      <c r="B293" s="71"/>
      <c r="C293" s="71"/>
      <c r="D293" s="71"/>
      <c r="E293" s="71"/>
      <c r="F293" s="71"/>
      <c r="G293" s="71"/>
      <c r="H293" s="71"/>
      <c r="I293" s="72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</row>
    <row r="294">
      <c r="A294" s="71"/>
      <c r="B294" s="71"/>
      <c r="C294" s="71"/>
      <c r="D294" s="71"/>
      <c r="E294" s="71"/>
      <c r="F294" s="71"/>
      <c r="G294" s="71"/>
      <c r="H294" s="71"/>
      <c r="I294" s="72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</row>
    <row r="295">
      <c r="A295" s="71"/>
      <c r="B295" s="71"/>
      <c r="C295" s="71"/>
      <c r="D295" s="71"/>
      <c r="E295" s="71"/>
      <c r="F295" s="71"/>
      <c r="G295" s="71"/>
      <c r="H295" s="71"/>
      <c r="I295" s="72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</row>
    <row r="296">
      <c r="A296" s="71"/>
      <c r="B296" s="71"/>
      <c r="C296" s="71"/>
      <c r="D296" s="71"/>
      <c r="E296" s="71"/>
      <c r="F296" s="71"/>
      <c r="G296" s="71"/>
      <c r="H296" s="71"/>
      <c r="I296" s="72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</row>
    <row r="297">
      <c r="A297" s="71"/>
      <c r="B297" s="71"/>
      <c r="C297" s="71"/>
      <c r="D297" s="71"/>
      <c r="E297" s="71"/>
      <c r="F297" s="71"/>
      <c r="G297" s="71"/>
      <c r="H297" s="71"/>
      <c r="I297" s="72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</row>
    <row r="298">
      <c r="A298" s="71"/>
      <c r="B298" s="71"/>
      <c r="C298" s="71"/>
      <c r="D298" s="71"/>
      <c r="E298" s="71"/>
      <c r="F298" s="71"/>
      <c r="G298" s="71"/>
      <c r="H298" s="71"/>
      <c r="I298" s="72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</row>
    <row r="299">
      <c r="A299" s="71"/>
      <c r="B299" s="71"/>
      <c r="C299" s="71"/>
      <c r="D299" s="71"/>
      <c r="E299" s="71"/>
      <c r="F299" s="71"/>
      <c r="G299" s="71"/>
      <c r="H299" s="71"/>
      <c r="I299" s="72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</row>
    <row r="300">
      <c r="A300" s="71"/>
      <c r="B300" s="71"/>
      <c r="C300" s="71"/>
      <c r="D300" s="71"/>
      <c r="E300" s="71"/>
      <c r="F300" s="71"/>
      <c r="G300" s="71"/>
      <c r="H300" s="71"/>
      <c r="I300" s="72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</row>
    <row r="301">
      <c r="A301" s="71"/>
      <c r="B301" s="71"/>
      <c r="C301" s="71"/>
      <c r="D301" s="71"/>
      <c r="E301" s="71"/>
      <c r="F301" s="71"/>
      <c r="G301" s="71"/>
      <c r="H301" s="71"/>
      <c r="I301" s="72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</row>
    <row r="302">
      <c r="A302" s="71"/>
      <c r="B302" s="71"/>
      <c r="C302" s="71"/>
      <c r="D302" s="71"/>
      <c r="E302" s="71"/>
      <c r="F302" s="71"/>
      <c r="G302" s="71"/>
      <c r="H302" s="71"/>
      <c r="I302" s="72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</row>
    <row r="303">
      <c r="A303" s="71"/>
      <c r="B303" s="71"/>
      <c r="C303" s="71"/>
      <c r="D303" s="71"/>
      <c r="E303" s="71"/>
      <c r="F303" s="71"/>
      <c r="G303" s="71"/>
      <c r="H303" s="71"/>
      <c r="I303" s="72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</row>
    <row r="304">
      <c r="A304" s="71"/>
      <c r="B304" s="71"/>
      <c r="C304" s="71"/>
      <c r="D304" s="71"/>
      <c r="E304" s="71"/>
      <c r="F304" s="71"/>
      <c r="G304" s="71"/>
      <c r="H304" s="71"/>
      <c r="I304" s="72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</row>
    <row r="305">
      <c r="A305" s="71"/>
      <c r="B305" s="71"/>
      <c r="C305" s="71"/>
      <c r="D305" s="71"/>
      <c r="E305" s="71"/>
      <c r="F305" s="71"/>
      <c r="G305" s="71"/>
      <c r="H305" s="71"/>
      <c r="I305" s="72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</row>
    <row r="306">
      <c r="A306" s="71"/>
      <c r="B306" s="71"/>
      <c r="C306" s="71"/>
      <c r="D306" s="71"/>
      <c r="E306" s="71"/>
      <c r="F306" s="71"/>
      <c r="G306" s="71"/>
      <c r="H306" s="71"/>
      <c r="I306" s="72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</row>
    <row r="307">
      <c r="A307" s="71"/>
      <c r="B307" s="71"/>
      <c r="C307" s="71"/>
      <c r="D307" s="71"/>
      <c r="E307" s="71"/>
      <c r="F307" s="71"/>
      <c r="G307" s="71"/>
      <c r="H307" s="71"/>
      <c r="I307" s="72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</row>
    <row r="308">
      <c r="A308" s="71"/>
      <c r="B308" s="71"/>
      <c r="C308" s="71"/>
      <c r="D308" s="71"/>
      <c r="E308" s="71"/>
      <c r="F308" s="71"/>
      <c r="G308" s="71"/>
      <c r="H308" s="71"/>
      <c r="I308" s="72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</row>
    <row r="309">
      <c r="A309" s="71"/>
      <c r="B309" s="71"/>
      <c r="C309" s="71"/>
      <c r="D309" s="71"/>
      <c r="E309" s="71"/>
      <c r="F309" s="71"/>
      <c r="G309" s="71"/>
      <c r="H309" s="71"/>
      <c r="I309" s="72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</row>
    <row r="310">
      <c r="A310" s="71"/>
      <c r="B310" s="71"/>
      <c r="C310" s="71"/>
      <c r="D310" s="71"/>
      <c r="E310" s="71"/>
      <c r="F310" s="71"/>
      <c r="G310" s="71"/>
      <c r="H310" s="71"/>
      <c r="I310" s="72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</row>
    <row r="311">
      <c r="A311" s="71"/>
      <c r="B311" s="71"/>
      <c r="C311" s="71"/>
      <c r="D311" s="71"/>
      <c r="E311" s="71"/>
      <c r="F311" s="71"/>
      <c r="G311" s="71"/>
      <c r="H311" s="71"/>
      <c r="I311" s="72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</row>
    <row r="312">
      <c r="A312" s="71"/>
      <c r="B312" s="71"/>
      <c r="C312" s="71"/>
      <c r="D312" s="71"/>
      <c r="E312" s="71"/>
      <c r="F312" s="71"/>
      <c r="G312" s="71"/>
      <c r="H312" s="71"/>
      <c r="I312" s="72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</row>
    <row r="313">
      <c r="A313" s="71"/>
      <c r="B313" s="71"/>
      <c r="C313" s="71"/>
      <c r="D313" s="71"/>
      <c r="E313" s="71"/>
      <c r="F313" s="71"/>
      <c r="G313" s="71"/>
      <c r="H313" s="71"/>
      <c r="I313" s="72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</row>
    <row r="314">
      <c r="A314" s="71"/>
      <c r="B314" s="71"/>
      <c r="C314" s="71"/>
      <c r="D314" s="71"/>
      <c r="E314" s="71"/>
      <c r="F314" s="71"/>
      <c r="G314" s="71"/>
      <c r="H314" s="71"/>
      <c r="I314" s="72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</row>
    <row r="315">
      <c r="A315" s="71"/>
      <c r="B315" s="71"/>
      <c r="C315" s="71"/>
      <c r="D315" s="71"/>
      <c r="E315" s="71"/>
      <c r="F315" s="71"/>
      <c r="G315" s="71"/>
      <c r="H315" s="71"/>
      <c r="I315" s="72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</row>
    <row r="316">
      <c r="A316" s="71"/>
      <c r="B316" s="71"/>
      <c r="C316" s="71"/>
      <c r="D316" s="71"/>
      <c r="E316" s="71"/>
      <c r="F316" s="71"/>
      <c r="G316" s="71"/>
      <c r="H316" s="71"/>
      <c r="I316" s="72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</row>
    <row r="317">
      <c r="A317" s="71"/>
      <c r="B317" s="71"/>
      <c r="C317" s="71"/>
      <c r="D317" s="71"/>
      <c r="E317" s="71"/>
      <c r="F317" s="71"/>
      <c r="G317" s="71"/>
      <c r="H317" s="71"/>
      <c r="I317" s="72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</row>
    <row r="318">
      <c r="A318" s="71"/>
      <c r="B318" s="71"/>
      <c r="C318" s="71"/>
      <c r="D318" s="71"/>
      <c r="E318" s="71"/>
      <c r="F318" s="71"/>
      <c r="G318" s="71"/>
      <c r="H318" s="71"/>
      <c r="I318" s="72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</row>
    <row r="319">
      <c r="A319" s="71"/>
      <c r="B319" s="71"/>
      <c r="C319" s="71"/>
      <c r="D319" s="71"/>
      <c r="E319" s="71"/>
      <c r="F319" s="71"/>
      <c r="G319" s="71"/>
      <c r="H319" s="71"/>
      <c r="I319" s="72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</row>
    <row r="320">
      <c r="A320" s="71"/>
      <c r="B320" s="71"/>
      <c r="C320" s="71"/>
      <c r="D320" s="71"/>
      <c r="E320" s="71"/>
      <c r="F320" s="71"/>
      <c r="G320" s="71"/>
      <c r="H320" s="71"/>
      <c r="I320" s="72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</row>
    <row r="321">
      <c r="A321" s="71"/>
      <c r="B321" s="71"/>
      <c r="C321" s="71"/>
      <c r="D321" s="71"/>
      <c r="E321" s="71"/>
      <c r="F321" s="71"/>
      <c r="G321" s="71"/>
      <c r="H321" s="71"/>
      <c r="I321" s="72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</row>
    <row r="322">
      <c r="A322" s="71"/>
      <c r="B322" s="71"/>
      <c r="C322" s="71"/>
      <c r="D322" s="71"/>
      <c r="E322" s="71"/>
      <c r="F322" s="71"/>
      <c r="G322" s="71"/>
      <c r="H322" s="71"/>
      <c r="I322" s="72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</row>
    <row r="323">
      <c r="A323" s="71"/>
      <c r="B323" s="71"/>
      <c r="C323" s="71"/>
      <c r="D323" s="71"/>
      <c r="E323" s="71"/>
      <c r="F323" s="71"/>
      <c r="G323" s="71"/>
      <c r="H323" s="71"/>
      <c r="I323" s="72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</row>
    <row r="324">
      <c r="A324" s="71"/>
      <c r="B324" s="71"/>
      <c r="C324" s="71"/>
      <c r="D324" s="71"/>
      <c r="E324" s="71"/>
      <c r="F324" s="71"/>
      <c r="G324" s="71"/>
      <c r="H324" s="71"/>
      <c r="I324" s="72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</row>
    <row r="325">
      <c r="A325" s="71"/>
      <c r="B325" s="71"/>
      <c r="C325" s="71"/>
      <c r="D325" s="71"/>
      <c r="E325" s="71"/>
      <c r="F325" s="71"/>
      <c r="G325" s="71"/>
      <c r="H325" s="71"/>
      <c r="I325" s="72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</row>
    <row r="326">
      <c r="A326" s="71"/>
      <c r="B326" s="71"/>
      <c r="C326" s="71"/>
      <c r="D326" s="71"/>
      <c r="E326" s="71"/>
      <c r="F326" s="71"/>
      <c r="G326" s="71"/>
      <c r="H326" s="71"/>
      <c r="I326" s="72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</row>
    <row r="327">
      <c r="A327" s="71"/>
      <c r="B327" s="71"/>
      <c r="C327" s="71"/>
      <c r="D327" s="71"/>
      <c r="E327" s="71"/>
      <c r="F327" s="71"/>
      <c r="G327" s="71"/>
      <c r="H327" s="71"/>
      <c r="I327" s="72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</row>
    <row r="328">
      <c r="A328" s="71"/>
      <c r="B328" s="71"/>
      <c r="C328" s="71"/>
      <c r="D328" s="71"/>
      <c r="E328" s="71"/>
      <c r="F328" s="71"/>
      <c r="G328" s="71"/>
      <c r="H328" s="71"/>
      <c r="I328" s="72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</row>
    <row r="329">
      <c r="A329" s="71"/>
      <c r="B329" s="71"/>
      <c r="C329" s="71"/>
      <c r="D329" s="71"/>
      <c r="E329" s="71"/>
      <c r="F329" s="71"/>
      <c r="G329" s="71"/>
      <c r="H329" s="71"/>
      <c r="I329" s="72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</row>
    <row r="330">
      <c r="A330" s="71"/>
      <c r="B330" s="71"/>
      <c r="C330" s="71"/>
      <c r="D330" s="71"/>
      <c r="E330" s="71"/>
      <c r="F330" s="71"/>
      <c r="G330" s="71"/>
      <c r="H330" s="71"/>
      <c r="I330" s="72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</row>
    <row r="331">
      <c r="A331" s="71"/>
      <c r="B331" s="71"/>
      <c r="C331" s="71"/>
      <c r="D331" s="71"/>
      <c r="E331" s="71"/>
      <c r="F331" s="71"/>
      <c r="G331" s="71"/>
      <c r="H331" s="71"/>
      <c r="I331" s="72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</row>
    <row r="332">
      <c r="A332" s="71"/>
      <c r="B332" s="71"/>
      <c r="C332" s="71"/>
      <c r="D332" s="71"/>
      <c r="E332" s="71"/>
      <c r="F332" s="71"/>
      <c r="G332" s="71"/>
      <c r="H332" s="71"/>
      <c r="I332" s="72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</row>
    <row r="333">
      <c r="A333" s="71"/>
      <c r="B333" s="71"/>
      <c r="C333" s="71"/>
      <c r="D333" s="71"/>
      <c r="E333" s="71"/>
      <c r="F333" s="71"/>
      <c r="G333" s="71"/>
      <c r="H333" s="71"/>
      <c r="I333" s="72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</row>
    <row r="334">
      <c r="A334" s="71"/>
      <c r="B334" s="71"/>
      <c r="C334" s="71"/>
      <c r="D334" s="71"/>
      <c r="E334" s="71"/>
      <c r="F334" s="71"/>
      <c r="G334" s="71"/>
      <c r="H334" s="71"/>
      <c r="I334" s="72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</row>
    <row r="335">
      <c r="A335" s="71"/>
      <c r="B335" s="71"/>
      <c r="C335" s="71"/>
      <c r="D335" s="71"/>
      <c r="E335" s="71"/>
      <c r="F335" s="71"/>
      <c r="G335" s="71"/>
      <c r="H335" s="71"/>
      <c r="I335" s="72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</row>
    <row r="336">
      <c r="A336" s="71"/>
      <c r="B336" s="71"/>
      <c r="C336" s="71"/>
      <c r="D336" s="71"/>
      <c r="E336" s="71"/>
      <c r="F336" s="71"/>
      <c r="G336" s="71"/>
      <c r="H336" s="71"/>
      <c r="I336" s="72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</row>
    <row r="337">
      <c r="A337" s="71"/>
      <c r="B337" s="71"/>
      <c r="C337" s="71"/>
      <c r="D337" s="71"/>
      <c r="E337" s="71"/>
      <c r="F337" s="71"/>
      <c r="G337" s="71"/>
      <c r="H337" s="71"/>
      <c r="I337" s="72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</row>
    <row r="338">
      <c r="A338" s="71"/>
      <c r="B338" s="71"/>
      <c r="C338" s="71"/>
      <c r="D338" s="71"/>
      <c r="E338" s="71"/>
      <c r="F338" s="71"/>
      <c r="G338" s="71"/>
      <c r="H338" s="71"/>
      <c r="I338" s="72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</row>
    <row r="339">
      <c r="A339" s="71"/>
      <c r="B339" s="71"/>
      <c r="C339" s="71"/>
      <c r="D339" s="71"/>
      <c r="E339" s="71"/>
      <c r="F339" s="71"/>
      <c r="G339" s="71"/>
      <c r="H339" s="71"/>
      <c r="I339" s="72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</row>
    <row r="340">
      <c r="A340" s="71"/>
      <c r="B340" s="71"/>
      <c r="C340" s="71"/>
      <c r="D340" s="71"/>
      <c r="E340" s="71"/>
      <c r="F340" s="71"/>
      <c r="G340" s="71"/>
      <c r="H340" s="71"/>
      <c r="I340" s="72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</row>
    <row r="341">
      <c r="A341" s="71"/>
      <c r="B341" s="71"/>
      <c r="C341" s="71"/>
      <c r="D341" s="71"/>
      <c r="E341" s="71"/>
      <c r="F341" s="71"/>
      <c r="G341" s="71"/>
      <c r="H341" s="71"/>
      <c r="I341" s="72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</row>
    <row r="342">
      <c r="A342" s="71"/>
      <c r="B342" s="71"/>
      <c r="C342" s="71"/>
      <c r="D342" s="71"/>
      <c r="E342" s="71"/>
      <c r="F342" s="71"/>
      <c r="G342" s="71"/>
      <c r="H342" s="71"/>
      <c r="I342" s="72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</row>
    <row r="343">
      <c r="A343" s="71"/>
      <c r="B343" s="71"/>
      <c r="C343" s="71"/>
      <c r="D343" s="71"/>
      <c r="E343" s="71"/>
      <c r="F343" s="71"/>
      <c r="G343" s="71"/>
      <c r="H343" s="71"/>
      <c r="I343" s="72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</row>
    <row r="344">
      <c r="A344" s="71"/>
      <c r="B344" s="71"/>
      <c r="C344" s="71"/>
      <c r="D344" s="71"/>
      <c r="E344" s="71"/>
      <c r="F344" s="71"/>
      <c r="G344" s="71"/>
      <c r="H344" s="71"/>
      <c r="I344" s="72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</row>
    <row r="345">
      <c r="A345" s="71"/>
      <c r="B345" s="71"/>
      <c r="C345" s="71"/>
      <c r="D345" s="71"/>
      <c r="E345" s="71"/>
      <c r="F345" s="71"/>
      <c r="G345" s="71"/>
      <c r="H345" s="71"/>
      <c r="I345" s="72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</row>
    <row r="346">
      <c r="A346" s="71"/>
      <c r="B346" s="71"/>
      <c r="C346" s="71"/>
      <c r="D346" s="71"/>
      <c r="E346" s="71"/>
      <c r="F346" s="71"/>
      <c r="G346" s="71"/>
      <c r="H346" s="71"/>
      <c r="I346" s="72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</row>
    <row r="347">
      <c r="A347" s="71"/>
      <c r="B347" s="71"/>
      <c r="C347" s="71"/>
      <c r="D347" s="71"/>
      <c r="E347" s="71"/>
      <c r="F347" s="71"/>
      <c r="G347" s="71"/>
      <c r="H347" s="71"/>
      <c r="I347" s="72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</row>
    <row r="348">
      <c r="A348" s="71"/>
      <c r="B348" s="71"/>
      <c r="C348" s="71"/>
      <c r="D348" s="71"/>
      <c r="E348" s="71"/>
      <c r="F348" s="71"/>
      <c r="G348" s="71"/>
      <c r="H348" s="71"/>
      <c r="I348" s="72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</row>
    <row r="349">
      <c r="A349" s="71"/>
      <c r="B349" s="71"/>
      <c r="C349" s="71"/>
      <c r="D349" s="71"/>
      <c r="E349" s="71"/>
      <c r="F349" s="71"/>
      <c r="G349" s="71"/>
      <c r="H349" s="71"/>
      <c r="I349" s="72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</row>
    <row r="350">
      <c r="A350" s="71"/>
      <c r="B350" s="71"/>
      <c r="C350" s="71"/>
      <c r="D350" s="71"/>
      <c r="E350" s="71"/>
      <c r="F350" s="71"/>
      <c r="G350" s="71"/>
      <c r="H350" s="71"/>
      <c r="I350" s="72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</row>
    <row r="351">
      <c r="A351" s="71"/>
      <c r="B351" s="71"/>
      <c r="C351" s="71"/>
      <c r="D351" s="71"/>
      <c r="E351" s="71"/>
      <c r="F351" s="71"/>
      <c r="G351" s="71"/>
      <c r="H351" s="71"/>
      <c r="I351" s="72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</row>
    <row r="352">
      <c r="A352" s="71"/>
      <c r="B352" s="71"/>
      <c r="C352" s="71"/>
      <c r="D352" s="71"/>
      <c r="E352" s="71"/>
      <c r="F352" s="71"/>
      <c r="G352" s="71"/>
      <c r="H352" s="71"/>
      <c r="I352" s="72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</row>
    <row r="353">
      <c r="A353" s="71"/>
      <c r="B353" s="71"/>
      <c r="C353" s="71"/>
      <c r="D353" s="71"/>
      <c r="E353" s="71"/>
      <c r="F353" s="71"/>
      <c r="G353" s="71"/>
      <c r="H353" s="71"/>
      <c r="I353" s="72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</row>
    <row r="354">
      <c r="A354" s="71"/>
      <c r="B354" s="71"/>
      <c r="C354" s="71"/>
      <c r="D354" s="71"/>
      <c r="E354" s="71"/>
      <c r="F354" s="71"/>
      <c r="G354" s="71"/>
      <c r="H354" s="71"/>
      <c r="I354" s="72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</row>
    <row r="355">
      <c r="A355" s="71"/>
      <c r="B355" s="71"/>
      <c r="C355" s="71"/>
      <c r="D355" s="71"/>
      <c r="E355" s="71"/>
      <c r="F355" s="71"/>
      <c r="G355" s="71"/>
      <c r="H355" s="71"/>
      <c r="I355" s="72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</row>
    <row r="356">
      <c r="A356" s="71"/>
      <c r="B356" s="71"/>
      <c r="C356" s="71"/>
      <c r="D356" s="71"/>
      <c r="E356" s="71"/>
      <c r="F356" s="71"/>
      <c r="G356" s="71"/>
      <c r="H356" s="71"/>
      <c r="I356" s="72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</row>
    <row r="357">
      <c r="A357" s="71"/>
      <c r="B357" s="71"/>
      <c r="C357" s="71"/>
      <c r="D357" s="71"/>
      <c r="E357" s="71"/>
      <c r="F357" s="71"/>
      <c r="G357" s="71"/>
      <c r="H357" s="71"/>
      <c r="I357" s="72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</row>
    <row r="358">
      <c r="A358" s="71"/>
      <c r="B358" s="71"/>
      <c r="C358" s="71"/>
      <c r="D358" s="71"/>
      <c r="E358" s="71"/>
      <c r="F358" s="71"/>
      <c r="G358" s="71"/>
      <c r="H358" s="71"/>
      <c r="I358" s="72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</row>
    <row r="359">
      <c r="A359" s="71"/>
      <c r="B359" s="71"/>
      <c r="C359" s="71"/>
      <c r="D359" s="71"/>
      <c r="E359" s="71"/>
      <c r="F359" s="71"/>
      <c r="G359" s="71"/>
      <c r="H359" s="71"/>
      <c r="I359" s="72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</row>
    <row r="360">
      <c r="A360" s="71"/>
      <c r="B360" s="71"/>
      <c r="C360" s="71"/>
      <c r="D360" s="71"/>
      <c r="E360" s="71"/>
      <c r="F360" s="71"/>
      <c r="G360" s="71"/>
      <c r="H360" s="71"/>
      <c r="I360" s="72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</row>
    <row r="361">
      <c r="A361" s="71"/>
      <c r="B361" s="71"/>
      <c r="C361" s="71"/>
      <c r="D361" s="71"/>
      <c r="E361" s="71"/>
      <c r="F361" s="71"/>
      <c r="G361" s="71"/>
      <c r="H361" s="71"/>
      <c r="I361" s="72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</row>
    <row r="362">
      <c r="A362" s="71"/>
      <c r="B362" s="71"/>
      <c r="C362" s="71"/>
      <c r="D362" s="71"/>
      <c r="E362" s="71"/>
      <c r="F362" s="71"/>
      <c r="G362" s="71"/>
      <c r="H362" s="71"/>
      <c r="I362" s="72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</row>
    <row r="363">
      <c r="A363" s="71"/>
      <c r="B363" s="71"/>
      <c r="C363" s="71"/>
      <c r="D363" s="71"/>
      <c r="E363" s="71"/>
      <c r="F363" s="71"/>
      <c r="G363" s="71"/>
      <c r="H363" s="71"/>
      <c r="I363" s="72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</row>
    <row r="364">
      <c r="A364" s="71"/>
      <c r="B364" s="71"/>
      <c r="C364" s="71"/>
      <c r="D364" s="71"/>
      <c r="E364" s="71"/>
      <c r="F364" s="71"/>
      <c r="G364" s="71"/>
      <c r="H364" s="71"/>
      <c r="I364" s="72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</row>
    <row r="365">
      <c r="A365" s="71"/>
      <c r="B365" s="71"/>
      <c r="C365" s="71"/>
      <c r="D365" s="71"/>
      <c r="E365" s="71"/>
      <c r="F365" s="71"/>
      <c r="G365" s="71"/>
      <c r="H365" s="71"/>
      <c r="I365" s="72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</row>
    <row r="366">
      <c r="A366" s="71"/>
      <c r="B366" s="71"/>
      <c r="C366" s="71"/>
      <c r="D366" s="71"/>
      <c r="E366" s="71"/>
      <c r="F366" s="71"/>
      <c r="G366" s="71"/>
      <c r="H366" s="71"/>
      <c r="I366" s="72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</row>
    <row r="367">
      <c r="A367" s="71"/>
      <c r="B367" s="71"/>
      <c r="C367" s="71"/>
      <c r="D367" s="71"/>
      <c r="E367" s="71"/>
      <c r="F367" s="71"/>
      <c r="G367" s="71"/>
      <c r="H367" s="71"/>
      <c r="I367" s="72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</row>
    <row r="368">
      <c r="A368" s="71"/>
      <c r="B368" s="71"/>
      <c r="C368" s="71"/>
      <c r="D368" s="71"/>
      <c r="E368" s="71"/>
      <c r="F368" s="71"/>
      <c r="G368" s="71"/>
      <c r="H368" s="71"/>
      <c r="I368" s="72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</row>
    <row r="369">
      <c r="A369" s="71"/>
      <c r="B369" s="71"/>
      <c r="C369" s="71"/>
      <c r="D369" s="71"/>
      <c r="E369" s="71"/>
      <c r="F369" s="71"/>
      <c r="G369" s="71"/>
      <c r="H369" s="71"/>
      <c r="I369" s="72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</row>
    <row r="370">
      <c r="A370" s="71"/>
      <c r="B370" s="71"/>
      <c r="C370" s="71"/>
      <c r="D370" s="71"/>
      <c r="E370" s="71"/>
      <c r="F370" s="71"/>
      <c r="G370" s="71"/>
      <c r="H370" s="71"/>
      <c r="I370" s="72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</row>
    <row r="371">
      <c r="A371" s="71"/>
      <c r="B371" s="71"/>
      <c r="C371" s="71"/>
      <c r="D371" s="71"/>
      <c r="E371" s="71"/>
      <c r="F371" s="71"/>
      <c r="G371" s="71"/>
      <c r="H371" s="71"/>
      <c r="I371" s="72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</row>
    <row r="372">
      <c r="A372" s="71"/>
      <c r="B372" s="71"/>
      <c r="C372" s="71"/>
      <c r="D372" s="71"/>
      <c r="E372" s="71"/>
      <c r="F372" s="71"/>
      <c r="G372" s="71"/>
      <c r="H372" s="71"/>
      <c r="I372" s="72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</row>
    <row r="373">
      <c r="A373" s="71"/>
      <c r="B373" s="71"/>
      <c r="C373" s="71"/>
      <c r="D373" s="71"/>
      <c r="E373" s="71"/>
      <c r="F373" s="71"/>
      <c r="G373" s="71"/>
      <c r="H373" s="71"/>
      <c r="I373" s="72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</row>
    <row r="374">
      <c r="A374" s="71"/>
      <c r="B374" s="71"/>
      <c r="C374" s="71"/>
      <c r="D374" s="71"/>
      <c r="E374" s="71"/>
      <c r="F374" s="71"/>
      <c r="G374" s="71"/>
      <c r="H374" s="71"/>
      <c r="I374" s="72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</row>
    <row r="375">
      <c r="A375" s="71"/>
      <c r="B375" s="71"/>
      <c r="C375" s="71"/>
      <c r="D375" s="71"/>
      <c r="E375" s="71"/>
      <c r="F375" s="71"/>
      <c r="G375" s="71"/>
      <c r="H375" s="71"/>
      <c r="I375" s="72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</row>
    <row r="376">
      <c r="A376" s="71"/>
      <c r="B376" s="71"/>
      <c r="C376" s="71"/>
      <c r="D376" s="71"/>
      <c r="E376" s="71"/>
      <c r="F376" s="71"/>
      <c r="G376" s="71"/>
      <c r="H376" s="71"/>
      <c r="I376" s="72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</row>
    <row r="377">
      <c r="A377" s="71"/>
      <c r="B377" s="71"/>
      <c r="C377" s="71"/>
      <c r="D377" s="71"/>
      <c r="E377" s="71"/>
      <c r="F377" s="71"/>
      <c r="G377" s="71"/>
      <c r="H377" s="71"/>
      <c r="I377" s="72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</row>
    <row r="378">
      <c r="A378" s="71"/>
      <c r="B378" s="71"/>
      <c r="C378" s="71"/>
      <c r="D378" s="71"/>
      <c r="E378" s="71"/>
      <c r="F378" s="71"/>
      <c r="G378" s="71"/>
      <c r="H378" s="71"/>
      <c r="I378" s="72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</row>
    <row r="379">
      <c r="A379" s="71"/>
      <c r="B379" s="71"/>
      <c r="C379" s="71"/>
      <c r="D379" s="71"/>
      <c r="E379" s="71"/>
      <c r="F379" s="71"/>
      <c r="G379" s="71"/>
      <c r="H379" s="71"/>
      <c r="I379" s="72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</row>
    <row r="380">
      <c r="A380" s="71"/>
      <c r="B380" s="71"/>
      <c r="C380" s="71"/>
      <c r="D380" s="71"/>
      <c r="E380" s="71"/>
      <c r="F380" s="71"/>
      <c r="G380" s="71"/>
      <c r="H380" s="71"/>
      <c r="I380" s="72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</row>
    <row r="381">
      <c r="A381" s="71"/>
      <c r="B381" s="71"/>
      <c r="C381" s="71"/>
      <c r="D381" s="71"/>
      <c r="E381" s="71"/>
      <c r="F381" s="71"/>
      <c r="G381" s="71"/>
      <c r="H381" s="71"/>
      <c r="I381" s="72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</row>
    <row r="382">
      <c r="A382" s="71"/>
      <c r="B382" s="71"/>
      <c r="C382" s="71"/>
      <c r="D382" s="71"/>
      <c r="E382" s="71"/>
      <c r="F382" s="71"/>
      <c r="G382" s="71"/>
      <c r="H382" s="71"/>
      <c r="I382" s="72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</row>
    <row r="383">
      <c r="A383" s="71"/>
      <c r="B383" s="71"/>
      <c r="C383" s="71"/>
      <c r="D383" s="71"/>
      <c r="E383" s="71"/>
      <c r="F383" s="71"/>
      <c r="G383" s="71"/>
      <c r="H383" s="71"/>
      <c r="I383" s="72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</row>
    <row r="384">
      <c r="A384" s="71"/>
      <c r="B384" s="71"/>
      <c r="C384" s="71"/>
      <c r="D384" s="71"/>
      <c r="E384" s="71"/>
      <c r="F384" s="71"/>
      <c r="G384" s="71"/>
      <c r="H384" s="71"/>
      <c r="I384" s="72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</row>
    <row r="385">
      <c r="A385" s="71"/>
      <c r="B385" s="71"/>
      <c r="C385" s="71"/>
      <c r="D385" s="71"/>
      <c r="E385" s="71"/>
      <c r="F385" s="71"/>
      <c r="G385" s="71"/>
      <c r="H385" s="71"/>
      <c r="I385" s="72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</row>
    <row r="386">
      <c r="A386" s="71"/>
      <c r="B386" s="71"/>
      <c r="C386" s="71"/>
      <c r="D386" s="71"/>
      <c r="E386" s="71"/>
      <c r="F386" s="71"/>
      <c r="G386" s="71"/>
      <c r="H386" s="71"/>
      <c r="I386" s="72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</row>
    <row r="387">
      <c r="A387" s="71"/>
      <c r="B387" s="71"/>
      <c r="C387" s="71"/>
      <c r="D387" s="71"/>
      <c r="E387" s="71"/>
      <c r="F387" s="71"/>
      <c r="G387" s="71"/>
      <c r="H387" s="71"/>
      <c r="I387" s="72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</row>
    <row r="388">
      <c r="A388" s="71"/>
      <c r="B388" s="71"/>
      <c r="C388" s="71"/>
      <c r="D388" s="71"/>
      <c r="E388" s="71"/>
      <c r="F388" s="71"/>
      <c r="G388" s="71"/>
      <c r="H388" s="71"/>
      <c r="I388" s="72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</row>
    <row r="389">
      <c r="A389" s="71"/>
      <c r="B389" s="71"/>
      <c r="C389" s="71"/>
      <c r="D389" s="71"/>
      <c r="E389" s="71"/>
      <c r="F389" s="71"/>
      <c r="G389" s="71"/>
      <c r="H389" s="71"/>
      <c r="I389" s="72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</row>
    <row r="390">
      <c r="A390" s="71"/>
      <c r="B390" s="71"/>
      <c r="C390" s="71"/>
      <c r="D390" s="71"/>
      <c r="E390" s="71"/>
      <c r="F390" s="71"/>
      <c r="G390" s="71"/>
      <c r="H390" s="71"/>
      <c r="I390" s="72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</row>
    <row r="391">
      <c r="A391" s="71"/>
      <c r="B391" s="71"/>
      <c r="C391" s="71"/>
      <c r="D391" s="71"/>
      <c r="E391" s="71"/>
      <c r="F391" s="71"/>
      <c r="G391" s="71"/>
      <c r="H391" s="71"/>
      <c r="I391" s="72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</row>
    <row r="392">
      <c r="A392" s="71"/>
      <c r="B392" s="71"/>
      <c r="C392" s="71"/>
      <c r="D392" s="71"/>
      <c r="E392" s="71"/>
      <c r="F392" s="71"/>
      <c r="G392" s="71"/>
      <c r="H392" s="71"/>
      <c r="I392" s="72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</row>
    <row r="393">
      <c r="A393" s="71"/>
      <c r="B393" s="71"/>
      <c r="C393" s="71"/>
      <c r="D393" s="71"/>
      <c r="E393" s="71"/>
      <c r="F393" s="71"/>
      <c r="G393" s="71"/>
      <c r="H393" s="71"/>
      <c r="I393" s="72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</row>
    <row r="394">
      <c r="A394" s="71"/>
      <c r="B394" s="71"/>
      <c r="C394" s="71"/>
      <c r="D394" s="71"/>
      <c r="E394" s="71"/>
      <c r="F394" s="71"/>
      <c r="G394" s="71"/>
      <c r="H394" s="71"/>
      <c r="I394" s="72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</row>
    <row r="395">
      <c r="A395" s="71"/>
      <c r="B395" s="71"/>
      <c r="C395" s="71"/>
      <c r="D395" s="71"/>
      <c r="E395" s="71"/>
      <c r="F395" s="71"/>
      <c r="G395" s="71"/>
      <c r="H395" s="71"/>
      <c r="I395" s="72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</row>
    <row r="396">
      <c r="A396" s="71"/>
      <c r="B396" s="71"/>
      <c r="C396" s="71"/>
      <c r="D396" s="71"/>
      <c r="E396" s="71"/>
      <c r="F396" s="71"/>
      <c r="G396" s="71"/>
      <c r="H396" s="71"/>
      <c r="I396" s="72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</row>
    <row r="397">
      <c r="A397" s="71"/>
      <c r="B397" s="71"/>
      <c r="C397" s="71"/>
      <c r="D397" s="71"/>
      <c r="E397" s="71"/>
      <c r="F397" s="71"/>
      <c r="G397" s="71"/>
      <c r="H397" s="71"/>
      <c r="I397" s="72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</row>
    <row r="398">
      <c r="A398" s="71"/>
      <c r="B398" s="71"/>
      <c r="C398" s="71"/>
      <c r="D398" s="71"/>
      <c r="E398" s="71"/>
      <c r="F398" s="71"/>
      <c r="G398" s="71"/>
      <c r="H398" s="71"/>
      <c r="I398" s="72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</row>
    <row r="399">
      <c r="A399" s="71"/>
      <c r="B399" s="71"/>
      <c r="C399" s="71"/>
      <c r="D399" s="71"/>
      <c r="E399" s="71"/>
      <c r="F399" s="71"/>
      <c r="G399" s="71"/>
      <c r="H399" s="71"/>
      <c r="I399" s="72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</row>
    <row r="400">
      <c r="A400" s="71"/>
      <c r="B400" s="71"/>
      <c r="C400" s="71"/>
      <c r="D400" s="71"/>
      <c r="E400" s="71"/>
      <c r="F400" s="71"/>
      <c r="G400" s="71"/>
      <c r="H400" s="71"/>
      <c r="I400" s="72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</row>
    <row r="401">
      <c r="A401" s="71"/>
      <c r="B401" s="71"/>
      <c r="C401" s="71"/>
      <c r="D401" s="71"/>
      <c r="E401" s="71"/>
      <c r="F401" s="71"/>
      <c r="G401" s="71"/>
      <c r="H401" s="71"/>
      <c r="I401" s="72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</row>
    <row r="402">
      <c r="A402" s="71"/>
      <c r="B402" s="71"/>
      <c r="C402" s="71"/>
      <c r="D402" s="71"/>
      <c r="E402" s="71"/>
      <c r="F402" s="71"/>
      <c r="G402" s="71"/>
      <c r="H402" s="71"/>
      <c r="I402" s="72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</row>
    <row r="403">
      <c r="A403" s="71"/>
      <c r="B403" s="71"/>
      <c r="C403" s="71"/>
      <c r="D403" s="71"/>
      <c r="E403" s="71"/>
      <c r="F403" s="71"/>
      <c r="G403" s="71"/>
      <c r="H403" s="71"/>
      <c r="I403" s="72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</row>
    <row r="404">
      <c r="A404" s="71"/>
      <c r="B404" s="71"/>
      <c r="C404" s="71"/>
      <c r="D404" s="71"/>
      <c r="E404" s="71"/>
      <c r="F404" s="71"/>
      <c r="G404" s="71"/>
      <c r="H404" s="71"/>
      <c r="I404" s="72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</row>
    <row r="405">
      <c r="A405" s="71"/>
      <c r="B405" s="71"/>
      <c r="C405" s="71"/>
      <c r="D405" s="71"/>
      <c r="E405" s="71"/>
      <c r="F405" s="71"/>
      <c r="G405" s="71"/>
      <c r="H405" s="71"/>
      <c r="I405" s="72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</row>
    <row r="406">
      <c r="A406" s="71"/>
      <c r="B406" s="71"/>
      <c r="C406" s="71"/>
      <c r="D406" s="71"/>
      <c r="E406" s="71"/>
      <c r="F406" s="71"/>
      <c r="G406" s="71"/>
      <c r="H406" s="71"/>
      <c r="I406" s="72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</row>
    <row r="407">
      <c r="A407" s="71"/>
      <c r="B407" s="71"/>
      <c r="C407" s="71"/>
      <c r="D407" s="71"/>
      <c r="E407" s="71"/>
      <c r="F407" s="71"/>
      <c r="G407" s="71"/>
      <c r="H407" s="71"/>
      <c r="I407" s="72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</row>
    <row r="408">
      <c r="A408" s="71"/>
      <c r="B408" s="71"/>
      <c r="C408" s="71"/>
      <c r="D408" s="71"/>
      <c r="E408" s="71"/>
      <c r="F408" s="71"/>
      <c r="G408" s="71"/>
      <c r="H408" s="71"/>
      <c r="I408" s="72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</row>
    <row r="409">
      <c r="A409" s="71"/>
      <c r="B409" s="71"/>
      <c r="C409" s="71"/>
      <c r="D409" s="71"/>
      <c r="E409" s="71"/>
      <c r="F409" s="71"/>
      <c r="G409" s="71"/>
      <c r="H409" s="71"/>
      <c r="I409" s="72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</row>
    <row r="410">
      <c r="A410" s="71"/>
      <c r="B410" s="71"/>
      <c r="C410" s="71"/>
      <c r="D410" s="71"/>
      <c r="E410" s="71"/>
      <c r="F410" s="71"/>
      <c r="G410" s="71"/>
      <c r="H410" s="71"/>
      <c r="I410" s="72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</row>
    <row r="411">
      <c r="A411" s="71"/>
      <c r="B411" s="71"/>
      <c r="C411" s="71"/>
      <c r="D411" s="71"/>
      <c r="E411" s="71"/>
      <c r="F411" s="71"/>
      <c r="G411" s="71"/>
      <c r="H411" s="71"/>
      <c r="I411" s="72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</row>
    <row r="412">
      <c r="A412" s="71"/>
      <c r="B412" s="71"/>
      <c r="C412" s="71"/>
      <c r="D412" s="71"/>
      <c r="E412" s="71"/>
      <c r="F412" s="71"/>
      <c r="G412" s="71"/>
      <c r="H412" s="71"/>
      <c r="I412" s="72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</row>
    <row r="413">
      <c r="A413" s="71"/>
      <c r="B413" s="71"/>
      <c r="C413" s="71"/>
      <c r="D413" s="71"/>
      <c r="E413" s="71"/>
      <c r="F413" s="71"/>
      <c r="G413" s="71"/>
      <c r="H413" s="71"/>
      <c r="I413" s="72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</row>
    <row r="414">
      <c r="A414" s="71"/>
      <c r="B414" s="71"/>
      <c r="C414" s="71"/>
      <c r="D414" s="71"/>
      <c r="E414" s="71"/>
      <c r="F414" s="71"/>
      <c r="G414" s="71"/>
      <c r="H414" s="71"/>
      <c r="I414" s="72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</row>
    <row r="415">
      <c r="A415" s="71"/>
      <c r="B415" s="71"/>
      <c r="C415" s="71"/>
      <c r="D415" s="71"/>
      <c r="E415" s="71"/>
      <c r="F415" s="71"/>
      <c r="G415" s="71"/>
      <c r="H415" s="71"/>
      <c r="I415" s="72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</row>
    <row r="416">
      <c r="A416" s="71"/>
      <c r="B416" s="71"/>
      <c r="C416" s="71"/>
      <c r="D416" s="71"/>
      <c r="E416" s="71"/>
      <c r="F416" s="71"/>
      <c r="G416" s="71"/>
      <c r="H416" s="71"/>
      <c r="I416" s="72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</row>
    <row r="417">
      <c r="A417" s="71"/>
      <c r="B417" s="71"/>
      <c r="C417" s="71"/>
      <c r="D417" s="71"/>
      <c r="E417" s="71"/>
      <c r="F417" s="71"/>
      <c r="G417" s="71"/>
      <c r="H417" s="71"/>
      <c r="I417" s="72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</row>
    <row r="418">
      <c r="A418" s="71"/>
      <c r="B418" s="71"/>
      <c r="C418" s="71"/>
      <c r="D418" s="71"/>
      <c r="E418" s="71"/>
      <c r="F418" s="71"/>
      <c r="G418" s="71"/>
      <c r="H418" s="71"/>
      <c r="I418" s="72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</row>
    <row r="419">
      <c r="A419" s="71"/>
      <c r="B419" s="71"/>
      <c r="C419" s="71"/>
      <c r="D419" s="71"/>
      <c r="E419" s="71"/>
      <c r="F419" s="71"/>
      <c r="G419" s="71"/>
      <c r="H419" s="71"/>
      <c r="I419" s="72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</row>
    <row r="420">
      <c r="A420" s="71"/>
      <c r="B420" s="71"/>
      <c r="C420" s="71"/>
      <c r="D420" s="71"/>
      <c r="E420" s="71"/>
      <c r="F420" s="71"/>
      <c r="G420" s="71"/>
      <c r="H420" s="71"/>
      <c r="I420" s="72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</row>
    <row r="421">
      <c r="A421" s="71"/>
      <c r="B421" s="71"/>
      <c r="C421" s="71"/>
      <c r="D421" s="71"/>
      <c r="E421" s="71"/>
      <c r="F421" s="71"/>
      <c r="G421" s="71"/>
      <c r="H421" s="71"/>
      <c r="I421" s="72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</row>
    <row r="422">
      <c r="A422" s="71"/>
      <c r="B422" s="71"/>
      <c r="C422" s="71"/>
      <c r="D422" s="71"/>
      <c r="E422" s="71"/>
      <c r="F422" s="71"/>
      <c r="G422" s="71"/>
      <c r="H422" s="71"/>
      <c r="I422" s="72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</row>
    <row r="423">
      <c r="A423" s="71"/>
      <c r="B423" s="71"/>
      <c r="C423" s="71"/>
      <c r="D423" s="71"/>
      <c r="E423" s="71"/>
      <c r="F423" s="71"/>
      <c r="G423" s="71"/>
      <c r="H423" s="71"/>
      <c r="I423" s="72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</row>
    <row r="424">
      <c r="A424" s="71"/>
      <c r="B424" s="71"/>
      <c r="C424" s="71"/>
      <c r="D424" s="71"/>
      <c r="E424" s="71"/>
      <c r="F424" s="71"/>
      <c r="G424" s="71"/>
      <c r="H424" s="71"/>
      <c r="I424" s="72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</row>
    <row r="425">
      <c r="A425" s="71"/>
      <c r="B425" s="71"/>
      <c r="C425" s="71"/>
      <c r="D425" s="71"/>
      <c r="E425" s="71"/>
      <c r="F425" s="71"/>
      <c r="G425" s="71"/>
      <c r="H425" s="71"/>
      <c r="I425" s="72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</row>
    <row r="426">
      <c r="A426" s="71"/>
      <c r="B426" s="71"/>
      <c r="C426" s="71"/>
      <c r="D426" s="71"/>
      <c r="E426" s="71"/>
      <c r="F426" s="71"/>
      <c r="G426" s="71"/>
      <c r="H426" s="71"/>
      <c r="I426" s="72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</row>
    <row r="427">
      <c r="A427" s="71"/>
      <c r="B427" s="71"/>
      <c r="C427" s="71"/>
      <c r="D427" s="71"/>
      <c r="E427" s="71"/>
      <c r="F427" s="71"/>
      <c r="G427" s="71"/>
      <c r="H427" s="71"/>
      <c r="I427" s="72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</row>
    <row r="428">
      <c r="A428" s="71"/>
      <c r="B428" s="71"/>
      <c r="C428" s="71"/>
      <c r="D428" s="71"/>
      <c r="E428" s="71"/>
      <c r="F428" s="71"/>
      <c r="G428" s="71"/>
      <c r="H428" s="71"/>
      <c r="I428" s="72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</row>
    <row r="429">
      <c r="A429" s="71"/>
      <c r="B429" s="71"/>
      <c r="C429" s="71"/>
      <c r="D429" s="71"/>
      <c r="E429" s="71"/>
      <c r="F429" s="71"/>
      <c r="G429" s="71"/>
      <c r="H429" s="71"/>
      <c r="I429" s="72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</row>
    <row r="430">
      <c r="A430" s="71"/>
      <c r="B430" s="71"/>
      <c r="C430" s="71"/>
      <c r="D430" s="71"/>
      <c r="E430" s="71"/>
      <c r="F430" s="71"/>
      <c r="G430" s="71"/>
      <c r="H430" s="71"/>
      <c r="I430" s="72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</row>
    <row r="431">
      <c r="A431" s="71"/>
      <c r="B431" s="71"/>
      <c r="C431" s="71"/>
      <c r="D431" s="71"/>
      <c r="E431" s="71"/>
      <c r="F431" s="71"/>
      <c r="G431" s="71"/>
      <c r="H431" s="71"/>
      <c r="I431" s="72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</row>
    <row r="432">
      <c r="A432" s="71"/>
      <c r="B432" s="71"/>
      <c r="C432" s="71"/>
      <c r="D432" s="71"/>
      <c r="E432" s="71"/>
      <c r="F432" s="71"/>
      <c r="G432" s="71"/>
      <c r="H432" s="71"/>
      <c r="I432" s="72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</row>
    <row r="433">
      <c r="A433" s="71"/>
      <c r="B433" s="71"/>
      <c r="C433" s="71"/>
      <c r="D433" s="71"/>
      <c r="E433" s="71"/>
      <c r="F433" s="71"/>
      <c r="G433" s="71"/>
      <c r="H433" s="71"/>
      <c r="I433" s="72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</row>
    <row r="434">
      <c r="A434" s="71"/>
      <c r="B434" s="71"/>
      <c r="C434" s="71"/>
      <c r="D434" s="71"/>
      <c r="E434" s="71"/>
      <c r="F434" s="71"/>
      <c r="G434" s="71"/>
      <c r="H434" s="71"/>
      <c r="I434" s="72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</row>
    <row r="435">
      <c r="A435" s="71"/>
      <c r="B435" s="71"/>
      <c r="C435" s="71"/>
      <c r="D435" s="71"/>
      <c r="E435" s="71"/>
      <c r="F435" s="71"/>
      <c r="G435" s="71"/>
      <c r="H435" s="71"/>
      <c r="I435" s="72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</row>
    <row r="436">
      <c r="A436" s="71"/>
      <c r="B436" s="71"/>
      <c r="C436" s="71"/>
      <c r="D436" s="71"/>
      <c r="E436" s="71"/>
      <c r="F436" s="71"/>
      <c r="G436" s="71"/>
      <c r="H436" s="71"/>
      <c r="I436" s="72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</row>
    <row r="437">
      <c r="A437" s="71"/>
      <c r="B437" s="71"/>
      <c r="C437" s="71"/>
      <c r="D437" s="71"/>
      <c r="E437" s="71"/>
      <c r="F437" s="71"/>
      <c r="G437" s="71"/>
      <c r="H437" s="71"/>
      <c r="I437" s="72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</row>
    <row r="438">
      <c r="A438" s="71"/>
      <c r="B438" s="71"/>
      <c r="C438" s="71"/>
      <c r="D438" s="71"/>
      <c r="E438" s="71"/>
      <c r="F438" s="71"/>
      <c r="G438" s="71"/>
      <c r="H438" s="71"/>
      <c r="I438" s="72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</row>
    <row r="439">
      <c r="A439" s="71"/>
      <c r="B439" s="71"/>
      <c r="C439" s="71"/>
      <c r="D439" s="71"/>
      <c r="E439" s="71"/>
      <c r="F439" s="71"/>
      <c r="G439" s="71"/>
      <c r="H439" s="71"/>
      <c r="I439" s="72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</row>
    <row r="440">
      <c r="A440" s="71"/>
      <c r="B440" s="71"/>
      <c r="C440" s="71"/>
      <c r="D440" s="71"/>
      <c r="E440" s="71"/>
      <c r="F440" s="71"/>
      <c r="G440" s="71"/>
      <c r="H440" s="71"/>
      <c r="I440" s="72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</row>
    <row r="441">
      <c r="A441" s="71"/>
      <c r="B441" s="71"/>
      <c r="C441" s="71"/>
      <c r="D441" s="71"/>
      <c r="E441" s="71"/>
      <c r="F441" s="71"/>
      <c r="G441" s="71"/>
      <c r="H441" s="71"/>
      <c r="I441" s="72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</row>
    <row r="442">
      <c r="A442" s="71"/>
      <c r="B442" s="71"/>
      <c r="C442" s="71"/>
      <c r="D442" s="71"/>
      <c r="E442" s="71"/>
      <c r="F442" s="71"/>
      <c r="G442" s="71"/>
      <c r="H442" s="71"/>
      <c r="I442" s="72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</row>
    <row r="443">
      <c r="A443" s="71"/>
      <c r="B443" s="71"/>
      <c r="C443" s="71"/>
      <c r="D443" s="71"/>
      <c r="E443" s="71"/>
      <c r="F443" s="71"/>
      <c r="G443" s="71"/>
      <c r="H443" s="71"/>
      <c r="I443" s="72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</row>
    <row r="444">
      <c r="A444" s="71"/>
      <c r="B444" s="71"/>
      <c r="C444" s="71"/>
      <c r="D444" s="71"/>
      <c r="E444" s="71"/>
      <c r="F444" s="71"/>
      <c r="G444" s="71"/>
      <c r="H444" s="71"/>
      <c r="I444" s="72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</row>
    <row r="445">
      <c r="A445" s="71"/>
      <c r="B445" s="71"/>
      <c r="C445" s="71"/>
      <c r="D445" s="71"/>
      <c r="E445" s="71"/>
      <c r="F445" s="71"/>
      <c r="G445" s="71"/>
      <c r="H445" s="71"/>
      <c r="I445" s="72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</row>
    <row r="446">
      <c r="A446" s="71"/>
      <c r="B446" s="71"/>
      <c r="C446" s="71"/>
      <c r="D446" s="71"/>
      <c r="E446" s="71"/>
      <c r="F446" s="71"/>
      <c r="G446" s="71"/>
      <c r="H446" s="71"/>
      <c r="I446" s="72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</row>
    <row r="447">
      <c r="A447" s="71"/>
      <c r="B447" s="71"/>
      <c r="C447" s="71"/>
      <c r="D447" s="71"/>
      <c r="E447" s="71"/>
      <c r="F447" s="71"/>
      <c r="G447" s="71"/>
      <c r="H447" s="71"/>
      <c r="I447" s="72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</row>
    <row r="448">
      <c r="A448" s="71"/>
      <c r="B448" s="71"/>
      <c r="C448" s="71"/>
      <c r="D448" s="71"/>
      <c r="E448" s="71"/>
      <c r="F448" s="71"/>
      <c r="G448" s="71"/>
      <c r="H448" s="71"/>
      <c r="I448" s="72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</row>
    <row r="449">
      <c r="A449" s="71"/>
      <c r="B449" s="71"/>
      <c r="C449" s="71"/>
      <c r="D449" s="71"/>
      <c r="E449" s="71"/>
      <c r="F449" s="71"/>
      <c r="G449" s="71"/>
      <c r="H449" s="71"/>
      <c r="I449" s="72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</row>
    <row r="450">
      <c r="A450" s="71"/>
      <c r="B450" s="71"/>
      <c r="C450" s="71"/>
      <c r="D450" s="71"/>
      <c r="E450" s="71"/>
      <c r="F450" s="71"/>
      <c r="G450" s="71"/>
      <c r="H450" s="71"/>
      <c r="I450" s="72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</row>
    <row r="451">
      <c r="A451" s="71"/>
      <c r="B451" s="71"/>
      <c r="C451" s="71"/>
      <c r="D451" s="71"/>
      <c r="E451" s="71"/>
      <c r="F451" s="71"/>
      <c r="G451" s="71"/>
      <c r="H451" s="71"/>
      <c r="I451" s="72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</row>
    <row r="452">
      <c r="A452" s="71"/>
      <c r="B452" s="71"/>
      <c r="C452" s="71"/>
      <c r="D452" s="71"/>
      <c r="E452" s="71"/>
      <c r="F452" s="71"/>
      <c r="G452" s="71"/>
      <c r="H452" s="71"/>
      <c r="I452" s="72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</row>
    <row r="453">
      <c r="A453" s="71"/>
      <c r="B453" s="71"/>
      <c r="C453" s="71"/>
      <c r="D453" s="71"/>
      <c r="E453" s="71"/>
      <c r="F453" s="71"/>
      <c r="G453" s="71"/>
      <c r="H453" s="71"/>
      <c r="I453" s="72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</row>
    <row r="454">
      <c r="A454" s="71"/>
      <c r="B454" s="71"/>
      <c r="C454" s="71"/>
      <c r="D454" s="71"/>
      <c r="E454" s="71"/>
      <c r="F454" s="71"/>
      <c r="G454" s="71"/>
      <c r="H454" s="71"/>
      <c r="I454" s="72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</row>
    <row r="455">
      <c r="A455" s="71"/>
      <c r="B455" s="71"/>
      <c r="C455" s="71"/>
      <c r="D455" s="71"/>
      <c r="E455" s="71"/>
      <c r="F455" s="71"/>
      <c r="G455" s="71"/>
      <c r="H455" s="71"/>
      <c r="I455" s="72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</row>
    <row r="456">
      <c r="A456" s="71"/>
      <c r="B456" s="71"/>
      <c r="C456" s="71"/>
      <c r="D456" s="71"/>
      <c r="E456" s="71"/>
      <c r="F456" s="71"/>
      <c r="G456" s="71"/>
      <c r="H456" s="71"/>
      <c r="I456" s="72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</row>
    <row r="457">
      <c r="A457" s="71"/>
      <c r="B457" s="71"/>
      <c r="C457" s="71"/>
      <c r="D457" s="71"/>
      <c r="E457" s="71"/>
      <c r="F457" s="71"/>
      <c r="G457" s="71"/>
      <c r="H457" s="71"/>
      <c r="I457" s="72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</row>
    <row r="458">
      <c r="A458" s="71"/>
      <c r="B458" s="71"/>
      <c r="C458" s="71"/>
      <c r="D458" s="71"/>
      <c r="E458" s="71"/>
      <c r="F458" s="71"/>
      <c r="G458" s="71"/>
      <c r="H458" s="71"/>
      <c r="I458" s="72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</row>
    <row r="459">
      <c r="A459" s="71"/>
      <c r="B459" s="71"/>
      <c r="C459" s="71"/>
      <c r="D459" s="71"/>
      <c r="E459" s="71"/>
      <c r="F459" s="71"/>
      <c r="G459" s="71"/>
      <c r="H459" s="71"/>
      <c r="I459" s="72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</row>
    <row r="460">
      <c r="A460" s="71"/>
      <c r="B460" s="71"/>
      <c r="C460" s="71"/>
      <c r="D460" s="71"/>
      <c r="E460" s="71"/>
      <c r="F460" s="71"/>
      <c r="G460" s="71"/>
      <c r="H460" s="71"/>
      <c r="I460" s="72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</row>
    <row r="461">
      <c r="A461" s="71"/>
      <c r="B461" s="71"/>
      <c r="C461" s="71"/>
      <c r="D461" s="71"/>
      <c r="E461" s="71"/>
      <c r="F461" s="71"/>
      <c r="G461" s="71"/>
      <c r="H461" s="71"/>
      <c r="I461" s="72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</row>
    <row r="462">
      <c r="A462" s="71"/>
      <c r="B462" s="71"/>
      <c r="C462" s="71"/>
      <c r="D462" s="71"/>
      <c r="E462" s="71"/>
      <c r="F462" s="71"/>
      <c r="G462" s="71"/>
      <c r="H462" s="71"/>
      <c r="I462" s="72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</row>
    <row r="463">
      <c r="A463" s="71"/>
      <c r="B463" s="71"/>
      <c r="C463" s="71"/>
      <c r="D463" s="71"/>
      <c r="E463" s="71"/>
      <c r="F463" s="71"/>
      <c r="G463" s="71"/>
      <c r="H463" s="71"/>
      <c r="I463" s="72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</row>
    <row r="464">
      <c r="A464" s="71"/>
      <c r="B464" s="71"/>
      <c r="C464" s="71"/>
      <c r="D464" s="71"/>
      <c r="E464" s="71"/>
      <c r="F464" s="71"/>
      <c r="G464" s="71"/>
      <c r="H464" s="71"/>
      <c r="I464" s="72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</row>
    <row r="465">
      <c r="A465" s="71"/>
      <c r="B465" s="71"/>
      <c r="C465" s="71"/>
      <c r="D465" s="71"/>
      <c r="E465" s="71"/>
      <c r="F465" s="71"/>
      <c r="G465" s="71"/>
      <c r="H465" s="71"/>
      <c r="I465" s="72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</row>
    <row r="466">
      <c r="A466" s="71"/>
      <c r="B466" s="71"/>
      <c r="C466" s="71"/>
      <c r="D466" s="71"/>
      <c r="E466" s="71"/>
      <c r="F466" s="71"/>
      <c r="G466" s="71"/>
      <c r="H466" s="71"/>
      <c r="I466" s="72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</row>
    <row r="467">
      <c r="A467" s="71"/>
      <c r="B467" s="71"/>
      <c r="C467" s="71"/>
      <c r="D467" s="71"/>
      <c r="E467" s="71"/>
      <c r="F467" s="71"/>
      <c r="G467" s="71"/>
      <c r="H467" s="71"/>
      <c r="I467" s="72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</row>
    <row r="468">
      <c r="A468" s="71"/>
      <c r="B468" s="71"/>
      <c r="C468" s="71"/>
      <c r="D468" s="71"/>
      <c r="E468" s="71"/>
      <c r="F468" s="71"/>
      <c r="G468" s="71"/>
      <c r="H468" s="71"/>
      <c r="I468" s="72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</row>
    <row r="469">
      <c r="A469" s="71"/>
      <c r="B469" s="71"/>
      <c r="C469" s="71"/>
      <c r="D469" s="71"/>
      <c r="E469" s="71"/>
      <c r="F469" s="71"/>
      <c r="G469" s="71"/>
      <c r="H469" s="71"/>
      <c r="I469" s="72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</row>
    <row r="470">
      <c r="A470" s="71"/>
      <c r="B470" s="71"/>
      <c r="C470" s="71"/>
      <c r="D470" s="71"/>
      <c r="E470" s="71"/>
      <c r="F470" s="71"/>
      <c r="G470" s="71"/>
      <c r="H470" s="71"/>
      <c r="I470" s="72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</row>
    <row r="471">
      <c r="A471" s="71"/>
      <c r="B471" s="71"/>
      <c r="C471" s="71"/>
      <c r="D471" s="71"/>
      <c r="E471" s="71"/>
      <c r="F471" s="71"/>
      <c r="G471" s="71"/>
      <c r="H471" s="71"/>
      <c r="I471" s="72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</row>
    <row r="472">
      <c r="A472" s="71"/>
      <c r="B472" s="71"/>
      <c r="C472" s="71"/>
      <c r="D472" s="71"/>
      <c r="E472" s="71"/>
      <c r="F472" s="71"/>
      <c r="G472" s="71"/>
      <c r="H472" s="71"/>
      <c r="I472" s="72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</row>
    <row r="473">
      <c r="A473" s="71"/>
      <c r="B473" s="71"/>
      <c r="C473" s="71"/>
      <c r="D473" s="71"/>
      <c r="E473" s="71"/>
      <c r="F473" s="71"/>
      <c r="G473" s="71"/>
      <c r="H473" s="71"/>
      <c r="I473" s="72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</row>
    <row r="474">
      <c r="A474" s="71"/>
      <c r="B474" s="71"/>
      <c r="C474" s="71"/>
      <c r="D474" s="71"/>
      <c r="E474" s="71"/>
      <c r="F474" s="71"/>
      <c r="G474" s="71"/>
      <c r="H474" s="71"/>
      <c r="I474" s="72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</row>
    <row r="475">
      <c r="A475" s="71"/>
      <c r="B475" s="71"/>
      <c r="C475" s="71"/>
      <c r="D475" s="71"/>
      <c r="E475" s="71"/>
      <c r="F475" s="71"/>
      <c r="G475" s="71"/>
      <c r="H475" s="71"/>
      <c r="I475" s="72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</row>
    <row r="476">
      <c r="A476" s="71"/>
      <c r="B476" s="71"/>
      <c r="C476" s="71"/>
      <c r="D476" s="71"/>
      <c r="E476" s="71"/>
      <c r="F476" s="71"/>
      <c r="G476" s="71"/>
      <c r="H476" s="71"/>
      <c r="I476" s="72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</row>
    <row r="477">
      <c r="A477" s="71"/>
      <c r="B477" s="71"/>
      <c r="C477" s="71"/>
      <c r="D477" s="71"/>
      <c r="E477" s="71"/>
      <c r="F477" s="71"/>
      <c r="G477" s="71"/>
      <c r="H477" s="71"/>
      <c r="I477" s="72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</row>
    <row r="478">
      <c r="A478" s="71"/>
      <c r="B478" s="71"/>
      <c r="C478" s="71"/>
      <c r="D478" s="71"/>
      <c r="E478" s="71"/>
      <c r="F478" s="71"/>
      <c r="G478" s="71"/>
      <c r="H478" s="71"/>
      <c r="I478" s="72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</row>
    <row r="479">
      <c r="A479" s="71"/>
      <c r="B479" s="71"/>
      <c r="C479" s="71"/>
      <c r="D479" s="71"/>
      <c r="E479" s="71"/>
      <c r="F479" s="71"/>
      <c r="G479" s="71"/>
      <c r="H479" s="71"/>
      <c r="I479" s="72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</row>
    <row r="480">
      <c r="A480" s="71"/>
      <c r="B480" s="71"/>
      <c r="C480" s="71"/>
      <c r="D480" s="71"/>
      <c r="E480" s="71"/>
      <c r="F480" s="71"/>
      <c r="G480" s="71"/>
      <c r="H480" s="71"/>
      <c r="I480" s="72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</row>
    <row r="481">
      <c r="A481" s="71"/>
      <c r="B481" s="71"/>
      <c r="C481" s="71"/>
      <c r="D481" s="71"/>
      <c r="E481" s="71"/>
      <c r="F481" s="71"/>
      <c r="G481" s="71"/>
      <c r="H481" s="71"/>
      <c r="I481" s="72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</row>
    <row r="482">
      <c r="A482" s="71"/>
      <c r="B482" s="71"/>
      <c r="C482" s="71"/>
      <c r="D482" s="71"/>
      <c r="E482" s="71"/>
      <c r="F482" s="71"/>
      <c r="G482" s="71"/>
      <c r="H482" s="71"/>
      <c r="I482" s="72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</row>
    <row r="483">
      <c r="A483" s="71"/>
      <c r="B483" s="71"/>
      <c r="C483" s="71"/>
      <c r="D483" s="71"/>
      <c r="E483" s="71"/>
      <c r="F483" s="71"/>
      <c r="G483" s="71"/>
      <c r="H483" s="71"/>
      <c r="I483" s="72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</row>
    <row r="484">
      <c r="A484" s="71"/>
      <c r="B484" s="71"/>
      <c r="C484" s="71"/>
      <c r="D484" s="71"/>
      <c r="E484" s="71"/>
      <c r="F484" s="71"/>
      <c r="G484" s="71"/>
      <c r="H484" s="71"/>
      <c r="I484" s="72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</row>
    <row r="485">
      <c r="A485" s="71"/>
      <c r="B485" s="71"/>
      <c r="C485" s="71"/>
      <c r="D485" s="71"/>
      <c r="E485" s="71"/>
      <c r="F485" s="71"/>
      <c r="G485" s="71"/>
      <c r="H485" s="71"/>
      <c r="I485" s="72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</row>
    <row r="486">
      <c r="A486" s="71"/>
      <c r="B486" s="71"/>
      <c r="C486" s="71"/>
      <c r="D486" s="71"/>
      <c r="E486" s="71"/>
      <c r="F486" s="71"/>
      <c r="G486" s="71"/>
      <c r="H486" s="71"/>
      <c r="I486" s="72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</row>
    <row r="487">
      <c r="A487" s="71"/>
      <c r="B487" s="71"/>
      <c r="C487" s="71"/>
      <c r="D487" s="71"/>
      <c r="E487" s="71"/>
      <c r="F487" s="71"/>
      <c r="G487" s="71"/>
      <c r="H487" s="71"/>
      <c r="I487" s="72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</row>
    <row r="488">
      <c r="A488" s="71"/>
      <c r="B488" s="71"/>
      <c r="C488" s="71"/>
      <c r="D488" s="71"/>
      <c r="E488" s="71"/>
      <c r="F488" s="71"/>
      <c r="G488" s="71"/>
      <c r="H488" s="71"/>
      <c r="I488" s="72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</row>
    <row r="489">
      <c r="A489" s="71"/>
      <c r="B489" s="71"/>
      <c r="C489" s="71"/>
      <c r="D489" s="71"/>
      <c r="E489" s="71"/>
      <c r="F489" s="71"/>
      <c r="G489" s="71"/>
      <c r="H489" s="71"/>
      <c r="I489" s="72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</row>
    <row r="490">
      <c r="A490" s="71"/>
      <c r="B490" s="71"/>
      <c r="C490" s="71"/>
      <c r="D490" s="71"/>
      <c r="E490" s="71"/>
      <c r="F490" s="71"/>
      <c r="G490" s="71"/>
      <c r="H490" s="71"/>
      <c r="I490" s="72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</row>
    <row r="491">
      <c r="A491" s="71"/>
      <c r="B491" s="71"/>
      <c r="C491" s="71"/>
      <c r="D491" s="71"/>
      <c r="E491" s="71"/>
      <c r="F491" s="71"/>
      <c r="G491" s="71"/>
      <c r="H491" s="71"/>
      <c r="I491" s="72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</row>
    <row r="492">
      <c r="A492" s="71"/>
      <c r="B492" s="71"/>
      <c r="C492" s="71"/>
      <c r="D492" s="71"/>
      <c r="E492" s="71"/>
      <c r="F492" s="71"/>
      <c r="G492" s="71"/>
      <c r="H492" s="71"/>
      <c r="I492" s="72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</row>
    <row r="493">
      <c r="A493" s="71"/>
      <c r="B493" s="71"/>
      <c r="C493" s="71"/>
      <c r="D493" s="71"/>
      <c r="E493" s="71"/>
      <c r="F493" s="71"/>
      <c r="G493" s="71"/>
      <c r="H493" s="71"/>
      <c r="I493" s="72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</row>
    <row r="494">
      <c r="A494" s="71"/>
      <c r="B494" s="71"/>
      <c r="C494" s="71"/>
      <c r="D494" s="71"/>
      <c r="E494" s="71"/>
      <c r="F494" s="71"/>
      <c r="G494" s="71"/>
      <c r="H494" s="71"/>
      <c r="I494" s="72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</row>
    <row r="495">
      <c r="A495" s="71"/>
      <c r="B495" s="71"/>
      <c r="C495" s="71"/>
      <c r="D495" s="71"/>
      <c r="E495" s="71"/>
      <c r="F495" s="71"/>
      <c r="G495" s="71"/>
      <c r="H495" s="71"/>
      <c r="I495" s="72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</row>
    <row r="496">
      <c r="A496" s="71"/>
      <c r="B496" s="71"/>
      <c r="C496" s="71"/>
      <c r="D496" s="71"/>
      <c r="E496" s="71"/>
      <c r="F496" s="71"/>
      <c r="G496" s="71"/>
      <c r="H496" s="71"/>
      <c r="I496" s="72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</row>
    <row r="497">
      <c r="A497" s="71"/>
      <c r="B497" s="71"/>
      <c r="C497" s="71"/>
      <c r="D497" s="71"/>
      <c r="E497" s="71"/>
      <c r="F497" s="71"/>
      <c r="G497" s="71"/>
      <c r="H497" s="71"/>
      <c r="I497" s="72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</row>
    <row r="498">
      <c r="A498" s="71"/>
      <c r="B498" s="71"/>
      <c r="C498" s="71"/>
      <c r="D498" s="71"/>
      <c r="E498" s="71"/>
      <c r="F498" s="71"/>
      <c r="G498" s="71"/>
      <c r="H498" s="71"/>
      <c r="I498" s="72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</row>
    <row r="499">
      <c r="A499" s="71"/>
      <c r="B499" s="71"/>
      <c r="C499" s="71"/>
      <c r="D499" s="71"/>
      <c r="E499" s="71"/>
      <c r="F499" s="71"/>
      <c r="G499" s="71"/>
      <c r="H499" s="71"/>
      <c r="I499" s="72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</row>
    <row r="500">
      <c r="A500" s="71"/>
      <c r="B500" s="71"/>
      <c r="C500" s="71"/>
      <c r="D500" s="71"/>
      <c r="E500" s="71"/>
      <c r="F500" s="71"/>
      <c r="G500" s="71"/>
      <c r="H500" s="71"/>
      <c r="I500" s="72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</row>
    <row r="501">
      <c r="A501" s="71"/>
      <c r="B501" s="71"/>
      <c r="C501" s="71"/>
      <c r="D501" s="71"/>
      <c r="E501" s="71"/>
      <c r="F501" s="71"/>
      <c r="G501" s="71"/>
      <c r="H501" s="71"/>
      <c r="I501" s="72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</row>
    <row r="502">
      <c r="A502" s="71"/>
      <c r="B502" s="71"/>
      <c r="C502" s="71"/>
      <c r="D502" s="71"/>
      <c r="E502" s="71"/>
      <c r="F502" s="71"/>
      <c r="G502" s="71"/>
      <c r="H502" s="71"/>
      <c r="I502" s="72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</row>
    <row r="503">
      <c r="A503" s="71"/>
      <c r="B503" s="71"/>
      <c r="C503" s="71"/>
      <c r="D503" s="71"/>
      <c r="E503" s="71"/>
      <c r="F503" s="71"/>
      <c r="G503" s="71"/>
      <c r="H503" s="71"/>
      <c r="I503" s="72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</row>
    <row r="504">
      <c r="A504" s="71"/>
      <c r="B504" s="71"/>
      <c r="C504" s="71"/>
      <c r="D504" s="71"/>
      <c r="E504" s="71"/>
      <c r="F504" s="71"/>
      <c r="G504" s="71"/>
      <c r="H504" s="71"/>
      <c r="I504" s="72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</row>
    <row r="505">
      <c r="A505" s="71"/>
      <c r="B505" s="71"/>
      <c r="C505" s="71"/>
      <c r="D505" s="71"/>
      <c r="E505" s="71"/>
      <c r="F505" s="71"/>
      <c r="G505" s="71"/>
      <c r="H505" s="71"/>
      <c r="I505" s="72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</row>
    <row r="506">
      <c r="A506" s="71"/>
      <c r="B506" s="71"/>
      <c r="C506" s="71"/>
      <c r="D506" s="71"/>
      <c r="E506" s="71"/>
      <c r="F506" s="71"/>
      <c r="G506" s="71"/>
      <c r="H506" s="71"/>
      <c r="I506" s="72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</row>
    <row r="507">
      <c r="A507" s="71"/>
      <c r="B507" s="71"/>
      <c r="C507" s="71"/>
      <c r="D507" s="71"/>
      <c r="E507" s="71"/>
      <c r="F507" s="71"/>
      <c r="G507" s="71"/>
      <c r="H507" s="71"/>
      <c r="I507" s="72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</row>
    <row r="508">
      <c r="A508" s="71"/>
      <c r="B508" s="71"/>
      <c r="C508" s="71"/>
      <c r="D508" s="71"/>
      <c r="E508" s="71"/>
      <c r="F508" s="71"/>
      <c r="G508" s="71"/>
      <c r="H508" s="71"/>
      <c r="I508" s="72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</row>
    <row r="509">
      <c r="A509" s="71"/>
      <c r="B509" s="71"/>
      <c r="C509" s="71"/>
      <c r="D509" s="71"/>
      <c r="E509" s="71"/>
      <c r="F509" s="71"/>
      <c r="G509" s="71"/>
      <c r="H509" s="71"/>
      <c r="I509" s="72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</row>
    <row r="510">
      <c r="A510" s="71"/>
      <c r="B510" s="71"/>
      <c r="C510" s="71"/>
      <c r="D510" s="71"/>
      <c r="E510" s="71"/>
      <c r="F510" s="71"/>
      <c r="G510" s="71"/>
      <c r="H510" s="71"/>
      <c r="I510" s="72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</row>
    <row r="511">
      <c r="A511" s="71"/>
      <c r="B511" s="71"/>
      <c r="C511" s="71"/>
      <c r="D511" s="71"/>
      <c r="E511" s="71"/>
      <c r="F511" s="71"/>
      <c r="G511" s="71"/>
      <c r="H511" s="71"/>
      <c r="I511" s="72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</row>
    <row r="512">
      <c r="A512" s="71"/>
      <c r="B512" s="71"/>
      <c r="C512" s="71"/>
      <c r="D512" s="71"/>
      <c r="E512" s="71"/>
      <c r="F512" s="71"/>
      <c r="G512" s="71"/>
      <c r="H512" s="71"/>
      <c r="I512" s="72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</row>
    <row r="513">
      <c r="A513" s="71"/>
      <c r="B513" s="71"/>
      <c r="C513" s="71"/>
      <c r="D513" s="71"/>
      <c r="E513" s="71"/>
      <c r="F513" s="71"/>
      <c r="G513" s="71"/>
      <c r="H513" s="71"/>
      <c r="I513" s="72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</row>
    <row r="514">
      <c r="A514" s="71"/>
      <c r="B514" s="71"/>
      <c r="C514" s="71"/>
      <c r="D514" s="71"/>
      <c r="E514" s="71"/>
      <c r="F514" s="71"/>
      <c r="G514" s="71"/>
      <c r="H514" s="71"/>
      <c r="I514" s="72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</row>
    <row r="515">
      <c r="A515" s="71"/>
      <c r="B515" s="71"/>
      <c r="C515" s="71"/>
      <c r="D515" s="71"/>
      <c r="E515" s="71"/>
      <c r="F515" s="71"/>
      <c r="G515" s="71"/>
      <c r="H515" s="71"/>
      <c r="I515" s="72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</row>
    <row r="516">
      <c r="A516" s="71"/>
      <c r="B516" s="71"/>
      <c r="C516" s="71"/>
      <c r="D516" s="71"/>
      <c r="E516" s="71"/>
      <c r="F516" s="71"/>
      <c r="G516" s="71"/>
      <c r="H516" s="71"/>
      <c r="I516" s="72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</row>
    <row r="517">
      <c r="A517" s="71"/>
      <c r="B517" s="71"/>
      <c r="C517" s="71"/>
      <c r="D517" s="71"/>
      <c r="E517" s="71"/>
      <c r="F517" s="71"/>
      <c r="G517" s="71"/>
      <c r="H517" s="71"/>
      <c r="I517" s="72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</row>
    <row r="518">
      <c r="A518" s="71"/>
      <c r="B518" s="71"/>
      <c r="C518" s="71"/>
      <c r="D518" s="71"/>
      <c r="E518" s="71"/>
      <c r="F518" s="71"/>
      <c r="G518" s="71"/>
      <c r="H518" s="71"/>
      <c r="I518" s="72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</row>
    <row r="519">
      <c r="A519" s="71"/>
      <c r="B519" s="71"/>
      <c r="C519" s="71"/>
      <c r="D519" s="71"/>
      <c r="E519" s="71"/>
      <c r="F519" s="71"/>
      <c r="G519" s="71"/>
      <c r="H519" s="71"/>
      <c r="I519" s="72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</row>
    <row r="520">
      <c r="A520" s="71"/>
      <c r="B520" s="71"/>
      <c r="C520" s="71"/>
      <c r="D520" s="71"/>
      <c r="E520" s="71"/>
      <c r="F520" s="71"/>
      <c r="G520" s="71"/>
      <c r="H520" s="71"/>
      <c r="I520" s="72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</row>
    <row r="521">
      <c r="A521" s="71"/>
      <c r="B521" s="71"/>
      <c r="C521" s="71"/>
      <c r="D521" s="71"/>
      <c r="E521" s="71"/>
      <c r="F521" s="71"/>
      <c r="G521" s="71"/>
      <c r="H521" s="71"/>
      <c r="I521" s="72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</row>
    <row r="522">
      <c r="A522" s="71"/>
      <c r="B522" s="71"/>
      <c r="C522" s="71"/>
      <c r="D522" s="71"/>
      <c r="E522" s="71"/>
      <c r="F522" s="71"/>
      <c r="G522" s="71"/>
      <c r="H522" s="71"/>
      <c r="I522" s="72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</row>
    <row r="523">
      <c r="A523" s="71"/>
      <c r="B523" s="71"/>
      <c r="C523" s="71"/>
      <c r="D523" s="71"/>
      <c r="E523" s="71"/>
      <c r="F523" s="71"/>
      <c r="G523" s="71"/>
      <c r="H523" s="71"/>
      <c r="I523" s="72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</row>
    <row r="524">
      <c r="A524" s="71"/>
      <c r="B524" s="71"/>
      <c r="C524" s="71"/>
      <c r="D524" s="71"/>
      <c r="E524" s="71"/>
      <c r="F524" s="71"/>
      <c r="G524" s="71"/>
      <c r="H524" s="71"/>
      <c r="I524" s="72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</row>
    <row r="525">
      <c r="A525" s="71"/>
      <c r="B525" s="71"/>
      <c r="C525" s="71"/>
      <c r="D525" s="71"/>
      <c r="E525" s="71"/>
      <c r="F525" s="71"/>
      <c r="G525" s="71"/>
      <c r="H525" s="71"/>
      <c r="I525" s="72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</row>
    <row r="526">
      <c r="A526" s="71"/>
      <c r="B526" s="71"/>
      <c r="C526" s="71"/>
      <c r="D526" s="71"/>
      <c r="E526" s="71"/>
      <c r="F526" s="71"/>
      <c r="G526" s="71"/>
      <c r="H526" s="71"/>
      <c r="I526" s="72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</row>
    <row r="527">
      <c r="A527" s="71"/>
      <c r="B527" s="71"/>
      <c r="C527" s="71"/>
      <c r="D527" s="71"/>
      <c r="E527" s="71"/>
      <c r="F527" s="71"/>
      <c r="G527" s="71"/>
      <c r="H527" s="71"/>
      <c r="I527" s="72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</row>
    <row r="528">
      <c r="A528" s="71"/>
      <c r="B528" s="71"/>
      <c r="C528" s="71"/>
      <c r="D528" s="71"/>
      <c r="E528" s="71"/>
      <c r="F528" s="71"/>
      <c r="G528" s="71"/>
      <c r="H528" s="71"/>
      <c r="I528" s="72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</row>
    <row r="529">
      <c r="A529" s="71"/>
      <c r="B529" s="71"/>
      <c r="C529" s="71"/>
      <c r="D529" s="71"/>
      <c r="E529" s="71"/>
      <c r="F529" s="71"/>
      <c r="G529" s="71"/>
      <c r="H529" s="71"/>
      <c r="I529" s="72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</row>
    <row r="530">
      <c r="A530" s="71"/>
      <c r="B530" s="71"/>
      <c r="C530" s="71"/>
      <c r="D530" s="71"/>
      <c r="E530" s="71"/>
      <c r="F530" s="71"/>
      <c r="G530" s="71"/>
      <c r="H530" s="71"/>
      <c r="I530" s="72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</row>
    <row r="531">
      <c r="A531" s="71"/>
      <c r="B531" s="71"/>
      <c r="C531" s="71"/>
      <c r="D531" s="71"/>
      <c r="E531" s="71"/>
      <c r="F531" s="71"/>
      <c r="G531" s="71"/>
      <c r="H531" s="71"/>
      <c r="I531" s="72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</row>
    <row r="532">
      <c r="A532" s="71"/>
      <c r="B532" s="71"/>
      <c r="C532" s="71"/>
      <c r="D532" s="71"/>
      <c r="E532" s="71"/>
      <c r="F532" s="71"/>
      <c r="G532" s="71"/>
      <c r="H532" s="71"/>
      <c r="I532" s="72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</row>
    <row r="533">
      <c r="A533" s="71"/>
      <c r="B533" s="71"/>
      <c r="C533" s="71"/>
      <c r="D533" s="71"/>
      <c r="E533" s="71"/>
      <c r="F533" s="71"/>
      <c r="G533" s="71"/>
      <c r="H533" s="71"/>
      <c r="I533" s="72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</row>
    <row r="534">
      <c r="A534" s="71"/>
      <c r="B534" s="71"/>
      <c r="C534" s="71"/>
      <c r="D534" s="71"/>
      <c r="E534" s="71"/>
      <c r="F534" s="71"/>
      <c r="G534" s="71"/>
      <c r="H534" s="71"/>
      <c r="I534" s="72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</row>
    <row r="535">
      <c r="A535" s="71"/>
      <c r="B535" s="71"/>
      <c r="C535" s="71"/>
      <c r="D535" s="71"/>
      <c r="E535" s="71"/>
      <c r="F535" s="71"/>
      <c r="G535" s="71"/>
      <c r="H535" s="71"/>
      <c r="I535" s="72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</row>
    <row r="536">
      <c r="A536" s="71"/>
      <c r="B536" s="71"/>
      <c r="C536" s="71"/>
      <c r="D536" s="71"/>
      <c r="E536" s="71"/>
      <c r="F536" s="71"/>
      <c r="G536" s="71"/>
      <c r="H536" s="71"/>
      <c r="I536" s="72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</row>
    <row r="537">
      <c r="A537" s="71"/>
      <c r="B537" s="71"/>
      <c r="C537" s="71"/>
      <c r="D537" s="71"/>
      <c r="E537" s="71"/>
      <c r="F537" s="71"/>
      <c r="G537" s="71"/>
      <c r="H537" s="71"/>
      <c r="I537" s="72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</row>
    <row r="538">
      <c r="A538" s="71"/>
      <c r="B538" s="71"/>
      <c r="C538" s="71"/>
      <c r="D538" s="71"/>
      <c r="E538" s="71"/>
      <c r="F538" s="71"/>
      <c r="G538" s="71"/>
      <c r="H538" s="71"/>
      <c r="I538" s="72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</row>
    <row r="539">
      <c r="A539" s="71"/>
      <c r="B539" s="71"/>
      <c r="C539" s="71"/>
      <c r="D539" s="71"/>
      <c r="E539" s="71"/>
      <c r="F539" s="71"/>
      <c r="G539" s="71"/>
      <c r="H539" s="71"/>
      <c r="I539" s="72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</row>
    <row r="540">
      <c r="A540" s="71"/>
      <c r="B540" s="71"/>
      <c r="C540" s="71"/>
      <c r="D540" s="71"/>
      <c r="E540" s="71"/>
      <c r="F540" s="71"/>
      <c r="G540" s="71"/>
      <c r="H540" s="71"/>
      <c r="I540" s="72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</row>
    <row r="541">
      <c r="A541" s="71"/>
      <c r="B541" s="71"/>
      <c r="C541" s="71"/>
      <c r="D541" s="71"/>
      <c r="E541" s="71"/>
      <c r="F541" s="71"/>
      <c r="G541" s="71"/>
      <c r="H541" s="71"/>
      <c r="I541" s="72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</row>
    <row r="542">
      <c r="A542" s="71"/>
      <c r="B542" s="71"/>
      <c r="C542" s="71"/>
      <c r="D542" s="71"/>
      <c r="E542" s="71"/>
      <c r="F542" s="71"/>
      <c r="G542" s="71"/>
      <c r="H542" s="71"/>
      <c r="I542" s="72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</row>
    <row r="543">
      <c r="A543" s="71"/>
      <c r="B543" s="71"/>
      <c r="C543" s="71"/>
      <c r="D543" s="71"/>
      <c r="E543" s="71"/>
      <c r="F543" s="71"/>
      <c r="G543" s="71"/>
      <c r="H543" s="71"/>
      <c r="I543" s="72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</row>
    <row r="544">
      <c r="A544" s="71"/>
      <c r="B544" s="71"/>
      <c r="C544" s="71"/>
      <c r="D544" s="71"/>
      <c r="E544" s="71"/>
      <c r="F544" s="71"/>
      <c r="G544" s="71"/>
      <c r="H544" s="71"/>
      <c r="I544" s="72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</row>
    <row r="545">
      <c r="A545" s="71"/>
      <c r="B545" s="71"/>
      <c r="C545" s="71"/>
      <c r="D545" s="71"/>
      <c r="E545" s="71"/>
      <c r="F545" s="71"/>
      <c r="G545" s="71"/>
      <c r="H545" s="71"/>
      <c r="I545" s="72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</row>
    <row r="546">
      <c r="A546" s="71"/>
      <c r="B546" s="71"/>
      <c r="C546" s="71"/>
      <c r="D546" s="71"/>
      <c r="E546" s="71"/>
      <c r="F546" s="71"/>
      <c r="G546" s="71"/>
      <c r="H546" s="71"/>
      <c r="I546" s="72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</row>
    <row r="547">
      <c r="A547" s="71"/>
      <c r="B547" s="71"/>
      <c r="C547" s="71"/>
      <c r="D547" s="71"/>
      <c r="E547" s="71"/>
      <c r="F547" s="71"/>
      <c r="G547" s="71"/>
      <c r="H547" s="71"/>
      <c r="I547" s="72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</row>
    <row r="548">
      <c r="A548" s="71"/>
      <c r="B548" s="71"/>
      <c r="C548" s="71"/>
      <c r="D548" s="71"/>
      <c r="E548" s="71"/>
      <c r="F548" s="71"/>
      <c r="G548" s="71"/>
      <c r="H548" s="71"/>
      <c r="I548" s="72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</row>
    <row r="549">
      <c r="A549" s="71"/>
      <c r="B549" s="71"/>
      <c r="C549" s="71"/>
      <c r="D549" s="71"/>
      <c r="E549" s="71"/>
      <c r="F549" s="71"/>
      <c r="G549" s="71"/>
      <c r="H549" s="71"/>
      <c r="I549" s="72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</row>
    <row r="550">
      <c r="A550" s="71"/>
      <c r="B550" s="71"/>
      <c r="C550" s="71"/>
      <c r="D550" s="71"/>
      <c r="E550" s="71"/>
      <c r="F550" s="71"/>
      <c r="G550" s="71"/>
      <c r="H550" s="71"/>
      <c r="I550" s="72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</row>
    <row r="551">
      <c r="A551" s="71"/>
      <c r="B551" s="71"/>
      <c r="C551" s="71"/>
      <c r="D551" s="71"/>
      <c r="E551" s="71"/>
      <c r="F551" s="71"/>
      <c r="G551" s="71"/>
      <c r="H551" s="71"/>
      <c r="I551" s="72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</row>
    <row r="552">
      <c r="A552" s="71"/>
      <c r="B552" s="71"/>
      <c r="C552" s="71"/>
      <c r="D552" s="71"/>
      <c r="E552" s="71"/>
      <c r="F552" s="71"/>
      <c r="G552" s="71"/>
      <c r="H552" s="71"/>
      <c r="I552" s="72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</row>
    <row r="553">
      <c r="A553" s="71"/>
      <c r="B553" s="71"/>
      <c r="C553" s="71"/>
      <c r="D553" s="71"/>
      <c r="E553" s="71"/>
      <c r="F553" s="71"/>
      <c r="G553" s="71"/>
      <c r="H553" s="71"/>
      <c r="I553" s="72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</row>
    <row r="554">
      <c r="A554" s="71"/>
      <c r="B554" s="71"/>
      <c r="C554" s="71"/>
      <c r="D554" s="71"/>
      <c r="E554" s="71"/>
      <c r="F554" s="71"/>
      <c r="G554" s="71"/>
      <c r="H554" s="71"/>
      <c r="I554" s="72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</row>
    <row r="555">
      <c r="A555" s="71"/>
      <c r="B555" s="71"/>
      <c r="C555" s="71"/>
      <c r="D555" s="71"/>
      <c r="E555" s="71"/>
      <c r="F555" s="71"/>
      <c r="G555" s="71"/>
      <c r="H555" s="71"/>
      <c r="I555" s="72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</row>
    <row r="556">
      <c r="A556" s="71"/>
      <c r="B556" s="71"/>
      <c r="C556" s="71"/>
      <c r="D556" s="71"/>
      <c r="E556" s="71"/>
      <c r="F556" s="71"/>
      <c r="G556" s="71"/>
      <c r="H556" s="71"/>
      <c r="I556" s="72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</row>
    <row r="557">
      <c r="A557" s="71"/>
      <c r="B557" s="71"/>
      <c r="C557" s="71"/>
      <c r="D557" s="71"/>
      <c r="E557" s="71"/>
      <c r="F557" s="71"/>
      <c r="G557" s="71"/>
      <c r="H557" s="71"/>
      <c r="I557" s="72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</row>
    <row r="558">
      <c r="A558" s="71"/>
      <c r="B558" s="71"/>
      <c r="C558" s="71"/>
      <c r="D558" s="71"/>
      <c r="E558" s="71"/>
      <c r="F558" s="71"/>
      <c r="G558" s="71"/>
      <c r="H558" s="71"/>
      <c r="I558" s="72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</row>
    <row r="559">
      <c r="A559" s="71"/>
      <c r="B559" s="71"/>
      <c r="C559" s="71"/>
      <c r="D559" s="71"/>
      <c r="E559" s="71"/>
      <c r="F559" s="71"/>
      <c r="G559" s="71"/>
      <c r="H559" s="71"/>
      <c r="I559" s="72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</row>
    <row r="560">
      <c r="A560" s="71"/>
      <c r="B560" s="71"/>
      <c r="C560" s="71"/>
      <c r="D560" s="71"/>
      <c r="E560" s="71"/>
      <c r="F560" s="71"/>
      <c r="G560" s="71"/>
      <c r="H560" s="71"/>
      <c r="I560" s="72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</row>
    <row r="561">
      <c r="A561" s="71"/>
      <c r="B561" s="71"/>
      <c r="C561" s="71"/>
      <c r="D561" s="71"/>
      <c r="E561" s="71"/>
      <c r="F561" s="71"/>
      <c r="G561" s="71"/>
      <c r="H561" s="71"/>
      <c r="I561" s="72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</row>
    <row r="562">
      <c r="A562" s="71"/>
      <c r="B562" s="71"/>
      <c r="C562" s="71"/>
      <c r="D562" s="71"/>
      <c r="E562" s="71"/>
      <c r="F562" s="71"/>
      <c r="G562" s="71"/>
      <c r="H562" s="71"/>
      <c r="I562" s="72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</row>
    <row r="563">
      <c r="A563" s="71"/>
      <c r="B563" s="71"/>
      <c r="C563" s="71"/>
      <c r="D563" s="71"/>
      <c r="E563" s="71"/>
      <c r="F563" s="71"/>
      <c r="G563" s="71"/>
      <c r="H563" s="71"/>
      <c r="I563" s="72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</row>
    <row r="564">
      <c r="A564" s="71"/>
      <c r="B564" s="71"/>
      <c r="C564" s="71"/>
      <c r="D564" s="71"/>
      <c r="E564" s="71"/>
      <c r="F564" s="71"/>
      <c r="G564" s="71"/>
      <c r="H564" s="71"/>
      <c r="I564" s="72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</row>
    <row r="565">
      <c r="A565" s="71"/>
      <c r="B565" s="71"/>
      <c r="C565" s="71"/>
      <c r="D565" s="71"/>
      <c r="E565" s="71"/>
      <c r="F565" s="71"/>
      <c r="G565" s="71"/>
      <c r="H565" s="71"/>
      <c r="I565" s="72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</row>
    <row r="566">
      <c r="A566" s="71"/>
      <c r="B566" s="71"/>
      <c r="C566" s="71"/>
      <c r="D566" s="71"/>
      <c r="E566" s="71"/>
      <c r="F566" s="71"/>
      <c r="G566" s="71"/>
      <c r="H566" s="71"/>
      <c r="I566" s="72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</row>
    <row r="567">
      <c r="A567" s="71"/>
      <c r="B567" s="71"/>
      <c r="C567" s="71"/>
      <c r="D567" s="71"/>
      <c r="E567" s="71"/>
      <c r="F567" s="71"/>
      <c r="G567" s="71"/>
      <c r="H567" s="71"/>
      <c r="I567" s="72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</row>
    <row r="568">
      <c r="A568" s="71"/>
      <c r="B568" s="71"/>
      <c r="C568" s="71"/>
      <c r="D568" s="71"/>
      <c r="E568" s="71"/>
      <c r="F568" s="71"/>
      <c r="G568" s="71"/>
      <c r="H568" s="71"/>
      <c r="I568" s="72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</row>
    <row r="569">
      <c r="A569" s="71"/>
      <c r="B569" s="71"/>
      <c r="C569" s="71"/>
      <c r="D569" s="71"/>
      <c r="E569" s="71"/>
      <c r="F569" s="71"/>
      <c r="G569" s="71"/>
      <c r="H569" s="71"/>
      <c r="I569" s="72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</row>
    <row r="570">
      <c r="A570" s="71"/>
      <c r="B570" s="71"/>
      <c r="C570" s="71"/>
      <c r="D570" s="71"/>
      <c r="E570" s="71"/>
      <c r="F570" s="71"/>
      <c r="G570" s="71"/>
      <c r="H570" s="71"/>
      <c r="I570" s="72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</row>
    <row r="571">
      <c r="A571" s="71"/>
      <c r="B571" s="71"/>
      <c r="C571" s="71"/>
      <c r="D571" s="71"/>
      <c r="E571" s="71"/>
      <c r="F571" s="71"/>
      <c r="G571" s="71"/>
      <c r="H571" s="71"/>
      <c r="I571" s="72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</row>
    <row r="572">
      <c r="A572" s="71"/>
      <c r="B572" s="71"/>
      <c r="C572" s="71"/>
      <c r="D572" s="71"/>
      <c r="E572" s="71"/>
      <c r="F572" s="71"/>
      <c r="G572" s="71"/>
      <c r="H572" s="71"/>
      <c r="I572" s="72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</row>
    <row r="573">
      <c r="A573" s="71"/>
      <c r="B573" s="71"/>
      <c r="C573" s="71"/>
      <c r="D573" s="71"/>
      <c r="E573" s="71"/>
      <c r="F573" s="71"/>
      <c r="G573" s="71"/>
      <c r="H573" s="71"/>
      <c r="I573" s="72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</row>
    <row r="574">
      <c r="A574" s="71"/>
      <c r="B574" s="71"/>
      <c r="C574" s="71"/>
      <c r="D574" s="71"/>
      <c r="E574" s="71"/>
      <c r="F574" s="71"/>
      <c r="G574" s="71"/>
      <c r="H574" s="71"/>
      <c r="I574" s="72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</row>
    <row r="575">
      <c r="A575" s="71"/>
      <c r="B575" s="71"/>
      <c r="C575" s="71"/>
      <c r="D575" s="71"/>
      <c r="E575" s="71"/>
      <c r="F575" s="71"/>
      <c r="G575" s="71"/>
      <c r="H575" s="71"/>
      <c r="I575" s="72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</row>
    <row r="576">
      <c r="A576" s="71"/>
      <c r="B576" s="71"/>
      <c r="C576" s="71"/>
      <c r="D576" s="71"/>
      <c r="E576" s="71"/>
      <c r="F576" s="71"/>
      <c r="G576" s="71"/>
      <c r="H576" s="71"/>
      <c r="I576" s="72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</row>
    <row r="577">
      <c r="A577" s="71"/>
      <c r="B577" s="71"/>
      <c r="C577" s="71"/>
      <c r="D577" s="71"/>
      <c r="E577" s="71"/>
      <c r="F577" s="71"/>
      <c r="G577" s="71"/>
      <c r="H577" s="71"/>
      <c r="I577" s="72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</row>
    <row r="578">
      <c r="A578" s="71"/>
      <c r="B578" s="71"/>
      <c r="C578" s="71"/>
      <c r="D578" s="71"/>
      <c r="E578" s="71"/>
      <c r="F578" s="71"/>
      <c r="G578" s="71"/>
      <c r="H578" s="71"/>
      <c r="I578" s="72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</row>
    <row r="579">
      <c r="A579" s="71"/>
      <c r="B579" s="71"/>
      <c r="C579" s="71"/>
      <c r="D579" s="71"/>
      <c r="E579" s="71"/>
      <c r="F579" s="71"/>
      <c r="G579" s="71"/>
      <c r="H579" s="71"/>
      <c r="I579" s="72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</row>
    <row r="580">
      <c r="A580" s="71"/>
      <c r="B580" s="71"/>
      <c r="C580" s="71"/>
      <c r="D580" s="71"/>
      <c r="E580" s="71"/>
      <c r="F580" s="71"/>
      <c r="G580" s="71"/>
      <c r="H580" s="71"/>
      <c r="I580" s="72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</row>
    <row r="581">
      <c r="A581" s="71"/>
      <c r="B581" s="71"/>
      <c r="C581" s="71"/>
      <c r="D581" s="71"/>
      <c r="E581" s="71"/>
      <c r="F581" s="71"/>
      <c r="G581" s="71"/>
      <c r="H581" s="71"/>
      <c r="I581" s="72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</row>
    <row r="582">
      <c r="A582" s="71"/>
      <c r="B582" s="71"/>
      <c r="C582" s="71"/>
      <c r="D582" s="71"/>
      <c r="E582" s="71"/>
      <c r="F582" s="71"/>
      <c r="G582" s="71"/>
      <c r="H582" s="71"/>
      <c r="I582" s="72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</row>
    <row r="583">
      <c r="A583" s="71"/>
      <c r="B583" s="71"/>
      <c r="C583" s="71"/>
      <c r="D583" s="71"/>
      <c r="E583" s="71"/>
      <c r="F583" s="71"/>
      <c r="G583" s="71"/>
      <c r="H583" s="71"/>
      <c r="I583" s="72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</row>
    <row r="584">
      <c r="A584" s="71"/>
      <c r="B584" s="71"/>
      <c r="C584" s="71"/>
      <c r="D584" s="71"/>
      <c r="E584" s="71"/>
      <c r="F584" s="71"/>
      <c r="G584" s="71"/>
      <c r="H584" s="71"/>
      <c r="I584" s="72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</row>
    <row r="585">
      <c r="A585" s="71"/>
      <c r="B585" s="71"/>
      <c r="C585" s="71"/>
      <c r="D585" s="71"/>
      <c r="E585" s="71"/>
      <c r="F585" s="71"/>
      <c r="G585" s="71"/>
      <c r="H585" s="71"/>
      <c r="I585" s="72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</row>
    <row r="586">
      <c r="A586" s="71"/>
      <c r="B586" s="71"/>
      <c r="C586" s="71"/>
      <c r="D586" s="71"/>
      <c r="E586" s="71"/>
      <c r="F586" s="71"/>
      <c r="G586" s="71"/>
      <c r="H586" s="71"/>
      <c r="I586" s="72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</row>
    <row r="587">
      <c r="A587" s="71"/>
      <c r="B587" s="71"/>
      <c r="C587" s="71"/>
      <c r="D587" s="71"/>
      <c r="E587" s="71"/>
      <c r="F587" s="71"/>
      <c r="G587" s="71"/>
      <c r="H587" s="71"/>
      <c r="I587" s="72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</row>
    <row r="588">
      <c r="A588" s="71"/>
      <c r="B588" s="71"/>
      <c r="C588" s="71"/>
      <c r="D588" s="71"/>
      <c r="E588" s="71"/>
      <c r="F588" s="71"/>
      <c r="G588" s="71"/>
      <c r="H588" s="71"/>
      <c r="I588" s="72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</row>
    <row r="589">
      <c r="A589" s="71"/>
      <c r="B589" s="71"/>
      <c r="C589" s="71"/>
      <c r="D589" s="71"/>
      <c r="E589" s="71"/>
      <c r="F589" s="71"/>
      <c r="G589" s="71"/>
      <c r="H589" s="71"/>
      <c r="I589" s="72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</row>
    <row r="590">
      <c r="A590" s="71"/>
      <c r="B590" s="71"/>
      <c r="C590" s="71"/>
      <c r="D590" s="71"/>
      <c r="E590" s="71"/>
      <c r="F590" s="71"/>
      <c r="G590" s="71"/>
      <c r="H590" s="71"/>
      <c r="I590" s="72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</row>
    <row r="591">
      <c r="A591" s="71"/>
      <c r="B591" s="71"/>
      <c r="C591" s="71"/>
      <c r="D591" s="71"/>
      <c r="E591" s="71"/>
      <c r="F591" s="71"/>
      <c r="G591" s="71"/>
      <c r="H591" s="71"/>
      <c r="I591" s="72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</row>
    <row r="592">
      <c r="A592" s="71"/>
      <c r="B592" s="71"/>
      <c r="C592" s="71"/>
      <c r="D592" s="71"/>
      <c r="E592" s="71"/>
      <c r="F592" s="71"/>
      <c r="G592" s="71"/>
      <c r="H592" s="71"/>
      <c r="I592" s="72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</row>
    <row r="593">
      <c r="A593" s="71"/>
      <c r="B593" s="71"/>
      <c r="C593" s="71"/>
      <c r="D593" s="71"/>
      <c r="E593" s="71"/>
      <c r="F593" s="71"/>
      <c r="G593" s="71"/>
      <c r="H593" s="71"/>
      <c r="I593" s="72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</row>
    <row r="594">
      <c r="A594" s="71"/>
      <c r="B594" s="71"/>
      <c r="C594" s="71"/>
      <c r="D594" s="71"/>
      <c r="E594" s="71"/>
      <c r="F594" s="71"/>
      <c r="G594" s="71"/>
      <c r="H594" s="71"/>
      <c r="I594" s="72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</row>
    <row r="595">
      <c r="A595" s="71"/>
      <c r="B595" s="71"/>
      <c r="C595" s="71"/>
      <c r="D595" s="71"/>
      <c r="E595" s="71"/>
      <c r="F595" s="71"/>
      <c r="G595" s="71"/>
      <c r="H595" s="71"/>
      <c r="I595" s="72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</row>
    <row r="596">
      <c r="A596" s="71"/>
      <c r="B596" s="71"/>
      <c r="C596" s="71"/>
      <c r="D596" s="71"/>
      <c r="E596" s="71"/>
      <c r="F596" s="71"/>
      <c r="G596" s="71"/>
      <c r="H596" s="71"/>
      <c r="I596" s="72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</row>
    <row r="597">
      <c r="A597" s="71"/>
      <c r="B597" s="71"/>
      <c r="C597" s="71"/>
      <c r="D597" s="71"/>
      <c r="E597" s="71"/>
      <c r="F597" s="71"/>
      <c r="G597" s="71"/>
      <c r="H597" s="71"/>
      <c r="I597" s="72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</row>
    <row r="598">
      <c r="A598" s="71"/>
      <c r="B598" s="71"/>
      <c r="C598" s="71"/>
      <c r="D598" s="71"/>
      <c r="E598" s="71"/>
      <c r="F598" s="71"/>
      <c r="G598" s="71"/>
      <c r="H598" s="71"/>
      <c r="I598" s="72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</row>
    <row r="599">
      <c r="A599" s="71"/>
      <c r="B599" s="71"/>
      <c r="C599" s="71"/>
      <c r="D599" s="71"/>
      <c r="E599" s="71"/>
      <c r="F599" s="71"/>
      <c r="G599" s="71"/>
      <c r="H599" s="71"/>
      <c r="I599" s="72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</row>
    <row r="600">
      <c r="A600" s="71"/>
      <c r="B600" s="71"/>
      <c r="C600" s="71"/>
      <c r="D600" s="71"/>
      <c r="E600" s="71"/>
      <c r="F600" s="71"/>
      <c r="G600" s="71"/>
      <c r="H600" s="71"/>
      <c r="I600" s="72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</row>
    <row r="601">
      <c r="A601" s="71"/>
      <c r="B601" s="71"/>
      <c r="C601" s="71"/>
      <c r="D601" s="71"/>
      <c r="E601" s="71"/>
      <c r="F601" s="71"/>
      <c r="G601" s="71"/>
      <c r="H601" s="71"/>
      <c r="I601" s="72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</row>
    <row r="602">
      <c r="A602" s="71"/>
      <c r="B602" s="71"/>
      <c r="C602" s="71"/>
      <c r="D602" s="71"/>
      <c r="E602" s="71"/>
      <c r="F602" s="71"/>
      <c r="G602" s="71"/>
      <c r="H602" s="71"/>
      <c r="I602" s="72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</row>
    <row r="603">
      <c r="A603" s="71"/>
      <c r="B603" s="71"/>
      <c r="C603" s="71"/>
      <c r="D603" s="71"/>
      <c r="E603" s="71"/>
      <c r="F603" s="71"/>
      <c r="G603" s="71"/>
      <c r="H603" s="71"/>
      <c r="I603" s="72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</row>
    <row r="604">
      <c r="A604" s="71"/>
      <c r="B604" s="71"/>
      <c r="C604" s="71"/>
      <c r="D604" s="71"/>
      <c r="E604" s="71"/>
      <c r="F604" s="71"/>
      <c r="G604" s="71"/>
      <c r="H604" s="71"/>
      <c r="I604" s="72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</row>
    <row r="605">
      <c r="A605" s="71"/>
      <c r="B605" s="71"/>
      <c r="C605" s="71"/>
      <c r="D605" s="71"/>
      <c r="E605" s="71"/>
      <c r="F605" s="71"/>
      <c r="G605" s="71"/>
      <c r="H605" s="71"/>
      <c r="I605" s="72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</row>
    <row r="606">
      <c r="A606" s="71"/>
      <c r="B606" s="71"/>
      <c r="C606" s="71"/>
      <c r="D606" s="71"/>
      <c r="E606" s="71"/>
      <c r="F606" s="71"/>
      <c r="G606" s="71"/>
      <c r="H606" s="71"/>
      <c r="I606" s="72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</row>
    <row r="607">
      <c r="A607" s="71"/>
      <c r="B607" s="71"/>
      <c r="C607" s="71"/>
      <c r="D607" s="71"/>
      <c r="E607" s="71"/>
      <c r="F607" s="71"/>
      <c r="G607" s="71"/>
      <c r="H607" s="71"/>
      <c r="I607" s="72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</row>
    <row r="608">
      <c r="A608" s="71"/>
      <c r="B608" s="71"/>
      <c r="C608" s="71"/>
      <c r="D608" s="71"/>
      <c r="E608" s="71"/>
      <c r="F608" s="71"/>
      <c r="G608" s="71"/>
      <c r="H608" s="71"/>
      <c r="I608" s="72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</row>
    <row r="609">
      <c r="A609" s="71"/>
      <c r="B609" s="71"/>
      <c r="C609" s="71"/>
      <c r="D609" s="71"/>
      <c r="E609" s="71"/>
      <c r="F609" s="71"/>
      <c r="G609" s="71"/>
      <c r="H609" s="71"/>
      <c r="I609" s="72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</row>
    <row r="610">
      <c r="A610" s="71"/>
      <c r="B610" s="71"/>
      <c r="C610" s="71"/>
      <c r="D610" s="71"/>
      <c r="E610" s="71"/>
      <c r="F610" s="71"/>
      <c r="G610" s="71"/>
      <c r="H610" s="71"/>
      <c r="I610" s="72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</row>
    <row r="611">
      <c r="A611" s="71"/>
      <c r="B611" s="71"/>
      <c r="C611" s="71"/>
      <c r="D611" s="71"/>
      <c r="E611" s="71"/>
      <c r="F611" s="71"/>
      <c r="G611" s="71"/>
      <c r="H611" s="71"/>
      <c r="I611" s="72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</row>
    <row r="612">
      <c r="A612" s="71"/>
      <c r="B612" s="71"/>
      <c r="C612" s="71"/>
      <c r="D612" s="71"/>
      <c r="E612" s="71"/>
      <c r="F612" s="71"/>
      <c r="G612" s="71"/>
      <c r="H612" s="71"/>
      <c r="I612" s="72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</row>
    <row r="613">
      <c r="A613" s="71"/>
      <c r="B613" s="71"/>
      <c r="C613" s="71"/>
      <c r="D613" s="71"/>
      <c r="E613" s="71"/>
      <c r="F613" s="71"/>
      <c r="G613" s="71"/>
      <c r="H613" s="71"/>
      <c r="I613" s="72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</row>
    <row r="614">
      <c r="A614" s="71"/>
      <c r="B614" s="71"/>
      <c r="C614" s="71"/>
      <c r="D614" s="71"/>
      <c r="E614" s="71"/>
      <c r="F614" s="71"/>
      <c r="G614" s="71"/>
      <c r="H614" s="71"/>
      <c r="I614" s="72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</row>
    <row r="615">
      <c r="A615" s="71"/>
      <c r="B615" s="71"/>
      <c r="C615" s="71"/>
      <c r="D615" s="71"/>
      <c r="E615" s="71"/>
      <c r="F615" s="71"/>
      <c r="G615" s="71"/>
      <c r="H615" s="71"/>
      <c r="I615" s="72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</row>
    <row r="616">
      <c r="A616" s="71"/>
      <c r="B616" s="71"/>
      <c r="C616" s="71"/>
      <c r="D616" s="71"/>
      <c r="E616" s="71"/>
      <c r="F616" s="71"/>
      <c r="G616" s="71"/>
      <c r="H616" s="71"/>
      <c r="I616" s="72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</row>
    <row r="617">
      <c r="A617" s="71"/>
      <c r="B617" s="71"/>
      <c r="C617" s="71"/>
      <c r="D617" s="71"/>
      <c r="E617" s="71"/>
      <c r="F617" s="71"/>
      <c r="G617" s="71"/>
      <c r="H617" s="71"/>
      <c r="I617" s="72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</row>
    <row r="618">
      <c r="A618" s="71"/>
      <c r="B618" s="71"/>
      <c r="C618" s="71"/>
      <c r="D618" s="71"/>
      <c r="E618" s="71"/>
      <c r="F618" s="71"/>
      <c r="G618" s="71"/>
      <c r="H618" s="71"/>
      <c r="I618" s="72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</row>
    <row r="619">
      <c r="A619" s="71"/>
      <c r="B619" s="71"/>
      <c r="C619" s="71"/>
      <c r="D619" s="71"/>
      <c r="E619" s="71"/>
      <c r="F619" s="71"/>
      <c r="G619" s="71"/>
      <c r="H619" s="71"/>
      <c r="I619" s="72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</row>
    <row r="620">
      <c r="A620" s="71"/>
      <c r="B620" s="71"/>
      <c r="C620" s="71"/>
      <c r="D620" s="71"/>
      <c r="E620" s="71"/>
      <c r="F620" s="71"/>
      <c r="G620" s="71"/>
      <c r="H620" s="71"/>
      <c r="I620" s="72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</row>
    <row r="621">
      <c r="A621" s="71"/>
      <c r="B621" s="71"/>
      <c r="C621" s="71"/>
      <c r="D621" s="71"/>
      <c r="E621" s="71"/>
      <c r="F621" s="71"/>
      <c r="G621" s="71"/>
      <c r="H621" s="71"/>
      <c r="I621" s="72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</row>
    <row r="622">
      <c r="A622" s="71"/>
      <c r="B622" s="71"/>
      <c r="C622" s="71"/>
      <c r="D622" s="71"/>
      <c r="E622" s="71"/>
      <c r="F622" s="71"/>
      <c r="G622" s="71"/>
      <c r="H622" s="71"/>
      <c r="I622" s="72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</row>
    <row r="623">
      <c r="A623" s="71"/>
      <c r="B623" s="71"/>
      <c r="C623" s="71"/>
      <c r="D623" s="71"/>
      <c r="E623" s="71"/>
      <c r="F623" s="71"/>
      <c r="G623" s="71"/>
      <c r="H623" s="71"/>
      <c r="I623" s="72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</row>
    <row r="624">
      <c r="A624" s="71"/>
      <c r="B624" s="71"/>
      <c r="C624" s="71"/>
      <c r="D624" s="71"/>
      <c r="E624" s="71"/>
      <c r="F624" s="71"/>
      <c r="G624" s="71"/>
      <c r="H624" s="71"/>
      <c r="I624" s="72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</row>
    <row r="625">
      <c r="A625" s="71"/>
      <c r="B625" s="71"/>
      <c r="C625" s="71"/>
      <c r="D625" s="71"/>
      <c r="E625" s="71"/>
      <c r="F625" s="71"/>
      <c r="G625" s="71"/>
      <c r="H625" s="71"/>
      <c r="I625" s="72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</row>
    <row r="626">
      <c r="A626" s="71"/>
      <c r="B626" s="71"/>
      <c r="C626" s="71"/>
      <c r="D626" s="71"/>
      <c r="E626" s="71"/>
      <c r="F626" s="71"/>
      <c r="G626" s="71"/>
      <c r="H626" s="71"/>
      <c r="I626" s="72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</row>
    <row r="627">
      <c r="A627" s="71"/>
      <c r="B627" s="71"/>
      <c r="C627" s="71"/>
      <c r="D627" s="71"/>
      <c r="E627" s="71"/>
      <c r="F627" s="71"/>
      <c r="G627" s="71"/>
      <c r="H627" s="71"/>
      <c r="I627" s="72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</row>
    <row r="628">
      <c r="A628" s="71"/>
      <c r="B628" s="71"/>
      <c r="C628" s="71"/>
      <c r="D628" s="71"/>
      <c r="E628" s="71"/>
      <c r="F628" s="71"/>
      <c r="G628" s="71"/>
      <c r="H628" s="71"/>
      <c r="I628" s="72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</row>
    <row r="629">
      <c r="A629" s="71"/>
      <c r="B629" s="71"/>
      <c r="C629" s="71"/>
      <c r="D629" s="71"/>
      <c r="E629" s="71"/>
      <c r="F629" s="71"/>
      <c r="G629" s="71"/>
      <c r="H629" s="71"/>
      <c r="I629" s="72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</row>
    <row r="630">
      <c r="A630" s="71"/>
      <c r="B630" s="71"/>
      <c r="C630" s="71"/>
      <c r="D630" s="71"/>
      <c r="E630" s="71"/>
      <c r="F630" s="71"/>
      <c r="G630" s="71"/>
      <c r="H630" s="71"/>
      <c r="I630" s="72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</row>
    <row r="631">
      <c r="A631" s="71"/>
      <c r="B631" s="71"/>
      <c r="C631" s="71"/>
      <c r="D631" s="71"/>
      <c r="E631" s="71"/>
      <c r="F631" s="71"/>
      <c r="G631" s="71"/>
      <c r="H631" s="71"/>
      <c r="I631" s="72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</row>
    <row r="632">
      <c r="A632" s="71"/>
      <c r="B632" s="71"/>
      <c r="C632" s="71"/>
      <c r="D632" s="71"/>
      <c r="E632" s="71"/>
      <c r="F632" s="71"/>
      <c r="G632" s="71"/>
      <c r="H632" s="71"/>
      <c r="I632" s="72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</row>
    <row r="633">
      <c r="A633" s="71"/>
      <c r="B633" s="71"/>
      <c r="C633" s="71"/>
      <c r="D633" s="71"/>
      <c r="E633" s="71"/>
      <c r="F633" s="71"/>
      <c r="G633" s="71"/>
      <c r="H633" s="71"/>
      <c r="I633" s="72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</row>
    <row r="634">
      <c r="A634" s="71"/>
      <c r="B634" s="71"/>
      <c r="C634" s="71"/>
      <c r="D634" s="71"/>
      <c r="E634" s="71"/>
      <c r="F634" s="71"/>
      <c r="G634" s="71"/>
      <c r="H634" s="71"/>
      <c r="I634" s="72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</row>
    <row r="635">
      <c r="A635" s="71"/>
      <c r="B635" s="71"/>
      <c r="C635" s="71"/>
      <c r="D635" s="71"/>
      <c r="E635" s="71"/>
      <c r="F635" s="71"/>
      <c r="G635" s="71"/>
      <c r="H635" s="71"/>
      <c r="I635" s="72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</row>
    <row r="636">
      <c r="A636" s="71"/>
      <c r="B636" s="71"/>
      <c r="C636" s="71"/>
      <c r="D636" s="71"/>
      <c r="E636" s="71"/>
      <c r="F636" s="71"/>
      <c r="G636" s="71"/>
      <c r="H636" s="71"/>
      <c r="I636" s="72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</row>
    <row r="637">
      <c r="A637" s="71"/>
      <c r="B637" s="71"/>
      <c r="C637" s="71"/>
      <c r="D637" s="71"/>
      <c r="E637" s="71"/>
      <c r="F637" s="71"/>
      <c r="G637" s="71"/>
      <c r="H637" s="71"/>
      <c r="I637" s="72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</row>
    <row r="638">
      <c r="A638" s="71"/>
      <c r="B638" s="71"/>
      <c r="C638" s="71"/>
      <c r="D638" s="71"/>
      <c r="E638" s="71"/>
      <c r="F638" s="71"/>
      <c r="G638" s="71"/>
      <c r="H638" s="71"/>
      <c r="I638" s="72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</row>
    <row r="639">
      <c r="A639" s="71"/>
      <c r="B639" s="71"/>
      <c r="C639" s="71"/>
      <c r="D639" s="71"/>
      <c r="E639" s="71"/>
      <c r="F639" s="71"/>
      <c r="G639" s="71"/>
      <c r="H639" s="71"/>
      <c r="I639" s="72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</row>
    <row r="640">
      <c r="A640" s="71"/>
      <c r="B640" s="71"/>
      <c r="C640" s="71"/>
      <c r="D640" s="71"/>
      <c r="E640" s="71"/>
      <c r="F640" s="71"/>
      <c r="G640" s="71"/>
      <c r="H640" s="71"/>
      <c r="I640" s="72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</row>
    <row r="641">
      <c r="A641" s="71"/>
      <c r="B641" s="71"/>
      <c r="C641" s="71"/>
      <c r="D641" s="71"/>
      <c r="E641" s="71"/>
      <c r="F641" s="71"/>
      <c r="G641" s="71"/>
      <c r="H641" s="71"/>
      <c r="I641" s="72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</row>
    <row r="642">
      <c r="A642" s="71"/>
      <c r="B642" s="71"/>
      <c r="C642" s="71"/>
      <c r="D642" s="71"/>
      <c r="E642" s="71"/>
      <c r="F642" s="71"/>
      <c r="G642" s="71"/>
      <c r="H642" s="71"/>
      <c r="I642" s="72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</row>
    <row r="643">
      <c r="A643" s="71"/>
      <c r="B643" s="71"/>
      <c r="C643" s="71"/>
      <c r="D643" s="71"/>
      <c r="E643" s="71"/>
      <c r="F643" s="71"/>
      <c r="G643" s="71"/>
      <c r="H643" s="71"/>
      <c r="I643" s="72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</row>
    <row r="644">
      <c r="A644" s="71"/>
      <c r="B644" s="71"/>
      <c r="C644" s="71"/>
      <c r="D644" s="71"/>
      <c r="E644" s="71"/>
      <c r="F644" s="71"/>
      <c r="G644" s="71"/>
      <c r="H644" s="71"/>
      <c r="I644" s="72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</row>
    <row r="645">
      <c r="A645" s="71"/>
      <c r="B645" s="71"/>
      <c r="C645" s="71"/>
      <c r="D645" s="71"/>
      <c r="E645" s="71"/>
      <c r="F645" s="71"/>
      <c r="G645" s="71"/>
      <c r="H645" s="71"/>
      <c r="I645" s="72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</row>
    <row r="646">
      <c r="A646" s="71"/>
      <c r="B646" s="71"/>
      <c r="C646" s="71"/>
      <c r="D646" s="71"/>
      <c r="E646" s="71"/>
      <c r="F646" s="71"/>
      <c r="G646" s="71"/>
      <c r="H646" s="71"/>
      <c r="I646" s="72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</row>
    <row r="647">
      <c r="A647" s="71"/>
      <c r="B647" s="71"/>
      <c r="C647" s="71"/>
      <c r="D647" s="71"/>
      <c r="E647" s="71"/>
      <c r="F647" s="71"/>
      <c r="G647" s="71"/>
      <c r="H647" s="71"/>
      <c r="I647" s="72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</row>
    <row r="648">
      <c r="A648" s="71"/>
      <c r="B648" s="71"/>
      <c r="C648" s="71"/>
      <c r="D648" s="71"/>
      <c r="E648" s="71"/>
      <c r="F648" s="71"/>
      <c r="G648" s="71"/>
      <c r="H648" s="71"/>
      <c r="I648" s="72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</row>
    <row r="649">
      <c r="A649" s="71"/>
      <c r="B649" s="71"/>
      <c r="C649" s="71"/>
      <c r="D649" s="71"/>
      <c r="E649" s="71"/>
      <c r="F649" s="71"/>
      <c r="G649" s="71"/>
      <c r="H649" s="71"/>
      <c r="I649" s="72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</row>
    <row r="650">
      <c r="A650" s="71"/>
      <c r="B650" s="71"/>
      <c r="C650" s="71"/>
      <c r="D650" s="71"/>
      <c r="E650" s="71"/>
      <c r="F650" s="71"/>
      <c r="G650" s="71"/>
      <c r="H650" s="71"/>
      <c r="I650" s="72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</row>
    <row r="651">
      <c r="A651" s="71"/>
      <c r="B651" s="71"/>
      <c r="C651" s="71"/>
      <c r="D651" s="71"/>
      <c r="E651" s="71"/>
      <c r="F651" s="71"/>
      <c r="G651" s="71"/>
      <c r="H651" s="71"/>
      <c r="I651" s="72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</row>
    <row r="652">
      <c r="A652" s="71"/>
      <c r="B652" s="71"/>
      <c r="C652" s="71"/>
      <c r="D652" s="71"/>
      <c r="E652" s="71"/>
      <c r="F652" s="71"/>
      <c r="G652" s="71"/>
      <c r="H652" s="71"/>
      <c r="I652" s="72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</row>
    <row r="653">
      <c r="A653" s="71"/>
      <c r="B653" s="71"/>
      <c r="C653" s="71"/>
      <c r="D653" s="71"/>
      <c r="E653" s="71"/>
      <c r="F653" s="71"/>
      <c r="G653" s="71"/>
      <c r="H653" s="71"/>
      <c r="I653" s="72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</row>
    <row r="654">
      <c r="A654" s="71"/>
      <c r="B654" s="71"/>
      <c r="C654" s="71"/>
      <c r="D654" s="71"/>
      <c r="E654" s="71"/>
      <c r="F654" s="71"/>
      <c r="G654" s="71"/>
      <c r="H654" s="71"/>
      <c r="I654" s="72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</row>
    <row r="655">
      <c r="A655" s="71"/>
      <c r="B655" s="71"/>
      <c r="C655" s="71"/>
      <c r="D655" s="71"/>
      <c r="E655" s="71"/>
      <c r="F655" s="71"/>
      <c r="G655" s="71"/>
      <c r="H655" s="71"/>
      <c r="I655" s="72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</row>
    <row r="656">
      <c r="A656" s="71"/>
      <c r="B656" s="71"/>
      <c r="C656" s="71"/>
      <c r="D656" s="71"/>
      <c r="E656" s="71"/>
      <c r="F656" s="71"/>
      <c r="G656" s="71"/>
      <c r="H656" s="71"/>
      <c r="I656" s="72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</row>
    <row r="657">
      <c r="A657" s="71"/>
      <c r="B657" s="71"/>
      <c r="C657" s="71"/>
      <c r="D657" s="71"/>
      <c r="E657" s="71"/>
      <c r="F657" s="71"/>
      <c r="G657" s="71"/>
      <c r="H657" s="71"/>
      <c r="I657" s="72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</row>
    <row r="658">
      <c r="A658" s="71"/>
      <c r="B658" s="71"/>
      <c r="C658" s="71"/>
      <c r="D658" s="71"/>
      <c r="E658" s="71"/>
      <c r="F658" s="71"/>
      <c r="G658" s="71"/>
      <c r="H658" s="71"/>
      <c r="I658" s="72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</row>
    <row r="659">
      <c r="A659" s="71"/>
      <c r="B659" s="71"/>
      <c r="C659" s="71"/>
      <c r="D659" s="71"/>
      <c r="E659" s="71"/>
      <c r="F659" s="71"/>
      <c r="G659" s="71"/>
      <c r="H659" s="71"/>
      <c r="I659" s="72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</row>
    <row r="660">
      <c r="A660" s="71"/>
      <c r="B660" s="71"/>
      <c r="C660" s="71"/>
      <c r="D660" s="71"/>
      <c r="E660" s="71"/>
      <c r="F660" s="71"/>
      <c r="G660" s="71"/>
      <c r="H660" s="71"/>
      <c r="I660" s="72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</row>
    <row r="661">
      <c r="A661" s="71"/>
      <c r="B661" s="71"/>
      <c r="C661" s="71"/>
      <c r="D661" s="71"/>
      <c r="E661" s="71"/>
      <c r="F661" s="71"/>
      <c r="G661" s="71"/>
      <c r="H661" s="71"/>
      <c r="I661" s="72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</row>
    <row r="662">
      <c r="A662" s="71"/>
      <c r="B662" s="71"/>
      <c r="C662" s="71"/>
      <c r="D662" s="71"/>
      <c r="E662" s="71"/>
      <c r="F662" s="71"/>
      <c r="G662" s="71"/>
      <c r="H662" s="71"/>
      <c r="I662" s="72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</row>
    <row r="663">
      <c r="A663" s="71"/>
      <c r="B663" s="71"/>
      <c r="C663" s="71"/>
      <c r="D663" s="71"/>
      <c r="E663" s="71"/>
      <c r="F663" s="71"/>
      <c r="G663" s="71"/>
      <c r="H663" s="71"/>
      <c r="I663" s="72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</row>
    <row r="664">
      <c r="A664" s="71"/>
      <c r="B664" s="71"/>
      <c r="C664" s="71"/>
      <c r="D664" s="71"/>
      <c r="E664" s="71"/>
      <c r="F664" s="71"/>
      <c r="G664" s="71"/>
      <c r="H664" s="71"/>
      <c r="I664" s="72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</row>
    <row r="665">
      <c r="A665" s="71"/>
      <c r="B665" s="71"/>
      <c r="C665" s="71"/>
      <c r="D665" s="71"/>
      <c r="E665" s="71"/>
      <c r="F665" s="71"/>
      <c r="G665" s="71"/>
      <c r="H665" s="71"/>
      <c r="I665" s="72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</row>
    <row r="666">
      <c r="A666" s="71"/>
      <c r="B666" s="71"/>
      <c r="C666" s="71"/>
      <c r="D666" s="71"/>
      <c r="E666" s="71"/>
      <c r="F666" s="71"/>
      <c r="G666" s="71"/>
      <c r="H666" s="71"/>
      <c r="I666" s="72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</row>
    <row r="667">
      <c r="A667" s="71"/>
      <c r="B667" s="71"/>
      <c r="C667" s="71"/>
      <c r="D667" s="71"/>
      <c r="E667" s="71"/>
      <c r="F667" s="71"/>
      <c r="G667" s="71"/>
      <c r="H667" s="71"/>
      <c r="I667" s="72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</row>
    <row r="668">
      <c r="A668" s="71"/>
      <c r="B668" s="71"/>
      <c r="C668" s="71"/>
      <c r="D668" s="71"/>
      <c r="E668" s="71"/>
      <c r="F668" s="71"/>
      <c r="G668" s="71"/>
      <c r="H668" s="71"/>
      <c r="I668" s="72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</row>
    <row r="669">
      <c r="A669" s="71"/>
      <c r="B669" s="71"/>
      <c r="C669" s="71"/>
      <c r="D669" s="71"/>
      <c r="E669" s="71"/>
      <c r="F669" s="71"/>
      <c r="G669" s="71"/>
      <c r="H669" s="71"/>
      <c r="I669" s="72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</row>
    <row r="670">
      <c r="A670" s="71"/>
      <c r="B670" s="71"/>
      <c r="C670" s="71"/>
      <c r="D670" s="71"/>
      <c r="E670" s="71"/>
      <c r="F670" s="71"/>
      <c r="G670" s="71"/>
      <c r="H670" s="71"/>
      <c r="I670" s="72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</row>
    <row r="671">
      <c r="A671" s="71"/>
      <c r="B671" s="71"/>
      <c r="C671" s="71"/>
      <c r="D671" s="71"/>
      <c r="E671" s="71"/>
      <c r="F671" s="71"/>
      <c r="G671" s="71"/>
      <c r="H671" s="71"/>
      <c r="I671" s="72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</row>
    <row r="672">
      <c r="A672" s="71"/>
      <c r="B672" s="71"/>
      <c r="C672" s="71"/>
      <c r="D672" s="71"/>
      <c r="E672" s="71"/>
      <c r="F672" s="71"/>
      <c r="G672" s="71"/>
      <c r="H672" s="71"/>
      <c r="I672" s="72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</row>
    <row r="673">
      <c r="A673" s="71"/>
      <c r="B673" s="71"/>
      <c r="C673" s="71"/>
      <c r="D673" s="71"/>
      <c r="E673" s="71"/>
      <c r="F673" s="71"/>
      <c r="G673" s="71"/>
      <c r="H673" s="71"/>
      <c r="I673" s="72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</row>
    <row r="674">
      <c r="A674" s="71"/>
      <c r="B674" s="71"/>
      <c r="C674" s="71"/>
      <c r="D674" s="71"/>
      <c r="E674" s="71"/>
      <c r="F674" s="71"/>
      <c r="G674" s="71"/>
      <c r="H674" s="71"/>
      <c r="I674" s="72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</row>
    <row r="675">
      <c r="A675" s="71"/>
      <c r="B675" s="71"/>
      <c r="C675" s="71"/>
      <c r="D675" s="71"/>
      <c r="E675" s="71"/>
      <c r="F675" s="71"/>
      <c r="G675" s="71"/>
      <c r="H675" s="71"/>
      <c r="I675" s="72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</row>
    <row r="676">
      <c r="A676" s="71"/>
      <c r="B676" s="71"/>
      <c r="C676" s="71"/>
      <c r="D676" s="71"/>
      <c r="E676" s="71"/>
      <c r="F676" s="71"/>
      <c r="G676" s="71"/>
      <c r="H676" s="71"/>
      <c r="I676" s="72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</row>
    <row r="677">
      <c r="A677" s="71"/>
      <c r="B677" s="71"/>
      <c r="C677" s="71"/>
      <c r="D677" s="71"/>
      <c r="E677" s="71"/>
      <c r="F677" s="71"/>
      <c r="G677" s="71"/>
      <c r="H677" s="71"/>
      <c r="I677" s="72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</row>
    <row r="678">
      <c r="A678" s="71"/>
      <c r="B678" s="71"/>
      <c r="C678" s="71"/>
      <c r="D678" s="71"/>
      <c r="E678" s="71"/>
      <c r="F678" s="71"/>
      <c r="G678" s="71"/>
      <c r="H678" s="71"/>
      <c r="I678" s="72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</row>
    <row r="679">
      <c r="A679" s="71"/>
      <c r="B679" s="71"/>
      <c r="C679" s="71"/>
      <c r="D679" s="71"/>
      <c r="E679" s="71"/>
      <c r="F679" s="71"/>
      <c r="G679" s="71"/>
      <c r="H679" s="71"/>
      <c r="I679" s="72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</row>
    <row r="680">
      <c r="A680" s="71"/>
      <c r="B680" s="71"/>
      <c r="C680" s="71"/>
      <c r="D680" s="71"/>
      <c r="E680" s="71"/>
      <c r="F680" s="71"/>
      <c r="G680" s="71"/>
      <c r="H680" s="71"/>
      <c r="I680" s="72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</row>
    <row r="681">
      <c r="A681" s="71"/>
      <c r="B681" s="71"/>
      <c r="C681" s="71"/>
      <c r="D681" s="71"/>
      <c r="E681" s="71"/>
      <c r="F681" s="71"/>
      <c r="G681" s="71"/>
      <c r="H681" s="71"/>
      <c r="I681" s="72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</row>
    <row r="682">
      <c r="A682" s="71"/>
      <c r="B682" s="71"/>
      <c r="C682" s="71"/>
      <c r="D682" s="71"/>
      <c r="E682" s="71"/>
      <c r="F682" s="71"/>
      <c r="G682" s="71"/>
      <c r="H682" s="71"/>
      <c r="I682" s="72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</row>
    <row r="683">
      <c r="A683" s="71"/>
      <c r="B683" s="71"/>
      <c r="C683" s="71"/>
      <c r="D683" s="71"/>
      <c r="E683" s="71"/>
      <c r="F683" s="71"/>
      <c r="G683" s="71"/>
      <c r="H683" s="71"/>
      <c r="I683" s="72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</row>
    <row r="684">
      <c r="A684" s="71"/>
      <c r="B684" s="71"/>
      <c r="C684" s="71"/>
      <c r="D684" s="71"/>
      <c r="E684" s="71"/>
      <c r="F684" s="71"/>
      <c r="G684" s="71"/>
      <c r="H684" s="71"/>
      <c r="I684" s="72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</row>
    <row r="685">
      <c r="A685" s="71"/>
      <c r="B685" s="71"/>
      <c r="C685" s="71"/>
      <c r="D685" s="71"/>
      <c r="E685" s="71"/>
      <c r="F685" s="71"/>
      <c r="G685" s="71"/>
      <c r="H685" s="71"/>
      <c r="I685" s="72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</row>
    <row r="686">
      <c r="A686" s="71"/>
      <c r="B686" s="71"/>
      <c r="C686" s="71"/>
      <c r="D686" s="71"/>
      <c r="E686" s="71"/>
      <c r="F686" s="71"/>
      <c r="G686" s="71"/>
      <c r="H686" s="71"/>
      <c r="I686" s="72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</row>
    <row r="687">
      <c r="A687" s="71"/>
      <c r="B687" s="71"/>
      <c r="C687" s="71"/>
      <c r="D687" s="71"/>
      <c r="E687" s="71"/>
      <c r="F687" s="71"/>
      <c r="G687" s="71"/>
      <c r="H687" s="71"/>
      <c r="I687" s="72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</row>
    <row r="688">
      <c r="A688" s="71"/>
      <c r="B688" s="71"/>
      <c r="C688" s="71"/>
      <c r="D688" s="71"/>
      <c r="E688" s="71"/>
      <c r="F688" s="71"/>
      <c r="G688" s="71"/>
      <c r="H688" s="71"/>
      <c r="I688" s="72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</row>
    <row r="689">
      <c r="A689" s="71"/>
      <c r="B689" s="71"/>
      <c r="C689" s="71"/>
      <c r="D689" s="71"/>
      <c r="E689" s="71"/>
      <c r="F689" s="71"/>
      <c r="G689" s="71"/>
      <c r="H689" s="71"/>
      <c r="I689" s="72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</row>
    <row r="690">
      <c r="A690" s="71"/>
      <c r="B690" s="71"/>
      <c r="C690" s="71"/>
      <c r="D690" s="71"/>
      <c r="E690" s="71"/>
      <c r="F690" s="71"/>
      <c r="G690" s="71"/>
      <c r="H690" s="71"/>
      <c r="I690" s="72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</row>
    <row r="691">
      <c r="A691" s="71"/>
      <c r="B691" s="71"/>
      <c r="C691" s="71"/>
      <c r="D691" s="71"/>
      <c r="E691" s="71"/>
      <c r="F691" s="71"/>
      <c r="G691" s="71"/>
      <c r="H691" s="71"/>
      <c r="I691" s="72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</row>
    <row r="692">
      <c r="A692" s="71"/>
      <c r="B692" s="71"/>
      <c r="C692" s="71"/>
      <c r="D692" s="71"/>
      <c r="E692" s="71"/>
      <c r="F692" s="71"/>
      <c r="G692" s="71"/>
      <c r="H692" s="71"/>
      <c r="I692" s="72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</row>
    <row r="693">
      <c r="A693" s="71"/>
      <c r="B693" s="71"/>
      <c r="C693" s="71"/>
      <c r="D693" s="71"/>
      <c r="E693" s="71"/>
      <c r="F693" s="71"/>
      <c r="G693" s="71"/>
      <c r="H693" s="71"/>
      <c r="I693" s="72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</row>
    <row r="694">
      <c r="A694" s="71"/>
      <c r="B694" s="71"/>
      <c r="C694" s="71"/>
      <c r="D694" s="71"/>
      <c r="E694" s="71"/>
      <c r="F694" s="71"/>
      <c r="G694" s="71"/>
      <c r="H694" s="71"/>
      <c r="I694" s="72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</row>
    <row r="695">
      <c r="A695" s="71"/>
      <c r="B695" s="71"/>
      <c r="C695" s="71"/>
      <c r="D695" s="71"/>
      <c r="E695" s="71"/>
      <c r="F695" s="71"/>
      <c r="G695" s="71"/>
      <c r="H695" s="71"/>
      <c r="I695" s="72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</row>
    <row r="696">
      <c r="A696" s="71"/>
      <c r="B696" s="71"/>
      <c r="C696" s="71"/>
      <c r="D696" s="71"/>
      <c r="E696" s="71"/>
      <c r="F696" s="71"/>
      <c r="G696" s="71"/>
      <c r="H696" s="71"/>
      <c r="I696" s="72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</row>
    <row r="697">
      <c r="A697" s="71"/>
      <c r="B697" s="71"/>
      <c r="C697" s="71"/>
      <c r="D697" s="71"/>
      <c r="E697" s="71"/>
      <c r="F697" s="71"/>
      <c r="G697" s="71"/>
      <c r="H697" s="71"/>
      <c r="I697" s="72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</row>
    <row r="698">
      <c r="A698" s="71"/>
      <c r="B698" s="71"/>
      <c r="C698" s="71"/>
      <c r="D698" s="71"/>
      <c r="E698" s="71"/>
      <c r="F698" s="71"/>
      <c r="G698" s="71"/>
      <c r="H698" s="71"/>
      <c r="I698" s="72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</row>
    <row r="699">
      <c r="A699" s="71"/>
      <c r="B699" s="71"/>
      <c r="C699" s="71"/>
      <c r="D699" s="71"/>
      <c r="E699" s="71"/>
      <c r="F699" s="71"/>
      <c r="G699" s="71"/>
      <c r="H699" s="71"/>
      <c r="I699" s="72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</row>
    <row r="700">
      <c r="A700" s="71"/>
      <c r="B700" s="71"/>
      <c r="C700" s="71"/>
      <c r="D700" s="71"/>
      <c r="E700" s="71"/>
      <c r="F700" s="71"/>
      <c r="G700" s="71"/>
      <c r="H700" s="71"/>
      <c r="I700" s="72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</row>
    <row r="701">
      <c r="A701" s="71"/>
      <c r="B701" s="71"/>
      <c r="C701" s="71"/>
      <c r="D701" s="71"/>
      <c r="E701" s="71"/>
      <c r="F701" s="71"/>
      <c r="G701" s="71"/>
      <c r="H701" s="71"/>
      <c r="I701" s="72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</row>
    <row r="702">
      <c r="A702" s="71"/>
      <c r="B702" s="71"/>
      <c r="C702" s="71"/>
      <c r="D702" s="71"/>
      <c r="E702" s="71"/>
      <c r="F702" s="71"/>
      <c r="G702" s="71"/>
      <c r="H702" s="71"/>
      <c r="I702" s="72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</row>
    <row r="703">
      <c r="A703" s="71"/>
      <c r="B703" s="71"/>
      <c r="C703" s="71"/>
      <c r="D703" s="71"/>
      <c r="E703" s="71"/>
      <c r="F703" s="71"/>
      <c r="G703" s="71"/>
      <c r="H703" s="71"/>
      <c r="I703" s="72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</row>
    <row r="704">
      <c r="A704" s="71"/>
      <c r="B704" s="71"/>
      <c r="C704" s="71"/>
      <c r="D704" s="71"/>
      <c r="E704" s="71"/>
      <c r="F704" s="71"/>
      <c r="G704" s="71"/>
      <c r="H704" s="71"/>
      <c r="I704" s="72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</row>
    <row r="705">
      <c r="A705" s="71"/>
      <c r="B705" s="71"/>
      <c r="C705" s="71"/>
      <c r="D705" s="71"/>
      <c r="E705" s="71"/>
      <c r="F705" s="71"/>
      <c r="G705" s="71"/>
      <c r="H705" s="71"/>
      <c r="I705" s="72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</row>
    <row r="706">
      <c r="A706" s="71"/>
      <c r="B706" s="71"/>
      <c r="C706" s="71"/>
      <c r="D706" s="71"/>
      <c r="E706" s="71"/>
      <c r="F706" s="71"/>
      <c r="G706" s="71"/>
      <c r="H706" s="71"/>
      <c r="I706" s="72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</row>
    <row r="707">
      <c r="A707" s="71"/>
      <c r="B707" s="71"/>
      <c r="C707" s="71"/>
      <c r="D707" s="71"/>
      <c r="E707" s="71"/>
      <c r="F707" s="71"/>
      <c r="G707" s="71"/>
      <c r="H707" s="71"/>
      <c r="I707" s="72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</row>
    <row r="708">
      <c r="A708" s="71"/>
      <c r="B708" s="71"/>
      <c r="C708" s="71"/>
      <c r="D708" s="71"/>
      <c r="E708" s="71"/>
      <c r="F708" s="71"/>
      <c r="G708" s="71"/>
      <c r="H708" s="71"/>
      <c r="I708" s="72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</row>
    <row r="709">
      <c r="A709" s="71"/>
      <c r="B709" s="71"/>
      <c r="C709" s="71"/>
      <c r="D709" s="71"/>
      <c r="E709" s="71"/>
      <c r="F709" s="71"/>
      <c r="G709" s="71"/>
      <c r="H709" s="71"/>
      <c r="I709" s="72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</row>
    <row r="710">
      <c r="A710" s="71"/>
      <c r="B710" s="71"/>
      <c r="C710" s="71"/>
      <c r="D710" s="71"/>
      <c r="E710" s="71"/>
      <c r="F710" s="71"/>
      <c r="G710" s="71"/>
      <c r="H710" s="71"/>
      <c r="I710" s="72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</row>
    <row r="711">
      <c r="A711" s="71"/>
      <c r="B711" s="71"/>
      <c r="C711" s="71"/>
      <c r="D711" s="71"/>
      <c r="E711" s="71"/>
      <c r="F711" s="71"/>
      <c r="G711" s="71"/>
      <c r="H711" s="71"/>
      <c r="I711" s="72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</row>
    <row r="712">
      <c r="A712" s="71"/>
      <c r="B712" s="71"/>
      <c r="C712" s="71"/>
      <c r="D712" s="71"/>
      <c r="E712" s="71"/>
      <c r="F712" s="71"/>
      <c r="G712" s="71"/>
      <c r="H712" s="71"/>
      <c r="I712" s="72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</row>
    <row r="713">
      <c r="A713" s="71"/>
      <c r="B713" s="71"/>
      <c r="C713" s="71"/>
      <c r="D713" s="71"/>
      <c r="E713" s="71"/>
      <c r="F713" s="71"/>
      <c r="G713" s="71"/>
      <c r="H713" s="71"/>
      <c r="I713" s="72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</row>
    <row r="714">
      <c r="A714" s="71"/>
      <c r="B714" s="71"/>
      <c r="C714" s="71"/>
      <c r="D714" s="71"/>
      <c r="E714" s="71"/>
      <c r="F714" s="71"/>
      <c r="G714" s="71"/>
      <c r="H714" s="71"/>
      <c r="I714" s="72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</row>
    <row r="715">
      <c r="A715" s="71"/>
      <c r="B715" s="71"/>
      <c r="C715" s="71"/>
      <c r="D715" s="71"/>
      <c r="E715" s="71"/>
      <c r="F715" s="71"/>
      <c r="G715" s="71"/>
      <c r="H715" s="71"/>
      <c r="I715" s="72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</row>
    <row r="716">
      <c r="A716" s="71"/>
      <c r="B716" s="71"/>
      <c r="C716" s="71"/>
      <c r="D716" s="71"/>
      <c r="E716" s="71"/>
      <c r="F716" s="71"/>
      <c r="G716" s="71"/>
      <c r="H716" s="71"/>
      <c r="I716" s="72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</row>
    <row r="717">
      <c r="A717" s="71"/>
      <c r="B717" s="71"/>
      <c r="C717" s="71"/>
      <c r="D717" s="71"/>
      <c r="E717" s="71"/>
      <c r="F717" s="71"/>
      <c r="G717" s="71"/>
      <c r="H717" s="71"/>
      <c r="I717" s="72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</row>
    <row r="718">
      <c r="A718" s="71"/>
      <c r="B718" s="71"/>
      <c r="C718" s="71"/>
      <c r="D718" s="71"/>
      <c r="E718" s="71"/>
      <c r="F718" s="71"/>
      <c r="G718" s="71"/>
      <c r="H718" s="71"/>
      <c r="I718" s="72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</row>
    <row r="719">
      <c r="A719" s="71"/>
      <c r="B719" s="71"/>
      <c r="C719" s="71"/>
      <c r="D719" s="71"/>
      <c r="E719" s="71"/>
      <c r="F719" s="71"/>
      <c r="G719" s="71"/>
      <c r="H719" s="71"/>
      <c r="I719" s="72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</row>
    <row r="720">
      <c r="A720" s="71"/>
      <c r="B720" s="71"/>
      <c r="C720" s="71"/>
      <c r="D720" s="71"/>
      <c r="E720" s="71"/>
      <c r="F720" s="71"/>
      <c r="G720" s="71"/>
      <c r="H720" s="71"/>
      <c r="I720" s="72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</row>
    <row r="721">
      <c r="A721" s="71"/>
      <c r="B721" s="71"/>
      <c r="C721" s="71"/>
      <c r="D721" s="71"/>
      <c r="E721" s="71"/>
      <c r="F721" s="71"/>
      <c r="G721" s="71"/>
      <c r="H721" s="71"/>
      <c r="I721" s="72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</row>
    <row r="722">
      <c r="A722" s="71"/>
      <c r="B722" s="71"/>
      <c r="C722" s="71"/>
      <c r="D722" s="71"/>
      <c r="E722" s="71"/>
      <c r="F722" s="71"/>
      <c r="G722" s="71"/>
      <c r="H722" s="71"/>
      <c r="I722" s="72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</row>
    <row r="723">
      <c r="A723" s="71"/>
      <c r="B723" s="71"/>
      <c r="C723" s="71"/>
      <c r="D723" s="71"/>
      <c r="E723" s="71"/>
      <c r="F723" s="71"/>
      <c r="G723" s="71"/>
      <c r="H723" s="71"/>
      <c r="I723" s="72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</row>
    <row r="724">
      <c r="A724" s="71"/>
      <c r="B724" s="71"/>
      <c r="C724" s="71"/>
      <c r="D724" s="71"/>
      <c r="E724" s="71"/>
      <c r="F724" s="71"/>
      <c r="G724" s="71"/>
      <c r="H724" s="71"/>
      <c r="I724" s="72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</row>
    <row r="725">
      <c r="A725" s="71"/>
      <c r="B725" s="71"/>
      <c r="C725" s="71"/>
      <c r="D725" s="71"/>
      <c r="E725" s="71"/>
      <c r="F725" s="71"/>
      <c r="G725" s="71"/>
      <c r="H725" s="71"/>
      <c r="I725" s="72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</row>
    <row r="726">
      <c r="A726" s="71"/>
      <c r="B726" s="71"/>
      <c r="C726" s="71"/>
      <c r="D726" s="71"/>
      <c r="E726" s="71"/>
      <c r="F726" s="71"/>
      <c r="G726" s="71"/>
      <c r="H726" s="71"/>
      <c r="I726" s="72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</row>
    <row r="727">
      <c r="A727" s="71"/>
      <c r="B727" s="71"/>
      <c r="C727" s="71"/>
      <c r="D727" s="71"/>
      <c r="E727" s="71"/>
      <c r="F727" s="71"/>
      <c r="G727" s="71"/>
      <c r="H727" s="71"/>
      <c r="I727" s="72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</row>
    <row r="728">
      <c r="A728" s="71"/>
      <c r="B728" s="71"/>
      <c r="C728" s="71"/>
      <c r="D728" s="71"/>
      <c r="E728" s="71"/>
      <c r="F728" s="71"/>
      <c r="G728" s="71"/>
      <c r="H728" s="71"/>
      <c r="I728" s="72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</row>
    <row r="729">
      <c r="A729" s="71"/>
      <c r="B729" s="71"/>
      <c r="C729" s="71"/>
      <c r="D729" s="71"/>
      <c r="E729" s="71"/>
      <c r="F729" s="71"/>
      <c r="G729" s="71"/>
      <c r="H729" s="71"/>
      <c r="I729" s="72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</row>
    <row r="730">
      <c r="A730" s="71"/>
      <c r="B730" s="71"/>
      <c r="C730" s="71"/>
      <c r="D730" s="71"/>
      <c r="E730" s="71"/>
      <c r="F730" s="71"/>
      <c r="G730" s="71"/>
      <c r="H730" s="71"/>
      <c r="I730" s="72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</row>
    <row r="731">
      <c r="A731" s="71"/>
      <c r="B731" s="71"/>
      <c r="C731" s="71"/>
      <c r="D731" s="71"/>
      <c r="E731" s="71"/>
      <c r="F731" s="71"/>
      <c r="G731" s="71"/>
      <c r="H731" s="71"/>
      <c r="I731" s="72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</row>
    <row r="732">
      <c r="A732" s="71"/>
      <c r="B732" s="71"/>
      <c r="C732" s="71"/>
      <c r="D732" s="71"/>
      <c r="E732" s="71"/>
      <c r="F732" s="71"/>
      <c r="G732" s="71"/>
      <c r="H732" s="71"/>
      <c r="I732" s="72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</row>
    <row r="733">
      <c r="A733" s="71"/>
      <c r="B733" s="71"/>
      <c r="C733" s="71"/>
      <c r="D733" s="71"/>
      <c r="E733" s="71"/>
      <c r="F733" s="71"/>
      <c r="G733" s="71"/>
      <c r="H733" s="71"/>
      <c r="I733" s="72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</row>
    <row r="734">
      <c r="A734" s="71"/>
      <c r="B734" s="71"/>
      <c r="C734" s="71"/>
      <c r="D734" s="71"/>
      <c r="E734" s="71"/>
      <c r="F734" s="71"/>
      <c r="G734" s="71"/>
      <c r="H734" s="71"/>
      <c r="I734" s="72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</row>
    <row r="735">
      <c r="A735" s="71"/>
      <c r="B735" s="71"/>
      <c r="C735" s="71"/>
      <c r="D735" s="71"/>
      <c r="E735" s="71"/>
      <c r="F735" s="71"/>
      <c r="G735" s="71"/>
      <c r="H735" s="71"/>
      <c r="I735" s="72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</row>
    <row r="736">
      <c r="A736" s="71"/>
      <c r="B736" s="71"/>
      <c r="C736" s="71"/>
      <c r="D736" s="71"/>
      <c r="E736" s="71"/>
      <c r="F736" s="71"/>
      <c r="G736" s="71"/>
      <c r="H736" s="71"/>
      <c r="I736" s="72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</row>
    <row r="737">
      <c r="A737" s="71"/>
      <c r="B737" s="71"/>
      <c r="C737" s="71"/>
      <c r="D737" s="71"/>
      <c r="E737" s="71"/>
      <c r="F737" s="71"/>
      <c r="G737" s="71"/>
      <c r="H737" s="71"/>
      <c r="I737" s="72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</row>
    <row r="738">
      <c r="A738" s="71"/>
      <c r="B738" s="71"/>
      <c r="C738" s="71"/>
      <c r="D738" s="71"/>
      <c r="E738" s="71"/>
      <c r="F738" s="71"/>
      <c r="G738" s="71"/>
      <c r="H738" s="71"/>
      <c r="I738" s="72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</row>
    <row r="739">
      <c r="A739" s="71"/>
      <c r="B739" s="71"/>
      <c r="C739" s="71"/>
      <c r="D739" s="71"/>
      <c r="E739" s="71"/>
      <c r="F739" s="71"/>
      <c r="G739" s="71"/>
      <c r="H739" s="71"/>
      <c r="I739" s="72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</row>
    <row r="740">
      <c r="A740" s="71"/>
      <c r="B740" s="71"/>
      <c r="C740" s="71"/>
      <c r="D740" s="71"/>
      <c r="E740" s="71"/>
      <c r="F740" s="71"/>
      <c r="G740" s="71"/>
      <c r="H740" s="71"/>
      <c r="I740" s="72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</row>
    <row r="741">
      <c r="A741" s="71"/>
      <c r="B741" s="71"/>
      <c r="C741" s="71"/>
      <c r="D741" s="71"/>
      <c r="E741" s="71"/>
      <c r="F741" s="71"/>
      <c r="G741" s="71"/>
      <c r="H741" s="71"/>
      <c r="I741" s="72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</row>
    <row r="742">
      <c r="A742" s="71"/>
      <c r="B742" s="71"/>
      <c r="C742" s="71"/>
      <c r="D742" s="71"/>
      <c r="E742" s="71"/>
      <c r="F742" s="71"/>
      <c r="G742" s="71"/>
      <c r="H742" s="71"/>
      <c r="I742" s="72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</row>
    <row r="743">
      <c r="A743" s="71"/>
      <c r="B743" s="71"/>
      <c r="C743" s="71"/>
      <c r="D743" s="71"/>
      <c r="E743" s="71"/>
      <c r="F743" s="71"/>
      <c r="G743" s="71"/>
      <c r="H743" s="71"/>
      <c r="I743" s="72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</row>
    <row r="744">
      <c r="A744" s="71"/>
      <c r="B744" s="71"/>
      <c r="C744" s="71"/>
      <c r="D744" s="71"/>
      <c r="E744" s="71"/>
      <c r="F744" s="71"/>
      <c r="G744" s="71"/>
      <c r="H744" s="71"/>
      <c r="I744" s="72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</row>
    <row r="745">
      <c r="A745" s="71"/>
      <c r="B745" s="71"/>
      <c r="C745" s="71"/>
      <c r="D745" s="71"/>
      <c r="E745" s="71"/>
      <c r="F745" s="71"/>
      <c r="G745" s="71"/>
      <c r="H745" s="71"/>
      <c r="I745" s="72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</row>
    <row r="746">
      <c r="A746" s="71"/>
      <c r="B746" s="71"/>
      <c r="C746" s="71"/>
      <c r="D746" s="71"/>
      <c r="E746" s="71"/>
      <c r="F746" s="71"/>
      <c r="G746" s="71"/>
      <c r="H746" s="71"/>
      <c r="I746" s="72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</row>
    <row r="747">
      <c r="A747" s="71"/>
      <c r="B747" s="71"/>
      <c r="C747" s="71"/>
      <c r="D747" s="71"/>
      <c r="E747" s="71"/>
      <c r="F747" s="71"/>
      <c r="G747" s="71"/>
      <c r="H747" s="71"/>
      <c r="I747" s="72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</row>
    <row r="748">
      <c r="A748" s="71"/>
      <c r="B748" s="71"/>
      <c r="C748" s="71"/>
      <c r="D748" s="71"/>
      <c r="E748" s="71"/>
      <c r="F748" s="71"/>
      <c r="G748" s="71"/>
      <c r="H748" s="71"/>
      <c r="I748" s="72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</row>
    <row r="749">
      <c r="A749" s="71"/>
      <c r="B749" s="71"/>
      <c r="C749" s="71"/>
      <c r="D749" s="71"/>
      <c r="E749" s="71"/>
      <c r="F749" s="71"/>
      <c r="G749" s="71"/>
      <c r="H749" s="71"/>
      <c r="I749" s="72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</row>
    <row r="750">
      <c r="A750" s="71"/>
      <c r="B750" s="71"/>
      <c r="C750" s="71"/>
      <c r="D750" s="71"/>
      <c r="E750" s="71"/>
      <c r="F750" s="71"/>
      <c r="G750" s="71"/>
      <c r="H750" s="71"/>
      <c r="I750" s="72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</row>
    <row r="751">
      <c r="A751" s="71"/>
      <c r="B751" s="71"/>
      <c r="C751" s="71"/>
      <c r="D751" s="71"/>
      <c r="E751" s="71"/>
      <c r="F751" s="71"/>
      <c r="G751" s="71"/>
      <c r="H751" s="71"/>
      <c r="I751" s="72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</row>
    <row r="752">
      <c r="A752" s="71"/>
      <c r="B752" s="71"/>
      <c r="C752" s="71"/>
      <c r="D752" s="71"/>
      <c r="E752" s="71"/>
      <c r="F752" s="71"/>
      <c r="G752" s="71"/>
      <c r="H752" s="71"/>
      <c r="I752" s="72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</row>
    <row r="753">
      <c r="A753" s="71"/>
      <c r="B753" s="71"/>
      <c r="C753" s="71"/>
      <c r="D753" s="71"/>
      <c r="E753" s="71"/>
      <c r="F753" s="71"/>
      <c r="G753" s="71"/>
      <c r="H753" s="71"/>
      <c r="I753" s="72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</row>
    <row r="754">
      <c r="A754" s="71"/>
      <c r="B754" s="71"/>
      <c r="C754" s="71"/>
      <c r="D754" s="71"/>
      <c r="E754" s="71"/>
      <c r="F754" s="71"/>
      <c r="G754" s="71"/>
      <c r="H754" s="71"/>
      <c r="I754" s="72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</row>
    <row r="755">
      <c r="A755" s="71"/>
      <c r="B755" s="71"/>
      <c r="C755" s="71"/>
      <c r="D755" s="71"/>
      <c r="E755" s="71"/>
      <c r="F755" s="71"/>
      <c r="G755" s="71"/>
      <c r="H755" s="71"/>
      <c r="I755" s="72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</row>
    <row r="756">
      <c r="A756" s="71"/>
      <c r="B756" s="71"/>
      <c r="C756" s="71"/>
      <c r="D756" s="71"/>
      <c r="E756" s="71"/>
      <c r="F756" s="71"/>
      <c r="G756" s="71"/>
      <c r="H756" s="71"/>
      <c r="I756" s="72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</row>
    <row r="757">
      <c r="A757" s="71"/>
      <c r="B757" s="71"/>
      <c r="C757" s="71"/>
      <c r="D757" s="71"/>
      <c r="E757" s="71"/>
      <c r="F757" s="71"/>
      <c r="G757" s="71"/>
      <c r="H757" s="71"/>
      <c r="I757" s="72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</row>
    <row r="758">
      <c r="A758" s="71"/>
      <c r="B758" s="71"/>
      <c r="C758" s="71"/>
      <c r="D758" s="71"/>
      <c r="E758" s="71"/>
      <c r="F758" s="71"/>
      <c r="G758" s="71"/>
      <c r="H758" s="71"/>
      <c r="I758" s="72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</row>
    <row r="759">
      <c r="A759" s="71"/>
      <c r="B759" s="71"/>
      <c r="C759" s="71"/>
      <c r="D759" s="71"/>
      <c r="E759" s="71"/>
      <c r="F759" s="71"/>
      <c r="G759" s="71"/>
      <c r="H759" s="71"/>
      <c r="I759" s="72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</row>
    <row r="760">
      <c r="A760" s="71"/>
      <c r="B760" s="71"/>
      <c r="C760" s="71"/>
      <c r="D760" s="71"/>
      <c r="E760" s="71"/>
      <c r="F760" s="71"/>
      <c r="G760" s="71"/>
      <c r="H760" s="71"/>
      <c r="I760" s="72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</row>
    <row r="761">
      <c r="A761" s="71"/>
      <c r="B761" s="71"/>
      <c r="C761" s="71"/>
      <c r="D761" s="71"/>
      <c r="E761" s="71"/>
      <c r="F761" s="71"/>
      <c r="G761" s="71"/>
      <c r="H761" s="71"/>
      <c r="I761" s="72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</row>
    <row r="762">
      <c r="A762" s="71"/>
      <c r="B762" s="71"/>
      <c r="C762" s="71"/>
      <c r="D762" s="71"/>
      <c r="E762" s="71"/>
      <c r="F762" s="71"/>
      <c r="G762" s="71"/>
      <c r="H762" s="71"/>
      <c r="I762" s="72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</row>
    <row r="763">
      <c r="A763" s="71"/>
      <c r="B763" s="71"/>
      <c r="C763" s="71"/>
      <c r="D763" s="71"/>
      <c r="E763" s="71"/>
      <c r="F763" s="71"/>
      <c r="G763" s="71"/>
      <c r="H763" s="71"/>
      <c r="I763" s="72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</row>
    <row r="764">
      <c r="A764" s="71"/>
      <c r="B764" s="71"/>
      <c r="C764" s="71"/>
      <c r="D764" s="71"/>
      <c r="E764" s="71"/>
      <c r="F764" s="71"/>
      <c r="G764" s="71"/>
      <c r="H764" s="71"/>
      <c r="I764" s="72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</row>
    <row r="765">
      <c r="A765" s="71"/>
      <c r="B765" s="71"/>
      <c r="C765" s="71"/>
      <c r="D765" s="71"/>
      <c r="E765" s="71"/>
      <c r="F765" s="71"/>
      <c r="G765" s="71"/>
      <c r="H765" s="71"/>
      <c r="I765" s="72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</row>
    <row r="766">
      <c r="A766" s="71"/>
      <c r="B766" s="71"/>
      <c r="C766" s="71"/>
      <c r="D766" s="71"/>
      <c r="E766" s="71"/>
      <c r="F766" s="71"/>
      <c r="G766" s="71"/>
      <c r="H766" s="71"/>
      <c r="I766" s="72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</row>
    <row r="767">
      <c r="A767" s="71"/>
      <c r="B767" s="71"/>
      <c r="C767" s="71"/>
      <c r="D767" s="71"/>
      <c r="E767" s="71"/>
      <c r="F767" s="71"/>
      <c r="G767" s="71"/>
      <c r="H767" s="71"/>
      <c r="I767" s="72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</row>
    <row r="768">
      <c r="A768" s="71"/>
      <c r="B768" s="71"/>
      <c r="C768" s="71"/>
      <c r="D768" s="71"/>
      <c r="E768" s="71"/>
      <c r="F768" s="71"/>
      <c r="G768" s="71"/>
      <c r="H768" s="71"/>
      <c r="I768" s="72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</row>
    <row r="769">
      <c r="A769" s="71"/>
      <c r="B769" s="71"/>
      <c r="C769" s="71"/>
      <c r="D769" s="71"/>
      <c r="E769" s="71"/>
      <c r="F769" s="71"/>
      <c r="G769" s="71"/>
      <c r="H769" s="71"/>
      <c r="I769" s="72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</row>
    <row r="770">
      <c r="A770" s="71"/>
      <c r="B770" s="71"/>
      <c r="C770" s="71"/>
      <c r="D770" s="71"/>
      <c r="E770" s="71"/>
      <c r="F770" s="71"/>
      <c r="G770" s="71"/>
      <c r="H770" s="71"/>
      <c r="I770" s="72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</row>
    <row r="771">
      <c r="A771" s="71"/>
      <c r="B771" s="71"/>
      <c r="C771" s="71"/>
      <c r="D771" s="71"/>
      <c r="E771" s="71"/>
      <c r="F771" s="71"/>
      <c r="G771" s="71"/>
      <c r="H771" s="71"/>
      <c r="I771" s="72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</row>
    <row r="772">
      <c r="A772" s="71"/>
      <c r="B772" s="71"/>
      <c r="C772" s="71"/>
      <c r="D772" s="71"/>
      <c r="E772" s="71"/>
      <c r="F772" s="71"/>
      <c r="G772" s="71"/>
      <c r="H772" s="71"/>
      <c r="I772" s="72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</row>
    <row r="773">
      <c r="A773" s="71"/>
      <c r="B773" s="71"/>
      <c r="C773" s="71"/>
      <c r="D773" s="71"/>
      <c r="E773" s="71"/>
      <c r="F773" s="71"/>
      <c r="G773" s="71"/>
      <c r="H773" s="71"/>
      <c r="I773" s="72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</row>
    <row r="774">
      <c r="A774" s="71"/>
      <c r="B774" s="71"/>
      <c r="C774" s="71"/>
      <c r="D774" s="71"/>
      <c r="E774" s="71"/>
      <c r="F774" s="71"/>
      <c r="G774" s="71"/>
      <c r="H774" s="71"/>
      <c r="I774" s="72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</row>
    <row r="775">
      <c r="A775" s="71"/>
      <c r="B775" s="71"/>
      <c r="C775" s="71"/>
      <c r="D775" s="71"/>
      <c r="E775" s="71"/>
      <c r="F775" s="71"/>
      <c r="G775" s="71"/>
      <c r="H775" s="71"/>
      <c r="I775" s="72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</row>
    <row r="776">
      <c r="A776" s="71"/>
      <c r="B776" s="71"/>
      <c r="C776" s="71"/>
      <c r="D776" s="71"/>
      <c r="E776" s="71"/>
      <c r="F776" s="71"/>
      <c r="G776" s="71"/>
      <c r="H776" s="71"/>
      <c r="I776" s="72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</row>
    <row r="777">
      <c r="A777" s="71"/>
      <c r="B777" s="71"/>
      <c r="C777" s="71"/>
      <c r="D777" s="71"/>
      <c r="E777" s="71"/>
      <c r="F777" s="71"/>
      <c r="G777" s="71"/>
      <c r="H777" s="71"/>
      <c r="I777" s="72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</row>
    <row r="778">
      <c r="A778" s="71"/>
      <c r="B778" s="71"/>
      <c r="C778" s="71"/>
      <c r="D778" s="71"/>
      <c r="E778" s="71"/>
      <c r="F778" s="71"/>
      <c r="G778" s="71"/>
      <c r="H778" s="71"/>
      <c r="I778" s="72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</row>
    <row r="779">
      <c r="A779" s="71"/>
      <c r="B779" s="71"/>
      <c r="C779" s="71"/>
      <c r="D779" s="71"/>
      <c r="E779" s="71"/>
      <c r="F779" s="71"/>
      <c r="G779" s="71"/>
      <c r="H779" s="71"/>
      <c r="I779" s="72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</row>
    <row r="780">
      <c r="A780" s="71"/>
      <c r="B780" s="71"/>
      <c r="C780" s="71"/>
      <c r="D780" s="71"/>
      <c r="E780" s="71"/>
      <c r="F780" s="71"/>
      <c r="G780" s="71"/>
      <c r="H780" s="71"/>
      <c r="I780" s="72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</row>
    <row r="781">
      <c r="A781" s="71"/>
      <c r="B781" s="71"/>
      <c r="C781" s="71"/>
      <c r="D781" s="71"/>
      <c r="E781" s="71"/>
      <c r="F781" s="71"/>
      <c r="G781" s="71"/>
      <c r="H781" s="71"/>
      <c r="I781" s="72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</row>
    <row r="782">
      <c r="A782" s="71"/>
      <c r="B782" s="71"/>
      <c r="C782" s="71"/>
      <c r="D782" s="71"/>
      <c r="E782" s="71"/>
      <c r="F782" s="71"/>
      <c r="G782" s="71"/>
      <c r="H782" s="71"/>
      <c r="I782" s="72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</row>
    <row r="783">
      <c r="A783" s="71"/>
      <c r="B783" s="71"/>
      <c r="C783" s="71"/>
      <c r="D783" s="71"/>
      <c r="E783" s="71"/>
      <c r="F783" s="71"/>
      <c r="G783" s="71"/>
      <c r="H783" s="71"/>
      <c r="I783" s="72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</row>
    <row r="784">
      <c r="A784" s="71"/>
      <c r="B784" s="71"/>
      <c r="C784" s="71"/>
      <c r="D784" s="71"/>
      <c r="E784" s="71"/>
      <c r="F784" s="71"/>
      <c r="G784" s="71"/>
      <c r="H784" s="71"/>
      <c r="I784" s="72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</row>
    <row r="785">
      <c r="A785" s="71"/>
      <c r="B785" s="71"/>
      <c r="C785" s="71"/>
      <c r="D785" s="71"/>
      <c r="E785" s="71"/>
      <c r="F785" s="71"/>
      <c r="G785" s="71"/>
      <c r="H785" s="71"/>
      <c r="I785" s="72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</row>
    <row r="786">
      <c r="A786" s="71"/>
      <c r="B786" s="71"/>
      <c r="C786" s="71"/>
      <c r="D786" s="71"/>
      <c r="E786" s="71"/>
      <c r="F786" s="71"/>
      <c r="G786" s="71"/>
      <c r="H786" s="71"/>
      <c r="I786" s="72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</row>
    <row r="787">
      <c r="A787" s="71"/>
      <c r="B787" s="71"/>
      <c r="C787" s="71"/>
      <c r="D787" s="71"/>
      <c r="E787" s="71"/>
      <c r="F787" s="71"/>
      <c r="G787" s="71"/>
      <c r="H787" s="71"/>
      <c r="I787" s="72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</row>
    <row r="788">
      <c r="A788" s="71"/>
      <c r="B788" s="71"/>
      <c r="C788" s="71"/>
      <c r="D788" s="71"/>
      <c r="E788" s="71"/>
      <c r="F788" s="71"/>
      <c r="G788" s="71"/>
      <c r="H788" s="71"/>
      <c r="I788" s="72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</row>
    <row r="789">
      <c r="A789" s="71"/>
      <c r="B789" s="71"/>
      <c r="C789" s="71"/>
      <c r="D789" s="71"/>
      <c r="E789" s="71"/>
      <c r="F789" s="71"/>
      <c r="G789" s="71"/>
      <c r="H789" s="71"/>
      <c r="I789" s="72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</row>
    <row r="790">
      <c r="A790" s="71"/>
      <c r="B790" s="71"/>
      <c r="C790" s="71"/>
      <c r="D790" s="71"/>
      <c r="E790" s="71"/>
      <c r="F790" s="71"/>
      <c r="G790" s="71"/>
      <c r="H790" s="71"/>
      <c r="I790" s="72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</row>
    <row r="791">
      <c r="A791" s="71"/>
      <c r="B791" s="71"/>
      <c r="C791" s="71"/>
      <c r="D791" s="71"/>
      <c r="E791" s="71"/>
      <c r="F791" s="71"/>
      <c r="G791" s="71"/>
      <c r="H791" s="71"/>
      <c r="I791" s="72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</row>
    <row r="792">
      <c r="A792" s="71"/>
      <c r="B792" s="71"/>
      <c r="C792" s="71"/>
      <c r="D792" s="71"/>
      <c r="E792" s="71"/>
      <c r="F792" s="71"/>
      <c r="G792" s="71"/>
      <c r="H792" s="71"/>
      <c r="I792" s="72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</row>
    <row r="793">
      <c r="A793" s="71"/>
      <c r="B793" s="71"/>
      <c r="C793" s="71"/>
      <c r="D793" s="71"/>
      <c r="E793" s="71"/>
      <c r="F793" s="71"/>
      <c r="G793" s="71"/>
      <c r="H793" s="71"/>
      <c r="I793" s="72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</row>
    <row r="794">
      <c r="A794" s="71"/>
      <c r="B794" s="71"/>
      <c r="C794" s="71"/>
      <c r="D794" s="71"/>
      <c r="E794" s="71"/>
      <c r="F794" s="71"/>
      <c r="G794" s="71"/>
      <c r="H794" s="71"/>
      <c r="I794" s="72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</row>
    <row r="795">
      <c r="A795" s="71"/>
      <c r="B795" s="71"/>
      <c r="C795" s="71"/>
      <c r="D795" s="71"/>
      <c r="E795" s="71"/>
      <c r="F795" s="71"/>
      <c r="G795" s="71"/>
      <c r="H795" s="71"/>
      <c r="I795" s="72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</row>
    <row r="796">
      <c r="A796" s="71"/>
      <c r="B796" s="71"/>
      <c r="C796" s="71"/>
      <c r="D796" s="71"/>
      <c r="E796" s="71"/>
      <c r="F796" s="71"/>
      <c r="G796" s="71"/>
      <c r="H796" s="71"/>
      <c r="I796" s="72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</row>
    <row r="797">
      <c r="A797" s="71"/>
      <c r="B797" s="71"/>
      <c r="C797" s="71"/>
      <c r="D797" s="71"/>
      <c r="E797" s="71"/>
      <c r="F797" s="71"/>
      <c r="G797" s="71"/>
      <c r="H797" s="71"/>
      <c r="I797" s="72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</row>
    <row r="798">
      <c r="A798" s="71"/>
      <c r="B798" s="71"/>
      <c r="C798" s="71"/>
      <c r="D798" s="71"/>
      <c r="E798" s="71"/>
      <c r="F798" s="71"/>
      <c r="G798" s="71"/>
      <c r="H798" s="71"/>
      <c r="I798" s="72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</row>
    <row r="799">
      <c r="A799" s="71"/>
      <c r="B799" s="71"/>
      <c r="C799" s="71"/>
      <c r="D799" s="71"/>
      <c r="E799" s="71"/>
      <c r="F799" s="71"/>
      <c r="G799" s="71"/>
      <c r="H799" s="71"/>
      <c r="I799" s="72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</row>
    <row r="800">
      <c r="A800" s="71"/>
      <c r="B800" s="71"/>
      <c r="C800" s="71"/>
      <c r="D800" s="71"/>
      <c r="E800" s="71"/>
      <c r="F800" s="71"/>
      <c r="G800" s="71"/>
      <c r="H800" s="71"/>
      <c r="I800" s="72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</row>
    <row r="801">
      <c r="A801" s="71"/>
      <c r="B801" s="71"/>
      <c r="C801" s="71"/>
      <c r="D801" s="71"/>
      <c r="E801" s="71"/>
      <c r="F801" s="71"/>
      <c r="G801" s="71"/>
      <c r="H801" s="71"/>
      <c r="I801" s="72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</row>
    <row r="802">
      <c r="A802" s="71"/>
      <c r="B802" s="71"/>
      <c r="C802" s="71"/>
      <c r="D802" s="71"/>
      <c r="E802" s="71"/>
      <c r="F802" s="71"/>
      <c r="G802" s="71"/>
      <c r="H802" s="71"/>
      <c r="I802" s="72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</row>
    <row r="803">
      <c r="A803" s="71"/>
      <c r="B803" s="71"/>
      <c r="C803" s="71"/>
      <c r="D803" s="71"/>
      <c r="E803" s="71"/>
      <c r="F803" s="71"/>
      <c r="G803" s="71"/>
      <c r="H803" s="71"/>
      <c r="I803" s="72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</row>
    <row r="804">
      <c r="A804" s="71"/>
      <c r="B804" s="71"/>
      <c r="C804" s="71"/>
      <c r="D804" s="71"/>
      <c r="E804" s="71"/>
      <c r="F804" s="71"/>
      <c r="G804" s="71"/>
      <c r="H804" s="71"/>
      <c r="I804" s="72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</row>
    <row r="805">
      <c r="A805" s="71"/>
      <c r="B805" s="71"/>
      <c r="C805" s="71"/>
      <c r="D805" s="71"/>
      <c r="E805" s="71"/>
      <c r="F805" s="71"/>
      <c r="G805" s="71"/>
      <c r="H805" s="71"/>
      <c r="I805" s="72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</row>
    <row r="806">
      <c r="A806" s="71"/>
      <c r="B806" s="71"/>
      <c r="C806" s="71"/>
      <c r="D806" s="71"/>
      <c r="E806" s="71"/>
      <c r="F806" s="71"/>
      <c r="G806" s="71"/>
      <c r="H806" s="71"/>
      <c r="I806" s="72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</row>
    <row r="807">
      <c r="A807" s="71"/>
      <c r="B807" s="71"/>
      <c r="C807" s="71"/>
      <c r="D807" s="71"/>
      <c r="E807" s="71"/>
      <c r="F807" s="71"/>
      <c r="G807" s="71"/>
      <c r="H807" s="71"/>
      <c r="I807" s="72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</row>
    <row r="808">
      <c r="A808" s="71"/>
      <c r="B808" s="71"/>
      <c r="C808" s="71"/>
      <c r="D808" s="71"/>
      <c r="E808" s="71"/>
      <c r="F808" s="71"/>
      <c r="G808" s="71"/>
      <c r="H808" s="71"/>
      <c r="I808" s="72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</row>
    <row r="809">
      <c r="A809" s="71"/>
      <c r="B809" s="71"/>
      <c r="C809" s="71"/>
      <c r="D809" s="71"/>
      <c r="E809" s="71"/>
      <c r="F809" s="71"/>
      <c r="G809" s="71"/>
      <c r="H809" s="71"/>
      <c r="I809" s="72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</row>
    <row r="810">
      <c r="A810" s="71"/>
      <c r="B810" s="71"/>
      <c r="C810" s="71"/>
      <c r="D810" s="71"/>
      <c r="E810" s="71"/>
      <c r="F810" s="71"/>
      <c r="G810" s="71"/>
      <c r="H810" s="71"/>
      <c r="I810" s="72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</row>
    <row r="811">
      <c r="A811" s="71"/>
      <c r="B811" s="71"/>
      <c r="C811" s="71"/>
      <c r="D811" s="71"/>
      <c r="E811" s="71"/>
      <c r="F811" s="71"/>
      <c r="G811" s="71"/>
      <c r="H811" s="71"/>
      <c r="I811" s="72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</row>
    <row r="812">
      <c r="A812" s="71"/>
      <c r="B812" s="71"/>
      <c r="C812" s="71"/>
      <c r="D812" s="71"/>
      <c r="E812" s="71"/>
      <c r="F812" s="71"/>
      <c r="G812" s="71"/>
      <c r="H812" s="71"/>
      <c r="I812" s="72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</row>
    <row r="813">
      <c r="A813" s="71"/>
      <c r="B813" s="71"/>
      <c r="C813" s="71"/>
      <c r="D813" s="71"/>
      <c r="E813" s="71"/>
      <c r="F813" s="71"/>
      <c r="G813" s="71"/>
      <c r="H813" s="71"/>
      <c r="I813" s="72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</row>
    <row r="814">
      <c r="A814" s="71"/>
      <c r="B814" s="71"/>
      <c r="C814" s="71"/>
      <c r="D814" s="71"/>
      <c r="E814" s="71"/>
      <c r="F814" s="71"/>
      <c r="G814" s="71"/>
      <c r="H814" s="71"/>
      <c r="I814" s="72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</row>
    <row r="815">
      <c r="A815" s="71"/>
      <c r="B815" s="71"/>
      <c r="C815" s="71"/>
      <c r="D815" s="71"/>
      <c r="E815" s="71"/>
      <c r="F815" s="71"/>
      <c r="G815" s="71"/>
      <c r="H815" s="71"/>
      <c r="I815" s="72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</row>
    <row r="816">
      <c r="A816" s="71"/>
      <c r="B816" s="71"/>
      <c r="C816" s="71"/>
      <c r="D816" s="71"/>
      <c r="E816" s="71"/>
      <c r="F816" s="71"/>
      <c r="G816" s="71"/>
      <c r="H816" s="71"/>
      <c r="I816" s="72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</row>
    <row r="817">
      <c r="A817" s="71"/>
      <c r="B817" s="71"/>
      <c r="C817" s="71"/>
      <c r="D817" s="71"/>
      <c r="E817" s="71"/>
      <c r="F817" s="71"/>
      <c r="G817" s="71"/>
      <c r="H817" s="71"/>
      <c r="I817" s="72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</row>
    <row r="818">
      <c r="A818" s="71"/>
      <c r="B818" s="71"/>
      <c r="C818" s="71"/>
      <c r="D818" s="71"/>
      <c r="E818" s="71"/>
      <c r="F818" s="71"/>
      <c r="G818" s="71"/>
      <c r="H818" s="71"/>
      <c r="I818" s="72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</row>
    <row r="819">
      <c r="A819" s="71"/>
      <c r="B819" s="71"/>
      <c r="C819" s="71"/>
      <c r="D819" s="71"/>
      <c r="E819" s="71"/>
      <c r="F819" s="71"/>
      <c r="G819" s="71"/>
      <c r="H819" s="71"/>
      <c r="I819" s="72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</row>
    <row r="820">
      <c r="A820" s="71"/>
      <c r="B820" s="71"/>
      <c r="C820" s="71"/>
      <c r="D820" s="71"/>
      <c r="E820" s="71"/>
      <c r="F820" s="71"/>
      <c r="G820" s="71"/>
      <c r="H820" s="71"/>
      <c r="I820" s="72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</row>
    <row r="821">
      <c r="A821" s="71"/>
      <c r="B821" s="71"/>
      <c r="C821" s="71"/>
      <c r="D821" s="71"/>
      <c r="E821" s="71"/>
      <c r="F821" s="71"/>
      <c r="G821" s="71"/>
      <c r="H821" s="71"/>
      <c r="I821" s="72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</row>
    <row r="822">
      <c r="A822" s="71"/>
      <c r="B822" s="71"/>
      <c r="C822" s="71"/>
      <c r="D822" s="71"/>
      <c r="E822" s="71"/>
      <c r="F822" s="71"/>
      <c r="G822" s="71"/>
      <c r="H822" s="71"/>
      <c r="I822" s="72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</row>
    <row r="823">
      <c r="A823" s="71"/>
      <c r="B823" s="71"/>
      <c r="C823" s="71"/>
      <c r="D823" s="71"/>
      <c r="E823" s="71"/>
      <c r="F823" s="71"/>
      <c r="G823" s="71"/>
      <c r="H823" s="71"/>
      <c r="I823" s="72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</row>
    <row r="824">
      <c r="A824" s="71"/>
      <c r="B824" s="71"/>
      <c r="C824" s="71"/>
      <c r="D824" s="71"/>
      <c r="E824" s="71"/>
      <c r="F824" s="71"/>
      <c r="G824" s="71"/>
      <c r="H824" s="71"/>
      <c r="I824" s="72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</row>
    <row r="825">
      <c r="A825" s="71"/>
      <c r="B825" s="71"/>
      <c r="C825" s="71"/>
      <c r="D825" s="71"/>
      <c r="E825" s="71"/>
      <c r="F825" s="71"/>
      <c r="G825" s="71"/>
      <c r="H825" s="71"/>
      <c r="I825" s="72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</row>
    <row r="826">
      <c r="A826" s="71"/>
      <c r="B826" s="71"/>
      <c r="C826" s="71"/>
      <c r="D826" s="71"/>
      <c r="E826" s="71"/>
      <c r="F826" s="71"/>
      <c r="G826" s="71"/>
      <c r="H826" s="71"/>
      <c r="I826" s="72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</row>
    <row r="827">
      <c r="A827" s="71"/>
      <c r="B827" s="71"/>
      <c r="C827" s="71"/>
      <c r="D827" s="71"/>
      <c r="E827" s="71"/>
      <c r="F827" s="71"/>
      <c r="G827" s="71"/>
      <c r="H827" s="71"/>
      <c r="I827" s="72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</row>
    <row r="828">
      <c r="A828" s="71"/>
      <c r="B828" s="71"/>
      <c r="C828" s="71"/>
      <c r="D828" s="71"/>
      <c r="E828" s="71"/>
      <c r="F828" s="71"/>
      <c r="G828" s="71"/>
      <c r="H828" s="71"/>
      <c r="I828" s="72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</row>
    <row r="829">
      <c r="A829" s="71"/>
      <c r="B829" s="71"/>
      <c r="C829" s="71"/>
      <c r="D829" s="71"/>
      <c r="E829" s="71"/>
      <c r="F829" s="71"/>
      <c r="G829" s="71"/>
      <c r="H829" s="71"/>
      <c r="I829" s="72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</row>
    <row r="830">
      <c r="A830" s="71"/>
      <c r="B830" s="71"/>
      <c r="C830" s="71"/>
      <c r="D830" s="71"/>
      <c r="E830" s="71"/>
      <c r="F830" s="71"/>
      <c r="G830" s="71"/>
      <c r="H830" s="71"/>
      <c r="I830" s="72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</row>
    <row r="831">
      <c r="A831" s="71"/>
      <c r="B831" s="71"/>
      <c r="C831" s="71"/>
      <c r="D831" s="71"/>
      <c r="E831" s="71"/>
      <c r="F831" s="71"/>
      <c r="G831" s="71"/>
      <c r="H831" s="71"/>
      <c r="I831" s="72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</row>
    <row r="832">
      <c r="A832" s="71"/>
      <c r="B832" s="71"/>
      <c r="C832" s="71"/>
      <c r="D832" s="71"/>
      <c r="E832" s="71"/>
      <c r="F832" s="71"/>
      <c r="G832" s="71"/>
      <c r="H832" s="71"/>
      <c r="I832" s="72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</row>
    <row r="833">
      <c r="A833" s="71"/>
      <c r="B833" s="71"/>
      <c r="C833" s="71"/>
      <c r="D833" s="71"/>
      <c r="E833" s="71"/>
      <c r="F833" s="71"/>
      <c r="G833" s="71"/>
      <c r="H833" s="71"/>
      <c r="I833" s="72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</row>
    <row r="834">
      <c r="A834" s="71"/>
      <c r="B834" s="71"/>
      <c r="C834" s="71"/>
      <c r="D834" s="71"/>
      <c r="E834" s="71"/>
      <c r="F834" s="71"/>
      <c r="G834" s="71"/>
      <c r="H834" s="71"/>
      <c r="I834" s="72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</row>
    <row r="835">
      <c r="A835" s="71"/>
      <c r="B835" s="71"/>
      <c r="C835" s="71"/>
      <c r="D835" s="71"/>
      <c r="E835" s="71"/>
      <c r="F835" s="71"/>
      <c r="G835" s="71"/>
      <c r="H835" s="71"/>
      <c r="I835" s="72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</row>
    <row r="836">
      <c r="A836" s="71"/>
      <c r="B836" s="71"/>
      <c r="C836" s="71"/>
      <c r="D836" s="71"/>
      <c r="E836" s="71"/>
      <c r="F836" s="71"/>
      <c r="G836" s="71"/>
      <c r="H836" s="71"/>
      <c r="I836" s="72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</row>
    <row r="837">
      <c r="A837" s="71"/>
      <c r="B837" s="71"/>
      <c r="C837" s="71"/>
      <c r="D837" s="71"/>
      <c r="E837" s="71"/>
      <c r="F837" s="71"/>
      <c r="G837" s="71"/>
      <c r="H837" s="71"/>
      <c r="I837" s="72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</row>
    <row r="838">
      <c r="A838" s="71"/>
      <c r="B838" s="71"/>
      <c r="C838" s="71"/>
      <c r="D838" s="71"/>
      <c r="E838" s="71"/>
      <c r="F838" s="71"/>
      <c r="G838" s="71"/>
      <c r="H838" s="71"/>
      <c r="I838" s="72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</row>
    <row r="839">
      <c r="A839" s="71"/>
      <c r="B839" s="71"/>
      <c r="C839" s="71"/>
      <c r="D839" s="71"/>
      <c r="E839" s="71"/>
      <c r="F839" s="71"/>
      <c r="G839" s="71"/>
      <c r="H839" s="71"/>
      <c r="I839" s="72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</row>
    <row r="840">
      <c r="A840" s="71"/>
      <c r="B840" s="71"/>
      <c r="C840" s="71"/>
      <c r="D840" s="71"/>
      <c r="E840" s="71"/>
      <c r="F840" s="71"/>
      <c r="G840" s="71"/>
      <c r="H840" s="71"/>
      <c r="I840" s="72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</row>
    <row r="841">
      <c r="A841" s="71"/>
      <c r="B841" s="71"/>
      <c r="C841" s="71"/>
      <c r="D841" s="71"/>
      <c r="E841" s="71"/>
      <c r="F841" s="71"/>
      <c r="G841" s="71"/>
      <c r="H841" s="71"/>
      <c r="I841" s="72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</row>
    <row r="842">
      <c r="A842" s="71"/>
      <c r="B842" s="71"/>
      <c r="C842" s="71"/>
      <c r="D842" s="71"/>
      <c r="E842" s="71"/>
      <c r="F842" s="71"/>
      <c r="G842" s="71"/>
      <c r="H842" s="71"/>
      <c r="I842" s="72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</row>
    <row r="843">
      <c r="A843" s="71"/>
      <c r="B843" s="71"/>
      <c r="C843" s="71"/>
      <c r="D843" s="71"/>
      <c r="E843" s="71"/>
      <c r="F843" s="71"/>
      <c r="G843" s="71"/>
      <c r="H843" s="71"/>
      <c r="I843" s="72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</row>
    <row r="844">
      <c r="A844" s="71"/>
      <c r="B844" s="71"/>
      <c r="C844" s="71"/>
      <c r="D844" s="71"/>
      <c r="E844" s="71"/>
      <c r="F844" s="71"/>
      <c r="G844" s="71"/>
      <c r="H844" s="71"/>
      <c r="I844" s="72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</row>
    <row r="845">
      <c r="A845" s="71"/>
      <c r="B845" s="71"/>
      <c r="C845" s="71"/>
      <c r="D845" s="71"/>
      <c r="E845" s="71"/>
      <c r="F845" s="71"/>
      <c r="G845" s="71"/>
      <c r="H845" s="71"/>
      <c r="I845" s="72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</row>
    <row r="846">
      <c r="A846" s="71"/>
      <c r="B846" s="71"/>
      <c r="C846" s="71"/>
      <c r="D846" s="71"/>
      <c r="E846" s="71"/>
      <c r="F846" s="71"/>
      <c r="G846" s="71"/>
      <c r="H846" s="71"/>
      <c r="I846" s="72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</row>
    <row r="847">
      <c r="A847" s="71"/>
      <c r="B847" s="71"/>
      <c r="C847" s="71"/>
      <c r="D847" s="71"/>
      <c r="E847" s="71"/>
      <c r="F847" s="71"/>
      <c r="G847" s="71"/>
      <c r="H847" s="71"/>
      <c r="I847" s="72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</row>
    <row r="848">
      <c r="A848" s="71"/>
      <c r="B848" s="71"/>
      <c r="C848" s="71"/>
      <c r="D848" s="71"/>
      <c r="E848" s="71"/>
      <c r="F848" s="71"/>
      <c r="G848" s="71"/>
      <c r="H848" s="71"/>
      <c r="I848" s="72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</row>
    <row r="849">
      <c r="A849" s="71"/>
      <c r="B849" s="71"/>
      <c r="C849" s="71"/>
      <c r="D849" s="71"/>
      <c r="E849" s="71"/>
      <c r="F849" s="71"/>
      <c r="G849" s="71"/>
      <c r="H849" s="71"/>
      <c r="I849" s="72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</row>
    <row r="850">
      <c r="A850" s="71"/>
      <c r="B850" s="71"/>
      <c r="C850" s="71"/>
      <c r="D850" s="71"/>
      <c r="E850" s="71"/>
      <c r="F850" s="71"/>
      <c r="G850" s="71"/>
      <c r="H850" s="71"/>
      <c r="I850" s="72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</row>
    <row r="851">
      <c r="A851" s="71"/>
      <c r="B851" s="71"/>
      <c r="C851" s="71"/>
      <c r="D851" s="71"/>
      <c r="E851" s="71"/>
      <c r="F851" s="71"/>
      <c r="G851" s="71"/>
      <c r="H851" s="71"/>
      <c r="I851" s="72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</row>
    <row r="852">
      <c r="A852" s="71"/>
      <c r="B852" s="71"/>
      <c r="C852" s="71"/>
      <c r="D852" s="71"/>
      <c r="E852" s="71"/>
      <c r="F852" s="71"/>
      <c r="G852" s="71"/>
      <c r="H852" s="71"/>
      <c r="I852" s="72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</row>
    <row r="853">
      <c r="A853" s="71"/>
      <c r="B853" s="71"/>
      <c r="C853" s="71"/>
      <c r="D853" s="71"/>
      <c r="E853" s="71"/>
      <c r="F853" s="71"/>
      <c r="G853" s="71"/>
      <c r="H853" s="71"/>
      <c r="I853" s="72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</row>
    <row r="854">
      <c r="A854" s="71"/>
      <c r="B854" s="71"/>
      <c r="C854" s="71"/>
      <c r="D854" s="71"/>
      <c r="E854" s="71"/>
      <c r="F854" s="71"/>
      <c r="G854" s="71"/>
      <c r="H854" s="71"/>
      <c r="I854" s="72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</row>
    <row r="855">
      <c r="A855" s="71"/>
      <c r="B855" s="71"/>
      <c r="C855" s="71"/>
      <c r="D855" s="71"/>
      <c r="E855" s="71"/>
      <c r="F855" s="71"/>
      <c r="G855" s="71"/>
      <c r="H855" s="71"/>
      <c r="I855" s="72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</row>
    <row r="856">
      <c r="A856" s="71"/>
      <c r="B856" s="71"/>
      <c r="C856" s="71"/>
      <c r="D856" s="71"/>
      <c r="E856" s="71"/>
      <c r="F856" s="71"/>
      <c r="G856" s="71"/>
      <c r="H856" s="71"/>
      <c r="I856" s="72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</row>
    <row r="857">
      <c r="A857" s="71"/>
      <c r="B857" s="71"/>
      <c r="C857" s="71"/>
      <c r="D857" s="71"/>
      <c r="E857" s="71"/>
      <c r="F857" s="71"/>
      <c r="G857" s="71"/>
      <c r="H857" s="71"/>
      <c r="I857" s="72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</row>
    <row r="858">
      <c r="A858" s="71"/>
      <c r="B858" s="71"/>
      <c r="C858" s="71"/>
      <c r="D858" s="71"/>
      <c r="E858" s="71"/>
      <c r="F858" s="71"/>
      <c r="G858" s="71"/>
      <c r="H858" s="71"/>
      <c r="I858" s="72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</row>
    <row r="859">
      <c r="A859" s="71"/>
      <c r="B859" s="71"/>
      <c r="C859" s="71"/>
      <c r="D859" s="71"/>
      <c r="E859" s="71"/>
      <c r="F859" s="71"/>
      <c r="G859" s="71"/>
      <c r="H859" s="71"/>
      <c r="I859" s="72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</row>
    <row r="860">
      <c r="A860" s="71"/>
      <c r="B860" s="71"/>
      <c r="C860" s="71"/>
      <c r="D860" s="71"/>
      <c r="E860" s="71"/>
      <c r="F860" s="71"/>
      <c r="G860" s="71"/>
      <c r="H860" s="71"/>
      <c r="I860" s="72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</row>
    <row r="861">
      <c r="A861" s="71"/>
      <c r="B861" s="71"/>
      <c r="C861" s="71"/>
      <c r="D861" s="71"/>
      <c r="E861" s="71"/>
      <c r="F861" s="71"/>
      <c r="G861" s="71"/>
      <c r="H861" s="71"/>
      <c r="I861" s="72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</row>
    <row r="862">
      <c r="A862" s="71"/>
      <c r="B862" s="71"/>
      <c r="C862" s="71"/>
      <c r="D862" s="71"/>
      <c r="E862" s="71"/>
      <c r="F862" s="71"/>
      <c r="G862" s="71"/>
      <c r="H862" s="71"/>
      <c r="I862" s="72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</row>
    <row r="863">
      <c r="A863" s="71"/>
      <c r="B863" s="71"/>
      <c r="C863" s="71"/>
      <c r="D863" s="71"/>
      <c r="E863" s="71"/>
      <c r="F863" s="71"/>
      <c r="G863" s="71"/>
      <c r="H863" s="71"/>
      <c r="I863" s="72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</row>
    <row r="864">
      <c r="A864" s="71"/>
      <c r="B864" s="71"/>
      <c r="C864" s="71"/>
      <c r="D864" s="71"/>
      <c r="E864" s="71"/>
      <c r="F864" s="71"/>
      <c r="G864" s="71"/>
      <c r="H864" s="71"/>
      <c r="I864" s="72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</row>
    <row r="865">
      <c r="A865" s="71"/>
      <c r="B865" s="71"/>
      <c r="C865" s="71"/>
      <c r="D865" s="71"/>
      <c r="E865" s="71"/>
      <c r="F865" s="71"/>
      <c r="G865" s="71"/>
      <c r="H865" s="71"/>
      <c r="I865" s="72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</row>
    <row r="866">
      <c r="A866" s="71"/>
      <c r="B866" s="71"/>
      <c r="C866" s="71"/>
      <c r="D866" s="71"/>
      <c r="E866" s="71"/>
      <c r="F866" s="71"/>
      <c r="G866" s="71"/>
      <c r="H866" s="71"/>
      <c r="I866" s="72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</row>
    <row r="867">
      <c r="A867" s="71"/>
      <c r="B867" s="71"/>
      <c r="C867" s="71"/>
      <c r="D867" s="71"/>
      <c r="E867" s="71"/>
      <c r="F867" s="71"/>
      <c r="G867" s="71"/>
      <c r="H867" s="71"/>
      <c r="I867" s="72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</row>
    <row r="868">
      <c r="A868" s="71"/>
      <c r="B868" s="71"/>
      <c r="C868" s="71"/>
      <c r="D868" s="71"/>
      <c r="E868" s="71"/>
      <c r="F868" s="71"/>
      <c r="G868" s="71"/>
      <c r="H868" s="71"/>
      <c r="I868" s="72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</row>
    <row r="869">
      <c r="A869" s="71"/>
      <c r="B869" s="71"/>
      <c r="C869" s="71"/>
      <c r="D869" s="71"/>
      <c r="E869" s="71"/>
      <c r="F869" s="71"/>
      <c r="G869" s="71"/>
      <c r="H869" s="71"/>
      <c r="I869" s="72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</row>
    <row r="870">
      <c r="A870" s="71"/>
      <c r="B870" s="71"/>
      <c r="C870" s="71"/>
      <c r="D870" s="71"/>
      <c r="E870" s="71"/>
      <c r="F870" s="71"/>
      <c r="G870" s="71"/>
      <c r="H870" s="71"/>
      <c r="I870" s="72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</row>
    <row r="871">
      <c r="A871" s="71"/>
      <c r="B871" s="71"/>
      <c r="C871" s="71"/>
      <c r="D871" s="71"/>
      <c r="E871" s="71"/>
      <c r="F871" s="71"/>
      <c r="G871" s="71"/>
      <c r="H871" s="71"/>
      <c r="I871" s="72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</row>
    <row r="872">
      <c r="A872" s="71"/>
      <c r="B872" s="71"/>
      <c r="C872" s="71"/>
      <c r="D872" s="71"/>
      <c r="E872" s="71"/>
      <c r="F872" s="71"/>
      <c r="G872" s="71"/>
      <c r="H872" s="71"/>
      <c r="I872" s="72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</row>
    <row r="873">
      <c r="A873" s="71"/>
      <c r="B873" s="71"/>
      <c r="C873" s="71"/>
      <c r="D873" s="71"/>
      <c r="E873" s="71"/>
      <c r="F873" s="71"/>
      <c r="G873" s="71"/>
      <c r="H873" s="71"/>
      <c r="I873" s="72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</row>
    <row r="874">
      <c r="A874" s="71"/>
      <c r="B874" s="71"/>
      <c r="C874" s="71"/>
      <c r="D874" s="71"/>
      <c r="E874" s="71"/>
      <c r="F874" s="71"/>
      <c r="G874" s="71"/>
      <c r="H874" s="71"/>
      <c r="I874" s="72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</row>
    <row r="875">
      <c r="A875" s="71"/>
      <c r="B875" s="71"/>
      <c r="C875" s="71"/>
      <c r="D875" s="71"/>
      <c r="E875" s="71"/>
      <c r="F875" s="71"/>
      <c r="G875" s="71"/>
      <c r="H875" s="71"/>
      <c r="I875" s="72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</row>
    <row r="876">
      <c r="A876" s="71"/>
      <c r="B876" s="71"/>
      <c r="C876" s="71"/>
      <c r="D876" s="71"/>
      <c r="E876" s="71"/>
      <c r="F876" s="71"/>
      <c r="G876" s="71"/>
      <c r="H876" s="71"/>
      <c r="I876" s="72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</row>
    <row r="877">
      <c r="A877" s="71"/>
      <c r="B877" s="71"/>
      <c r="C877" s="71"/>
      <c r="D877" s="71"/>
      <c r="E877" s="71"/>
      <c r="F877" s="71"/>
      <c r="G877" s="71"/>
      <c r="H877" s="71"/>
      <c r="I877" s="72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</row>
    <row r="878">
      <c r="A878" s="71"/>
      <c r="B878" s="71"/>
      <c r="C878" s="71"/>
      <c r="D878" s="71"/>
      <c r="E878" s="71"/>
      <c r="F878" s="71"/>
      <c r="G878" s="71"/>
      <c r="H878" s="71"/>
      <c r="I878" s="72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</row>
    <row r="879">
      <c r="A879" s="71"/>
      <c r="B879" s="71"/>
      <c r="C879" s="71"/>
      <c r="D879" s="71"/>
      <c r="E879" s="71"/>
      <c r="F879" s="71"/>
      <c r="G879" s="71"/>
      <c r="H879" s="71"/>
      <c r="I879" s="72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</row>
    <row r="880">
      <c r="A880" s="71"/>
      <c r="B880" s="71"/>
      <c r="C880" s="71"/>
      <c r="D880" s="71"/>
      <c r="E880" s="71"/>
      <c r="F880" s="71"/>
      <c r="G880" s="71"/>
      <c r="H880" s="71"/>
      <c r="I880" s="72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</row>
    <row r="881">
      <c r="A881" s="71"/>
      <c r="B881" s="71"/>
      <c r="C881" s="71"/>
      <c r="D881" s="71"/>
      <c r="E881" s="71"/>
      <c r="F881" s="71"/>
      <c r="G881" s="71"/>
      <c r="H881" s="71"/>
      <c r="I881" s="72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</row>
    <row r="882">
      <c r="A882" s="71"/>
      <c r="B882" s="71"/>
      <c r="C882" s="71"/>
      <c r="D882" s="71"/>
      <c r="E882" s="71"/>
      <c r="F882" s="71"/>
      <c r="G882" s="71"/>
      <c r="H882" s="71"/>
      <c r="I882" s="72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</row>
    <row r="883">
      <c r="A883" s="71"/>
      <c r="B883" s="71"/>
      <c r="C883" s="71"/>
      <c r="D883" s="71"/>
      <c r="E883" s="71"/>
      <c r="F883" s="71"/>
      <c r="G883" s="71"/>
      <c r="H883" s="71"/>
      <c r="I883" s="72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</row>
    <row r="884">
      <c r="A884" s="71"/>
      <c r="B884" s="71"/>
      <c r="C884" s="71"/>
      <c r="D884" s="71"/>
      <c r="E884" s="71"/>
      <c r="F884" s="71"/>
      <c r="G884" s="71"/>
      <c r="H884" s="71"/>
      <c r="I884" s="72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</row>
    <row r="885">
      <c r="A885" s="71"/>
      <c r="B885" s="71"/>
      <c r="C885" s="71"/>
      <c r="D885" s="71"/>
      <c r="E885" s="71"/>
      <c r="F885" s="71"/>
      <c r="G885" s="71"/>
      <c r="H885" s="71"/>
      <c r="I885" s="72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</row>
    <row r="886">
      <c r="A886" s="71"/>
      <c r="B886" s="71"/>
      <c r="C886" s="71"/>
      <c r="D886" s="71"/>
      <c r="E886" s="71"/>
      <c r="F886" s="71"/>
      <c r="G886" s="71"/>
      <c r="H886" s="71"/>
      <c r="I886" s="72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</row>
    <row r="887">
      <c r="A887" s="71"/>
      <c r="B887" s="71"/>
      <c r="C887" s="71"/>
      <c r="D887" s="71"/>
      <c r="E887" s="71"/>
      <c r="F887" s="71"/>
      <c r="G887" s="71"/>
      <c r="H887" s="71"/>
      <c r="I887" s="72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</row>
    <row r="888">
      <c r="A888" s="71"/>
      <c r="B888" s="71"/>
      <c r="C888" s="71"/>
      <c r="D888" s="71"/>
      <c r="E888" s="71"/>
      <c r="F888" s="71"/>
      <c r="G888" s="71"/>
      <c r="H888" s="71"/>
      <c r="I888" s="72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</row>
    <row r="889">
      <c r="A889" s="71"/>
      <c r="B889" s="71"/>
      <c r="C889" s="71"/>
      <c r="D889" s="71"/>
      <c r="E889" s="71"/>
      <c r="F889" s="71"/>
      <c r="G889" s="71"/>
      <c r="H889" s="71"/>
      <c r="I889" s="72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</row>
    <row r="890">
      <c r="A890" s="71"/>
      <c r="B890" s="71"/>
      <c r="C890" s="71"/>
      <c r="D890" s="71"/>
      <c r="E890" s="71"/>
      <c r="F890" s="71"/>
      <c r="G890" s="71"/>
      <c r="H890" s="71"/>
      <c r="I890" s="72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</row>
    <row r="891">
      <c r="A891" s="71"/>
      <c r="B891" s="71"/>
      <c r="C891" s="71"/>
      <c r="D891" s="71"/>
      <c r="E891" s="71"/>
      <c r="F891" s="71"/>
      <c r="G891" s="71"/>
      <c r="H891" s="71"/>
      <c r="I891" s="72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</row>
    <row r="892">
      <c r="A892" s="71"/>
      <c r="B892" s="71"/>
      <c r="C892" s="71"/>
      <c r="D892" s="71"/>
      <c r="E892" s="71"/>
      <c r="F892" s="71"/>
      <c r="G892" s="71"/>
      <c r="H892" s="71"/>
      <c r="I892" s="72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</row>
    <row r="893">
      <c r="A893" s="71"/>
      <c r="B893" s="71"/>
      <c r="C893" s="71"/>
      <c r="D893" s="71"/>
      <c r="E893" s="71"/>
      <c r="F893" s="71"/>
      <c r="G893" s="71"/>
      <c r="H893" s="71"/>
      <c r="I893" s="72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</row>
    <row r="894">
      <c r="A894" s="71"/>
      <c r="B894" s="71"/>
      <c r="C894" s="71"/>
      <c r="D894" s="71"/>
      <c r="E894" s="71"/>
      <c r="F894" s="71"/>
      <c r="G894" s="71"/>
      <c r="H894" s="71"/>
      <c r="I894" s="72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</row>
    <row r="895">
      <c r="A895" s="71"/>
      <c r="B895" s="71"/>
      <c r="C895" s="71"/>
      <c r="D895" s="71"/>
      <c r="E895" s="71"/>
      <c r="F895" s="71"/>
      <c r="G895" s="71"/>
      <c r="H895" s="71"/>
      <c r="I895" s="72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</row>
    <row r="896">
      <c r="A896" s="71"/>
      <c r="B896" s="71"/>
      <c r="C896" s="71"/>
      <c r="D896" s="71"/>
      <c r="E896" s="71"/>
      <c r="F896" s="71"/>
      <c r="G896" s="71"/>
      <c r="H896" s="71"/>
      <c r="I896" s="72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</row>
    <row r="897">
      <c r="A897" s="71"/>
      <c r="B897" s="71"/>
      <c r="C897" s="71"/>
      <c r="D897" s="71"/>
      <c r="E897" s="71"/>
      <c r="F897" s="71"/>
      <c r="G897" s="71"/>
      <c r="H897" s="71"/>
      <c r="I897" s="72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</row>
    <row r="898">
      <c r="A898" s="71"/>
      <c r="B898" s="71"/>
      <c r="C898" s="71"/>
      <c r="D898" s="71"/>
      <c r="E898" s="71"/>
      <c r="F898" s="71"/>
      <c r="G898" s="71"/>
      <c r="H898" s="71"/>
      <c r="I898" s="72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</row>
    <row r="899">
      <c r="A899" s="71"/>
      <c r="B899" s="71"/>
      <c r="C899" s="71"/>
      <c r="D899" s="71"/>
      <c r="E899" s="71"/>
      <c r="F899" s="71"/>
      <c r="G899" s="71"/>
      <c r="H899" s="71"/>
      <c r="I899" s="72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</row>
    <row r="900">
      <c r="A900" s="71"/>
      <c r="B900" s="71"/>
      <c r="C900" s="71"/>
      <c r="D900" s="71"/>
      <c r="E900" s="71"/>
      <c r="F900" s="71"/>
      <c r="G900" s="71"/>
      <c r="H900" s="71"/>
      <c r="I900" s="72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</row>
    <row r="901">
      <c r="A901" s="71"/>
      <c r="B901" s="71"/>
      <c r="C901" s="71"/>
      <c r="D901" s="71"/>
      <c r="E901" s="71"/>
      <c r="F901" s="71"/>
      <c r="G901" s="71"/>
      <c r="H901" s="71"/>
      <c r="I901" s="72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</row>
    <row r="902">
      <c r="A902" s="71"/>
      <c r="B902" s="71"/>
      <c r="C902" s="71"/>
      <c r="D902" s="71"/>
      <c r="E902" s="71"/>
      <c r="F902" s="71"/>
      <c r="G902" s="71"/>
      <c r="H902" s="71"/>
      <c r="I902" s="72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</row>
    <row r="903">
      <c r="A903" s="71"/>
      <c r="B903" s="71"/>
      <c r="C903" s="71"/>
      <c r="D903" s="71"/>
      <c r="E903" s="71"/>
      <c r="F903" s="71"/>
      <c r="G903" s="71"/>
      <c r="H903" s="71"/>
      <c r="I903" s="72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</row>
    <row r="904">
      <c r="A904" s="71"/>
      <c r="B904" s="71"/>
      <c r="C904" s="71"/>
      <c r="D904" s="71"/>
      <c r="E904" s="71"/>
      <c r="F904" s="71"/>
      <c r="G904" s="71"/>
      <c r="H904" s="71"/>
      <c r="I904" s="72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</row>
    <row r="905">
      <c r="A905" s="71"/>
      <c r="B905" s="71"/>
      <c r="C905" s="71"/>
      <c r="D905" s="71"/>
      <c r="E905" s="71"/>
      <c r="F905" s="71"/>
      <c r="G905" s="71"/>
      <c r="H905" s="71"/>
      <c r="I905" s="72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</row>
    <row r="906">
      <c r="A906" s="71"/>
      <c r="B906" s="71"/>
      <c r="C906" s="71"/>
      <c r="D906" s="71"/>
      <c r="E906" s="71"/>
      <c r="F906" s="71"/>
      <c r="G906" s="71"/>
      <c r="H906" s="71"/>
      <c r="I906" s="72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</row>
    <row r="907">
      <c r="A907" s="71"/>
      <c r="B907" s="71"/>
      <c r="C907" s="71"/>
      <c r="D907" s="71"/>
      <c r="E907" s="71"/>
      <c r="F907" s="71"/>
      <c r="G907" s="71"/>
      <c r="H907" s="71"/>
      <c r="I907" s="72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</row>
    <row r="908">
      <c r="A908" s="71"/>
      <c r="B908" s="71"/>
      <c r="C908" s="71"/>
      <c r="D908" s="71"/>
      <c r="E908" s="71"/>
      <c r="F908" s="71"/>
      <c r="G908" s="71"/>
      <c r="H908" s="71"/>
      <c r="I908" s="72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</row>
    <row r="909">
      <c r="A909" s="71"/>
      <c r="B909" s="71"/>
      <c r="C909" s="71"/>
      <c r="D909" s="71"/>
      <c r="E909" s="71"/>
      <c r="F909" s="71"/>
      <c r="G909" s="71"/>
      <c r="H909" s="71"/>
      <c r="I909" s="72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</row>
  </sheetData>
  <mergeCells count="2">
    <mergeCell ref="A5:A17"/>
    <mergeCell ref="B5:C5"/>
  </mergeCells>
  <conditionalFormatting sqref="B7:B28">
    <cfRule type="containsText" dxfId="53" priority="1" operator="containsText" text="NIght">
      <formula>NOT(ISERROR(SEARCH(("NIght"),(B7))))</formula>
    </cfRule>
  </conditionalFormatting>
  <conditionalFormatting sqref="B7:B28">
    <cfRule type="containsText" dxfId="2" priority="2" operator="containsText" text="Citrine">
      <formula>NOT(ISERROR(SEARCH(("Citrine"),(B7))))</formula>
    </cfRule>
  </conditionalFormatting>
  <conditionalFormatting sqref="B7:B28">
    <cfRule type="containsText" dxfId="54" priority="3" operator="containsText" text="Onyx">
      <formula>NOT(ISERROR(SEARCH(("Onyx"),(B7))))</formula>
    </cfRule>
  </conditionalFormatting>
  <conditionalFormatting sqref="B7:B28">
    <cfRule type="containsText" dxfId="4" priority="4" operator="containsText" text="POI">
      <formula>NOT(ISERROR(SEARCH(("POI"),(B7))))</formula>
    </cfRule>
  </conditionalFormatting>
  <conditionalFormatting sqref="B7:B28">
    <cfRule type="containsText" dxfId="5" priority="5" operator="containsText" text="Electric M">
      <formula>NOT(ISERROR(SEARCH(("Electric M"),(B7))))</formula>
    </cfRule>
  </conditionalFormatting>
  <conditionalFormatting sqref="B7:B28">
    <cfRule type="containsText" dxfId="6" priority="6" operator="containsText" text="Family">
      <formula>NOT(ISERROR(SEARCH(("Family"),(B7))))</formula>
    </cfRule>
  </conditionalFormatting>
  <conditionalFormatting sqref="B7:B28">
    <cfRule type="containsText" dxfId="7" priority="7" operator="containsText" text="Jelly">
      <formula>NOT(ISERROR(SEARCH(("Jelly"),(B7))))</formula>
    </cfRule>
  </conditionalFormatting>
  <conditionalFormatting sqref="B7:B28">
    <cfRule type="containsText" dxfId="8" priority="8" operator="containsText" text="Bitter">
      <formula>NOT(ISERROR(SEARCH(("Bitter"),(B7))))</formula>
    </cfRule>
  </conditionalFormatting>
  <conditionalFormatting sqref="B7:B28">
    <cfRule type="containsText" dxfId="9" priority="9" operator="containsText" text="Red">
      <formula>NOT(ISERROR(SEARCH(("Red"),(B7))))</formula>
    </cfRule>
  </conditionalFormatting>
  <conditionalFormatting sqref="B7:B28">
    <cfRule type="containsText" dxfId="10" priority="10" operator="containsText" text="Timber">
      <formula>NOT(ISERROR(SEARCH(("Timber"),(B7))))</formula>
    </cfRule>
  </conditionalFormatting>
  <conditionalFormatting sqref="B7:B28">
    <cfRule type="containsText" dxfId="11" priority="11" operator="containsText" text="White">
      <formula>NOT(ISERROR(SEARCH(("White"),(B7))))</formula>
    </cfRule>
  </conditionalFormatting>
  <conditionalFormatting sqref="B7:B28">
    <cfRule type="containsText" dxfId="12" priority="12" operator="containsText" text="Rob">
      <formula>NOT(ISERROR(SEARCH(("Rob"),(B7))))</formula>
    </cfRule>
  </conditionalFormatting>
  <conditionalFormatting sqref="B7:B28">
    <cfRule type="containsText" dxfId="13" priority="13" operator="containsText" text="Joystick">
      <formula>NOT(ISERROR(SEARCH(("Joystick"),(B7))))</formula>
    </cfRule>
  </conditionalFormatting>
  <conditionalFormatting sqref="B7:B28">
    <cfRule type="containsText" dxfId="14" priority="14" operator="containsText" text="Wheel">
      <formula>NOT(ISERROR(SEARCH(("Wheel"),(B7))))</formula>
    </cfRule>
  </conditionalFormatting>
  <conditionalFormatting sqref="B7:B28">
    <cfRule type="containsText" dxfId="15" priority="15" operator="containsText" text="Carrot">
      <formula>NOT(ISERROR(SEARCH(("Carrot"),(B7))))</formula>
    </cfRule>
  </conditionalFormatting>
  <conditionalFormatting sqref="B7:B28">
    <cfRule type="cellIs" dxfId="16" priority="16" operator="equal">
      <formula>"Crossbow"</formula>
    </cfRule>
  </conditionalFormatting>
  <conditionalFormatting sqref="B7:B28">
    <cfRule type="containsText" dxfId="17" priority="17" operator="containsText" text="Catapult">
      <formula>NOT(ISERROR(SEARCH(("Catapult"),(B7))))</formula>
    </cfRule>
  </conditionalFormatting>
  <conditionalFormatting sqref="B7:B28">
    <cfRule type="containsText" dxfId="18" priority="18" operator="containsText" text="Car Evo">
      <formula>NOT(ISERROR(SEARCH(("Car Evo"),(B7))))</formula>
    </cfRule>
  </conditionalFormatting>
  <conditionalFormatting sqref="B7:B28">
    <cfRule type="containsText" dxfId="19" priority="19" operator="containsText" text="Sapphire">
      <formula>NOT(ISERROR(SEARCH(("Sapphire"),(B7))))</formula>
    </cfRule>
  </conditionalFormatting>
  <conditionalFormatting sqref="B7:B28">
    <cfRule type="containsText" dxfId="20" priority="20" operator="containsText" text="Dande">
      <formula>NOT(ISERROR(SEARCH(("Dande"),(B7))))</formula>
    </cfRule>
  </conditionalFormatting>
  <conditionalFormatting sqref="B7:B28">
    <cfRule type="containsText" dxfId="21" priority="21" operator="containsText" text="Surprise">
      <formula>NOT(ISERROR(SEARCH(("Surprise"),(B7))))</formula>
    </cfRule>
  </conditionalFormatting>
  <conditionalFormatting sqref="B7:B28">
    <cfRule type="containsText" dxfId="22" priority="22" operator="containsText" text="Field e">
      <formula>NOT(ISERROR(SEARCH(("Field e"),(B7))))</formula>
    </cfRule>
  </conditionalFormatting>
  <conditionalFormatting sqref="B7:B28">
    <cfRule type="containsText" dxfId="23" priority="23" operator="containsText" text="Air Mystery">
      <formula>NOT(ISERROR(SEARCH(("Air Mystery"),(B7))))</formula>
    </cfRule>
  </conditionalFormatting>
  <conditionalFormatting sqref="B7:B28">
    <cfRule type="containsText" dxfId="24" priority="24" operator="containsText" text="White">
      <formula>NOT(ISERROR(SEARCH(("White"),(B7))))</formula>
    </cfRule>
  </conditionalFormatting>
  <conditionalFormatting sqref="B7:B28">
    <cfRule type="containsText" dxfId="25" priority="25" operator="containsText" text="Peas">
      <formula>NOT(ISERROR(SEARCH(("Peas"),(B7))))</formula>
    </cfRule>
  </conditionalFormatting>
  <conditionalFormatting sqref="B7:B28">
    <cfRule type="containsText" dxfId="26" priority="26" operator="containsText" text="Burnt">
      <formula>NOT(ISERROR(SEARCH(("Burnt"),(B7))))</formula>
    </cfRule>
  </conditionalFormatting>
  <conditionalFormatting sqref="B7:B28">
    <cfRule type="containsText" dxfId="27" priority="27" operator="containsText" text="Forest">
      <formula>NOT(ISERROR(SEARCH(("Forest"),(B7))))</formula>
    </cfRule>
  </conditionalFormatting>
  <conditionalFormatting sqref="B7:B28">
    <cfRule type="containsText" dxfId="28" priority="28" operator="containsText" text="Asparagus">
      <formula>NOT(ISERROR(SEARCH(("Asparagus"),(B7))))</formula>
    </cfRule>
  </conditionalFormatting>
  <conditionalFormatting sqref="B7:B28">
    <cfRule type="containsText" dxfId="29" priority="29" operator="containsText" text="Olive">
      <formula>NOT(ISERROR(SEARCH(("Olive"),(B7))))</formula>
    </cfRule>
  </conditionalFormatting>
  <conditionalFormatting sqref="B7:B28">
    <cfRule type="containsText" dxfId="30" priority="30" operator="containsText" text="Yellow Gr">
      <formula>NOT(ISERROR(SEARCH(("Yellow Gr"),(B7))))</formula>
    </cfRule>
  </conditionalFormatting>
  <conditionalFormatting sqref="B7:B28">
    <cfRule type="containsText" dxfId="31" priority="31" operator="containsText" text="Silver">
      <formula>NOT(ISERROR(SEARCH(("Silver"),(B7))))</formula>
    </cfRule>
  </conditionalFormatting>
  <conditionalFormatting sqref="B7:B28">
    <cfRule type="containsText" dxfId="32" priority="32" operator="containsText" text="Eggs">
      <formula>NOT(ISERROR(SEARCH(("Eggs"),(B7))))</formula>
    </cfRule>
  </conditionalFormatting>
  <conditionalFormatting sqref="B7:B28">
    <cfRule type="containsText" dxfId="33" priority="33" operator="containsText" text="Submarine">
      <formula>NOT(ISERROR(SEARCH(("Submarine"),(B7))))</formula>
    </cfRule>
  </conditionalFormatting>
  <conditionalFormatting sqref="B7:B28">
    <cfRule type="containsText" dxfId="34" priority="34" operator="containsText" text="Safari">
      <formula>NOT(ISERROR(SEARCH(("Safari"),(B7))))</formula>
    </cfRule>
  </conditionalFormatting>
  <conditionalFormatting sqref="B7:B28">
    <cfRule type="containsText" dxfId="35" priority="35" operator="containsText" text="Horse">
      <formula>NOT(ISERROR(SEARCH(("Horse"),(B7))))</formula>
    </cfRule>
  </conditionalFormatting>
  <conditionalFormatting sqref="A1 B1">
    <cfRule type="expression" dxfId="55" priority="36">
      <formula>$L1=TRUE</formula>
    </cfRule>
  </conditionalFormatting>
  <conditionalFormatting sqref="I7:I28">
    <cfRule type="colorScale" priority="37">
      <colorScale>
        <cfvo type="formula" val="0"/>
        <cfvo type="formula" val="1"/>
        <color rgb="FFFFFFFF"/>
        <color rgb="FF3D85C6"/>
      </colorScale>
    </cfRule>
  </conditionalFormatting>
  <conditionalFormatting sqref="H7:H28">
    <cfRule type="cellIs" dxfId="56" priority="38" operator="greaterThan">
      <formula>0</formula>
    </cfRule>
  </conditionalFormatting>
  <conditionalFormatting sqref="B1:B39 B196:B909">
    <cfRule type="containsText" dxfId="36" priority="39" operator="containsText" text="Amethyst">
      <formula>NOT(ISERROR(SEARCH(("Amethyst"),(B1))))</formula>
    </cfRule>
  </conditionalFormatting>
  <conditionalFormatting sqref="B1:B39 B196:B909">
    <cfRule type="containsText" dxfId="57" priority="40" operator="containsText" text="Green">
      <formula>NOT(ISERROR(SEARCH(("Green"),(B1))))</formula>
    </cfRule>
  </conditionalFormatting>
  <conditionalFormatting sqref="B1:B39 B196:B909">
    <cfRule type="containsText" dxfId="58" priority="41" operator="containsText" text="Lou">
      <formula>NOT(ISERROR(SEARCH(("Lou"),(B1))))</formula>
    </cfRule>
  </conditionalFormatting>
  <conditionalFormatting sqref="B1:B39 B196:B909">
    <cfRule type="containsText" dxfId="46" priority="42" operator="containsText" text="Violet">
      <formula>NOT(ISERROR(SEARCH(("Violet"),(B1))))</formula>
    </cfRule>
  </conditionalFormatting>
  <conditionalFormatting sqref="B1:B39 B196:B909">
    <cfRule type="containsText" dxfId="59" priority="43" operator="containsText" text="Maple">
      <formula>NOT(ISERROR(SEARCH(("Maple"),(B1))))</formula>
    </cfRule>
  </conditionalFormatting>
  <conditionalFormatting sqref="B1:B39 B196:B909">
    <cfRule type="containsText" dxfId="60" priority="44" operator="containsText" text="Flashlight">
      <formula>NOT(ISERROR(SEARCH(("Flashlight"),(B1))))</formula>
    </cfRule>
  </conditionalFormatting>
  <conditionalFormatting sqref="B1:B39 B196:B909">
    <cfRule type="containsText" dxfId="47" priority="45" operator="containsText" text="Void">
      <formula>NOT(ISERROR(SEARCH(("Void"),(B1))))</formula>
    </cfRule>
  </conditionalFormatting>
  <conditionalFormatting sqref="B1:B909">
    <cfRule type="containsText" dxfId="49" priority="46" operator="containsText" text="Straw">
      <formula>NOT(ISERROR(SEARCH(("Straw"),(B1))))</formula>
    </cfRule>
  </conditionalFormatting>
  <conditionalFormatting sqref="B1:B909">
    <cfRule type="containsText" dxfId="50" priority="47" operator="containsText" text="Scar">
      <formula>NOT(ISERROR(SEARCH(("Scar"),(B1))))</formula>
    </cfRule>
  </conditionalFormatting>
  <conditionalFormatting sqref="B1:B909">
    <cfRule type="containsText" dxfId="51" priority="48" operator="containsText" text="Shamrock">
      <formula>NOT(ISERROR(SEARCH(("Shamrock"),(B1))))</formula>
    </cfRule>
  </conditionalFormatting>
  <hyperlinks>
    <hyperlink r:id="rId1" ref="B3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3.75"/>
    <col customWidth="1" min="2" max="2" width="15.13"/>
    <col customWidth="1" min="3" max="5" width="10.75"/>
    <col customWidth="1" min="6" max="6" width="4.13"/>
    <col customWidth="1" min="7" max="7" width="15.13"/>
    <col customWidth="1" min="8" max="8" width="10.75"/>
    <col customWidth="1" min="9" max="9" width="4.13"/>
    <col customWidth="1" min="10" max="10" width="15.5"/>
    <col customWidth="1" min="11" max="11" width="10.75"/>
    <col customWidth="1" min="12" max="12" width="14.5"/>
    <col customWidth="1" min="14" max="14" width="10.75"/>
  </cols>
  <sheetData>
    <row r="1">
      <c r="A1" s="102"/>
      <c r="B1" s="103" t="s">
        <v>310</v>
      </c>
      <c r="C1" s="104">
        <f>COUNTIFS(B7:B652,"*",E7:E652,"&gt;0")</f>
        <v>70</v>
      </c>
      <c r="D1" s="105"/>
      <c r="E1" s="102"/>
      <c r="F1" s="102"/>
      <c r="G1" s="102"/>
      <c r="H1" s="102"/>
      <c r="I1" s="102"/>
      <c r="J1" s="102"/>
      <c r="K1" s="102"/>
      <c r="L1" s="102"/>
      <c r="M1" s="106" t="s">
        <v>311</v>
      </c>
      <c r="N1" s="107"/>
    </row>
    <row r="2">
      <c r="A2" s="102"/>
      <c r="B2" s="103" t="s">
        <v>312</v>
      </c>
      <c r="C2" s="104">
        <f>SUM(C7:C151)</f>
        <v>3</v>
      </c>
      <c r="D2" s="104" t="str">
        <f>IF(C2=Garden!E3,"Correct","Difficult")</f>
        <v>Correct</v>
      </c>
      <c r="E2" s="102"/>
      <c r="F2" s="102"/>
      <c r="G2" s="102"/>
      <c r="H2" s="102"/>
      <c r="I2" s="102"/>
      <c r="J2" s="102"/>
      <c r="K2" s="102"/>
      <c r="L2" s="102"/>
      <c r="M2" s="108" t="s">
        <v>313</v>
      </c>
      <c r="N2" s="109"/>
    </row>
    <row r="3">
      <c r="A3" s="102"/>
      <c r="B3" s="103" t="s">
        <v>314</v>
      </c>
      <c r="C3" s="104">
        <f>SUM(D7:D151)</f>
        <v>0</v>
      </c>
      <c r="D3" s="104" t="str">
        <f>IF(C3=Garden!E4,"Correct","Difficult")</f>
        <v>Correct</v>
      </c>
      <c r="E3" s="102"/>
      <c r="F3" s="102"/>
      <c r="G3" s="110"/>
      <c r="H3" s="110"/>
      <c r="I3" s="102"/>
      <c r="J3" s="110"/>
      <c r="K3" s="110"/>
      <c r="L3" s="102"/>
      <c r="M3" s="110"/>
      <c r="N3" s="111"/>
    </row>
    <row r="4">
      <c r="A4" s="102"/>
      <c r="B4" s="103" t="s">
        <v>315</v>
      </c>
      <c r="C4" s="104">
        <f>SUM(E7:E151)</f>
        <v>230</v>
      </c>
      <c r="D4" s="104" t="str">
        <f>IF(C4=Garden!E5,"Correct","Difficult")</f>
        <v>Correct</v>
      </c>
      <c r="E4" s="102"/>
      <c r="F4" s="112"/>
      <c r="G4" s="113" t="s">
        <v>316</v>
      </c>
      <c r="H4" s="114"/>
      <c r="I4" s="112"/>
      <c r="J4" s="113" t="s">
        <v>317</v>
      </c>
      <c r="K4" s="114"/>
      <c r="L4" s="112"/>
      <c r="M4" s="113" t="s">
        <v>318</v>
      </c>
      <c r="N4" s="114"/>
    </row>
    <row r="5">
      <c r="A5" s="110"/>
      <c r="B5" s="110"/>
      <c r="C5" s="110"/>
      <c r="D5" s="110"/>
      <c r="E5" s="110"/>
      <c r="F5" s="112"/>
      <c r="G5" s="115"/>
      <c r="H5" s="116"/>
      <c r="I5" s="112"/>
      <c r="J5" s="115"/>
      <c r="K5" s="116"/>
      <c r="L5" s="117" t="s">
        <v>319</v>
      </c>
      <c r="M5" s="115"/>
      <c r="N5" s="116"/>
    </row>
    <row r="6">
      <c r="A6" s="118" t="s">
        <v>16</v>
      </c>
      <c r="B6" s="119" t="s">
        <v>320</v>
      </c>
      <c r="C6" s="120" t="s">
        <v>29</v>
      </c>
      <c r="D6" s="120" t="s">
        <v>295</v>
      </c>
      <c r="E6" s="120" t="s">
        <v>294</v>
      </c>
      <c r="F6" s="112"/>
      <c r="G6" s="120" t="s">
        <v>320</v>
      </c>
      <c r="H6" s="120" t="s">
        <v>321</v>
      </c>
      <c r="I6" s="112"/>
      <c r="J6" s="120" t="s">
        <v>320</v>
      </c>
      <c r="K6" s="121" t="s">
        <v>322</v>
      </c>
      <c r="L6" s="122" t="s">
        <v>323</v>
      </c>
      <c r="M6" s="119" t="s">
        <v>320</v>
      </c>
      <c r="N6" s="123" t="s">
        <v>322</v>
      </c>
    </row>
    <row r="7">
      <c r="A7" s="124">
        <v>1.0</v>
      </c>
      <c r="B7" s="125" t="str">
        <f>IFERROR(__xludf.DUMMYFUNCTION("SORT(UNIQUE(Garden!$J$8:$J652),1,TRUE)"),"123xilef")</f>
        <v>123xilef</v>
      </c>
      <c r="C7" s="126">
        <f>IF(ISNUMBER($A7)=TRUE,COUNTIFS(Garden!$J$8:$J652,$B7,Garden!$O$8:$O652,"&gt;0"),"")</f>
        <v>0</v>
      </c>
      <c r="D7" s="126">
        <f>IF(ISNUMBER($A7)=TRUE,COUNTIFS(Garden!$J$8:$J652,$B7,Garden!$P$8:$P652,"&gt;0"),"")</f>
        <v>0</v>
      </c>
      <c r="E7" s="126">
        <f>IF(ISNUMBER($A7)=TRUE,COUNTIFS(Garden!$J$8:$J652,$B7,Garden!$M$8:$M652,"TRUE"),"")</f>
        <v>1</v>
      </c>
      <c r="F7" s="112"/>
      <c r="G7" s="127" t="str">
        <f>IFERROR(__xludf.DUMMYFUNCTION("SORT(QUERY($B7:$E$151,""select B,E where (E&gt;0)""),2,FALSE)"),"Neloras")</f>
        <v>Neloras</v>
      </c>
      <c r="H7" s="128">
        <f>IFERROR(__xludf.DUMMYFUNCTION("""COMPUTED_VALUE"""),26.0)</f>
        <v>26</v>
      </c>
      <c r="I7" s="112"/>
      <c r="J7" s="129" t="str">
        <f>IFERROR(__xludf.DUMMYFUNCTION("SORT(QUERY($B$7:$E$151,""select B,D where (D&gt;0)""),2,FALSE)"),"#N/A")</f>
        <v>#N/A</v>
      </c>
      <c r="K7" s="130"/>
      <c r="L7" s="128" t="str">
        <f t="shared" ref="L7:L151" si="1">IF(ISTEXT(J7),Hyperlink($L$5&amp;J7&amp;"/deploys/","Deploys"),"")</f>
        <v/>
      </c>
      <c r="M7" s="131" t="str">
        <f>IFERROR(__xludf.DUMMYFUNCTION("SORT(QUERY($B$7:$E$151,""select B,C where (C&gt;0)""),2,FALSE)"),"Insert URL ▶")</f>
        <v>Insert URL ▶</v>
      </c>
      <c r="N7" s="128">
        <f>IFERROR(__xludf.DUMMYFUNCTION("""COMPUTED_VALUE"""),3.0)</f>
        <v>3</v>
      </c>
    </row>
    <row r="8">
      <c r="A8" s="124">
        <f t="shared" ref="A8:A151" si="2">IF(ISTEXT(B8)=TRUE,MAX($A$6:$A7)+1,"")</f>
        <v>2</v>
      </c>
      <c r="B8" s="125" t="str">
        <f>IFERROR(__xludf.DUMMYFUNCTION("""COMPUTED_VALUE"""),"29Februaris")</f>
        <v>29Februaris</v>
      </c>
      <c r="C8" s="126">
        <f>IF(ISNUMBER($A8)=TRUE,COUNTIFS(Garden!$J$8:$J652,$B8,Garden!$O$8:$O652,"&gt;0"),"")</f>
        <v>0</v>
      </c>
      <c r="D8" s="126">
        <f>IF(ISNUMBER($A8)=TRUE,COUNTIFS(Garden!$J$8:$J652,$B8,Garden!$P$8:$P652,"&gt;0"),"")</f>
        <v>0</v>
      </c>
      <c r="E8" s="126">
        <f>IF(ISNUMBER($A8)=TRUE,COUNTIFS(Garden!$J$8:$J652,$B8,Garden!$M$8:$M652,"TRUE"),"")</f>
        <v>1</v>
      </c>
      <c r="F8" s="112"/>
      <c r="G8" s="127" t="str">
        <f>IFERROR(__xludf.DUMMYFUNCTION("""COMPUTED_VALUE"""),"Kapor24")</f>
        <v>Kapor24</v>
      </c>
      <c r="H8" s="128">
        <f>IFERROR(__xludf.DUMMYFUNCTION("""COMPUTED_VALUE"""),21.0)</f>
        <v>21</v>
      </c>
      <c r="I8" s="112"/>
      <c r="J8" s="127"/>
      <c r="K8" s="128"/>
      <c r="L8" s="130" t="str">
        <f t="shared" si="1"/>
        <v/>
      </c>
      <c r="M8" s="125"/>
      <c r="N8" s="128"/>
    </row>
    <row r="9">
      <c r="A9" s="124">
        <f t="shared" si="2"/>
        <v>3</v>
      </c>
      <c r="B9" s="125" t="str">
        <f>IFERROR(__xludf.DUMMYFUNCTION("""COMPUTED_VALUE"""),"Adushka")</f>
        <v>Adushka</v>
      </c>
      <c r="C9" s="126">
        <f>IF(ISNUMBER($A9)=TRUE,COUNTIFS(Garden!$J$8:$J652,$B9,Garden!$O$8:$O652,"&gt;0"),"")</f>
        <v>0</v>
      </c>
      <c r="D9" s="126">
        <f>IF(ISNUMBER($A9)=TRUE,COUNTIFS(Garden!$J$8:$J652,$B9,Garden!$P$8:$P652,"&gt;0"),"")</f>
        <v>0</v>
      </c>
      <c r="E9" s="126">
        <f>IF(ISNUMBER($A9)=TRUE,COUNTIFS(Garden!$J$8:$J652,$B9,Garden!$M$8:$M652,"TRUE"),"")</f>
        <v>3</v>
      </c>
      <c r="F9" s="112"/>
      <c r="G9" s="127" t="str">
        <f>IFERROR(__xludf.DUMMYFUNCTION("""COMPUTED_VALUE"""),"EeveeFox")</f>
        <v>EeveeFox</v>
      </c>
      <c r="H9" s="128">
        <f>IFERROR(__xludf.DUMMYFUNCTION("""COMPUTED_VALUE"""),19.0)</f>
        <v>19</v>
      </c>
      <c r="I9" s="112"/>
      <c r="J9" s="127"/>
      <c r="K9" s="128"/>
      <c r="L9" s="130" t="str">
        <f t="shared" si="1"/>
        <v/>
      </c>
      <c r="M9" s="125"/>
      <c r="N9" s="128"/>
    </row>
    <row r="10">
      <c r="A10" s="124">
        <f t="shared" si="2"/>
        <v>4</v>
      </c>
      <c r="B10" s="125" t="str">
        <f>IFERROR(__xludf.DUMMYFUNCTION("""COMPUTED_VALUE"""),"Aiden29")</f>
        <v>Aiden29</v>
      </c>
      <c r="C10" s="126">
        <f>IF(ISNUMBER($A10)=TRUE,COUNTIFS(Garden!$J$8:$J652,$B10,Garden!$O$8:$O652,"&gt;0"),"")</f>
        <v>0</v>
      </c>
      <c r="D10" s="126">
        <f>IF(ISNUMBER($A10)=TRUE,COUNTIFS(Garden!$J$8:$J652,$B10,Garden!$P$8:$P652,"&gt;0"),"")</f>
        <v>0</v>
      </c>
      <c r="E10" s="126">
        <f>IF(ISNUMBER($A10)=TRUE,COUNTIFS(Garden!$J$8:$J652,$B10,Garden!$M$8:$M652,"TRUE"),"")</f>
        <v>1</v>
      </c>
      <c r="F10" s="112"/>
      <c r="G10" s="127" t="str">
        <f>IFERROR(__xludf.DUMMYFUNCTION("""COMPUTED_VALUE"""),"Nicolet")</f>
        <v>Nicolet</v>
      </c>
      <c r="H10" s="128">
        <f>IFERROR(__xludf.DUMMYFUNCTION("""COMPUTED_VALUE"""),19.0)</f>
        <v>19</v>
      </c>
      <c r="I10" s="112"/>
      <c r="J10" s="127"/>
      <c r="K10" s="128"/>
      <c r="L10" s="130" t="str">
        <f t="shared" si="1"/>
        <v/>
      </c>
      <c r="M10" s="125"/>
      <c r="N10" s="128"/>
    </row>
    <row r="11">
      <c r="A11" s="124">
        <f t="shared" si="2"/>
        <v>5</v>
      </c>
      <c r="B11" s="125" t="str">
        <f>IFERROR(__xludf.DUMMYFUNCTION("""COMPUTED_VALUE"""),"amoocow")</f>
        <v>amoocow</v>
      </c>
      <c r="C11" s="126">
        <f>IF(ISNUMBER($A11)=TRUE,COUNTIFS(Garden!$J$8:$J652,$B11,Garden!$O$8:$O652,"&gt;0"),"")</f>
        <v>0</v>
      </c>
      <c r="D11" s="126">
        <f>IF(ISNUMBER($A11)=TRUE,COUNTIFS(Garden!$J$8:$J652,$B11,Garden!$P$8:$P652,"&gt;0"),"")</f>
        <v>0</v>
      </c>
      <c r="E11" s="126">
        <f>IF(ISNUMBER($A11)=TRUE,COUNTIFS(Garden!$J$8:$J652,$B11,Garden!$M$8:$M652,"TRUE"),"")</f>
        <v>1</v>
      </c>
      <c r="F11" s="112"/>
      <c r="G11" s="127" t="str">
        <f>IFERROR(__xludf.DUMMYFUNCTION("""COMPUTED_VALUE"""),"Charonovci")</f>
        <v>Charonovci</v>
      </c>
      <c r="H11" s="128">
        <f>IFERROR(__xludf.DUMMYFUNCTION("""COMPUTED_VALUE"""),17.0)</f>
        <v>17</v>
      </c>
      <c r="I11" s="112"/>
      <c r="J11" s="127"/>
      <c r="K11" s="128"/>
      <c r="L11" s="130" t="str">
        <f t="shared" si="1"/>
        <v/>
      </c>
      <c r="M11" s="125"/>
      <c r="N11" s="128"/>
    </row>
    <row r="12">
      <c r="A12" s="124">
        <f t="shared" si="2"/>
        <v>6</v>
      </c>
      <c r="B12" s="125" t="str">
        <f>IFERROR(__xludf.DUMMYFUNCTION("""COMPUTED_VALUE"""),"and2470")</f>
        <v>and2470</v>
      </c>
      <c r="C12" s="126">
        <f>IF(ISNUMBER($A12)=TRUE,COUNTIFS(Garden!$J$8:$J652,$B12,Garden!$O$8:$O652,"&gt;0"),"")</f>
        <v>0</v>
      </c>
      <c r="D12" s="126">
        <f>IF(ISNUMBER($A12)=TRUE,COUNTIFS(Garden!$J$8:$J652,$B12,Garden!$P$8:$P652,"&gt;0"),"")</f>
        <v>0</v>
      </c>
      <c r="E12" s="126">
        <f>IF(ISNUMBER($A12)=TRUE,COUNTIFS(Garden!$J$8:$J652,$B12,Garden!$M$8:$M652,"TRUE"),"")</f>
        <v>1</v>
      </c>
      <c r="F12" s="112"/>
      <c r="G12" s="127" t="str">
        <f>IFERROR(__xludf.DUMMYFUNCTION("""COMPUTED_VALUE"""),"mathew611")</f>
        <v>mathew611</v>
      </c>
      <c r="H12" s="128">
        <f>IFERROR(__xludf.DUMMYFUNCTION("""COMPUTED_VALUE"""),17.0)</f>
        <v>17</v>
      </c>
      <c r="I12" s="112"/>
      <c r="J12" s="127"/>
      <c r="K12" s="128"/>
      <c r="L12" s="130" t="str">
        <f t="shared" si="1"/>
        <v/>
      </c>
      <c r="M12" s="125"/>
      <c r="N12" s="128"/>
    </row>
    <row r="13">
      <c r="A13" s="124">
        <f t="shared" si="2"/>
        <v>7</v>
      </c>
      <c r="B13" s="125" t="str">
        <f>IFERROR(__xludf.DUMMYFUNCTION("""COMPUTED_VALUE"""),"babyw")</f>
        <v>babyw</v>
      </c>
      <c r="C13" s="126">
        <f>IF(ISNUMBER($A13)=TRUE,COUNTIFS(Garden!$J$8:$J652,$B13,Garden!$O$8:$O652,"&gt;0"),"")</f>
        <v>0</v>
      </c>
      <c r="D13" s="126">
        <f>IF(ISNUMBER($A13)=TRUE,COUNTIFS(Garden!$J$8:$J652,$B13,Garden!$P$8:$P652,"&gt;0"),"")</f>
        <v>0</v>
      </c>
      <c r="E13" s="126">
        <f>IF(ISNUMBER($A13)=TRUE,COUNTIFS(Garden!$J$8:$J652,$B13,Garden!$M$8:$M652,"TRUE"),"")</f>
        <v>1</v>
      </c>
      <c r="F13" s="112"/>
      <c r="G13" s="127" t="str">
        <f>IFERROR(__xludf.DUMMYFUNCTION("""COMPUTED_VALUE"""),"MacickaLizza")</f>
        <v>MacickaLizza</v>
      </c>
      <c r="H13" s="128">
        <f>IFERROR(__xludf.DUMMYFUNCTION("""COMPUTED_VALUE"""),16.0)</f>
        <v>16</v>
      </c>
      <c r="I13" s="112"/>
      <c r="J13" s="127"/>
      <c r="K13" s="128"/>
      <c r="L13" s="130" t="str">
        <f t="shared" si="1"/>
        <v/>
      </c>
      <c r="M13" s="125"/>
      <c r="N13" s="128"/>
    </row>
    <row r="14">
      <c r="A14" s="124">
        <f t="shared" si="2"/>
        <v>8</v>
      </c>
      <c r="B14" s="125" t="str">
        <f>IFERROR(__xludf.DUMMYFUNCTION("""COMPUTED_VALUE"""),"barefootguru")</f>
        <v>barefootguru</v>
      </c>
      <c r="C14" s="126">
        <f>IF(ISNUMBER($A14)=TRUE,COUNTIFS(Garden!$J$8:$J652,$B14,Garden!$O$8:$O652,"&gt;0"),"")</f>
        <v>0</v>
      </c>
      <c r="D14" s="126">
        <f>IF(ISNUMBER($A14)=TRUE,COUNTIFS(Garden!$J$8:$J652,$B14,Garden!$P$8:$P652,"&gt;0"),"")</f>
        <v>0</v>
      </c>
      <c r="E14" s="126">
        <f>IF(ISNUMBER($A14)=TRUE,COUNTIFS(Garden!$J$8:$J652,$B14,Garden!$M$8:$M652,"TRUE"),"")</f>
        <v>1</v>
      </c>
      <c r="F14" s="112"/>
      <c r="G14" s="127" t="str">
        <f>IFERROR(__xludf.DUMMYFUNCTION("""COMPUTED_VALUE"""),"TFAL")</f>
        <v>TFAL</v>
      </c>
      <c r="H14" s="128">
        <f>IFERROR(__xludf.DUMMYFUNCTION("""COMPUTED_VALUE"""),10.0)</f>
        <v>10</v>
      </c>
      <c r="I14" s="112"/>
      <c r="J14" s="127"/>
      <c r="K14" s="128"/>
      <c r="L14" s="130" t="str">
        <f t="shared" si="1"/>
        <v/>
      </c>
      <c r="M14" s="125"/>
      <c r="N14" s="128"/>
    </row>
    <row r="15">
      <c r="A15" s="124">
        <f t="shared" si="2"/>
        <v>9</v>
      </c>
      <c r="B15" s="125" t="str">
        <f>IFERROR(__xludf.DUMMYFUNCTION("""COMPUTED_VALUE"""),"Bisquick2")</f>
        <v>Bisquick2</v>
      </c>
      <c r="C15" s="126">
        <f>IF(ISNUMBER($A15)=TRUE,COUNTIFS(Garden!$J$8:$J652,$B15,Garden!$O$8:$O652,"&gt;0"),"")</f>
        <v>0</v>
      </c>
      <c r="D15" s="126">
        <f>IF(ISNUMBER($A15)=TRUE,COUNTIFS(Garden!$J$8:$J652,$B15,Garden!$P$8:$P652,"&gt;0"),"")</f>
        <v>0</v>
      </c>
      <c r="E15" s="126">
        <f>IF(ISNUMBER($A15)=TRUE,COUNTIFS(Garden!$J$8:$J652,$B15,Garden!$M$8:$M652,"TRUE"),"")</f>
        <v>1</v>
      </c>
      <c r="F15" s="112"/>
      <c r="G15" s="127" t="str">
        <f>IFERROR(__xludf.DUMMYFUNCTION("""COMPUTED_VALUE"""),"Rikitan")</f>
        <v>Rikitan</v>
      </c>
      <c r="H15" s="128">
        <f>IFERROR(__xludf.DUMMYFUNCTION("""COMPUTED_VALUE"""),9.0)</f>
        <v>9</v>
      </c>
      <c r="I15" s="112"/>
      <c r="J15" s="127"/>
      <c r="K15" s="128"/>
      <c r="L15" s="130" t="str">
        <f t="shared" si="1"/>
        <v/>
      </c>
      <c r="M15" s="125"/>
      <c r="N15" s="128"/>
    </row>
    <row r="16">
      <c r="A16" s="124">
        <f t="shared" si="2"/>
        <v>10</v>
      </c>
      <c r="B16" s="125" t="str">
        <f>IFERROR(__xludf.DUMMYFUNCTION("""COMPUTED_VALUE"""),"BonnieB1")</f>
        <v>BonnieB1</v>
      </c>
      <c r="C16" s="126">
        <f>IF(ISNUMBER($A16)=TRUE,COUNTIFS(Garden!$J$8:$J652,$B16,Garden!$O$8:$O652,"&gt;0"),"")</f>
        <v>0</v>
      </c>
      <c r="D16" s="126">
        <f>IF(ISNUMBER($A16)=TRUE,COUNTIFS(Garden!$J$8:$J652,$B16,Garden!$P$8:$P652,"&gt;0"),"")</f>
        <v>0</v>
      </c>
      <c r="E16" s="126">
        <f>IF(ISNUMBER($A16)=TRUE,COUNTIFS(Garden!$J$8:$J652,$B16,Garden!$M$8:$M652,"TRUE"),"")</f>
        <v>1</v>
      </c>
      <c r="F16" s="112"/>
      <c r="G16" s="127" t="str">
        <f>IFERROR(__xludf.DUMMYFUNCTION("""COMPUTED_VALUE"""),"kepke3")</f>
        <v>kepke3</v>
      </c>
      <c r="H16" s="128">
        <f>IFERROR(__xludf.DUMMYFUNCTION("""COMPUTED_VALUE"""),4.0)</f>
        <v>4</v>
      </c>
      <c r="I16" s="112"/>
      <c r="J16" s="127"/>
      <c r="K16" s="128"/>
      <c r="L16" s="130" t="str">
        <f t="shared" si="1"/>
        <v/>
      </c>
      <c r="M16" s="125"/>
      <c r="N16" s="128"/>
    </row>
    <row r="17">
      <c r="A17" s="124">
        <f t="shared" si="2"/>
        <v>11</v>
      </c>
      <c r="B17" s="125" t="str">
        <f>IFERROR(__xludf.DUMMYFUNCTION("""COMPUTED_VALUE"""),"Centern")</f>
        <v>Centern</v>
      </c>
      <c r="C17" s="126">
        <f>IF(ISNUMBER($A17)=TRUE,COUNTIFS(Garden!$J$8:$J652,$B17,Garden!$O$8:$O652,"&gt;0"),"")</f>
        <v>0</v>
      </c>
      <c r="D17" s="126">
        <f>IF(ISNUMBER($A17)=TRUE,COUNTIFS(Garden!$J$8:$J652,$B17,Garden!$P$8:$P652,"&gt;0"),"")</f>
        <v>0</v>
      </c>
      <c r="E17" s="126">
        <f>IF(ISNUMBER($A17)=TRUE,COUNTIFS(Garden!$J$8:$J652,$B17,Garden!$M$8:$M652,"TRUE"),"")</f>
        <v>2</v>
      </c>
      <c r="F17" s="112"/>
      <c r="G17" s="127" t="str">
        <f>IFERROR(__xludf.DUMMYFUNCTION("""COMPUTED_VALUE"""),"Adushka")</f>
        <v>Adushka</v>
      </c>
      <c r="H17" s="128">
        <f>IFERROR(__xludf.DUMMYFUNCTION("""COMPUTED_VALUE"""),3.0)</f>
        <v>3</v>
      </c>
      <c r="I17" s="112"/>
      <c r="J17" s="127"/>
      <c r="K17" s="128"/>
      <c r="L17" s="130" t="str">
        <f t="shared" si="1"/>
        <v/>
      </c>
      <c r="M17" s="125"/>
      <c r="N17" s="128"/>
    </row>
    <row r="18">
      <c r="A18" s="124">
        <f t="shared" si="2"/>
        <v>12</v>
      </c>
      <c r="B18" s="125" t="str">
        <f>IFERROR(__xludf.DUMMYFUNCTION("""COMPUTED_VALUE"""),"Charonovci")</f>
        <v>Charonovci</v>
      </c>
      <c r="C18" s="126">
        <f>IF(ISNUMBER($A18)=TRUE,COUNTIFS(Garden!$J$8:$J652,$B18,Garden!$O$8:$O652,"&gt;0"),"")</f>
        <v>0</v>
      </c>
      <c r="D18" s="126">
        <f>IF(ISNUMBER($A18)=TRUE,COUNTIFS(Garden!$J$8:$J652,$B18,Garden!$P$8:$P652,"&gt;0"),"")</f>
        <v>0</v>
      </c>
      <c r="E18" s="126">
        <f>IF(ISNUMBER($A18)=TRUE,COUNTIFS(Garden!$J$8:$J652,$B18,Garden!$M$8:$M652,"TRUE"),"")</f>
        <v>17</v>
      </c>
      <c r="F18" s="112"/>
      <c r="G18" s="127" t="str">
        <f>IFERROR(__xludf.DUMMYFUNCTION("""COMPUTED_VALUE"""),"TheOneWhoScans")</f>
        <v>TheOneWhoScans</v>
      </c>
      <c r="H18" s="128">
        <f>IFERROR(__xludf.DUMMYFUNCTION("""COMPUTED_VALUE"""),3.0)</f>
        <v>3</v>
      </c>
      <c r="I18" s="112"/>
      <c r="J18" s="127"/>
      <c r="K18" s="128"/>
      <c r="L18" s="130" t="str">
        <f t="shared" si="1"/>
        <v/>
      </c>
      <c r="M18" s="125"/>
      <c r="N18" s="128"/>
    </row>
    <row r="19">
      <c r="A19" s="124">
        <f t="shared" si="2"/>
        <v>13</v>
      </c>
      <c r="B19" s="125" t="str">
        <f>IFERROR(__xludf.DUMMYFUNCTION("""COMPUTED_VALUE"""),"ChickenRun")</f>
        <v>ChickenRun</v>
      </c>
      <c r="C19" s="126">
        <f>IF(ISNUMBER($A19)=TRUE,COUNTIFS(Garden!$J$8:$J652,$B19,Garden!$O$8:$O652,"&gt;0"),"")</f>
        <v>0</v>
      </c>
      <c r="D19" s="126">
        <f>IF(ISNUMBER($A19)=TRUE,COUNTIFS(Garden!$J$8:$J652,$B19,Garden!$P$8:$P652,"&gt;0"),"")</f>
        <v>0</v>
      </c>
      <c r="E19" s="126">
        <f>IF(ISNUMBER($A19)=TRUE,COUNTIFS(Garden!$J$8:$J652,$B19,Garden!$M$8:$M652,"TRUE"),"")</f>
        <v>1</v>
      </c>
      <c r="F19" s="112"/>
      <c r="G19" s="127" t="str">
        <f>IFERROR(__xludf.DUMMYFUNCTION("""COMPUTED_VALUE"""),"Centern")</f>
        <v>Centern</v>
      </c>
      <c r="H19" s="128">
        <f>IFERROR(__xludf.DUMMYFUNCTION("""COMPUTED_VALUE"""),2.0)</f>
        <v>2</v>
      </c>
      <c r="I19" s="112"/>
      <c r="J19" s="127"/>
      <c r="K19" s="128"/>
      <c r="L19" s="130" t="str">
        <f t="shared" si="1"/>
        <v/>
      </c>
      <c r="M19" s="125"/>
      <c r="N19" s="128"/>
    </row>
    <row r="20">
      <c r="A20" s="124">
        <f t="shared" si="2"/>
        <v>14</v>
      </c>
      <c r="B20" s="125" t="str">
        <f>IFERROR(__xludf.DUMMYFUNCTION("""COMPUTED_VALUE"""),"CoalCracker7")</f>
        <v>CoalCracker7</v>
      </c>
      <c r="C20" s="126">
        <f>IF(ISNUMBER($A20)=TRUE,COUNTIFS(Garden!$J$8:$J652,$B20,Garden!$O$8:$O652,"&gt;0"),"")</f>
        <v>0</v>
      </c>
      <c r="D20" s="126">
        <f>IF(ISNUMBER($A20)=TRUE,COUNTIFS(Garden!$J$8:$J652,$B20,Garden!$P$8:$P652,"&gt;0"),"")</f>
        <v>0</v>
      </c>
      <c r="E20" s="126">
        <f>IF(ISNUMBER($A20)=TRUE,COUNTIFS(Garden!$J$8:$J652,$B20,Garden!$M$8:$M652,"TRUE"),"")</f>
        <v>1</v>
      </c>
      <c r="F20" s="112"/>
      <c r="G20" s="127" t="str">
        <f>IFERROR(__xludf.DUMMYFUNCTION("""COMPUTED_VALUE"""),"georeyna")</f>
        <v>georeyna</v>
      </c>
      <c r="H20" s="128">
        <f>IFERROR(__xludf.DUMMYFUNCTION("""COMPUTED_VALUE"""),2.0)</f>
        <v>2</v>
      </c>
      <c r="I20" s="112"/>
      <c r="J20" s="127"/>
      <c r="K20" s="128"/>
      <c r="L20" s="130" t="str">
        <f t="shared" si="1"/>
        <v/>
      </c>
      <c r="M20" s="125"/>
      <c r="N20" s="128"/>
    </row>
    <row r="21">
      <c r="A21" s="124">
        <f t="shared" si="2"/>
        <v>15</v>
      </c>
      <c r="B21" s="125" t="str">
        <f>IFERROR(__xludf.DUMMYFUNCTION("""COMPUTED_VALUE"""),"Derlame")</f>
        <v>Derlame</v>
      </c>
      <c r="C21" s="126">
        <f>IF(ISNUMBER($A21)=TRUE,COUNTIFS(Garden!$J$8:$J652,$B21,Garden!$O$8:$O652,"&gt;0"),"")</f>
        <v>0</v>
      </c>
      <c r="D21" s="126">
        <f>IF(ISNUMBER($A21)=TRUE,COUNTIFS(Garden!$J$8:$J652,$B21,Garden!$P$8:$P652,"&gt;0"),"")</f>
        <v>0</v>
      </c>
      <c r="E21" s="126">
        <f>IF(ISNUMBER($A21)=TRUE,COUNTIFS(Garden!$J$8:$J652,$B21,Garden!$M$8:$M652,"TRUE"),"")</f>
        <v>1</v>
      </c>
      <c r="F21" s="112"/>
      <c r="G21" s="127" t="str">
        <f>IFERROR(__xludf.DUMMYFUNCTION("""COMPUTED_VALUE"""),"Mon4ikaCriss")</f>
        <v>Mon4ikaCriss</v>
      </c>
      <c r="H21" s="128">
        <f>IFERROR(__xludf.DUMMYFUNCTION("""COMPUTED_VALUE"""),2.0)</f>
        <v>2</v>
      </c>
      <c r="I21" s="112"/>
      <c r="J21" s="127"/>
      <c r="K21" s="128"/>
      <c r="L21" s="130" t="str">
        <f t="shared" si="1"/>
        <v/>
      </c>
      <c r="M21" s="125"/>
      <c r="N21" s="128"/>
    </row>
    <row r="22">
      <c r="A22" s="124">
        <f t="shared" si="2"/>
        <v>16</v>
      </c>
      <c r="B22" s="125" t="str">
        <f>IFERROR(__xludf.DUMMYFUNCTION("""COMPUTED_VALUE"""),"destolkjes4ever")</f>
        <v>destolkjes4ever</v>
      </c>
      <c r="C22" s="126">
        <f>IF(ISNUMBER($A22)=TRUE,COUNTIFS(Garden!$J$8:$J652,$B22,Garden!$O$8:$O652,"&gt;0"),"")</f>
        <v>0</v>
      </c>
      <c r="D22" s="126">
        <f>IF(ISNUMBER($A22)=TRUE,COUNTIFS(Garden!$J$8:$J652,$B22,Garden!$P$8:$P652,"&gt;0"),"")</f>
        <v>0</v>
      </c>
      <c r="E22" s="126">
        <f>IF(ISNUMBER($A22)=TRUE,COUNTIFS(Garden!$J$8:$J652,$B22,Garden!$M$8:$M652,"TRUE"),"")</f>
        <v>1</v>
      </c>
      <c r="F22" s="112"/>
      <c r="G22" s="127" t="str">
        <f>IFERROR(__xludf.DUMMYFUNCTION("""COMPUTED_VALUE"""),"Netkaloz")</f>
        <v>Netkaloz</v>
      </c>
      <c r="H22" s="128">
        <f>IFERROR(__xludf.DUMMYFUNCTION("""COMPUTED_VALUE"""),2.0)</f>
        <v>2</v>
      </c>
      <c r="I22" s="112"/>
      <c r="J22" s="127"/>
      <c r="K22" s="128"/>
      <c r="L22" s="130" t="str">
        <f t="shared" si="1"/>
        <v/>
      </c>
      <c r="M22" s="125"/>
      <c r="N22" s="128"/>
    </row>
    <row r="23">
      <c r="A23" s="124">
        <f t="shared" si="2"/>
        <v>17</v>
      </c>
      <c r="B23" s="125" t="str">
        <f>IFERROR(__xludf.DUMMYFUNCTION("""COMPUTED_VALUE"""),"EeveeFox")</f>
        <v>EeveeFox</v>
      </c>
      <c r="C23" s="126">
        <f>IF(ISNUMBER($A23)=TRUE,COUNTIFS(Garden!$J$8:$J652,$B23,Garden!$O$8:$O652,"&gt;0"),"")</f>
        <v>0</v>
      </c>
      <c r="D23" s="126">
        <f>IF(ISNUMBER($A23)=TRUE,COUNTIFS(Garden!$J$8:$J652,$B23,Garden!$P$8:$P652,"&gt;0"),"")</f>
        <v>0</v>
      </c>
      <c r="E23" s="126">
        <f>IF(ISNUMBER($A23)=TRUE,COUNTIFS(Garden!$J$8:$J652,$B23,Garden!$M$8:$M652,"TRUE"),"")</f>
        <v>19</v>
      </c>
      <c r="F23" s="112"/>
      <c r="G23" s="127" t="str">
        <f>IFERROR(__xludf.DUMMYFUNCTION("""COMPUTED_VALUE"""),"pikespice")</f>
        <v>pikespice</v>
      </c>
      <c r="H23" s="128">
        <f>IFERROR(__xludf.DUMMYFUNCTION("""COMPUTED_VALUE"""),2.0)</f>
        <v>2</v>
      </c>
      <c r="I23" s="112"/>
      <c r="J23" s="127"/>
      <c r="K23" s="128"/>
      <c r="L23" s="130" t="str">
        <f t="shared" si="1"/>
        <v/>
      </c>
      <c r="M23" s="125"/>
      <c r="N23" s="128"/>
    </row>
    <row r="24">
      <c r="A24" s="124">
        <f t="shared" si="2"/>
        <v>18</v>
      </c>
      <c r="B24" s="125" t="str">
        <f>IFERROR(__xludf.DUMMYFUNCTION("""COMPUTED_VALUE"""),"FlamingoFlurrier")</f>
        <v>FlamingoFlurrier</v>
      </c>
      <c r="C24" s="126">
        <f>IF(ISNUMBER($A24)=TRUE,COUNTIFS(Garden!$J$8:$J652,$B24,Garden!$O$8:$O652,"&gt;0"),"")</f>
        <v>0</v>
      </c>
      <c r="D24" s="126">
        <f>IF(ISNUMBER($A24)=TRUE,COUNTIFS(Garden!$J$8:$J652,$B24,Garden!$P$8:$P652,"&gt;0"),"")</f>
        <v>0</v>
      </c>
      <c r="E24" s="126">
        <f>IF(ISNUMBER($A24)=TRUE,COUNTIFS(Garden!$J$8:$J652,$B24,Garden!$M$8:$M652,"TRUE"),"")</f>
        <v>1</v>
      </c>
      <c r="F24" s="112"/>
      <c r="G24" s="127" t="str">
        <f>IFERROR(__xludf.DUMMYFUNCTION("""COMPUTED_VALUE"""),"teamsturms")</f>
        <v>teamsturms</v>
      </c>
      <c r="H24" s="128">
        <f>IFERROR(__xludf.DUMMYFUNCTION("""COMPUTED_VALUE"""),2.0)</f>
        <v>2</v>
      </c>
      <c r="I24" s="112"/>
      <c r="J24" s="127"/>
      <c r="K24" s="128"/>
      <c r="L24" s="130" t="str">
        <f t="shared" si="1"/>
        <v/>
      </c>
      <c r="M24" s="125"/>
      <c r="N24" s="128"/>
    </row>
    <row r="25">
      <c r="A25" s="124">
        <f t="shared" si="2"/>
        <v>19</v>
      </c>
      <c r="B25" s="125" t="str">
        <f>IFERROR(__xludf.DUMMYFUNCTION("""COMPUTED_VALUE"""),"Franske")</f>
        <v>Franske</v>
      </c>
      <c r="C25" s="126">
        <f>IF(ISNUMBER($A25)=TRUE,COUNTIFS(Garden!$J$8:$J652,$B25,Garden!$O$8:$O652,"&gt;0"),"")</f>
        <v>0</v>
      </c>
      <c r="D25" s="126">
        <f>IF(ISNUMBER($A25)=TRUE,COUNTIFS(Garden!$J$8:$J652,$B25,Garden!$P$8:$P652,"&gt;0"),"")</f>
        <v>0</v>
      </c>
      <c r="E25" s="126">
        <f>IF(ISNUMBER($A25)=TRUE,COUNTIFS(Garden!$J$8:$J652,$B25,Garden!$M$8:$M652,"TRUE"),"")</f>
        <v>1</v>
      </c>
      <c r="F25" s="112"/>
      <c r="G25" s="127" t="str">
        <f>IFERROR(__xludf.DUMMYFUNCTION("""COMPUTED_VALUE"""),"TubaDude")</f>
        <v>TubaDude</v>
      </c>
      <c r="H25" s="128">
        <f>IFERROR(__xludf.DUMMYFUNCTION("""COMPUTED_VALUE"""),2.0)</f>
        <v>2</v>
      </c>
      <c r="I25" s="112"/>
      <c r="J25" s="127"/>
      <c r="K25" s="128"/>
      <c r="L25" s="130" t="str">
        <f t="shared" si="1"/>
        <v/>
      </c>
      <c r="M25" s="125"/>
      <c r="N25" s="128"/>
    </row>
    <row r="26">
      <c r="A26" s="124">
        <f t="shared" si="2"/>
        <v>20</v>
      </c>
      <c r="B26" s="125" t="str">
        <f>IFERROR(__xludf.DUMMYFUNCTION("""COMPUTED_VALUE"""),"Frikandelbroodjes")</f>
        <v>Frikandelbroodjes</v>
      </c>
      <c r="C26" s="126">
        <f>IF(ISNUMBER($A26)=TRUE,COUNTIFS(Garden!$J$8:$J652,$B26,Garden!$O$8:$O652,"&gt;0"),"")</f>
        <v>0</v>
      </c>
      <c r="D26" s="126">
        <f>IF(ISNUMBER($A26)=TRUE,COUNTIFS(Garden!$J$8:$J652,$B26,Garden!$P$8:$P652,"&gt;0"),"")</f>
        <v>0</v>
      </c>
      <c r="E26" s="126">
        <f>IF(ISNUMBER($A26)=TRUE,COUNTIFS(Garden!$J$8:$J652,$B26,Garden!$M$8:$M652,"TRUE"),"")</f>
        <v>1</v>
      </c>
      <c r="F26" s="112"/>
      <c r="G26" s="127" t="str">
        <f>IFERROR(__xludf.DUMMYFUNCTION("""COMPUTED_VALUE"""),"VikingPrincess")</f>
        <v>VikingPrincess</v>
      </c>
      <c r="H26" s="128">
        <f>IFERROR(__xludf.DUMMYFUNCTION("""COMPUTED_VALUE"""),2.0)</f>
        <v>2</v>
      </c>
      <c r="I26" s="112"/>
      <c r="J26" s="127"/>
      <c r="K26" s="128"/>
      <c r="L26" s="130" t="str">
        <f t="shared" si="1"/>
        <v/>
      </c>
      <c r="M26" s="125"/>
      <c r="N26" s="128"/>
    </row>
    <row r="27">
      <c r="A27" s="124">
        <f t="shared" si="2"/>
        <v>21</v>
      </c>
      <c r="B27" s="125" t="str">
        <f>IFERROR(__xludf.DUMMYFUNCTION("""COMPUTED_VALUE"""),"geckofreund")</f>
        <v>geckofreund</v>
      </c>
      <c r="C27" s="126">
        <f>IF(ISNUMBER($A27)=TRUE,COUNTIFS(Garden!$J$8:$J652,$B27,Garden!$O$8:$O652,"&gt;0"),"")</f>
        <v>0</v>
      </c>
      <c r="D27" s="126">
        <f>IF(ISNUMBER($A27)=TRUE,COUNTIFS(Garden!$J$8:$J652,$B27,Garden!$P$8:$P652,"&gt;0"),"")</f>
        <v>0</v>
      </c>
      <c r="E27" s="126">
        <f>IF(ISNUMBER($A27)=TRUE,COUNTIFS(Garden!$J$8:$J652,$B27,Garden!$M$8:$M652,"TRUE"),"")</f>
        <v>1</v>
      </c>
      <c r="F27" s="112"/>
      <c r="G27" s="127" t="str">
        <f>IFERROR(__xludf.DUMMYFUNCTION("""COMPUTED_VALUE"""),"123xilef")</f>
        <v>123xilef</v>
      </c>
      <c r="H27" s="128">
        <f>IFERROR(__xludf.DUMMYFUNCTION("""COMPUTED_VALUE"""),1.0)</f>
        <v>1</v>
      </c>
      <c r="I27" s="112"/>
      <c r="J27" s="127"/>
      <c r="K27" s="128"/>
      <c r="L27" s="130" t="str">
        <f t="shared" si="1"/>
        <v/>
      </c>
      <c r="M27" s="125"/>
      <c r="N27" s="128"/>
    </row>
    <row r="28">
      <c r="A28" s="124">
        <f t="shared" si="2"/>
        <v>22</v>
      </c>
      <c r="B28" s="125" t="str">
        <f>IFERROR(__xludf.DUMMYFUNCTION("""COMPUTED_VALUE"""),"georeyna")</f>
        <v>georeyna</v>
      </c>
      <c r="C28" s="126">
        <f>IF(ISNUMBER($A28)=TRUE,COUNTIFS(Garden!$J$8:$J652,$B28,Garden!$O$8:$O652,"&gt;0"),"")</f>
        <v>0</v>
      </c>
      <c r="D28" s="126">
        <f>IF(ISNUMBER($A28)=TRUE,COUNTIFS(Garden!$J$8:$J652,$B28,Garden!$P$8:$P652,"&gt;0"),"")</f>
        <v>0</v>
      </c>
      <c r="E28" s="126">
        <f>IF(ISNUMBER($A28)=TRUE,COUNTIFS(Garden!$J$8:$J652,$B28,Garden!$M$8:$M652,"TRUE"),"")</f>
        <v>2</v>
      </c>
      <c r="F28" s="112"/>
      <c r="G28" s="127" t="str">
        <f>IFERROR(__xludf.DUMMYFUNCTION("""COMPUTED_VALUE"""),"29Februaris")</f>
        <v>29Februaris</v>
      </c>
      <c r="H28" s="128">
        <f>IFERROR(__xludf.DUMMYFUNCTION("""COMPUTED_VALUE"""),1.0)</f>
        <v>1</v>
      </c>
      <c r="I28" s="112"/>
      <c r="J28" s="127"/>
      <c r="K28" s="128"/>
      <c r="L28" s="130" t="str">
        <f t="shared" si="1"/>
        <v/>
      </c>
      <c r="M28" s="125"/>
      <c r="N28" s="128"/>
    </row>
    <row r="29">
      <c r="A29" s="124">
        <f t="shared" si="2"/>
        <v>23</v>
      </c>
      <c r="B29" s="125" t="str">
        <f>IFERROR(__xludf.DUMMYFUNCTION("""COMPUTED_VALUE"""),"halizwein")</f>
        <v>halizwein</v>
      </c>
      <c r="C29" s="126">
        <f>IF(ISNUMBER($A29)=TRUE,COUNTIFS(Garden!$J$8:$J652,$B29,Garden!$O$8:$O652,"&gt;0"),"")</f>
        <v>0</v>
      </c>
      <c r="D29" s="126">
        <f>IF(ISNUMBER($A29)=TRUE,COUNTIFS(Garden!$J$8:$J652,$B29,Garden!$P$8:$P652,"&gt;0"),"")</f>
        <v>0</v>
      </c>
      <c r="E29" s="126">
        <f>IF(ISNUMBER($A29)=TRUE,COUNTIFS(Garden!$J$8:$J652,$B29,Garden!$M$8:$M652,"TRUE"),"")</f>
        <v>1</v>
      </c>
      <c r="F29" s="112"/>
      <c r="G29" s="127" t="str">
        <f>IFERROR(__xludf.DUMMYFUNCTION("""COMPUTED_VALUE"""),"Aiden29")</f>
        <v>Aiden29</v>
      </c>
      <c r="H29" s="128">
        <f>IFERROR(__xludf.DUMMYFUNCTION("""COMPUTED_VALUE"""),1.0)</f>
        <v>1</v>
      </c>
      <c r="I29" s="112"/>
      <c r="J29" s="127"/>
      <c r="K29" s="128"/>
      <c r="L29" s="130" t="str">
        <f t="shared" si="1"/>
        <v/>
      </c>
      <c r="M29" s="125"/>
      <c r="N29" s="128"/>
    </row>
    <row r="30">
      <c r="A30" s="124">
        <f t="shared" si="2"/>
        <v>24</v>
      </c>
      <c r="B30" s="125" t="str">
        <f>IFERROR(__xludf.DUMMYFUNCTION("""COMPUTED_VALUE"""),"hems79")</f>
        <v>hems79</v>
      </c>
      <c r="C30" s="126">
        <f>IF(ISNUMBER($A30)=TRUE,COUNTIFS(Garden!$J$8:$J652,$B30,Garden!$O$8:$O652,"&gt;0"),"")</f>
        <v>0</v>
      </c>
      <c r="D30" s="126">
        <f>IF(ISNUMBER($A30)=TRUE,COUNTIFS(Garden!$J$8:$J652,$B30,Garden!$P$8:$P652,"&gt;0"),"")</f>
        <v>0</v>
      </c>
      <c r="E30" s="126">
        <f>IF(ISNUMBER($A30)=TRUE,COUNTIFS(Garden!$J$8:$J652,$B30,Garden!$M$8:$M652,"TRUE"),"")</f>
        <v>1</v>
      </c>
      <c r="F30" s="112"/>
      <c r="G30" s="127" t="str">
        <f>IFERROR(__xludf.DUMMYFUNCTION("""COMPUTED_VALUE"""),"amoocow")</f>
        <v>amoocow</v>
      </c>
      <c r="H30" s="128">
        <f>IFERROR(__xludf.DUMMYFUNCTION("""COMPUTED_VALUE"""),1.0)</f>
        <v>1</v>
      </c>
      <c r="I30" s="112"/>
      <c r="J30" s="127"/>
      <c r="K30" s="128"/>
      <c r="L30" s="130" t="str">
        <f t="shared" si="1"/>
        <v/>
      </c>
      <c r="M30" s="125"/>
      <c r="N30" s="128"/>
    </row>
    <row r="31">
      <c r="A31" s="124">
        <f t="shared" si="2"/>
        <v>25</v>
      </c>
      <c r="B31" s="125" t="str">
        <f>IFERROR(__xludf.DUMMYFUNCTION("""COMPUTED_VALUE"""),"Insert URL ▶")</f>
        <v>Insert URL ▶</v>
      </c>
      <c r="C31" s="126">
        <f>IF(ISNUMBER($A31)=TRUE,COUNTIFS(Garden!$J$8:$J652,$B31,Garden!$O$8:$O652,"&gt;0"),"")</f>
        <v>3</v>
      </c>
      <c r="D31" s="126">
        <f>IF(ISNUMBER($A31)=TRUE,COUNTIFS(Garden!$J$8:$J652,$B31,Garden!$P$8:$P652,"&gt;0"),"")</f>
        <v>0</v>
      </c>
      <c r="E31" s="126">
        <f>IF(ISNUMBER($A31)=TRUE,COUNTIFS(Garden!$J$8:$J652,$B31,Garden!$M$8:$M652,"TRUE"),"")</f>
        <v>0</v>
      </c>
      <c r="F31" s="112"/>
      <c r="G31" s="127" t="str">
        <f>IFERROR(__xludf.DUMMYFUNCTION("""COMPUTED_VALUE"""),"and2470")</f>
        <v>and2470</v>
      </c>
      <c r="H31" s="128">
        <f>IFERROR(__xludf.DUMMYFUNCTION("""COMPUTED_VALUE"""),1.0)</f>
        <v>1</v>
      </c>
      <c r="I31" s="112"/>
      <c r="J31" s="127"/>
      <c r="K31" s="128"/>
      <c r="L31" s="130" t="str">
        <f t="shared" si="1"/>
        <v/>
      </c>
      <c r="M31" s="125"/>
      <c r="N31" s="128"/>
    </row>
    <row r="32">
      <c r="A32" s="124">
        <f t="shared" si="2"/>
        <v>26</v>
      </c>
      <c r="B32" s="125" t="str">
        <f>IFERROR(__xludf.DUMMYFUNCTION("""COMPUTED_VALUE"""),"JackSparrow")</f>
        <v>JackSparrow</v>
      </c>
      <c r="C32" s="126">
        <f>IF(ISNUMBER($A32)=TRUE,COUNTIFS(Garden!$J$8:$J652,$B32,Garden!$O$8:$O652,"&gt;0"),"")</f>
        <v>0</v>
      </c>
      <c r="D32" s="126">
        <f>IF(ISNUMBER($A32)=TRUE,COUNTIFS(Garden!$J$8:$J652,$B32,Garden!$P$8:$P652,"&gt;0"),"")</f>
        <v>0</v>
      </c>
      <c r="E32" s="126">
        <f>IF(ISNUMBER($A32)=TRUE,COUNTIFS(Garden!$J$8:$J652,$B32,Garden!$M$8:$M652,"TRUE"),"")</f>
        <v>1</v>
      </c>
      <c r="F32" s="112"/>
      <c r="G32" s="127" t="str">
        <f>IFERROR(__xludf.DUMMYFUNCTION("""COMPUTED_VALUE"""),"babyw")</f>
        <v>babyw</v>
      </c>
      <c r="H32" s="128">
        <f>IFERROR(__xludf.DUMMYFUNCTION("""COMPUTED_VALUE"""),1.0)</f>
        <v>1</v>
      </c>
      <c r="I32" s="112"/>
      <c r="J32" s="127"/>
      <c r="K32" s="128"/>
      <c r="L32" s="130" t="str">
        <f t="shared" si="1"/>
        <v/>
      </c>
      <c r="M32" s="125"/>
      <c r="N32" s="128"/>
    </row>
    <row r="33">
      <c r="A33" s="124">
        <f t="shared" si="2"/>
        <v>27</v>
      </c>
      <c r="B33" s="125" t="str">
        <f>IFERROR(__xludf.DUMMYFUNCTION("""COMPUTED_VALUE"""),"Jafo43")</f>
        <v>Jafo43</v>
      </c>
      <c r="C33" s="126">
        <f>IF(ISNUMBER($A33)=TRUE,COUNTIFS(Garden!$J$8:$J652,$B33,Garden!$O$8:$O652,"&gt;0"),"")</f>
        <v>0</v>
      </c>
      <c r="D33" s="126">
        <f>IF(ISNUMBER($A33)=TRUE,COUNTIFS(Garden!$J$8:$J652,$B33,Garden!$P$8:$P652,"&gt;0"),"")</f>
        <v>0</v>
      </c>
      <c r="E33" s="126">
        <f>IF(ISNUMBER($A33)=TRUE,COUNTIFS(Garden!$J$8:$J652,$B33,Garden!$M$8:$M652,"TRUE"),"")</f>
        <v>1</v>
      </c>
      <c r="F33" s="112"/>
      <c r="G33" s="127" t="str">
        <f>IFERROR(__xludf.DUMMYFUNCTION("""COMPUTED_VALUE"""),"barefootguru")</f>
        <v>barefootguru</v>
      </c>
      <c r="H33" s="128">
        <f>IFERROR(__xludf.DUMMYFUNCTION("""COMPUTED_VALUE"""),1.0)</f>
        <v>1</v>
      </c>
      <c r="I33" s="112"/>
      <c r="J33" s="127"/>
      <c r="K33" s="128"/>
      <c r="L33" s="130" t="str">
        <f t="shared" si="1"/>
        <v/>
      </c>
      <c r="M33" s="125"/>
      <c r="N33" s="128"/>
    </row>
    <row r="34">
      <c r="A34" s="124">
        <f t="shared" si="2"/>
        <v>28</v>
      </c>
      <c r="B34" s="125" t="str">
        <f>IFERROR(__xludf.DUMMYFUNCTION("""COMPUTED_VALUE"""),"janzattic")</f>
        <v>janzattic</v>
      </c>
      <c r="C34" s="126">
        <f>IF(ISNUMBER($A34)=TRUE,COUNTIFS(Garden!$J$8:$J652,$B34,Garden!$O$8:$O652,"&gt;0"),"")</f>
        <v>0</v>
      </c>
      <c r="D34" s="126">
        <f>IF(ISNUMBER($A34)=TRUE,COUNTIFS(Garden!$J$8:$J652,$B34,Garden!$P$8:$P652,"&gt;0"),"")</f>
        <v>0</v>
      </c>
      <c r="E34" s="126">
        <f>IF(ISNUMBER($A34)=TRUE,COUNTIFS(Garden!$J$8:$J652,$B34,Garden!$M$8:$M652,"TRUE"),"")</f>
        <v>1</v>
      </c>
      <c r="F34" s="112"/>
      <c r="G34" s="127" t="str">
        <f>IFERROR(__xludf.DUMMYFUNCTION("""COMPUTED_VALUE"""),"Bisquick2")</f>
        <v>Bisquick2</v>
      </c>
      <c r="H34" s="128">
        <f>IFERROR(__xludf.DUMMYFUNCTION("""COMPUTED_VALUE"""),1.0)</f>
        <v>1</v>
      </c>
      <c r="I34" s="112"/>
      <c r="J34" s="127"/>
      <c r="K34" s="128"/>
      <c r="L34" s="130" t="str">
        <f t="shared" si="1"/>
        <v/>
      </c>
      <c r="M34" s="125"/>
      <c r="N34" s="128"/>
    </row>
    <row r="35">
      <c r="A35" s="124">
        <f t="shared" si="2"/>
        <v>29</v>
      </c>
      <c r="B35" s="125" t="str">
        <f>IFERROR(__xludf.DUMMYFUNCTION("""COMPUTED_VALUE"""),"Jeffeth")</f>
        <v>Jeffeth</v>
      </c>
      <c r="C35" s="126">
        <f>IF(ISNUMBER($A35)=TRUE,COUNTIFS(Garden!$J$8:$J652,$B35,Garden!$O$8:$O652,"&gt;0"),"")</f>
        <v>0</v>
      </c>
      <c r="D35" s="126">
        <f>IF(ISNUMBER($A35)=TRUE,COUNTIFS(Garden!$J$8:$J652,$B35,Garden!$P$8:$P652,"&gt;0"),"")</f>
        <v>0</v>
      </c>
      <c r="E35" s="126">
        <f>IF(ISNUMBER($A35)=TRUE,COUNTIFS(Garden!$J$8:$J652,$B35,Garden!$M$8:$M652,"TRUE"),"")</f>
        <v>1</v>
      </c>
      <c r="F35" s="112"/>
      <c r="G35" s="127" t="str">
        <f>IFERROR(__xludf.DUMMYFUNCTION("""COMPUTED_VALUE"""),"BonnieB1")</f>
        <v>BonnieB1</v>
      </c>
      <c r="H35" s="128">
        <f>IFERROR(__xludf.DUMMYFUNCTION("""COMPUTED_VALUE"""),1.0)</f>
        <v>1</v>
      </c>
      <c r="I35" s="112"/>
      <c r="J35" s="127"/>
      <c r="K35" s="128"/>
      <c r="L35" s="130" t="str">
        <f t="shared" si="1"/>
        <v/>
      </c>
      <c r="M35" s="125"/>
      <c r="N35" s="128"/>
    </row>
    <row r="36">
      <c r="A36" s="124">
        <f t="shared" si="2"/>
        <v>30</v>
      </c>
      <c r="B36" s="125" t="str">
        <f>IFERROR(__xludf.DUMMYFUNCTION("""COMPUTED_VALUE"""),"Kapor24")</f>
        <v>Kapor24</v>
      </c>
      <c r="C36" s="126">
        <f>IF(ISNUMBER($A36)=TRUE,COUNTIFS(Garden!$J$8:$J652,$B36,Garden!$O$8:$O652,"&gt;0"),"")</f>
        <v>0</v>
      </c>
      <c r="D36" s="126">
        <f>IF(ISNUMBER($A36)=TRUE,COUNTIFS(Garden!$J$8:$J652,$B36,Garden!$P$8:$P652,"&gt;0"),"")</f>
        <v>0</v>
      </c>
      <c r="E36" s="126">
        <f>IF(ISNUMBER($A36)=TRUE,COUNTIFS(Garden!$J$8:$J652,$B36,Garden!$M$8:$M652,"TRUE"),"")</f>
        <v>21</v>
      </c>
      <c r="F36" s="112"/>
      <c r="G36" s="127" t="str">
        <f>IFERROR(__xludf.DUMMYFUNCTION("""COMPUTED_VALUE"""),"ChickenRun")</f>
        <v>ChickenRun</v>
      </c>
      <c r="H36" s="128">
        <f>IFERROR(__xludf.DUMMYFUNCTION("""COMPUTED_VALUE"""),1.0)</f>
        <v>1</v>
      </c>
      <c r="I36" s="112"/>
      <c r="J36" s="127"/>
      <c r="K36" s="128"/>
      <c r="L36" s="130" t="str">
        <f t="shared" si="1"/>
        <v/>
      </c>
      <c r="M36" s="125"/>
      <c r="N36" s="128"/>
    </row>
    <row r="37">
      <c r="A37" s="124">
        <f t="shared" si="2"/>
        <v>31</v>
      </c>
      <c r="B37" s="125" t="str">
        <f>IFERROR(__xludf.DUMMYFUNCTION("""COMPUTED_VALUE"""),"kepke3")</f>
        <v>kepke3</v>
      </c>
      <c r="C37" s="126">
        <f>IF(ISNUMBER($A37)=TRUE,COUNTIFS(Garden!$J$8:$J652,$B37,Garden!$O$8:$O652,"&gt;0"),"")</f>
        <v>0</v>
      </c>
      <c r="D37" s="126">
        <f>IF(ISNUMBER($A37)=TRUE,COUNTIFS(Garden!$J$8:$J652,$B37,Garden!$P$8:$P652,"&gt;0"),"")</f>
        <v>0</v>
      </c>
      <c r="E37" s="126">
        <f>IF(ISNUMBER($A37)=TRUE,COUNTIFS(Garden!$J$8:$J652,$B37,Garden!$M$8:$M652,"TRUE"),"")</f>
        <v>4</v>
      </c>
      <c r="F37" s="112"/>
      <c r="G37" s="127" t="str">
        <f>IFERROR(__xludf.DUMMYFUNCTION("""COMPUTED_VALUE"""),"CoalCracker7")</f>
        <v>CoalCracker7</v>
      </c>
      <c r="H37" s="128">
        <f>IFERROR(__xludf.DUMMYFUNCTION("""COMPUTED_VALUE"""),1.0)</f>
        <v>1</v>
      </c>
      <c r="I37" s="112"/>
      <c r="J37" s="127"/>
      <c r="K37" s="128"/>
      <c r="L37" s="130" t="str">
        <f t="shared" si="1"/>
        <v/>
      </c>
      <c r="M37" s="125"/>
      <c r="N37" s="128"/>
    </row>
    <row r="38">
      <c r="A38" s="124">
        <f t="shared" si="2"/>
        <v>32</v>
      </c>
      <c r="B38" s="125" t="str">
        <f>IFERROR(__xludf.DUMMYFUNCTION("""COMPUTED_VALUE"""),"kpcrystal07")</f>
        <v>kpcrystal07</v>
      </c>
      <c r="C38" s="126">
        <f>IF(ISNUMBER($A38)=TRUE,COUNTIFS(Garden!$J$8:$J652,$B38,Garden!$O$8:$O652,"&gt;0"),"")</f>
        <v>0</v>
      </c>
      <c r="D38" s="126">
        <f>IF(ISNUMBER($A38)=TRUE,COUNTIFS(Garden!$J$8:$J652,$B38,Garden!$P$8:$P652,"&gt;0"),"")</f>
        <v>0</v>
      </c>
      <c r="E38" s="126">
        <f>IF(ISNUMBER($A38)=TRUE,COUNTIFS(Garden!$J$8:$J652,$B38,Garden!$M$8:$M652,"TRUE"),"")</f>
        <v>1</v>
      </c>
      <c r="F38" s="112"/>
      <c r="G38" s="127" t="str">
        <f>IFERROR(__xludf.DUMMYFUNCTION("""COMPUTED_VALUE"""),"Derlame")</f>
        <v>Derlame</v>
      </c>
      <c r="H38" s="128">
        <f>IFERROR(__xludf.DUMMYFUNCTION("""COMPUTED_VALUE"""),1.0)</f>
        <v>1</v>
      </c>
      <c r="I38" s="112"/>
      <c r="J38" s="127"/>
      <c r="K38" s="128"/>
      <c r="L38" s="130" t="str">
        <f t="shared" si="1"/>
        <v/>
      </c>
      <c r="M38" s="125"/>
      <c r="N38" s="128"/>
    </row>
    <row r="39">
      <c r="A39" s="124">
        <f t="shared" si="2"/>
        <v>33</v>
      </c>
      <c r="B39" s="125" t="str">
        <f>IFERROR(__xludf.DUMMYFUNCTION("""COMPUTED_VALUE"""),"kwd")</f>
        <v>kwd</v>
      </c>
      <c r="C39" s="126">
        <f>IF(ISNUMBER($A39)=TRUE,COUNTIFS(Garden!$J$8:$J652,$B39,Garden!$O$8:$O652,"&gt;0"),"")</f>
        <v>0</v>
      </c>
      <c r="D39" s="126">
        <f>IF(ISNUMBER($A39)=TRUE,COUNTIFS(Garden!$J$8:$J652,$B39,Garden!$P$8:$P652,"&gt;0"),"")</f>
        <v>0</v>
      </c>
      <c r="E39" s="126">
        <f>IF(ISNUMBER($A39)=TRUE,COUNTIFS(Garden!$J$8:$J652,$B39,Garden!$M$8:$M652,"TRUE"),"")</f>
        <v>1</v>
      </c>
      <c r="F39" s="112"/>
      <c r="G39" s="127" t="str">
        <f>IFERROR(__xludf.DUMMYFUNCTION("""COMPUTED_VALUE"""),"destolkjes4ever")</f>
        <v>destolkjes4ever</v>
      </c>
      <c r="H39" s="128">
        <f>IFERROR(__xludf.DUMMYFUNCTION("""COMPUTED_VALUE"""),1.0)</f>
        <v>1</v>
      </c>
      <c r="I39" s="112"/>
      <c r="J39" s="127"/>
      <c r="K39" s="128"/>
      <c r="L39" s="130" t="str">
        <f t="shared" si="1"/>
        <v/>
      </c>
      <c r="M39" s="125"/>
      <c r="N39" s="128"/>
    </row>
    <row r="40">
      <c r="A40" s="124">
        <f t="shared" si="2"/>
        <v>34</v>
      </c>
      <c r="B40" s="125" t="str">
        <f>IFERROR(__xludf.DUMMYFUNCTION("""COMPUTED_VALUE"""),"Kyrandia")</f>
        <v>Kyrandia</v>
      </c>
      <c r="C40" s="126">
        <f>IF(ISNUMBER($A40)=TRUE,COUNTIFS(Garden!$J$8:$J652,$B40,Garden!$O$8:$O652,"&gt;0"),"")</f>
        <v>0</v>
      </c>
      <c r="D40" s="126">
        <f>IF(ISNUMBER($A40)=TRUE,COUNTIFS(Garden!$J$8:$J652,$B40,Garden!$P$8:$P652,"&gt;0"),"")</f>
        <v>0</v>
      </c>
      <c r="E40" s="126">
        <f>IF(ISNUMBER($A40)=TRUE,COUNTIFS(Garden!$J$8:$J652,$B40,Garden!$M$8:$M652,"TRUE"),"")</f>
        <v>1</v>
      </c>
      <c r="F40" s="112"/>
      <c r="G40" s="127" t="str">
        <f>IFERROR(__xludf.DUMMYFUNCTION("""COMPUTED_VALUE"""),"FlamingoFlurrier")</f>
        <v>FlamingoFlurrier</v>
      </c>
      <c r="H40" s="128">
        <f>IFERROR(__xludf.DUMMYFUNCTION("""COMPUTED_VALUE"""),1.0)</f>
        <v>1</v>
      </c>
      <c r="I40" s="112"/>
      <c r="J40" s="127"/>
      <c r="K40" s="128"/>
      <c r="L40" s="130" t="str">
        <f t="shared" si="1"/>
        <v/>
      </c>
      <c r="M40" s="125"/>
      <c r="N40" s="128"/>
    </row>
    <row r="41">
      <c r="A41" s="124">
        <f t="shared" si="2"/>
        <v>35</v>
      </c>
      <c r="B41" s="125" t="str">
        <f>IFERROR(__xludf.DUMMYFUNCTION("""COMPUTED_VALUE"""),"Lanyasummer")</f>
        <v>Lanyasummer</v>
      </c>
      <c r="C41" s="126">
        <f>IF(ISNUMBER($A41)=TRUE,COUNTIFS(Garden!$J$8:$J652,$B41,Garden!$O$8:$O652,"&gt;0"),"")</f>
        <v>0</v>
      </c>
      <c r="D41" s="126">
        <f>IF(ISNUMBER($A41)=TRUE,COUNTIFS(Garden!$J$8:$J652,$B41,Garden!$P$8:$P652,"&gt;0"),"")</f>
        <v>0</v>
      </c>
      <c r="E41" s="126">
        <f>IF(ISNUMBER($A41)=TRUE,COUNTIFS(Garden!$J$8:$J652,$B41,Garden!$M$8:$M652,"TRUE"),"")</f>
        <v>1</v>
      </c>
      <c r="F41" s="112"/>
      <c r="G41" s="127" t="str">
        <f>IFERROR(__xludf.DUMMYFUNCTION("""COMPUTED_VALUE"""),"Franske")</f>
        <v>Franske</v>
      </c>
      <c r="H41" s="128">
        <f>IFERROR(__xludf.DUMMYFUNCTION("""COMPUTED_VALUE"""),1.0)</f>
        <v>1</v>
      </c>
      <c r="I41" s="112"/>
      <c r="J41" s="127"/>
      <c r="K41" s="128"/>
      <c r="L41" s="130" t="str">
        <f t="shared" si="1"/>
        <v/>
      </c>
      <c r="M41" s="125"/>
      <c r="N41" s="128"/>
    </row>
    <row r="42">
      <c r="A42" s="124">
        <f t="shared" si="2"/>
        <v>36</v>
      </c>
      <c r="B42" s="125" t="str">
        <f>IFERROR(__xludf.DUMMYFUNCTION("""COMPUTED_VALUE"""),"lison55")</f>
        <v>lison55</v>
      </c>
      <c r="C42" s="126">
        <f>IF(ISNUMBER($A42)=TRUE,COUNTIFS(Garden!$J$8:$J652,$B42,Garden!$O$8:$O652,"&gt;0"),"")</f>
        <v>0</v>
      </c>
      <c r="D42" s="126">
        <f>IF(ISNUMBER($A42)=TRUE,COUNTIFS(Garden!$J$8:$J652,$B42,Garden!$P$8:$P652,"&gt;0"),"")</f>
        <v>0</v>
      </c>
      <c r="E42" s="126">
        <f>IF(ISNUMBER($A42)=TRUE,COUNTIFS(Garden!$J$8:$J652,$B42,Garden!$M$8:$M652,"TRUE"),"")</f>
        <v>1</v>
      </c>
      <c r="F42" s="112"/>
      <c r="G42" s="127" t="str">
        <f>IFERROR(__xludf.DUMMYFUNCTION("""COMPUTED_VALUE"""),"Frikandelbroodjes")</f>
        <v>Frikandelbroodjes</v>
      </c>
      <c r="H42" s="128">
        <f>IFERROR(__xludf.DUMMYFUNCTION("""COMPUTED_VALUE"""),1.0)</f>
        <v>1</v>
      </c>
      <c r="I42" s="112"/>
      <c r="J42" s="127"/>
      <c r="K42" s="128"/>
      <c r="L42" s="130" t="str">
        <f t="shared" si="1"/>
        <v/>
      </c>
      <c r="M42" s="125"/>
      <c r="N42" s="128"/>
    </row>
    <row r="43">
      <c r="A43" s="124">
        <f t="shared" si="2"/>
        <v>37</v>
      </c>
      <c r="B43" s="125" t="str">
        <f>IFERROR(__xludf.DUMMYFUNCTION("""COMPUTED_VALUE"""),"Lorax1")</f>
        <v>Lorax1</v>
      </c>
      <c r="C43" s="126">
        <f>IF(ISNUMBER($A43)=TRUE,COUNTIFS(Garden!$J$8:$J652,$B43,Garden!$O$8:$O652,"&gt;0"),"")</f>
        <v>0</v>
      </c>
      <c r="D43" s="126">
        <f>IF(ISNUMBER($A43)=TRUE,COUNTIFS(Garden!$J$8:$J652,$B43,Garden!$P$8:$P652,"&gt;0"),"")</f>
        <v>0</v>
      </c>
      <c r="E43" s="126">
        <f>IF(ISNUMBER($A43)=TRUE,COUNTIFS(Garden!$J$8:$J652,$B43,Garden!$M$8:$M652,"TRUE"),"")</f>
        <v>1</v>
      </c>
      <c r="F43" s="112"/>
      <c r="G43" s="127" t="str">
        <f>IFERROR(__xludf.DUMMYFUNCTION("""COMPUTED_VALUE"""),"geckofreund")</f>
        <v>geckofreund</v>
      </c>
      <c r="H43" s="128">
        <f>IFERROR(__xludf.DUMMYFUNCTION("""COMPUTED_VALUE"""),1.0)</f>
        <v>1</v>
      </c>
      <c r="I43" s="112"/>
      <c r="J43" s="127"/>
      <c r="K43" s="128"/>
      <c r="L43" s="130" t="str">
        <f t="shared" si="1"/>
        <v/>
      </c>
      <c r="M43" s="125"/>
      <c r="N43" s="128"/>
    </row>
    <row r="44">
      <c r="A44" s="124">
        <f t="shared" si="2"/>
        <v>38</v>
      </c>
      <c r="B44" s="125" t="str">
        <f>IFERROR(__xludf.DUMMYFUNCTION("""COMPUTED_VALUE"""),"MacickaLizza")</f>
        <v>MacickaLizza</v>
      </c>
      <c r="C44" s="126">
        <f>IF(ISNUMBER($A44)=TRUE,COUNTIFS(Garden!$J$8:$J652,$B44,Garden!$O$8:$O652,"&gt;0"),"")</f>
        <v>0</v>
      </c>
      <c r="D44" s="126">
        <f>IF(ISNUMBER($A44)=TRUE,COUNTIFS(Garden!$J$8:$J652,$B44,Garden!$P$8:$P652,"&gt;0"),"")</f>
        <v>0</v>
      </c>
      <c r="E44" s="126">
        <f>IF(ISNUMBER($A44)=TRUE,COUNTIFS(Garden!$J$8:$J652,$B44,Garden!$M$8:$M652,"TRUE"),"")</f>
        <v>16</v>
      </c>
      <c r="F44" s="112"/>
      <c r="G44" s="127" t="str">
        <f>IFERROR(__xludf.DUMMYFUNCTION("""COMPUTED_VALUE"""),"halizwein")</f>
        <v>halizwein</v>
      </c>
      <c r="H44" s="128">
        <f>IFERROR(__xludf.DUMMYFUNCTION("""COMPUTED_VALUE"""),1.0)</f>
        <v>1</v>
      </c>
      <c r="I44" s="112"/>
      <c r="J44" s="127"/>
      <c r="K44" s="128"/>
      <c r="L44" s="130" t="str">
        <f t="shared" si="1"/>
        <v/>
      </c>
      <c r="M44" s="125"/>
      <c r="N44" s="128"/>
    </row>
    <row r="45">
      <c r="A45" s="124">
        <f t="shared" si="2"/>
        <v>39</v>
      </c>
      <c r="B45" s="125" t="str">
        <f>IFERROR(__xludf.DUMMYFUNCTION("""COMPUTED_VALUE"""),"Majsan")</f>
        <v>Majsan</v>
      </c>
      <c r="C45" s="126">
        <f>IF(ISNUMBER($A45)=TRUE,COUNTIFS(Garden!$J$8:$J652,$B45,Garden!$O$8:$O652,"&gt;0"),"")</f>
        <v>0</v>
      </c>
      <c r="D45" s="126">
        <f>IF(ISNUMBER($A45)=TRUE,COUNTIFS(Garden!$J$8:$J652,$B45,Garden!$P$8:$P652,"&gt;0"),"")</f>
        <v>0</v>
      </c>
      <c r="E45" s="126">
        <f>IF(ISNUMBER($A45)=TRUE,COUNTIFS(Garden!$J$8:$J652,$B45,Garden!$M$8:$M652,"TRUE"),"")</f>
        <v>1</v>
      </c>
      <c r="F45" s="112"/>
      <c r="G45" s="127" t="str">
        <f>IFERROR(__xludf.DUMMYFUNCTION("""COMPUTED_VALUE"""),"hems79")</f>
        <v>hems79</v>
      </c>
      <c r="H45" s="128">
        <f>IFERROR(__xludf.DUMMYFUNCTION("""COMPUTED_VALUE"""),1.0)</f>
        <v>1</v>
      </c>
      <c r="I45" s="112"/>
      <c r="J45" s="127"/>
      <c r="K45" s="128"/>
      <c r="L45" s="130" t="str">
        <f t="shared" si="1"/>
        <v/>
      </c>
      <c r="M45" s="125"/>
      <c r="N45" s="128"/>
    </row>
    <row r="46">
      <c r="A46" s="124">
        <f t="shared" si="2"/>
        <v>40</v>
      </c>
      <c r="B46" s="125" t="str">
        <f>IFERROR(__xludf.DUMMYFUNCTION("""COMPUTED_VALUE"""),"mathew611")</f>
        <v>mathew611</v>
      </c>
      <c r="C46" s="126">
        <f>IF(ISNUMBER($A46)=TRUE,COUNTIFS(Garden!$J$8:$J652,$B46,Garden!$O$8:$O652,"&gt;0"),"")</f>
        <v>0</v>
      </c>
      <c r="D46" s="126">
        <f>IF(ISNUMBER($A46)=TRUE,COUNTIFS(Garden!$J$8:$J652,$B46,Garden!$P$8:$P652,"&gt;0"),"")</f>
        <v>0</v>
      </c>
      <c r="E46" s="126">
        <f>IF(ISNUMBER($A46)=TRUE,COUNTIFS(Garden!$J$8:$J652,$B46,Garden!$M$8:$M652,"TRUE"),"")</f>
        <v>17</v>
      </c>
      <c r="F46" s="112"/>
      <c r="G46" s="127" t="str">
        <f>IFERROR(__xludf.DUMMYFUNCTION("""COMPUTED_VALUE"""),"JackSparrow")</f>
        <v>JackSparrow</v>
      </c>
      <c r="H46" s="128">
        <f>IFERROR(__xludf.DUMMYFUNCTION("""COMPUTED_VALUE"""),1.0)</f>
        <v>1</v>
      </c>
      <c r="I46" s="112"/>
      <c r="J46" s="127"/>
      <c r="K46" s="128"/>
      <c r="L46" s="130" t="str">
        <f t="shared" si="1"/>
        <v/>
      </c>
      <c r="M46" s="125"/>
      <c r="N46" s="128"/>
    </row>
    <row r="47">
      <c r="A47" s="124">
        <f t="shared" si="2"/>
        <v>41</v>
      </c>
      <c r="B47" s="125" t="str">
        <f>IFERROR(__xludf.DUMMYFUNCTION("""COMPUTED_VALUE"""),"mdtt")</f>
        <v>mdtt</v>
      </c>
      <c r="C47" s="126">
        <f>IF(ISNUMBER($A47)=TRUE,COUNTIFS(Garden!$J$8:$J652,$B47,Garden!$O$8:$O652,"&gt;0"),"")</f>
        <v>0</v>
      </c>
      <c r="D47" s="126">
        <f>IF(ISNUMBER($A47)=TRUE,COUNTIFS(Garden!$J$8:$J652,$B47,Garden!$P$8:$P652,"&gt;0"),"")</f>
        <v>0</v>
      </c>
      <c r="E47" s="126">
        <f>IF(ISNUMBER($A47)=TRUE,COUNTIFS(Garden!$J$8:$J652,$B47,Garden!$M$8:$M652,"TRUE"),"")</f>
        <v>1</v>
      </c>
      <c r="F47" s="112"/>
      <c r="G47" s="127" t="str">
        <f>IFERROR(__xludf.DUMMYFUNCTION("""COMPUTED_VALUE"""),"Jafo43")</f>
        <v>Jafo43</v>
      </c>
      <c r="H47" s="128">
        <f>IFERROR(__xludf.DUMMYFUNCTION("""COMPUTED_VALUE"""),1.0)</f>
        <v>1</v>
      </c>
      <c r="I47" s="112"/>
      <c r="J47" s="127"/>
      <c r="K47" s="128"/>
      <c r="L47" s="130" t="str">
        <f t="shared" si="1"/>
        <v/>
      </c>
      <c r="M47" s="125"/>
      <c r="N47" s="128"/>
    </row>
    <row r="48">
      <c r="A48" s="124">
        <f t="shared" si="2"/>
        <v>42</v>
      </c>
      <c r="B48" s="125" t="str">
        <f>IFERROR(__xludf.DUMMYFUNCTION("""COMPUTED_VALUE"""),"MeanderingMonkeys")</f>
        <v>MeanderingMonkeys</v>
      </c>
      <c r="C48" s="126">
        <f>IF(ISNUMBER($A48)=TRUE,COUNTIFS(Garden!$J$8:$J652,$B48,Garden!$O$8:$O652,"&gt;0"),"")</f>
        <v>0</v>
      </c>
      <c r="D48" s="126">
        <f>IF(ISNUMBER($A48)=TRUE,COUNTIFS(Garden!$J$8:$J652,$B48,Garden!$P$8:$P652,"&gt;0"),"")</f>
        <v>0</v>
      </c>
      <c r="E48" s="126">
        <f>IF(ISNUMBER($A48)=TRUE,COUNTIFS(Garden!$J$8:$J652,$B48,Garden!$M$8:$M652,"TRUE"),"")</f>
        <v>1</v>
      </c>
      <c r="F48" s="112"/>
      <c r="G48" s="127" t="str">
        <f>IFERROR(__xludf.DUMMYFUNCTION("""COMPUTED_VALUE"""),"janzattic")</f>
        <v>janzattic</v>
      </c>
      <c r="H48" s="128">
        <f>IFERROR(__xludf.DUMMYFUNCTION("""COMPUTED_VALUE"""),1.0)</f>
        <v>1</v>
      </c>
      <c r="I48" s="112"/>
      <c r="J48" s="127"/>
      <c r="K48" s="128"/>
      <c r="L48" s="130" t="str">
        <f t="shared" si="1"/>
        <v/>
      </c>
      <c r="M48" s="125"/>
      <c r="N48" s="128"/>
    </row>
    <row r="49">
      <c r="A49" s="124">
        <f t="shared" si="2"/>
        <v>43</v>
      </c>
      <c r="B49" s="125" t="str">
        <f>IFERROR(__xludf.DUMMYFUNCTION("""COMPUTED_VALUE"""),"Mon4ikaCriss")</f>
        <v>Mon4ikaCriss</v>
      </c>
      <c r="C49" s="126">
        <f>IF(ISNUMBER($A49)=TRUE,COUNTIFS(Garden!$J$8:$J652,$B49,Garden!$O$8:$O652,"&gt;0"),"")</f>
        <v>0</v>
      </c>
      <c r="D49" s="126">
        <f>IF(ISNUMBER($A49)=TRUE,COUNTIFS(Garden!$J$8:$J652,$B49,Garden!$P$8:$P652,"&gt;0"),"")</f>
        <v>0</v>
      </c>
      <c r="E49" s="126">
        <f>IF(ISNUMBER($A49)=TRUE,COUNTIFS(Garden!$J$8:$J652,$B49,Garden!$M$8:$M652,"TRUE"),"")</f>
        <v>2</v>
      </c>
      <c r="F49" s="112"/>
      <c r="G49" s="127" t="str">
        <f>IFERROR(__xludf.DUMMYFUNCTION("""COMPUTED_VALUE"""),"Jeffeth")</f>
        <v>Jeffeth</v>
      </c>
      <c r="H49" s="128">
        <f>IFERROR(__xludf.DUMMYFUNCTION("""COMPUTED_VALUE"""),1.0)</f>
        <v>1</v>
      </c>
      <c r="I49" s="112"/>
      <c r="J49" s="127"/>
      <c r="K49" s="128"/>
      <c r="L49" s="130" t="str">
        <f t="shared" si="1"/>
        <v/>
      </c>
      <c r="M49" s="125"/>
      <c r="N49" s="128"/>
    </row>
    <row r="50">
      <c r="A50" s="124">
        <f t="shared" si="2"/>
        <v>44</v>
      </c>
      <c r="B50" s="125" t="str">
        <f>IFERROR(__xludf.DUMMYFUNCTION("""COMPUTED_VALUE"""),"mortonfox")</f>
        <v>mortonfox</v>
      </c>
      <c r="C50" s="126">
        <f>IF(ISNUMBER($A50)=TRUE,COUNTIFS(Garden!$J$8:$J652,$B50,Garden!$O$8:$O652,"&gt;0"),"")</f>
        <v>0</v>
      </c>
      <c r="D50" s="126">
        <f>IF(ISNUMBER($A50)=TRUE,COUNTIFS(Garden!$J$8:$J652,$B50,Garden!$P$8:$P652,"&gt;0"),"")</f>
        <v>0</v>
      </c>
      <c r="E50" s="126">
        <f>IF(ISNUMBER($A50)=TRUE,COUNTIFS(Garden!$J$8:$J652,$B50,Garden!$M$8:$M652,"TRUE"),"")</f>
        <v>1</v>
      </c>
      <c r="F50" s="112"/>
      <c r="G50" s="127" t="str">
        <f>IFERROR(__xludf.DUMMYFUNCTION("""COMPUTED_VALUE"""),"kpcrystal07")</f>
        <v>kpcrystal07</v>
      </c>
      <c r="H50" s="128">
        <f>IFERROR(__xludf.DUMMYFUNCTION("""COMPUTED_VALUE"""),1.0)</f>
        <v>1</v>
      </c>
      <c r="I50" s="112"/>
      <c r="J50" s="127"/>
      <c r="K50" s="128"/>
      <c r="L50" s="130" t="str">
        <f t="shared" si="1"/>
        <v/>
      </c>
      <c r="M50" s="125"/>
      <c r="N50" s="128"/>
    </row>
    <row r="51">
      <c r="A51" s="124">
        <f t="shared" si="2"/>
        <v>45</v>
      </c>
      <c r="B51" s="125" t="str">
        <f>IFERROR(__xludf.DUMMYFUNCTION("""COMPUTED_VALUE"""),"Neloras")</f>
        <v>Neloras</v>
      </c>
      <c r="C51" s="126">
        <f>IF(ISNUMBER($A51)=TRUE,COUNTIFS(Garden!$J$8:$J652,$B51,Garden!$O$8:$O652,"&gt;0"),"")</f>
        <v>0</v>
      </c>
      <c r="D51" s="126">
        <f>IF(ISNUMBER($A51)=TRUE,COUNTIFS(Garden!$J$8:$J652,$B51,Garden!$P$8:$P652,"&gt;0"),"")</f>
        <v>0</v>
      </c>
      <c r="E51" s="126">
        <f>IF(ISNUMBER($A51)=TRUE,COUNTIFS(Garden!$J$8:$J652,$B51,Garden!$M$8:$M652,"TRUE"),"")</f>
        <v>26</v>
      </c>
      <c r="F51" s="112"/>
      <c r="G51" s="127" t="str">
        <f>IFERROR(__xludf.DUMMYFUNCTION("""COMPUTED_VALUE"""),"kwd")</f>
        <v>kwd</v>
      </c>
      <c r="H51" s="128">
        <f>IFERROR(__xludf.DUMMYFUNCTION("""COMPUTED_VALUE"""),1.0)</f>
        <v>1</v>
      </c>
      <c r="I51" s="112"/>
      <c r="J51" s="127"/>
      <c r="K51" s="128"/>
      <c r="L51" s="130" t="str">
        <f t="shared" si="1"/>
        <v/>
      </c>
      <c r="M51" s="125"/>
      <c r="N51" s="128"/>
    </row>
    <row r="52">
      <c r="A52" s="124">
        <f t="shared" si="2"/>
        <v>46</v>
      </c>
      <c r="B52" s="125" t="str">
        <f>IFERROR(__xludf.DUMMYFUNCTION("""COMPUTED_VALUE"""),"Netkaloz")</f>
        <v>Netkaloz</v>
      </c>
      <c r="C52" s="126">
        <f>IF(ISNUMBER($A52)=TRUE,COUNTIFS(Garden!$J$8:$J652,$B52,Garden!$O$8:$O652,"&gt;0"),"")</f>
        <v>0</v>
      </c>
      <c r="D52" s="126">
        <f>IF(ISNUMBER($A52)=TRUE,COUNTIFS(Garden!$J$8:$J652,$B52,Garden!$P$8:$P652,"&gt;0"),"")</f>
        <v>0</v>
      </c>
      <c r="E52" s="126">
        <f>IF(ISNUMBER($A52)=TRUE,COUNTIFS(Garden!$J$8:$J652,$B52,Garden!$M$8:$M652,"TRUE"),"")</f>
        <v>2</v>
      </c>
      <c r="F52" s="112"/>
      <c r="G52" s="127" t="str">
        <f>IFERROR(__xludf.DUMMYFUNCTION("""COMPUTED_VALUE"""),"Kyrandia")</f>
        <v>Kyrandia</v>
      </c>
      <c r="H52" s="128">
        <f>IFERROR(__xludf.DUMMYFUNCTION("""COMPUTED_VALUE"""),1.0)</f>
        <v>1</v>
      </c>
      <c r="I52" s="112"/>
      <c r="J52" s="127"/>
      <c r="K52" s="128"/>
      <c r="L52" s="130" t="str">
        <f t="shared" si="1"/>
        <v/>
      </c>
      <c r="M52" s="125"/>
      <c r="N52" s="128"/>
    </row>
    <row r="53">
      <c r="A53" s="124">
        <f t="shared" si="2"/>
        <v>47</v>
      </c>
      <c r="B53" s="125" t="str">
        <f>IFERROR(__xludf.DUMMYFUNCTION("""COMPUTED_VALUE"""),"Nicolet")</f>
        <v>Nicolet</v>
      </c>
      <c r="C53" s="126">
        <f>IF(ISNUMBER($A53)=TRUE,COUNTIFS(Garden!$J$8:$J652,$B53,Garden!$O$8:$O652,"&gt;0"),"")</f>
        <v>0</v>
      </c>
      <c r="D53" s="126">
        <f>IF(ISNUMBER($A53)=TRUE,COUNTIFS(Garden!$J$8:$J652,$B53,Garden!$P$8:$P652,"&gt;0"),"")</f>
        <v>0</v>
      </c>
      <c r="E53" s="126">
        <f>IF(ISNUMBER($A53)=TRUE,COUNTIFS(Garden!$J$8:$J652,$B53,Garden!$M$8:$M652,"TRUE"),"")</f>
        <v>19</v>
      </c>
      <c r="F53" s="112"/>
      <c r="G53" s="127" t="str">
        <f>IFERROR(__xludf.DUMMYFUNCTION("""COMPUTED_VALUE"""),"Lanyasummer")</f>
        <v>Lanyasummer</v>
      </c>
      <c r="H53" s="128">
        <f>IFERROR(__xludf.DUMMYFUNCTION("""COMPUTED_VALUE"""),1.0)</f>
        <v>1</v>
      </c>
      <c r="I53" s="112"/>
      <c r="J53" s="127"/>
      <c r="K53" s="128"/>
      <c r="L53" s="130" t="str">
        <f t="shared" si="1"/>
        <v/>
      </c>
      <c r="M53" s="125"/>
      <c r="N53" s="128"/>
    </row>
    <row r="54">
      <c r="A54" s="124">
        <f t="shared" si="2"/>
        <v>48</v>
      </c>
      <c r="B54" s="125" t="str">
        <f>IFERROR(__xludf.DUMMYFUNCTION("""COMPUTED_VALUE"""),"NikitaStolk")</f>
        <v>NikitaStolk</v>
      </c>
      <c r="C54" s="126">
        <f>IF(ISNUMBER($A54)=TRUE,COUNTIFS(Garden!$J$8:$J652,$B54,Garden!$O$8:$O652,"&gt;0"),"")</f>
        <v>0</v>
      </c>
      <c r="D54" s="126">
        <f>IF(ISNUMBER($A54)=TRUE,COUNTIFS(Garden!$J$8:$J652,$B54,Garden!$P$8:$P652,"&gt;0"),"")</f>
        <v>0</v>
      </c>
      <c r="E54" s="126">
        <f>IF(ISNUMBER($A54)=TRUE,COUNTIFS(Garden!$J$8:$J652,$B54,Garden!$M$8:$M652,"TRUE"),"")</f>
        <v>1</v>
      </c>
      <c r="F54" s="112"/>
      <c r="G54" s="127" t="str">
        <f>IFERROR(__xludf.DUMMYFUNCTION("""COMPUTED_VALUE"""),"lison55")</f>
        <v>lison55</v>
      </c>
      <c r="H54" s="128">
        <f>IFERROR(__xludf.DUMMYFUNCTION("""COMPUTED_VALUE"""),1.0)</f>
        <v>1</v>
      </c>
      <c r="I54" s="112"/>
      <c r="J54" s="127"/>
      <c r="K54" s="128"/>
      <c r="L54" s="130" t="str">
        <f t="shared" si="1"/>
        <v/>
      </c>
      <c r="M54" s="125"/>
      <c r="N54" s="128"/>
    </row>
    <row r="55">
      <c r="A55" s="124">
        <f t="shared" si="2"/>
        <v>49</v>
      </c>
      <c r="B55" s="125" t="str">
        <f>IFERROR(__xludf.DUMMYFUNCTION("""COMPUTED_VALUE"""),"nly1972")</f>
        <v>nly1972</v>
      </c>
      <c r="C55" s="126">
        <f>IF(ISNUMBER($A55)=TRUE,COUNTIFS(Garden!$J$8:$J652,$B55,Garden!$O$8:$O652,"&gt;0"),"")</f>
        <v>0</v>
      </c>
      <c r="D55" s="126">
        <f>IF(ISNUMBER($A55)=TRUE,COUNTIFS(Garden!$J$8:$J652,$B55,Garden!$P$8:$P652,"&gt;0"),"")</f>
        <v>0</v>
      </c>
      <c r="E55" s="126">
        <f>IF(ISNUMBER($A55)=TRUE,COUNTIFS(Garden!$J$8:$J652,$B55,Garden!$M$8:$M652,"TRUE"),"")</f>
        <v>1</v>
      </c>
      <c r="F55" s="112"/>
      <c r="G55" s="127" t="str">
        <f>IFERROR(__xludf.DUMMYFUNCTION("""COMPUTED_VALUE"""),"Lorax1")</f>
        <v>Lorax1</v>
      </c>
      <c r="H55" s="128">
        <f>IFERROR(__xludf.DUMMYFUNCTION("""COMPUTED_VALUE"""),1.0)</f>
        <v>1</v>
      </c>
      <c r="I55" s="112"/>
      <c r="J55" s="127"/>
      <c r="K55" s="128"/>
      <c r="L55" s="130" t="str">
        <f t="shared" si="1"/>
        <v/>
      </c>
      <c r="M55" s="125"/>
      <c r="N55" s="128"/>
    </row>
    <row r="56">
      <c r="A56" s="124">
        <f t="shared" si="2"/>
        <v>50</v>
      </c>
      <c r="B56" s="125" t="str">
        <f>IFERROR(__xludf.DUMMYFUNCTION("""COMPUTED_VALUE"""),"nzseries1")</f>
        <v>nzseries1</v>
      </c>
      <c r="C56" s="126">
        <f>IF(ISNUMBER($A56)=TRUE,COUNTIFS(Garden!$J$8:$J652,$B56,Garden!$O$8:$O652,"&gt;0"),"")</f>
        <v>0</v>
      </c>
      <c r="D56" s="126">
        <f>IF(ISNUMBER($A56)=TRUE,COUNTIFS(Garden!$J$8:$J652,$B56,Garden!$P$8:$P652,"&gt;0"),"")</f>
        <v>0</v>
      </c>
      <c r="E56" s="126">
        <f>IF(ISNUMBER($A56)=TRUE,COUNTIFS(Garden!$J$8:$J652,$B56,Garden!$M$8:$M652,"TRUE"),"")</f>
        <v>1</v>
      </c>
      <c r="F56" s="112"/>
      <c r="G56" s="127" t="str">
        <f>IFERROR(__xludf.DUMMYFUNCTION("""COMPUTED_VALUE"""),"Majsan")</f>
        <v>Majsan</v>
      </c>
      <c r="H56" s="128">
        <f>IFERROR(__xludf.DUMMYFUNCTION("""COMPUTED_VALUE"""),1.0)</f>
        <v>1</v>
      </c>
      <c r="I56" s="112"/>
      <c r="J56" s="127"/>
      <c r="K56" s="128"/>
      <c r="L56" s="130" t="str">
        <f t="shared" si="1"/>
        <v/>
      </c>
      <c r="M56" s="125"/>
      <c r="N56" s="128"/>
    </row>
    <row r="57">
      <c r="A57" s="124">
        <f t="shared" si="2"/>
        <v>51</v>
      </c>
      <c r="B57" s="125" t="str">
        <f>IFERROR(__xludf.DUMMYFUNCTION("""COMPUTED_VALUE"""),"PelicanRouge")</f>
        <v>PelicanRouge</v>
      </c>
      <c r="C57" s="126">
        <f>IF(ISNUMBER($A57)=TRUE,COUNTIFS(Garden!$J$8:$J652,$B57,Garden!$O$8:$O652,"&gt;0"),"")</f>
        <v>0</v>
      </c>
      <c r="D57" s="126">
        <f>IF(ISNUMBER($A57)=TRUE,COUNTIFS(Garden!$J$8:$J652,$B57,Garden!$P$8:$P652,"&gt;0"),"")</f>
        <v>0</v>
      </c>
      <c r="E57" s="126">
        <f>IF(ISNUMBER($A57)=TRUE,COUNTIFS(Garden!$J$8:$J652,$B57,Garden!$M$8:$M652,"TRUE"),"")</f>
        <v>1</v>
      </c>
      <c r="F57" s="112"/>
      <c r="G57" s="127" t="str">
        <f>IFERROR(__xludf.DUMMYFUNCTION("""COMPUTED_VALUE"""),"mdtt")</f>
        <v>mdtt</v>
      </c>
      <c r="H57" s="128">
        <f>IFERROR(__xludf.DUMMYFUNCTION("""COMPUTED_VALUE"""),1.0)</f>
        <v>1</v>
      </c>
      <c r="I57" s="112"/>
      <c r="J57" s="127"/>
      <c r="K57" s="128"/>
      <c r="L57" s="130" t="str">
        <f t="shared" si="1"/>
        <v/>
      </c>
      <c r="M57" s="125"/>
      <c r="N57" s="128"/>
    </row>
    <row r="58">
      <c r="A58" s="124">
        <f t="shared" si="2"/>
        <v>52</v>
      </c>
      <c r="B58" s="125" t="str">
        <f>IFERROR(__xludf.DUMMYFUNCTION("""COMPUTED_VALUE"""),"pikespice")</f>
        <v>pikespice</v>
      </c>
      <c r="C58" s="126">
        <f>IF(ISNUMBER($A58)=TRUE,COUNTIFS(Garden!$J$8:$J652,$B58,Garden!$O$8:$O652,"&gt;0"),"")</f>
        <v>0</v>
      </c>
      <c r="D58" s="126">
        <f>IF(ISNUMBER($A58)=TRUE,COUNTIFS(Garden!$J$8:$J652,$B58,Garden!$P$8:$P652,"&gt;0"),"")</f>
        <v>0</v>
      </c>
      <c r="E58" s="126">
        <f>IF(ISNUMBER($A58)=TRUE,COUNTIFS(Garden!$J$8:$J652,$B58,Garden!$M$8:$M652,"TRUE"),"")</f>
        <v>2</v>
      </c>
      <c r="F58" s="112"/>
      <c r="G58" s="127" t="str">
        <f>IFERROR(__xludf.DUMMYFUNCTION("""COMPUTED_VALUE"""),"MeanderingMonkeys")</f>
        <v>MeanderingMonkeys</v>
      </c>
      <c r="H58" s="128">
        <f>IFERROR(__xludf.DUMMYFUNCTION("""COMPUTED_VALUE"""),1.0)</f>
        <v>1</v>
      </c>
      <c r="I58" s="112"/>
      <c r="J58" s="127"/>
      <c r="K58" s="128"/>
      <c r="L58" s="130" t="str">
        <f t="shared" si="1"/>
        <v/>
      </c>
      <c r="M58" s="125"/>
      <c r="N58" s="128"/>
    </row>
    <row r="59">
      <c r="A59" s="124">
        <f t="shared" si="2"/>
        <v>53</v>
      </c>
      <c r="B59" s="125" t="str">
        <f>IFERROR(__xludf.DUMMYFUNCTION("""COMPUTED_VALUE"""),"RangerTJ")</f>
        <v>RangerTJ</v>
      </c>
      <c r="C59" s="126">
        <f>IF(ISNUMBER($A59)=TRUE,COUNTIFS(Garden!$J$8:$J652,$B59,Garden!$O$8:$O652,"&gt;0"),"")</f>
        <v>0</v>
      </c>
      <c r="D59" s="126">
        <f>IF(ISNUMBER($A59)=TRUE,COUNTIFS(Garden!$J$8:$J652,$B59,Garden!$P$8:$P652,"&gt;0"),"")</f>
        <v>0</v>
      </c>
      <c r="E59" s="126">
        <f>IF(ISNUMBER($A59)=TRUE,COUNTIFS(Garden!$J$8:$J652,$B59,Garden!$M$8:$M652,"TRUE"),"")</f>
        <v>1</v>
      </c>
      <c r="F59" s="112"/>
      <c r="G59" s="127" t="str">
        <f>IFERROR(__xludf.DUMMYFUNCTION("""COMPUTED_VALUE"""),"mortonfox")</f>
        <v>mortonfox</v>
      </c>
      <c r="H59" s="128">
        <f>IFERROR(__xludf.DUMMYFUNCTION("""COMPUTED_VALUE"""),1.0)</f>
        <v>1</v>
      </c>
      <c r="I59" s="112"/>
      <c r="J59" s="127"/>
      <c r="K59" s="128"/>
      <c r="L59" s="130" t="str">
        <f t="shared" si="1"/>
        <v/>
      </c>
      <c r="M59" s="125"/>
      <c r="N59" s="128"/>
    </row>
    <row r="60">
      <c r="A60" s="124">
        <f t="shared" si="2"/>
        <v>54</v>
      </c>
      <c r="B60" s="125" t="str">
        <f>IFERROR(__xludf.DUMMYFUNCTION("""COMPUTED_VALUE"""),"rgforsythe")</f>
        <v>rgforsythe</v>
      </c>
      <c r="C60" s="126">
        <f>IF(ISNUMBER($A60)=TRUE,COUNTIFS(Garden!$J$8:$J652,$B60,Garden!$O$8:$O652,"&gt;0"),"")</f>
        <v>0</v>
      </c>
      <c r="D60" s="126">
        <f>IF(ISNUMBER($A60)=TRUE,COUNTIFS(Garden!$J$8:$J652,$B60,Garden!$P$8:$P652,"&gt;0"),"")</f>
        <v>0</v>
      </c>
      <c r="E60" s="126">
        <f>IF(ISNUMBER($A60)=TRUE,COUNTIFS(Garden!$J$8:$J652,$B60,Garden!$M$8:$M652,"TRUE"),"")</f>
        <v>1</v>
      </c>
      <c r="F60" s="112"/>
      <c r="G60" s="127" t="str">
        <f>IFERROR(__xludf.DUMMYFUNCTION("""COMPUTED_VALUE"""),"NikitaStolk")</f>
        <v>NikitaStolk</v>
      </c>
      <c r="H60" s="128">
        <f>IFERROR(__xludf.DUMMYFUNCTION("""COMPUTED_VALUE"""),1.0)</f>
        <v>1</v>
      </c>
      <c r="I60" s="112"/>
      <c r="J60" s="127"/>
      <c r="K60" s="128"/>
      <c r="L60" s="130" t="str">
        <f t="shared" si="1"/>
        <v/>
      </c>
      <c r="M60" s="125"/>
      <c r="N60" s="128"/>
    </row>
    <row r="61">
      <c r="A61" s="124">
        <f t="shared" si="2"/>
        <v>55</v>
      </c>
      <c r="B61" s="125" t="str">
        <f>IFERROR(__xludf.DUMMYFUNCTION("""COMPUTED_VALUE"""),"Rikitan")</f>
        <v>Rikitan</v>
      </c>
      <c r="C61" s="126">
        <f>IF(ISNUMBER($A61)=TRUE,COUNTIFS(Garden!$J$8:$J652,$B61,Garden!$O$8:$O652,"&gt;0"),"")</f>
        <v>0</v>
      </c>
      <c r="D61" s="126">
        <f>IF(ISNUMBER($A61)=TRUE,COUNTIFS(Garden!$J$8:$J652,$B61,Garden!$P$8:$P652,"&gt;0"),"")</f>
        <v>0</v>
      </c>
      <c r="E61" s="126">
        <f>IF(ISNUMBER($A61)=TRUE,COUNTIFS(Garden!$J$8:$J652,$B61,Garden!$M$8:$M652,"TRUE"),"")</f>
        <v>9</v>
      </c>
      <c r="F61" s="112"/>
      <c r="G61" s="127" t="str">
        <f>IFERROR(__xludf.DUMMYFUNCTION("""COMPUTED_VALUE"""),"nly1972")</f>
        <v>nly1972</v>
      </c>
      <c r="H61" s="128">
        <f>IFERROR(__xludf.DUMMYFUNCTION("""COMPUTED_VALUE"""),1.0)</f>
        <v>1</v>
      </c>
      <c r="I61" s="112"/>
      <c r="J61" s="127"/>
      <c r="K61" s="128"/>
      <c r="L61" s="130" t="str">
        <f t="shared" si="1"/>
        <v/>
      </c>
      <c r="M61" s="125"/>
      <c r="N61" s="128"/>
    </row>
    <row r="62">
      <c r="A62" s="124">
        <f t="shared" si="2"/>
        <v>56</v>
      </c>
      <c r="B62" s="125" t="str">
        <f>IFERROR(__xludf.DUMMYFUNCTION("""COMPUTED_VALUE"""),"roughdraft")</f>
        <v>roughdraft</v>
      </c>
      <c r="C62" s="126">
        <f>IF(ISNUMBER($A62)=TRUE,COUNTIFS(Garden!$J$8:$J652,$B62,Garden!$O$8:$O652,"&gt;0"),"")</f>
        <v>0</v>
      </c>
      <c r="D62" s="126">
        <f>IF(ISNUMBER($A62)=TRUE,COUNTIFS(Garden!$J$8:$J652,$B62,Garden!$P$8:$P652,"&gt;0"),"")</f>
        <v>0</v>
      </c>
      <c r="E62" s="126">
        <f>IF(ISNUMBER($A62)=TRUE,COUNTIFS(Garden!$J$8:$J652,$B62,Garden!$M$8:$M652,"TRUE"),"")</f>
        <v>1</v>
      </c>
      <c r="F62" s="112"/>
      <c r="G62" s="127" t="str">
        <f>IFERROR(__xludf.DUMMYFUNCTION("""COMPUTED_VALUE"""),"nzseries1")</f>
        <v>nzseries1</v>
      </c>
      <c r="H62" s="128">
        <f>IFERROR(__xludf.DUMMYFUNCTION("""COMPUTED_VALUE"""),1.0)</f>
        <v>1</v>
      </c>
      <c r="I62" s="112"/>
      <c r="J62" s="127"/>
      <c r="K62" s="128"/>
      <c r="L62" s="130" t="str">
        <f t="shared" si="1"/>
        <v/>
      </c>
      <c r="M62" s="125"/>
      <c r="N62" s="128"/>
    </row>
    <row r="63">
      <c r="A63" s="124">
        <f t="shared" si="2"/>
        <v>57</v>
      </c>
      <c r="B63" s="125" t="str">
        <f>IFERROR(__xludf.DUMMYFUNCTION("""COMPUTED_VALUE"""),"Shun79")</f>
        <v>Shun79</v>
      </c>
      <c r="C63" s="126">
        <f>IF(ISNUMBER($A63)=TRUE,COUNTIFS(Garden!$J$8:$J652,$B63,Garden!$O$8:$O652,"&gt;0"),"")</f>
        <v>0</v>
      </c>
      <c r="D63" s="126">
        <f>IF(ISNUMBER($A63)=TRUE,COUNTIFS(Garden!$J$8:$J652,$B63,Garden!$P$8:$P652,"&gt;0"),"")</f>
        <v>0</v>
      </c>
      <c r="E63" s="126">
        <f>IF(ISNUMBER($A63)=TRUE,COUNTIFS(Garden!$J$8:$J652,$B63,Garden!$M$8:$M652,"TRUE"),"")</f>
        <v>1</v>
      </c>
      <c r="F63" s="112"/>
      <c r="G63" s="127" t="str">
        <f>IFERROR(__xludf.DUMMYFUNCTION("""COMPUTED_VALUE"""),"PelicanRouge")</f>
        <v>PelicanRouge</v>
      </c>
      <c r="H63" s="128">
        <f>IFERROR(__xludf.DUMMYFUNCTION("""COMPUTED_VALUE"""),1.0)</f>
        <v>1</v>
      </c>
      <c r="I63" s="112"/>
      <c r="J63" s="127"/>
      <c r="K63" s="128"/>
      <c r="L63" s="130" t="str">
        <f t="shared" si="1"/>
        <v/>
      </c>
      <c r="M63" s="125"/>
      <c r="N63" s="128"/>
    </row>
    <row r="64">
      <c r="A64" s="124">
        <f t="shared" si="2"/>
        <v>58</v>
      </c>
      <c r="B64" s="125" t="str">
        <f>IFERROR(__xludf.DUMMYFUNCTION("""COMPUTED_VALUE"""),"sickman")</f>
        <v>sickman</v>
      </c>
      <c r="C64" s="126">
        <f>IF(ISNUMBER($A64)=TRUE,COUNTIFS(Garden!$J$8:$J652,$B64,Garden!$O$8:$O652,"&gt;0"),"")</f>
        <v>0</v>
      </c>
      <c r="D64" s="126">
        <f>IF(ISNUMBER($A64)=TRUE,COUNTIFS(Garden!$J$8:$J652,$B64,Garden!$P$8:$P652,"&gt;0"),"")</f>
        <v>0</v>
      </c>
      <c r="E64" s="126">
        <f>IF(ISNUMBER($A64)=TRUE,COUNTIFS(Garden!$J$8:$J652,$B64,Garden!$M$8:$M652,"TRUE"),"")</f>
        <v>1</v>
      </c>
      <c r="F64" s="112"/>
      <c r="G64" s="127" t="str">
        <f>IFERROR(__xludf.DUMMYFUNCTION("""COMPUTED_VALUE"""),"RangerTJ")</f>
        <v>RangerTJ</v>
      </c>
      <c r="H64" s="128">
        <f>IFERROR(__xludf.DUMMYFUNCTION("""COMPUTED_VALUE"""),1.0)</f>
        <v>1</v>
      </c>
      <c r="I64" s="112"/>
      <c r="J64" s="127"/>
      <c r="K64" s="128"/>
      <c r="L64" s="130" t="str">
        <f t="shared" si="1"/>
        <v/>
      </c>
      <c r="M64" s="125"/>
      <c r="N64" s="128"/>
    </row>
    <row r="65">
      <c r="A65" s="124">
        <f t="shared" si="2"/>
        <v>59</v>
      </c>
      <c r="B65" s="125" t="str">
        <f>IFERROR(__xludf.DUMMYFUNCTION("""COMPUTED_VALUE"""),"soule122")</f>
        <v>soule122</v>
      </c>
      <c r="C65" s="126">
        <f>IF(ISNUMBER($A65)=TRUE,COUNTIFS(Garden!$J$8:$J652,$B65,Garden!$O$8:$O652,"&gt;0"),"")</f>
        <v>0</v>
      </c>
      <c r="D65" s="126">
        <f>IF(ISNUMBER($A65)=TRUE,COUNTIFS(Garden!$J$8:$J652,$B65,Garden!$P$8:$P652,"&gt;0"),"")</f>
        <v>0</v>
      </c>
      <c r="E65" s="126">
        <f>IF(ISNUMBER($A65)=TRUE,COUNTIFS(Garden!$J$8:$J652,$B65,Garden!$M$8:$M652,"TRUE"),"")</f>
        <v>1</v>
      </c>
      <c r="F65" s="112"/>
      <c r="G65" s="127" t="str">
        <f>IFERROR(__xludf.DUMMYFUNCTION("""COMPUTED_VALUE"""),"rgforsythe")</f>
        <v>rgforsythe</v>
      </c>
      <c r="H65" s="128">
        <f>IFERROR(__xludf.DUMMYFUNCTION("""COMPUTED_VALUE"""),1.0)</f>
        <v>1</v>
      </c>
      <c r="I65" s="112"/>
      <c r="J65" s="127"/>
      <c r="K65" s="128"/>
      <c r="L65" s="130" t="str">
        <f t="shared" si="1"/>
        <v/>
      </c>
      <c r="M65" s="125"/>
      <c r="N65" s="128"/>
    </row>
    <row r="66">
      <c r="A66" s="124">
        <f t="shared" si="2"/>
        <v>60</v>
      </c>
      <c r="B66" s="125" t="str">
        <f>IFERROR(__xludf.DUMMYFUNCTION("""COMPUTED_VALUE"""),"Stacybuckwyk")</f>
        <v>Stacybuckwyk</v>
      </c>
      <c r="C66" s="126">
        <f>IF(ISNUMBER($A66)=TRUE,COUNTIFS(Garden!$J$8:$J652,$B66,Garden!$O$8:$O652,"&gt;0"),"")</f>
        <v>0</v>
      </c>
      <c r="D66" s="126">
        <f>IF(ISNUMBER($A66)=TRUE,COUNTIFS(Garden!$J$8:$J652,$B66,Garden!$P$8:$P652,"&gt;0"),"")</f>
        <v>0</v>
      </c>
      <c r="E66" s="126">
        <f>IF(ISNUMBER($A66)=TRUE,COUNTIFS(Garden!$J$8:$J652,$B66,Garden!$M$8:$M652,"TRUE"),"")</f>
        <v>1</v>
      </c>
      <c r="F66" s="112"/>
      <c r="G66" s="127" t="str">
        <f>IFERROR(__xludf.DUMMYFUNCTION("""COMPUTED_VALUE"""),"roughdraft")</f>
        <v>roughdraft</v>
      </c>
      <c r="H66" s="128">
        <f>IFERROR(__xludf.DUMMYFUNCTION("""COMPUTED_VALUE"""),1.0)</f>
        <v>1</v>
      </c>
      <c r="I66" s="112"/>
      <c r="J66" s="127"/>
      <c r="K66" s="128"/>
      <c r="L66" s="130" t="str">
        <f t="shared" si="1"/>
        <v/>
      </c>
      <c r="M66" s="125"/>
      <c r="N66" s="128"/>
    </row>
    <row r="67">
      <c r="A67" s="124">
        <f t="shared" si="2"/>
        <v>61</v>
      </c>
      <c r="B67" s="125" t="str">
        <f>IFERROR(__xludf.DUMMYFUNCTION("""COMPUTED_VALUE"""),"taska1981")</f>
        <v>taska1981</v>
      </c>
      <c r="C67" s="126">
        <f>IF(ISNUMBER($A67)=TRUE,COUNTIFS(Garden!$J$8:$J652,$B67,Garden!$O$8:$O652,"&gt;0"),"")</f>
        <v>0</v>
      </c>
      <c r="D67" s="126">
        <f>IF(ISNUMBER($A67)=TRUE,COUNTIFS(Garden!$J$8:$J652,$B67,Garden!$P$8:$P652,"&gt;0"),"")</f>
        <v>0</v>
      </c>
      <c r="E67" s="126">
        <f>IF(ISNUMBER($A67)=TRUE,COUNTIFS(Garden!$J$8:$J652,$B67,Garden!$M$8:$M652,"TRUE"),"")</f>
        <v>1</v>
      </c>
      <c r="F67" s="112"/>
      <c r="G67" s="127" t="str">
        <f>IFERROR(__xludf.DUMMYFUNCTION("""COMPUTED_VALUE"""),"Shun79")</f>
        <v>Shun79</v>
      </c>
      <c r="H67" s="128">
        <f>IFERROR(__xludf.DUMMYFUNCTION("""COMPUTED_VALUE"""),1.0)</f>
        <v>1</v>
      </c>
      <c r="I67" s="112"/>
      <c r="J67" s="127"/>
      <c r="K67" s="128"/>
      <c r="L67" s="130" t="str">
        <f t="shared" si="1"/>
        <v/>
      </c>
      <c r="M67" s="125"/>
      <c r="N67" s="128"/>
    </row>
    <row r="68">
      <c r="A68" s="124">
        <f t="shared" si="2"/>
        <v>62</v>
      </c>
      <c r="B68" s="125" t="str">
        <f>IFERROR(__xludf.DUMMYFUNCTION("""COMPUTED_VALUE"""),"teamsturms")</f>
        <v>teamsturms</v>
      </c>
      <c r="C68" s="126">
        <f>IF(ISNUMBER($A68)=TRUE,COUNTIFS(Garden!$J$8:$J652,$B68,Garden!$O$8:$O652,"&gt;0"),"")</f>
        <v>0</v>
      </c>
      <c r="D68" s="126">
        <f>IF(ISNUMBER($A68)=TRUE,COUNTIFS(Garden!$J$8:$J652,$B68,Garden!$P$8:$P652,"&gt;0"),"")</f>
        <v>0</v>
      </c>
      <c r="E68" s="126">
        <f>IF(ISNUMBER($A68)=TRUE,COUNTIFS(Garden!$J$8:$J652,$B68,Garden!$M$8:$M652,"TRUE"),"")</f>
        <v>2</v>
      </c>
      <c r="F68" s="112"/>
      <c r="G68" s="127" t="str">
        <f>IFERROR(__xludf.DUMMYFUNCTION("""COMPUTED_VALUE"""),"sickman")</f>
        <v>sickman</v>
      </c>
      <c r="H68" s="128">
        <f>IFERROR(__xludf.DUMMYFUNCTION("""COMPUTED_VALUE"""),1.0)</f>
        <v>1</v>
      </c>
      <c r="I68" s="112"/>
      <c r="J68" s="127"/>
      <c r="K68" s="128"/>
      <c r="L68" s="130" t="str">
        <f t="shared" si="1"/>
        <v/>
      </c>
      <c r="M68" s="125"/>
      <c r="N68" s="128"/>
    </row>
    <row r="69">
      <c r="A69" s="124">
        <f t="shared" si="2"/>
        <v>63</v>
      </c>
      <c r="B69" s="125" t="str">
        <f>IFERROR(__xludf.DUMMYFUNCTION("""COMPUTED_VALUE"""),"TFAL")</f>
        <v>TFAL</v>
      </c>
      <c r="C69" s="126">
        <f>IF(ISNUMBER($A69)=TRUE,COUNTIFS(Garden!$J$8:$J652,$B69,Garden!$O$8:$O652,"&gt;0"),"")</f>
        <v>0</v>
      </c>
      <c r="D69" s="126">
        <f>IF(ISNUMBER($A69)=TRUE,COUNTIFS(Garden!$J$8:$J652,$B69,Garden!$P$8:$P652,"&gt;0"),"")</f>
        <v>0</v>
      </c>
      <c r="E69" s="126">
        <f>IF(ISNUMBER($A69)=TRUE,COUNTIFS(Garden!$J$8:$J652,$B69,Garden!$M$8:$M652,"TRUE"),"")</f>
        <v>10</v>
      </c>
      <c r="F69" s="112"/>
      <c r="G69" s="127" t="str">
        <f>IFERROR(__xludf.DUMMYFUNCTION("""COMPUTED_VALUE"""),"soule122")</f>
        <v>soule122</v>
      </c>
      <c r="H69" s="128">
        <f>IFERROR(__xludf.DUMMYFUNCTION("""COMPUTED_VALUE"""),1.0)</f>
        <v>1</v>
      </c>
      <c r="I69" s="112"/>
      <c r="J69" s="127"/>
      <c r="K69" s="128"/>
      <c r="L69" s="130" t="str">
        <f t="shared" si="1"/>
        <v/>
      </c>
      <c r="M69" s="125"/>
      <c r="N69" s="128"/>
    </row>
    <row r="70">
      <c r="A70" s="124">
        <f t="shared" si="2"/>
        <v>64</v>
      </c>
      <c r="B70" s="125" t="str">
        <f>IFERROR(__xludf.DUMMYFUNCTION("""COMPUTED_VALUE"""),"TheJenks7")</f>
        <v>TheJenks7</v>
      </c>
      <c r="C70" s="126">
        <f>IF(ISNUMBER($A70)=TRUE,COUNTIFS(Garden!$J$8:$J652,$B70,Garden!$O$8:$O652,"&gt;0"),"")</f>
        <v>0</v>
      </c>
      <c r="D70" s="126">
        <f>IF(ISNUMBER($A70)=TRUE,COUNTIFS(Garden!$J$8:$J652,$B70,Garden!$P$8:$P652,"&gt;0"),"")</f>
        <v>0</v>
      </c>
      <c r="E70" s="126">
        <f>IF(ISNUMBER($A70)=TRUE,COUNTIFS(Garden!$J$8:$J652,$B70,Garden!$M$8:$M652,"TRUE"),"")</f>
        <v>1</v>
      </c>
      <c r="F70" s="112"/>
      <c r="G70" s="127" t="str">
        <f>IFERROR(__xludf.DUMMYFUNCTION("""COMPUTED_VALUE"""),"Stacybuckwyk")</f>
        <v>Stacybuckwyk</v>
      </c>
      <c r="H70" s="128">
        <f>IFERROR(__xludf.DUMMYFUNCTION("""COMPUTED_VALUE"""),1.0)</f>
        <v>1</v>
      </c>
      <c r="I70" s="112"/>
      <c r="J70" s="127"/>
      <c r="K70" s="128"/>
      <c r="L70" s="130" t="str">
        <f t="shared" si="1"/>
        <v/>
      </c>
      <c r="M70" s="125"/>
      <c r="N70" s="128"/>
    </row>
    <row r="71">
      <c r="A71" s="124">
        <f t="shared" si="2"/>
        <v>65</v>
      </c>
      <c r="B71" s="125" t="str">
        <f>IFERROR(__xludf.DUMMYFUNCTION("""COMPUTED_VALUE"""),"TheOneWhoScans")</f>
        <v>TheOneWhoScans</v>
      </c>
      <c r="C71" s="126">
        <f>IF(ISNUMBER($A71)=TRUE,COUNTIFS(Garden!$J$8:$J652,$B71,Garden!$O$8:$O652,"&gt;0"),"")</f>
        <v>0</v>
      </c>
      <c r="D71" s="126">
        <f>IF(ISNUMBER($A71)=TRUE,COUNTIFS(Garden!$J$8:$J652,$B71,Garden!$P$8:$P652,"&gt;0"),"")</f>
        <v>0</v>
      </c>
      <c r="E71" s="126">
        <f>IF(ISNUMBER($A71)=TRUE,COUNTIFS(Garden!$J$8:$J652,$B71,Garden!$M$8:$M652,"TRUE"),"")</f>
        <v>3</v>
      </c>
      <c r="F71" s="112"/>
      <c r="G71" s="127" t="str">
        <f>IFERROR(__xludf.DUMMYFUNCTION("""COMPUTED_VALUE"""),"taska1981")</f>
        <v>taska1981</v>
      </c>
      <c r="H71" s="128">
        <f>IFERROR(__xludf.DUMMYFUNCTION("""COMPUTED_VALUE"""),1.0)</f>
        <v>1</v>
      </c>
      <c r="I71" s="112"/>
      <c r="J71" s="127"/>
      <c r="K71" s="128"/>
      <c r="L71" s="130" t="str">
        <f t="shared" si="1"/>
        <v/>
      </c>
      <c r="M71" s="125"/>
      <c r="N71" s="128"/>
    </row>
    <row r="72">
      <c r="A72" s="124">
        <f t="shared" si="2"/>
        <v>66</v>
      </c>
      <c r="B72" s="125" t="str">
        <f>IFERROR(__xludf.DUMMYFUNCTION("""COMPUTED_VALUE"""),"Thepaulsons")</f>
        <v>Thepaulsons</v>
      </c>
      <c r="C72" s="126">
        <f>IF(ISNUMBER($A72)=TRUE,COUNTIFS(Garden!$J$8:$J652,$B72,Garden!$O$8:$O652,"&gt;0"),"")</f>
        <v>0</v>
      </c>
      <c r="D72" s="126">
        <f>IF(ISNUMBER($A72)=TRUE,COUNTIFS(Garden!$J$8:$J652,$B72,Garden!$P$8:$P652,"&gt;0"),"")</f>
        <v>0</v>
      </c>
      <c r="E72" s="126">
        <f>IF(ISNUMBER($A72)=TRUE,COUNTIFS(Garden!$J$8:$J652,$B72,Garden!$M$8:$M652,"TRUE"),"")</f>
        <v>1</v>
      </c>
      <c r="F72" s="112"/>
      <c r="G72" s="127" t="str">
        <f>IFERROR(__xludf.DUMMYFUNCTION("""COMPUTED_VALUE"""),"TheJenks7")</f>
        <v>TheJenks7</v>
      </c>
      <c r="H72" s="128">
        <f>IFERROR(__xludf.DUMMYFUNCTION("""COMPUTED_VALUE"""),1.0)</f>
        <v>1</v>
      </c>
      <c r="I72" s="112"/>
      <c r="J72" s="127"/>
      <c r="K72" s="128"/>
      <c r="L72" s="130" t="str">
        <f t="shared" si="1"/>
        <v/>
      </c>
      <c r="M72" s="125"/>
      <c r="N72" s="128"/>
    </row>
    <row r="73">
      <c r="A73" s="124">
        <f t="shared" si="2"/>
        <v>67</v>
      </c>
      <c r="B73" s="125" t="str">
        <f>IFERROR(__xludf.DUMMYFUNCTION("""COMPUTED_VALUE"""),"TubaDude")</f>
        <v>TubaDude</v>
      </c>
      <c r="C73" s="126">
        <f>IF(ISNUMBER($A73)=TRUE,COUNTIFS(Garden!$J$8:$J652,$B73,Garden!$O$8:$O652,"&gt;0"),"")</f>
        <v>0</v>
      </c>
      <c r="D73" s="126">
        <f>IF(ISNUMBER($A73)=TRUE,COUNTIFS(Garden!$J$8:$J652,$B73,Garden!$P$8:$P652,"&gt;0"),"")</f>
        <v>0</v>
      </c>
      <c r="E73" s="126">
        <f>IF(ISNUMBER($A73)=TRUE,COUNTIFS(Garden!$J$8:$J652,$B73,Garden!$M$8:$M652,"TRUE"),"")</f>
        <v>2</v>
      </c>
      <c r="F73" s="112"/>
      <c r="G73" s="127" t="str">
        <f>IFERROR(__xludf.DUMMYFUNCTION("""COMPUTED_VALUE"""),"Thepaulsons")</f>
        <v>Thepaulsons</v>
      </c>
      <c r="H73" s="128">
        <f>IFERROR(__xludf.DUMMYFUNCTION("""COMPUTED_VALUE"""),1.0)</f>
        <v>1</v>
      </c>
      <c r="I73" s="112"/>
      <c r="J73" s="127"/>
      <c r="K73" s="128"/>
      <c r="L73" s="130" t="str">
        <f t="shared" si="1"/>
        <v/>
      </c>
      <c r="M73" s="125"/>
      <c r="N73" s="128"/>
    </row>
    <row r="74">
      <c r="A74" s="124">
        <f t="shared" si="2"/>
        <v>68</v>
      </c>
      <c r="B74" s="125" t="str">
        <f>IFERROR(__xludf.DUMMYFUNCTION("""COMPUTED_VALUE"""),"VikingPrincess")</f>
        <v>VikingPrincess</v>
      </c>
      <c r="C74" s="126">
        <f>IF(ISNUMBER($A74)=TRUE,COUNTIFS(Garden!$J$8:$J652,$B74,Garden!$O$8:$O652,"&gt;0"),"")</f>
        <v>0</v>
      </c>
      <c r="D74" s="126">
        <f>IF(ISNUMBER($A74)=TRUE,COUNTIFS(Garden!$J$8:$J652,$B74,Garden!$P$8:$P652,"&gt;0"),"")</f>
        <v>0</v>
      </c>
      <c r="E74" s="126">
        <f>IF(ISNUMBER($A74)=TRUE,COUNTIFS(Garden!$J$8:$J652,$B74,Garden!$M$8:$M652,"TRUE"),"")</f>
        <v>2</v>
      </c>
      <c r="F74" s="112"/>
      <c r="G74" s="127" t="str">
        <f>IFERROR(__xludf.DUMMYFUNCTION("""COMPUTED_VALUE"""),"VLoopSouth")</f>
        <v>VLoopSouth</v>
      </c>
      <c r="H74" s="128">
        <f>IFERROR(__xludf.DUMMYFUNCTION("""COMPUTED_VALUE"""),1.0)</f>
        <v>1</v>
      </c>
      <c r="I74" s="112"/>
      <c r="J74" s="127"/>
      <c r="K74" s="128"/>
      <c r="L74" s="130" t="str">
        <f t="shared" si="1"/>
        <v/>
      </c>
      <c r="M74" s="125"/>
      <c r="N74" s="128"/>
    </row>
    <row r="75">
      <c r="A75" s="124">
        <f t="shared" si="2"/>
        <v>69</v>
      </c>
      <c r="B75" s="125" t="str">
        <f>IFERROR(__xludf.DUMMYFUNCTION("""COMPUTED_VALUE"""),"VLoopSouth")</f>
        <v>VLoopSouth</v>
      </c>
      <c r="C75" s="126">
        <f>IF(ISNUMBER($A75)=TRUE,COUNTIFS(Garden!$J$8:$J652,$B75,Garden!$O$8:$O652,"&gt;0"),"")</f>
        <v>0</v>
      </c>
      <c r="D75" s="126">
        <f>IF(ISNUMBER($A75)=TRUE,COUNTIFS(Garden!$J$8:$J652,$B75,Garden!$P$8:$P652,"&gt;0"),"")</f>
        <v>0</v>
      </c>
      <c r="E75" s="126">
        <f>IF(ISNUMBER($A75)=TRUE,COUNTIFS(Garden!$J$8:$J652,$B75,Garden!$M$8:$M652,"TRUE"),"")</f>
        <v>1</v>
      </c>
      <c r="F75" s="112"/>
      <c r="G75" s="127" t="str">
        <f>IFERROR(__xludf.DUMMYFUNCTION("""COMPUTED_VALUE"""),"Westies")</f>
        <v>Westies</v>
      </c>
      <c r="H75" s="128">
        <f>IFERROR(__xludf.DUMMYFUNCTION("""COMPUTED_VALUE"""),1.0)</f>
        <v>1</v>
      </c>
      <c r="I75" s="112"/>
      <c r="J75" s="127"/>
      <c r="K75" s="128"/>
      <c r="L75" s="130" t="str">
        <f t="shared" si="1"/>
        <v/>
      </c>
      <c r="M75" s="125"/>
      <c r="N75" s="128"/>
    </row>
    <row r="76">
      <c r="A76" s="124">
        <f t="shared" si="2"/>
        <v>70</v>
      </c>
      <c r="B76" s="125" t="str">
        <f>IFERROR(__xludf.DUMMYFUNCTION("""COMPUTED_VALUE"""),"Westies")</f>
        <v>Westies</v>
      </c>
      <c r="C76" s="126">
        <f>IF(ISNUMBER($A76)=TRUE,COUNTIFS(Garden!$J$8:$J652,$B76,Garden!$O$8:$O652,"&gt;0"),"")</f>
        <v>0</v>
      </c>
      <c r="D76" s="126">
        <f>IF(ISNUMBER($A76)=TRUE,COUNTIFS(Garden!$J$8:$J652,$B76,Garden!$P$8:$P652,"&gt;0"),"")</f>
        <v>0</v>
      </c>
      <c r="E76" s="126">
        <f>IF(ISNUMBER($A76)=TRUE,COUNTIFS(Garden!$J$8:$J652,$B76,Garden!$M$8:$M652,"TRUE"),"")</f>
        <v>1</v>
      </c>
      <c r="F76" s="112"/>
      <c r="G76" s="127" t="str">
        <f>IFERROR(__xludf.DUMMYFUNCTION("""COMPUTED_VALUE"""),"ZlatanTrip")</f>
        <v>ZlatanTrip</v>
      </c>
      <c r="H76" s="128">
        <f>IFERROR(__xludf.DUMMYFUNCTION("""COMPUTED_VALUE"""),1.0)</f>
        <v>1</v>
      </c>
      <c r="I76" s="112"/>
      <c r="J76" s="127"/>
      <c r="K76" s="128"/>
      <c r="L76" s="130" t="str">
        <f t="shared" si="1"/>
        <v/>
      </c>
      <c r="M76" s="125"/>
      <c r="N76" s="128"/>
    </row>
    <row r="77">
      <c r="A77" s="124">
        <f t="shared" si="2"/>
        <v>71</v>
      </c>
      <c r="B77" s="125" t="str">
        <f>IFERROR(__xludf.DUMMYFUNCTION("""COMPUTED_VALUE"""),"ZlatanTrip")</f>
        <v>ZlatanTrip</v>
      </c>
      <c r="C77" s="126">
        <f>IF(ISNUMBER($A77)=TRUE,COUNTIFS(Garden!$J$8:$J652,$B77,Garden!$O$8:$O652,"&gt;0"),"")</f>
        <v>0</v>
      </c>
      <c r="D77" s="126">
        <f>IF(ISNUMBER($A77)=TRUE,COUNTIFS(Garden!$J$8:$J652,$B77,Garden!$P$8:$P652,"&gt;0"),"")</f>
        <v>0</v>
      </c>
      <c r="E77" s="126">
        <f>IF(ISNUMBER($A77)=TRUE,COUNTIFS(Garden!$J$8:$J652,$B77,Garden!$M$8:$M652,"TRUE"),"")</f>
        <v>1</v>
      </c>
      <c r="F77" s="112"/>
      <c r="G77" s="127"/>
      <c r="H77" s="128"/>
      <c r="I77" s="112"/>
      <c r="J77" s="127"/>
      <c r="K77" s="128"/>
      <c r="L77" s="130" t="str">
        <f t="shared" si="1"/>
        <v/>
      </c>
      <c r="M77" s="125"/>
      <c r="N77" s="128"/>
    </row>
    <row r="78">
      <c r="A78" s="124" t="str">
        <f t="shared" si="2"/>
        <v/>
      </c>
      <c r="B78" s="125"/>
      <c r="C78" s="126" t="str">
        <f>IF(ISNUMBER($A78)=TRUE,COUNTIFS(Garden!$J$8:$J652,$B78,Garden!$O$8:$O652,"&gt;0"),"")</f>
        <v/>
      </c>
      <c r="D78" s="126" t="str">
        <f>IF(ISNUMBER($A78)=TRUE,COUNTIFS(Garden!$J$8:$J652,$B78,Garden!$P$8:$P652,"&gt;0"),"")</f>
        <v/>
      </c>
      <c r="E78" s="126" t="str">
        <f>IF(ISNUMBER($A78)=TRUE,COUNTIFS(Garden!$J$8:$J652,$B78,Garden!$M$8:$M652,"TRUE"),"")</f>
        <v/>
      </c>
      <c r="F78" s="112"/>
      <c r="G78" s="127"/>
      <c r="H78" s="128"/>
      <c r="I78" s="112"/>
      <c r="J78" s="127"/>
      <c r="K78" s="128"/>
      <c r="L78" s="130" t="str">
        <f t="shared" si="1"/>
        <v/>
      </c>
      <c r="M78" s="125"/>
      <c r="N78" s="128"/>
    </row>
    <row r="79">
      <c r="A79" s="124" t="str">
        <f t="shared" si="2"/>
        <v/>
      </c>
      <c r="B79" s="125"/>
      <c r="C79" s="126" t="str">
        <f>IF(ISNUMBER($A79)=TRUE,COUNTIFS(Garden!$J$8:$J652,$B79,Garden!$O$8:$O652,"&gt;0"),"")</f>
        <v/>
      </c>
      <c r="D79" s="126" t="str">
        <f>IF(ISNUMBER($A79)=TRUE,COUNTIFS(Garden!$J$8:$J652,$B79,Garden!$P$8:$P652,"&gt;0"),"")</f>
        <v/>
      </c>
      <c r="E79" s="126" t="str">
        <f>IF(ISNUMBER($A79)=TRUE,COUNTIFS(Garden!$J$8:$J652,$B79,Garden!$M$8:$M652,"TRUE"),"")</f>
        <v/>
      </c>
      <c r="F79" s="112"/>
      <c r="G79" s="127"/>
      <c r="H79" s="128"/>
      <c r="I79" s="112"/>
      <c r="J79" s="127"/>
      <c r="K79" s="128"/>
      <c r="L79" s="130" t="str">
        <f t="shared" si="1"/>
        <v/>
      </c>
      <c r="M79" s="125"/>
      <c r="N79" s="128"/>
    </row>
    <row r="80">
      <c r="A80" s="124" t="str">
        <f t="shared" si="2"/>
        <v/>
      </c>
      <c r="B80" s="125"/>
      <c r="C80" s="126" t="str">
        <f>IF(ISNUMBER($A80)=TRUE,COUNTIFS(Garden!$J$8:$J652,$B80,Garden!$O$8:$O652,"&gt;0"),"")</f>
        <v/>
      </c>
      <c r="D80" s="126" t="str">
        <f>IF(ISNUMBER($A80)=TRUE,COUNTIFS(Garden!$J$8:$J652,$B80,Garden!$P$8:$P652,"&gt;0"),"")</f>
        <v/>
      </c>
      <c r="E80" s="126" t="str">
        <f>IF(ISNUMBER($A80)=TRUE,COUNTIFS(Garden!$J$8:$J652,$B80,Garden!$M$8:$M652,"TRUE"),"")</f>
        <v/>
      </c>
      <c r="F80" s="112"/>
      <c r="G80" s="127"/>
      <c r="H80" s="128"/>
      <c r="I80" s="112"/>
      <c r="J80" s="127"/>
      <c r="K80" s="128"/>
      <c r="L80" s="130" t="str">
        <f t="shared" si="1"/>
        <v/>
      </c>
      <c r="M80" s="125"/>
      <c r="N80" s="128"/>
    </row>
    <row r="81">
      <c r="A81" s="124" t="str">
        <f t="shared" si="2"/>
        <v/>
      </c>
      <c r="B81" s="125"/>
      <c r="C81" s="126" t="str">
        <f>IF(ISNUMBER($A81)=TRUE,COUNTIFS(Garden!$J$8:$J652,$B81,Garden!$O$8:$O652,"&gt;0"),"")</f>
        <v/>
      </c>
      <c r="D81" s="126" t="str">
        <f>IF(ISNUMBER($A81)=TRUE,COUNTIFS(Garden!$J$8:$J652,$B81,Garden!$P$8:$P652,"&gt;0"),"")</f>
        <v/>
      </c>
      <c r="E81" s="126" t="str">
        <f>IF(ISNUMBER($A81)=TRUE,COUNTIFS(Garden!$J$8:$J652,$B81,Garden!$M$8:$M652,"TRUE"),"")</f>
        <v/>
      </c>
      <c r="F81" s="112"/>
      <c r="G81" s="127"/>
      <c r="H81" s="128"/>
      <c r="I81" s="112"/>
      <c r="J81" s="127"/>
      <c r="K81" s="128"/>
      <c r="L81" s="130" t="str">
        <f t="shared" si="1"/>
        <v/>
      </c>
      <c r="M81" s="125"/>
      <c r="N81" s="128"/>
    </row>
    <row r="82">
      <c r="A82" s="124" t="str">
        <f t="shared" si="2"/>
        <v/>
      </c>
      <c r="B82" s="125"/>
      <c r="C82" s="126" t="str">
        <f>IF(ISNUMBER($A82)=TRUE,COUNTIFS(Garden!$J$8:$J652,$B82,Garden!$O$8:$O652,"&gt;0"),"")</f>
        <v/>
      </c>
      <c r="D82" s="126" t="str">
        <f>IF(ISNUMBER($A82)=TRUE,COUNTIFS(Garden!$J$8:$J652,$B82,Garden!$P$8:$P652,"&gt;0"),"")</f>
        <v/>
      </c>
      <c r="E82" s="126" t="str">
        <f>IF(ISNUMBER($A82)=TRUE,COUNTIFS(Garden!$J$8:$J652,$B82,Garden!$M$8:$M652,"TRUE"),"")</f>
        <v/>
      </c>
      <c r="F82" s="112"/>
      <c r="G82" s="127"/>
      <c r="H82" s="128"/>
      <c r="I82" s="112"/>
      <c r="J82" s="127"/>
      <c r="K82" s="128"/>
      <c r="L82" s="130" t="str">
        <f t="shared" si="1"/>
        <v/>
      </c>
      <c r="M82" s="125"/>
      <c r="N82" s="128"/>
    </row>
    <row r="83">
      <c r="A83" s="124" t="str">
        <f t="shared" si="2"/>
        <v/>
      </c>
      <c r="B83" s="125"/>
      <c r="C83" s="126" t="str">
        <f>IF(ISNUMBER($A83)=TRUE,COUNTIFS(Garden!$J$8:$J652,$B83,Garden!$O$8:$O652,"&gt;0"),"")</f>
        <v/>
      </c>
      <c r="D83" s="126" t="str">
        <f>IF(ISNUMBER($A83)=TRUE,COUNTIFS(Garden!$J$8:$J652,$B83,Garden!$P$8:$P652,"&gt;0"),"")</f>
        <v/>
      </c>
      <c r="E83" s="126" t="str">
        <f>IF(ISNUMBER($A83)=TRUE,COUNTIFS(Garden!$J$8:$J652,$B83,Garden!$M$8:$M652,"TRUE"),"")</f>
        <v/>
      </c>
      <c r="F83" s="112"/>
      <c r="G83" s="127"/>
      <c r="H83" s="128"/>
      <c r="I83" s="112"/>
      <c r="J83" s="127"/>
      <c r="K83" s="128"/>
      <c r="L83" s="130" t="str">
        <f t="shared" si="1"/>
        <v/>
      </c>
      <c r="M83" s="125"/>
      <c r="N83" s="128"/>
    </row>
    <row r="84">
      <c r="A84" s="124" t="str">
        <f t="shared" si="2"/>
        <v/>
      </c>
      <c r="B84" s="125"/>
      <c r="C84" s="126" t="str">
        <f>IF(ISNUMBER($A84)=TRUE,COUNTIFS(Garden!$J$8:$J652,$B84,Garden!$O$8:$O652,"&gt;0"),"")</f>
        <v/>
      </c>
      <c r="D84" s="126" t="str">
        <f>IF(ISNUMBER($A84)=TRUE,COUNTIFS(Garden!$J$8:$J652,$B84,Garden!$P$8:$P652,"&gt;0"),"")</f>
        <v/>
      </c>
      <c r="E84" s="126" t="str">
        <f>IF(ISNUMBER($A84)=TRUE,COUNTIFS(Garden!$J$8:$J652,$B84,Garden!$M$8:$M652,"TRUE"),"")</f>
        <v/>
      </c>
      <c r="F84" s="112"/>
      <c r="G84" s="127"/>
      <c r="H84" s="128"/>
      <c r="I84" s="112"/>
      <c r="J84" s="127"/>
      <c r="K84" s="128"/>
      <c r="L84" s="130" t="str">
        <f t="shared" si="1"/>
        <v/>
      </c>
      <c r="M84" s="125"/>
      <c r="N84" s="128"/>
    </row>
    <row r="85">
      <c r="A85" s="124" t="str">
        <f t="shared" si="2"/>
        <v/>
      </c>
      <c r="B85" s="125"/>
      <c r="C85" s="126" t="str">
        <f>IF(ISNUMBER($A85)=TRUE,COUNTIFS(Garden!$J$8:$J652,$B85,Garden!$O$8:$O652,"&gt;0"),"")</f>
        <v/>
      </c>
      <c r="D85" s="126" t="str">
        <f>IF(ISNUMBER($A85)=TRUE,COUNTIFS(Garden!$J$8:$J652,$B85,Garden!$P$8:$P652,"&gt;0"),"")</f>
        <v/>
      </c>
      <c r="E85" s="126" t="str">
        <f>IF(ISNUMBER($A85)=TRUE,COUNTIFS(Garden!$J$8:$J652,$B85,Garden!$M$8:$M652,"TRUE"),"")</f>
        <v/>
      </c>
      <c r="F85" s="112"/>
      <c r="G85" s="127"/>
      <c r="H85" s="128"/>
      <c r="I85" s="112"/>
      <c r="J85" s="127"/>
      <c r="K85" s="128"/>
      <c r="L85" s="130" t="str">
        <f t="shared" si="1"/>
        <v/>
      </c>
      <c r="M85" s="125"/>
      <c r="N85" s="128"/>
    </row>
    <row r="86">
      <c r="A86" s="124" t="str">
        <f t="shared" si="2"/>
        <v/>
      </c>
      <c r="B86" s="125"/>
      <c r="C86" s="126" t="str">
        <f>IF(ISNUMBER($A86)=TRUE,COUNTIFS(Garden!$J$8:$J652,$B86,Garden!$O$8:$O652,"&gt;0"),"")</f>
        <v/>
      </c>
      <c r="D86" s="126" t="str">
        <f>IF(ISNUMBER($A86)=TRUE,COUNTIFS(Garden!$J$8:$J652,$B86,Garden!$P$8:$P652,"&gt;0"),"")</f>
        <v/>
      </c>
      <c r="E86" s="126" t="str">
        <f>IF(ISNUMBER($A86)=TRUE,COUNTIFS(Garden!$J$8:$J652,$B86,Garden!$M$8:$M652,"TRUE"),"")</f>
        <v/>
      </c>
      <c r="F86" s="112"/>
      <c r="G86" s="127"/>
      <c r="H86" s="128"/>
      <c r="I86" s="112"/>
      <c r="J86" s="127"/>
      <c r="K86" s="128"/>
      <c r="L86" s="130" t="str">
        <f t="shared" si="1"/>
        <v/>
      </c>
      <c r="M86" s="125"/>
      <c r="N86" s="128"/>
    </row>
    <row r="87">
      <c r="A87" s="124" t="str">
        <f t="shared" si="2"/>
        <v/>
      </c>
      <c r="B87" s="125"/>
      <c r="C87" s="126" t="str">
        <f>IF(ISNUMBER($A87)=TRUE,COUNTIFS(Garden!$J$8:$J652,$B87,Garden!$O$8:$O652,"&gt;0"),"")</f>
        <v/>
      </c>
      <c r="D87" s="126" t="str">
        <f>IF(ISNUMBER($A87)=TRUE,COUNTIFS(Garden!$J$8:$J652,$B87,Garden!$P$8:$P652,"&gt;0"),"")</f>
        <v/>
      </c>
      <c r="E87" s="126" t="str">
        <f>IF(ISNUMBER($A87)=TRUE,COUNTIFS(Garden!$J$8:$J652,$B87,Garden!$M$8:$M652,"TRUE"),"")</f>
        <v/>
      </c>
      <c r="F87" s="112"/>
      <c r="G87" s="127"/>
      <c r="H87" s="128"/>
      <c r="I87" s="112"/>
      <c r="J87" s="127"/>
      <c r="K87" s="128"/>
      <c r="L87" s="130" t="str">
        <f t="shared" si="1"/>
        <v/>
      </c>
      <c r="M87" s="125"/>
      <c r="N87" s="128"/>
    </row>
    <row r="88">
      <c r="A88" s="124" t="str">
        <f t="shared" si="2"/>
        <v/>
      </c>
      <c r="B88" s="125"/>
      <c r="C88" s="126" t="str">
        <f>IF(ISNUMBER($A88)=TRUE,COUNTIFS(Garden!$J$8:$J652,$B88,Garden!$O$8:$O652,"&gt;0"),"")</f>
        <v/>
      </c>
      <c r="D88" s="126" t="str">
        <f>IF(ISNUMBER($A88)=TRUE,COUNTIFS(Garden!$J$8:$J652,$B88,Garden!$P$8:$P652,"&gt;0"),"")</f>
        <v/>
      </c>
      <c r="E88" s="126" t="str">
        <f>IF(ISNUMBER($A88)=TRUE,COUNTIFS(Garden!$J$8:$J652,$B88,Garden!$M$8:$M652,"TRUE"),"")</f>
        <v/>
      </c>
      <c r="F88" s="112"/>
      <c r="G88" s="127"/>
      <c r="H88" s="128"/>
      <c r="I88" s="112"/>
      <c r="J88" s="127"/>
      <c r="K88" s="128"/>
      <c r="L88" s="130" t="str">
        <f t="shared" si="1"/>
        <v/>
      </c>
      <c r="M88" s="125"/>
      <c r="N88" s="128"/>
    </row>
    <row r="89">
      <c r="A89" s="124" t="str">
        <f t="shared" si="2"/>
        <v/>
      </c>
      <c r="B89" s="125"/>
      <c r="C89" s="126" t="str">
        <f>IF(ISNUMBER($A89)=TRUE,COUNTIFS(Garden!$J$8:$J652,$B89,Garden!$O$8:$O652,"&gt;0"),"")</f>
        <v/>
      </c>
      <c r="D89" s="126" t="str">
        <f>IF(ISNUMBER($A89)=TRUE,COUNTIFS(Garden!$J$8:$J652,$B89,Garden!$P$8:$P652,"&gt;0"),"")</f>
        <v/>
      </c>
      <c r="E89" s="126" t="str">
        <f>IF(ISNUMBER($A89)=TRUE,COUNTIFS(Garden!$J$8:$J652,$B89,Garden!$M$8:$M652,"TRUE"),"")</f>
        <v/>
      </c>
      <c r="F89" s="112"/>
      <c r="G89" s="127"/>
      <c r="H89" s="128"/>
      <c r="I89" s="112"/>
      <c r="J89" s="127"/>
      <c r="K89" s="128"/>
      <c r="L89" s="130" t="str">
        <f t="shared" si="1"/>
        <v/>
      </c>
      <c r="M89" s="125"/>
      <c r="N89" s="128"/>
    </row>
    <row r="90">
      <c r="A90" s="124" t="str">
        <f t="shared" si="2"/>
        <v/>
      </c>
      <c r="B90" s="125"/>
      <c r="C90" s="126" t="str">
        <f>IF(ISNUMBER($A90)=TRUE,COUNTIFS(Garden!$J$8:$J652,$B90,Garden!$O$8:$O652,"&gt;0"),"")</f>
        <v/>
      </c>
      <c r="D90" s="126" t="str">
        <f>IF(ISNUMBER($A90)=TRUE,COUNTIFS(Garden!$J$8:$J652,$B90,Garden!$P$8:$P652,"&gt;0"),"")</f>
        <v/>
      </c>
      <c r="E90" s="126" t="str">
        <f>IF(ISNUMBER($A90)=TRUE,COUNTIFS(Garden!$J$8:$J652,$B90,Garden!$M$8:$M652,"TRUE"),"")</f>
        <v/>
      </c>
      <c r="F90" s="112"/>
      <c r="G90" s="127"/>
      <c r="H90" s="128"/>
      <c r="I90" s="112"/>
      <c r="J90" s="127"/>
      <c r="K90" s="128"/>
      <c r="L90" s="130" t="str">
        <f t="shared" si="1"/>
        <v/>
      </c>
      <c r="M90" s="125"/>
      <c r="N90" s="128"/>
    </row>
    <row r="91">
      <c r="A91" s="124" t="str">
        <f t="shared" si="2"/>
        <v/>
      </c>
      <c r="B91" s="125"/>
      <c r="C91" s="126" t="str">
        <f>IF(ISNUMBER($A91)=TRUE,COUNTIFS(Garden!$J$8:$J652,$B91,Garden!$O$8:$O652,"&gt;0"),"")</f>
        <v/>
      </c>
      <c r="D91" s="126" t="str">
        <f>IF(ISNUMBER($A91)=TRUE,COUNTIFS(Garden!$J$8:$J652,$B91,Garden!$P$8:$P652,"&gt;0"),"")</f>
        <v/>
      </c>
      <c r="E91" s="126" t="str">
        <f>IF(ISNUMBER($A91)=TRUE,COUNTIFS(Garden!$J$8:$J652,$B91,Garden!$M$8:$M652,"TRUE"),"")</f>
        <v/>
      </c>
      <c r="F91" s="112"/>
      <c r="G91" s="127"/>
      <c r="H91" s="128"/>
      <c r="I91" s="112"/>
      <c r="J91" s="127"/>
      <c r="K91" s="128"/>
      <c r="L91" s="130" t="str">
        <f t="shared" si="1"/>
        <v/>
      </c>
      <c r="M91" s="125"/>
      <c r="N91" s="128"/>
    </row>
    <row r="92">
      <c r="A92" s="124" t="str">
        <f t="shared" si="2"/>
        <v/>
      </c>
      <c r="B92" s="125"/>
      <c r="C92" s="126" t="str">
        <f>IF(ISNUMBER($A92)=TRUE,COUNTIFS(Garden!$J$8:$J652,$B92,Garden!$O$8:$O652,"&gt;0"),"")</f>
        <v/>
      </c>
      <c r="D92" s="126" t="str">
        <f>IF(ISNUMBER($A92)=TRUE,COUNTIFS(Garden!$J$8:$J652,$B92,Garden!$P$8:$P652,"&gt;0"),"")</f>
        <v/>
      </c>
      <c r="E92" s="126" t="str">
        <f>IF(ISNUMBER($A92)=TRUE,COUNTIFS(Garden!$J$8:$J652,$B92,Garden!$M$8:$M652,"TRUE"),"")</f>
        <v/>
      </c>
      <c r="F92" s="112"/>
      <c r="G92" s="127"/>
      <c r="H92" s="128"/>
      <c r="I92" s="112"/>
      <c r="J92" s="127"/>
      <c r="K92" s="128"/>
      <c r="L92" s="130" t="str">
        <f t="shared" si="1"/>
        <v/>
      </c>
      <c r="M92" s="125"/>
      <c r="N92" s="128"/>
    </row>
    <row r="93">
      <c r="A93" s="124" t="str">
        <f t="shared" si="2"/>
        <v/>
      </c>
      <c r="B93" s="125"/>
      <c r="C93" s="126" t="str">
        <f>IF(ISNUMBER($A93)=TRUE,COUNTIFS(Garden!$J$8:$J652,$B93,Garden!$O$8:$O652,"&gt;0"),"")</f>
        <v/>
      </c>
      <c r="D93" s="126" t="str">
        <f>IF(ISNUMBER($A93)=TRUE,COUNTIFS(Garden!$J$8:$J652,$B93,Garden!$P$8:$P652,"&gt;0"),"")</f>
        <v/>
      </c>
      <c r="E93" s="126" t="str">
        <f>IF(ISNUMBER($A93)=TRUE,COUNTIFS(Garden!$J$8:$J652,$B93,Garden!$M$8:$M652,"TRUE"),"")</f>
        <v/>
      </c>
      <c r="F93" s="112"/>
      <c r="G93" s="127"/>
      <c r="H93" s="128"/>
      <c r="I93" s="112"/>
      <c r="J93" s="127"/>
      <c r="K93" s="128"/>
      <c r="L93" s="130" t="str">
        <f t="shared" si="1"/>
        <v/>
      </c>
      <c r="M93" s="125"/>
      <c r="N93" s="128"/>
    </row>
    <row r="94">
      <c r="A94" s="124" t="str">
        <f t="shared" si="2"/>
        <v/>
      </c>
      <c r="B94" s="125"/>
      <c r="C94" s="126" t="str">
        <f>IF(ISNUMBER($A94)=TRUE,COUNTIFS(Garden!$J$8:$J652,$B94,Garden!$O$8:$O652,"&gt;0"),"")</f>
        <v/>
      </c>
      <c r="D94" s="126" t="str">
        <f>IF(ISNUMBER($A94)=TRUE,COUNTIFS(Garden!$J$8:$J652,$B94,Garden!$P$8:$P652,"&gt;0"),"")</f>
        <v/>
      </c>
      <c r="E94" s="126" t="str">
        <f>IF(ISNUMBER($A94)=TRUE,COUNTIFS(Garden!$J$8:$J652,$B94,Garden!$M$8:$M652,"TRUE"),"")</f>
        <v/>
      </c>
      <c r="F94" s="112"/>
      <c r="G94" s="127"/>
      <c r="H94" s="128"/>
      <c r="I94" s="112"/>
      <c r="J94" s="127"/>
      <c r="K94" s="128"/>
      <c r="L94" s="130" t="str">
        <f t="shared" si="1"/>
        <v/>
      </c>
      <c r="M94" s="125"/>
      <c r="N94" s="128"/>
    </row>
    <row r="95">
      <c r="A95" s="132" t="str">
        <f t="shared" si="2"/>
        <v/>
      </c>
      <c r="B95" s="125"/>
      <c r="C95" s="126" t="str">
        <f>IF(ISNUMBER($A95)=TRUE,COUNTIFS(Garden!$J$8:$J652,$B95,Garden!$O$8:$O652,"&gt;0"),"")</f>
        <v/>
      </c>
      <c r="D95" s="126" t="str">
        <f>IF(ISNUMBER($A95)=TRUE,COUNTIFS(Garden!$J$8:$J652,$B95,Garden!$P$8:$P652,"&gt;0"),"")</f>
        <v/>
      </c>
      <c r="E95" s="126" t="str">
        <f>IF(ISNUMBER($A95)=TRUE,COUNTIFS(Garden!$J$8:$J652,$B95,Garden!$M$8:$M652,"TRUE"),"")</f>
        <v/>
      </c>
      <c r="F95" s="112"/>
      <c r="G95" s="127"/>
      <c r="H95" s="128"/>
      <c r="I95" s="112"/>
      <c r="J95" s="127"/>
      <c r="K95" s="128"/>
      <c r="L95" s="130" t="str">
        <f t="shared" si="1"/>
        <v/>
      </c>
      <c r="M95" s="125"/>
      <c r="N95" s="128"/>
    </row>
    <row r="96">
      <c r="A96" s="132" t="str">
        <f t="shared" si="2"/>
        <v/>
      </c>
      <c r="B96" s="125"/>
      <c r="C96" s="126" t="str">
        <f>IF(ISNUMBER($A96)=TRUE,COUNTIFS(Garden!$J$8:$J652,$B96,Garden!$O$8:$O652,"&gt;0"),"")</f>
        <v/>
      </c>
      <c r="D96" s="126" t="str">
        <f>IF(ISNUMBER($A96)=TRUE,COUNTIFS(Garden!$J$8:$J652,$B96,Garden!$P$8:$P652,"&gt;0"),"")</f>
        <v/>
      </c>
      <c r="E96" s="126" t="str">
        <f>IF(ISNUMBER($A96)=TRUE,COUNTIFS(Garden!$J$8:$J652,$B96,Garden!$M$8:$M652,"TRUE"),"")</f>
        <v/>
      </c>
      <c r="F96" s="112"/>
      <c r="G96" s="127"/>
      <c r="H96" s="128"/>
      <c r="I96" s="112"/>
      <c r="J96" s="127"/>
      <c r="K96" s="128"/>
      <c r="L96" s="130" t="str">
        <f t="shared" si="1"/>
        <v/>
      </c>
      <c r="M96" s="125"/>
      <c r="N96" s="128"/>
    </row>
    <row r="97">
      <c r="A97" s="132" t="str">
        <f t="shared" si="2"/>
        <v/>
      </c>
      <c r="B97" s="125"/>
      <c r="C97" s="126" t="str">
        <f>IF(ISNUMBER($A97)=TRUE,COUNTIFS(Garden!$J$8:$J652,$B97,Garden!$O$8:$O652,"&gt;0"),"")</f>
        <v/>
      </c>
      <c r="D97" s="126" t="str">
        <f>IF(ISNUMBER($A97)=TRUE,COUNTIFS(Garden!$J$8:$J652,$B97,Garden!$P$8:$P652,"&gt;0"),"")</f>
        <v/>
      </c>
      <c r="E97" s="126" t="str">
        <f>IF(ISNUMBER($A97)=TRUE,COUNTIFS(Garden!$J$8:$J652,$B97,Garden!$M$8:$M652,"TRUE"),"")</f>
        <v/>
      </c>
      <c r="F97" s="112"/>
      <c r="G97" s="127"/>
      <c r="H97" s="128"/>
      <c r="I97" s="112"/>
      <c r="J97" s="127"/>
      <c r="K97" s="128"/>
      <c r="L97" s="130" t="str">
        <f t="shared" si="1"/>
        <v/>
      </c>
      <c r="M97" s="125"/>
      <c r="N97" s="128"/>
    </row>
    <row r="98">
      <c r="A98" s="132" t="str">
        <f t="shared" si="2"/>
        <v/>
      </c>
      <c r="B98" s="125"/>
      <c r="C98" s="126" t="str">
        <f>IF(ISNUMBER($A98)=TRUE,COUNTIFS(Garden!$J$8:$J652,$B98,Garden!$O$8:$O652,"&gt;0"),"")</f>
        <v/>
      </c>
      <c r="D98" s="126" t="str">
        <f>IF(ISNUMBER($A98)=TRUE,COUNTIFS(Garden!$J$8:$J652,$B98,Garden!$P$8:$P652,"&gt;0"),"")</f>
        <v/>
      </c>
      <c r="E98" s="126" t="str">
        <f>IF(ISNUMBER($A98)=TRUE,COUNTIFS(Garden!$J$8:$J652,$B98,Garden!$M$8:$M652,"TRUE"),"")</f>
        <v/>
      </c>
      <c r="F98" s="112"/>
      <c r="G98" s="127"/>
      <c r="H98" s="128"/>
      <c r="I98" s="112"/>
      <c r="J98" s="127"/>
      <c r="K98" s="128"/>
      <c r="L98" s="130" t="str">
        <f t="shared" si="1"/>
        <v/>
      </c>
      <c r="M98" s="125"/>
      <c r="N98" s="128"/>
    </row>
    <row r="99">
      <c r="A99" s="132" t="str">
        <f t="shared" si="2"/>
        <v/>
      </c>
      <c r="B99" s="125"/>
      <c r="C99" s="126" t="str">
        <f>IF(ISNUMBER($A99)=TRUE,COUNTIFS(Garden!$J$8:$J652,$B99,Garden!$O$8:$O652,"&gt;0"),"")</f>
        <v/>
      </c>
      <c r="D99" s="126" t="str">
        <f>IF(ISNUMBER($A99)=TRUE,COUNTIFS(Garden!$J$8:$J652,$B99,Garden!$P$8:$P652,"&gt;0"),"")</f>
        <v/>
      </c>
      <c r="E99" s="126" t="str">
        <f>IF(ISNUMBER($A99)=TRUE,COUNTIFS(Garden!$J$8:$J652,$B99,Garden!$M$8:$M652,"TRUE"),"")</f>
        <v/>
      </c>
      <c r="F99" s="112"/>
      <c r="G99" s="127"/>
      <c r="H99" s="128"/>
      <c r="I99" s="112"/>
      <c r="J99" s="127"/>
      <c r="K99" s="128"/>
      <c r="L99" s="130" t="str">
        <f t="shared" si="1"/>
        <v/>
      </c>
      <c r="M99" s="125"/>
      <c r="N99" s="128"/>
    </row>
    <row r="100">
      <c r="A100" s="132" t="str">
        <f t="shared" si="2"/>
        <v/>
      </c>
      <c r="B100" s="125"/>
      <c r="C100" s="126" t="str">
        <f>IF(ISNUMBER($A100)=TRUE,COUNTIFS(Garden!$J$8:$J652,$B100,Garden!$O$8:$O652,"&gt;0"),"")</f>
        <v/>
      </c>
      <c r="D100" s="126" t="str">
        <f>IF(ISNUMBER($A100)=TRUE,COUNTIFS(Garden!$J$8:$J652,$B100,Garden!$P$8:$P652,"&gt;0"),"")</f>
        <v/>
      </c>
      <c r="E100" s="126" t="str">
        <f>IF(ISNUMBER($A100)=TRUE,COUNTIFS(Garden!$J$8:$J652,$B100,Garden!$M$8:$M652,"TRUE"),"")</f>
        <v/>
      </c>
      <c r="F100" s="112"/>
      <c r="G100" s="127"/>
      <c r="H100" s="128"/>
      <c r="I100" s="112"/>
      <c r="J100" s="127"/>
      <c r="K100" s="128"/>
      <c r="L100" s="130" t="str">
        <f t="shared" si="1"/>
        <v/>
      </c>
      <c r="M100" s="125"/>
      <c r="N100" s="128"/>
    </row>
    <row r="101">
      <c r="A101" s="132" t="str">
        <f t="shared" si="2"/>
        <v/>
      </c>
      <c r="B101" s="125"/>
      <c r="C101" s="126" t="str">
        <f>IF(ISNUMBER($A101)=TRUE,COUNTIFS(Garden!$J$8:$J652,$B101,Garden!$O$8:$O652,"&gt;0"),"")</f>
        <v/>
      </c>
      <c r="D101" s="126" t="str">
        <f>IF(ISNUMBER($A101)=TRUE,COUNTIFS(Garden!$J$8:$J652,$B101,Garden!$P$8:$P652,"&gt;0"),"")</f>
        <v/>
      </c>
      <c r="E101" s="126" t="str">
        <f>IF(ISNUMBER($A101)=TRUE,COUNTIFS(Garden!$J$8:$J652,$B101,Garden!$M$8:$M652,"TRUE"),"")</f>
        <v/>
      </c>
      <c r="F101" s="112"/>
      <c r="G101" s="127"/>
      <c r="H101" s="128"/>
      <c r="I101" s="112"/>
      <c r="J101" s="127"/>
      <c r="K101" s="128"/>
      <c r="L101" s="130" t="str">
        <f t="shared" si="1"/>
        <v/>
      </c>
      <c r="M101" s="125"/>
      <c r="N101" s="128"/>
    </row>
    <row r="102">
      <c r="A102" s="132" t="str">
        <f t="shared" si="2"/>
        <v/>
      </c>
      <c r="B102" s="125"/>
      <c r="C102" s="126" t="str">
        <f>IF(ISNUMBER($A102)=TRUE,COUNTIFS(Garden!$J$8:$J652,$B102,Garden!$O$8:$O652,"&gt;0"),"")</f>
        <v/>
      </c>
      <c r="D102" s="126" t="str">
        <f>IF(ISNUMBER($A102)=TRUE,COUNTIFS(Garden!$J$8:$J652,$B102,Garden!$P$8:$P652,"&gt;0"),"")</f>
        <v/>
      </c>
      <c r="E102" s="126" t="str">
        <f>IF(ISNUMBER($A102)=TRUE,COUNTIFS(Garden!$J$8:$J652,$B102,Garden!$M$8:$M652,"TRUE"),"")</f>
        <v/>
      </c>
      <c r="F102" s="112"/>
      <c r="G102" s="127"/>
      <c r="H102" s="128"/>
      <c r="I102" s="112"/>
      <c r="J102" s="127"/>
      <c r="K102" s="128"/>
      <c r="L102" s="130" t="str">
        <f t="shared" si="1"/>
        <v/>
      </c>
      <c r="M102" s="125"/>
      <c r="N102" s="128"/>
    </row>
    <row r="103">
      <c r="A103" s="132" t="str">
        <f t="shared" si="2"/>
        <v/>
      </c>
      <c r="B103" s="125"/>
      <c r="C103" s="126" t="str">
        <f>IF(ISNUMBER($A103)=TRUE,COUNTIFS(Garden!$J$8:$J652,$B103,Garden!$O$8:$O652,"&gt;0"),"")</f>
        <v/>
      </c>
      <c r="D103" s="126" t="str">
        <f>IF(ISNUMBER($A103)=TRUE,COUNTIFS(Garden!$J$8:$J652,$B103,Garden!$P$8:$P652,"&gt;0"),"")</f>
        <v/>
      </c>
      <c r="E103" s="126" t="str">
        <f>IF(ISNUMBER($A103)=TRUE,COUNTIFS(Garden!$J$8:$J652,$B103,Garden!$M$8:$M652,"TRUE"),"")</f>
        <v/>
      </c>
      <c r="F103" s="112"/>
      <c r="G103" s="127"/>
      <c r="H103" s="128"/>
      <c r="I103" s="112"/>
      <c r="J103" s="127"/>
      <c r="K103" s="128"/>
      <c r="L103" s="130" t="str">
        <f t="shared" si="1"/>
        <v/>
      </c>
      <c r="M103" s="125"/>
      <c r="N103" s="128"/>
    </row>
    <row r="104">
      <c r="A104" s="132" t="str">
        <f t="shared" si="2"/>
        <v/>
      </c>
      <c r="B104" s="125"/>
      <c r="C104" s="126" t="str">
        <f>IF(ISNUMBER($A104)=TRUE,COUNTIFS(Garden!$J$8:$J652,$B104,Garden!$O$8:$O652,"&gt;0"),"")</f>
        <v/>
      </c>
      <c r="D104" s="126" t="str">
        <f>IF(ISNUMBER($A104)=TRUE,COUNTIFS(Garden!$J$8:$J652,$B104,Garden!$P$8:$P652,"&gt;0"),"")</f>
        <v/>
      </c>
      <c r="E104" s="126" t="str">
        <f>IF(ISNUMBER($A104)=TRUE,COUNTIFS(Garden!$J$8:$J652,$B104,Garden!$M$8:$M652,"TRUE"),"")</f>
        <v/>
      </c>
      <c r="F104" s="112"/>
      <c r="G104" s="127"/>
      <c r="H104" s="128"/>
      <c r="I104" s="112"/>
      <c r="J104" s="127"/>
      <c r="K104" s="128"/>
      <c r="L104" s="130" t="str">
        <f t="shared" si="1"/>
        <v/>
      </c>
      <c r="M104" s="125"/>
      <c r="N104" s="128"/>
    </row>
    <row r="105">
      <c r="A105" s="132" t="str">
        <f t="shared" si="2"/>
        <v/>
      </c>
      <c r="B105" s="125"/>
      <c r="C105" s="126" t="str">
        <f>IF(ISNUMBER($A105)=TRUE,COUNTIFS(Garden!$J$8:$J652,$B105,Garden!$O$8:$O652,"&gt;0"),"")</f>
        <v/>
      </c>
      <c r="D105" s="126" t="str">
        <f>IF(ISNUMBER($A105)=TRUE,COUNTIFS(Garden!$J$8:$J652,$B105,Garden!$P$8:$P652,"&gt;0"),"")</f>
        <v/>
      </c>
      <c r="E105" s="126" t="str">
        <f>IF(ISNUMBER($A105)=TRUE,COUNTIFS(Garden!$J$8:$J652,$B105,Garden!$M$8:$M652,"TRUE"),"")</f>
        <v/>
      </c>
      <c r="F105" s="112"/>
      <c r="G105" s="127"/>
      <c r="H105" s="128"/>
      <c r="I105" s="112"/>
      <c r="J105" s="127"/>
      <c r="K105" s="128"/>
      <c r="L105" s="130" t="str">
        <f t="shared" si="1"/>
        <v/>
      </c>
      <c r="M105" s="125"/>
      <c r="N105" s="128"/>
    </row>
    <row r="106">
      <c r="A106" s="132" t="str">
        <f t="shared" si="2"/>
        <v/>
      </c>
      <c r="B106" s="125"/>
      <c r="C106" s="126" t="str">
        <f>IF(ISNUMBER($A106)=TRUE,COUNTIFS(Garden!$J$8:$J652,$B106,Garden!$O$8:$O652,"&gt;0"),"")</f>
        <v/>
      </c>
      <c r="D106" s="126" t="str">
        <f>IF(ISNUMBER($A106)=TRUE,COUNTIFS(Garden!$J$8:$J652,$B106,Garden!$P$8:$P652,"&gt;0"),"")</f>
        <v/>
      </c>
      <c r="E106" s="126" t="str">
        <f>IF(ISNUMBER($A106)=TRUE,COUNTIFS(Garden!$J$8:$J652,$B106,Garden!$M$8:$M652,"TRUE"),"")</f>
        <v/>
      </c>
      <c r="F106" s="112"/>
      <c r="G106" s="127"/>
      <c r="H106" s="128"/>
      <c r="I106" s="112"/>
      <c r="J106" s="127"/>
      <c r="K106" s="128"/>
      <c r="L106" s="130" t="str">
        <f t="shared" si="1"/>
        <v/>
      </c>
      <c r="M106" s="125"/>
      <c r="N106" s="128"/>
    </row>
    <row r="107">
      <c r="A107" s="132" t="str">
        <f t="shared" si="2"/>
        <v/>
      </c>
      <c r="B107" s="125"/>
      <c r="C107" s="126" t="str">
        <f>IF(ISNUMBER($A107)=TRUE,COUNTIFS(Garden!$J$8:$J652,$B107,Garden!$O$8:$O652,"&gt;0"),"")</f>
        <v/>
      </c>
      <c r="D107" s="126" t="str">
        <f>IF(ISNUMBER($A107)=TRUE,COUNTIFS(Garden!$J$8:$J652,$B107,Garden!$P$8:$P652,"&gt;0"),"")</f>
        <v/>
      </c>
      <c r="E107" s="126" t="str">
        <f>IF(ISNUMBER($A107)=TRUE,COUNTIFS(Garden!$J$8:$J652,$B107,Garden!$M$8:$M652,"TRUE"),"")</f>
        <v/>
      </c>
      <c r="F107" s="112"/>
      <c r="G107" s="127"/>
      <c r="H107" s="128"/>
      <c r="I107" s="112"/>
      <c r="J107" s="127"/>
      <c r="K107" s="128"/>
      <c r="L107" s="130" t="str">
        <f t="shared" si="1"/>
        <v/>
      </c>
      <c r="M107" s="125"/>
      <c r="N107" s="128"/>
    </row>
    <row r="108">
      <c r="A108" s="132" t="str">
        <f t="shared" si="2"/>
        <v/>
      </c>
      <c r="B108" s="125"/>
      <c r="C108" s="126" t="str">
        <f>IF(ISNUMBER($A108)=TRUE,COUNTIFS(Garden!$J$8:$J652,$B108,Garden!$O$8:$O652,"&gt;0"),"")</f>
        <v/>
      </c>
      <c r="D108" s="126" t="str">
        <f>IF(ISNUMBER($A108)=TRUE,COUNTIFS(Garden!$J$8:$J652,$B108,Garden!$P$8:$P652,"&gt;0"),"")</f>
        <v/>
      </c>
      <c r="E108" s="126" t="str">
        <f>IF(ISNUMBER($A108)=TRUE,COUNTIFS(Garden!$J$8:$J652,$B108,Garden!$M$8:$M652,"TRUE"),"")</f>
        <v/>
      </c>
      <c r="F108" s="112"/>
      <c r="G108" s="127"/>
      <c r="H108" s="128"/>
      <c r="I108" s="112"/>
      <c r="J108" s="127"/>
      <c r="K108" s="128"/>
      <c r="L108" s="130" t="str">
        <f t="shared" si="1"/>
        <v/>
      </c>
      <c r="M108" s="125"/>
      <c r="N108" s="128"/>
    </row>
    <row r="109">
      <c r="A109" s="132" t="str">
        <f t="shared" si="2"/>
        <v/>
      </c>
      <c r="B109" s="125"/>
      <c r="C109" s="126" t="str">
        <f>IF(ISNUMBER($A109)=TRUE,COUNTIFS(Garden!$J$8:$J652,$B109,Garden!$O$8:$O652,"&gt;0"),"")</f>
        <v/>
      </c>
      <c r="D109" s="126" t="str">
        <f>IF(ISNUMBER($A109)=TRUE,COUNTIFS(Garden!$J$8:$J652,$B109,Garden!$P$8:$P652,"&gt;0"),"")</f>
        <v/>
      </c>
      <c r="E109" s="126" t="str">
        <f>IF(ISNUMBER($A109)=TRUE,COUNTIFS(Garden!$J$8:$J652,$B109,Garden!$M$8:$M652,"TRUE"),"")</f>
        <v/>
      </c>
      <c r="F109" s="112"/>
      <c r="G109" s="127"/>
      <c r="H109" s="128"/>
      <c r="I109" s="112"/>
      <c r="J109" s="127"/>
      <c r="K109" s="128"/>
      <c r="L109" s="130" t="str">
        <f t="shared" si="1"/>
        <v/>
      </c>
      <c r="M109" s="125"/>
      <c r="N109" s="128"/>
    </row>
    <row r="110">
      <c r="A110" s="132" t="str">
        <f t="shared" si="2"/>
        <v/>
      </c>
      <c r="B110" s="125"/>
      <c r="C110" s="126" t="str">
        <f>IF(ISNUMBER($A110)=TRUE,COUNTIFS(Garden!$J$8:$J652,$B110,Garden!$O$8:$O652,"&gt;0"),"")</f>
        <v/>
      </c>
      <c r="D110" s="126" t="str">
        <f>IF(ISNUMBER($A110)=TRUE,COUNTIFS(Garden!$J$8:$J652,$B110,Garden!$P$8:$P652,"&gt;0"),"")</f>
        <v/>
      </c>
      <c r="E110" s="126" t="str">
        <f>IF(ISNUMBER($A110)=TRUE,COUNTIFS(Garden!$J$8:$J652,$B110,Garden!$M$8:$M652,"TRUE"),"")</f>
        <v/>
      </c>
      <c r="F110" s="112"/>
      <c r="G110" s="127"/>
      <c r="H110" s="128"/>
      <c r="I110" s="112"/>
      <c r="J110" s="127"/>
      <c r="K110" s="128"/>
      <c r="L110" s="130" t="str">
        <f t="shared" si="1"/>
        <v/>
      </c>
      <c r="M110" s="125"/>
      <c r="N110" s="128"/>
    </row>
    <row r="111">
      <c r="A111" s="132" t="str">
        <f t="shared" si="2"/>
        <v/>
      </c>
      <c r="B111" s="125"/>
      <c r="C111" s="126" t="str">
        <f>IF(ISNUMBER($A111)=TRUE,COUNTIFS(Garden!$J$8:$J652,$B111,Garden!$O$8:$O652,"&gt;0"),"")</f>
        <v/>
      </c>
      <c r="D111" s="126" t="str">
        <f>IF(ISNUMBER($A111)=TRUE,COUNTIFS(Garden!$J$8:$J652,$B111,Garden!$P$8:$P652,"&gt;0"),"")</f>
        <v/>
      </c>
      <c r="E111" s="126" t="str">
        <f>IF(ISNUMBER($A111)=TRUE,COUNTIFS(Garden!$J$8:$J652,$B111,Garden!$M$8:$M652,"TRUE"),"")</f>
        <v/>
      </c>
      <c r="F111" s="112"/>
      <c r="G111" s="127"/>
      <c r="H111" s="128"/>
      <c r="I111" s="112"/>
      <c r="J111" s="127"/>
      <c r="K111" s="128"/>
      <c r="L111" s="130" t="str">
        <f t="shared" si="1"/>
        <v/>
      </c>
      <c r="M111" s="125"/>
      <c r="N111" s="128"/>
    </row>
    <row r="112">
      <c r="A112" s="132" t="str">
        <f t="shared" si="2"/>
        <v/>
      </c>
      <c r="B112" s="125"/>
      <c r="C112" s="126" t="str">
        <f>IF(ISNUMBER($A112)=TRUE,COUNTIFS(Garden!$J$8:$J652,$B112,Garden!$O$8:$O652,"&gt;0"),"")</f>
        <v/>
      </c>
      <c r="D112" s="126" t="str">
        <f>IF(ISNUMBER($A112)=TRUE,COUNTIFS(Garden!$J$8:$J652,$B112,Garden!$P$8:$P652,"&gt;0"),"")</f>
        <v/>
      </c>
      <c r="E112" s="126" t="str">
        <f>IF(ISNUMBER($A112)=TRUE,COUNTIFS(Garden!$J$8:$J652,$B112,Garden!$M$8:$M652,"TRUE"),"")</f>
        <v/>
      </c>
      <c r="F112" s="112"/>
      <c r="G112" s="127"/>
      <c r="H112" s="128"/>
      <c r="I112" s="112"/>
      <c r="J112" s="127"/>
      <c r="K112" s="128"/>
      <c r="L112" s="130" t="str">
        <f t="shared" si="1"/>
        <v/>
      </c>
      <c r="M112" s="125"/>
      <c r="N112" s="128"/>
    </row>
    <row r="113">
      <c r="A113" s="132" t="str">
        <f t="shared" si="2"/>
        <v/>
      </c>
      <c r="B113" s="125"/>
      <c r="C113" s="126" t="str">
        <f>IF(ISNUMBER($A113)=TRUE,COUNTIFS(Garden!$J$8:$J652,$B113,Garden!$O$8:$O652,"&gt;0"),"")</f>
        <v/>
      </c>
      <c r="D113" s="126" t="str">
        <f>IF(ISNUMBER($A113)=TRUE,COUNTIFS(Garden!$J$8:$J652,$B113,Garden!$P$8:$P652,"&gt;0"),"")</f>
        <v/>
      </c>
      <c r="E113" s="126" t="str">
        <f>IF(ISNUMBER($A113)=TRUE,COUNTIFS(Garden!$J$8:$J652,$B113,Garden!$M$8:$M652,"TRUE"),"")</f>
        <v/>
      </c>
      <c r="F113" s="112"/>
      <c r="G113" s="127"/>
      <c r="H113" s="128"/>
      <c r="I113" s="112"/>
      <c r="J113" s="127"/>
      <c r="K113" s="128"/>
      <c r="L113" s="130" t="str">
        <f t="shared" si="1"/>
        <v/>
      </c>
      <c r="M113" s="125"/>
      <c r="N113" s="128"/>
    </row>
    <row r="114">
      <c r="A114" s="132" t="str">
        <f t="shared" si="2"/>
        <v/>
      </c>
      <c r="B114" s="125"/>
      <c r="C114" s="126" t="str">
        <f>IF(ISNUMBER($A114)=TRUE,COUNTIFS(Garden!$J$8:$J652,$B114,Garden!$O$8:$O652,"&gt;0"),"")</f>
        <v/>
      </c>
      <c r="D114" s="126" t="str">
        <f>IF(ISNUMBER($A114)=TRUE,COUNTIFS(Garden!$J$8:$J652,$B114,Garden!$P$8:$P652,"&gt;0"),"")</f>
        <v/>
      </c>
      <c r="E114" s="126" t="str">
        <f>IF(ISNUMBER($A114)=TRUE,COUNTIFS(Garden!$J$8:$J652,$B114,Garden!$M$8:$M652,"TRUE"),"")</f>
        <v/>
      </c>
      <c r="F114" s="112"/>
      <c r="G114" s="127"/>
      <c r="H114" s="128"/>
      <c r="I114" s="112"/>
      <c r="J114" s="127"/>
      <c r="K114" s="128"/>
      <c r="L114" s="130" t="str">
        <f t="shared" si="1"/>
        <v/>
      </c>
      <c r="M114" s="125"/>
      <c r="N114" s="128"/>
    </row>
    <row r="115">
      <c r="A115" s="132" t="str">
        <f t="shared" si="2"/>
        <v/>
      </c>
      <c r="B115" s="125"/>
      <c r="C115" s="126" t="str">
        <f>IF(ISNUMBER($A115)=TRUE,COUNTIFS(Garden!$J$8:$J652,$B115,Garden!$O$8:$O652,"&gt;0"),"")</f>
        <v/>
      </c>
      <c r="D115" s="126" t="str">
        <f>IF(ISNUMBER($A115)=TRUE,COUNTIFS(Garden!$J$8:$J652,$B115,Garden!$P$8:$P652,"&gt;0"),"")</f>
        <v/>
      </c>
      <c r="E115" s="126" t="str">
        <f>IF(ISNUMBER($A115)=TRUE,COUNTIFS(Garden!$J$8:$J652,$B115,Garden!$M$8:$M652,"TRUE"),"")</f>
        <v/>
      </c>
      <c r="F115" s="112"/>
      <c r="G115" s="127"/>
      <c r="H115" s="128"/>
      <c r="I115" s="112"/>
      <c r="J115" s="127"/>
      <c r="K115" s="128"/>
      <c r="L115" s="130" t="str">
        <f t="shared" si="1"/>
        <v/>
      </c>
      <c r="M115" s="125"/>
      <c r="N115" s="128"/>
    </row>
    <row r="116">
      <c r="A116" s="132" t="str">
        <f t="shared" si="2"/>
        <v/>
      </c>
      <c r="B116" s="125"/>
      <c r="C116" s="126" t="str">
        <f>IF(ISNUMBER($A116)=TRUE,COUNTIFS(Garden!$J$8:$J652,$B116,Garden!$O$8:$O652,"&gt;0"),"")</f>
        <v/>
      </c>
      <c r="D116" s="126" t="str">
        <f>IF(ISNUMBER($A116)=TRUE,COUNTIFS(Garden!$J$8:$J652,$B116,Garden!$P$8:$P652,"&gt;0"),"")</f>
        <v/>
      </c>
      <c r="E116" s="126" t="str">
        <f>IF(ISNUMBER($A116)=TRUE,COUNTIFS(Garden!$J$8:$J652,$B116,Garden!$M$8:$M652,"TRUE"),"")</f>
        <v/>
      </c>
      <c r="F116" s="112"/>
      <c r="G116" s="127"/>
      <c r="H116" s="128"/>
      <c r="I116" s="112"/>
      <c r="J116" s="127"/>
      <c r="K116" s="128"/>
      <c r="L116" s="130" t="str">
        <f t="shared" si="1"/>
        <v/>
      </c>
      <c r="M116" s="125"/>
      <c r="N116" s="128"/>
    </row>
    <row r="117">
      <c r="A117" s="132" t="str">
        <f t="shared" si="2"/>
        <v/>
      </c>
      <c r="B117" s="125"/>
      <c r="C117" s="126" t="str">
        <f>IF(ISNUMBER($A117)=TRUE,COUNTIFS(Garden!$J$8:$J652,$B117,Garden!$O$8:$O652,"&gt;0"),"")</f>
        <v/>
      </c>
      <c r="D117" s="126" t="str">
        <f>IF(ISNUMBER($A117)=TRUE,COUNTIFS(Garden!$J$8:$J652,$B117,Garden!$P$8:$P652,"&gt;0"),"")</f>
        <v/>
      </c>
      <c r="E117" s="126" t="str">
        <f>IF(ISNUMBER($A117)=TRUE,COUNTIFS(Garden!$J$8:$J652,$B117,Garden!$M$8:$M652,"TRUE"),"")</f>
        <v/>
      </c>
      <c r="F117" s="112"/>
      <c r="G117" s="127"/>
      <c r="H117" s="128"/>
      <c r="I117" s="112"/>
      <c r="J117" s="127"/>
      <c r="K117" s="128"/>
      <c r="L117" s="130" t="str">
        <f t="shared" si="1"/>
        <v/>
      </c>
      <c r="M117" s="125"/>
      <c r="N117" s="128"/>
    </row>
    <row r="118">
      <c r="A118" s="132" t="str">
        <f t="shared" si="2"/>
        <v/>
      </c>
      <c r="B118" s="125"/>
      <c r="C118" s="126" t="str">
        <f>IF(ISNUMBER($A118)=TRUE,COUNTIFS(Garden!$J$8:$J652,$B118,Garden!$O$8:$O652,"&gt;0"),"")</f>
        <v/>
      </c>
      <c r="D118" s="126" t="str">
        <f>IF(ISNUMBER($A118)=TRUE,COUNTIFS(Garden!$J$8:$J652,$B118,Garden!$P$8:$P652,"&gt;0"),"")</f>
        <v/>
      </c>
      <c r="E118" s="126" t="str">
        <f>IF(ISNUMBER($A118)=TRUE,COUNTIFS(Garden!$J$8:$J652,$B118,Garden!$M$8:$M652,"TRUE"),"")</f>
        <v/>
      </c>
      <c r="F118" s="112"/>
      <c r="G118" s="127"/>
      <c r="H118" s="128"/>
      <c r="I118" s="112"/>
      <c r="J118" s="127"/>
      <c r="K118" s="128"/>
      <c r="L118" s="130" t="str">
        <f t="shared" si="1"/>
        <v/>
      </c>
      <c r="M118" s="125"/>
      <c r="N118" s="128"/>
    </row>
    <row r="119">
      <c r="A119" s="132" t="str">
        <f t="shared" si="2"/>
        <v/>
      </c>
      <c r="B119" s="125"/>
      <c r="C119" s="126" t="str">
        <f>IF(ISNUMBER($A119)=TRUE,COUNTIFS(Garden!$J$8:$J652,$B119,Garden!$O$8:$O652,"&gt;0"),"")</f>
        <v/>
      </c>
      <c r="D119" s="126" t="str">
        <f>IF(ISNUMBER($A119)=TRUE,COUNTIFS(Garden!$J$8:$J652,$B119,Garden!$P$8:$P652,"&gt;0"),"")</f>
        <v/>
      </c>
      <c r="E119" s="126" t="str">
        <f>IF(ISNUMBER($A119)=TRUE,COUNTIFS(Garden!$J$8:$J652,$B119,Garden!$M$8:$M652,"TRUE"),"")</f>
        <v/>
      </c>
      <c r="F119" s="112"/>
      <c r="G119" s="127"/>
      <c r="H119" s="128"/>
      <c r="I119" s="112"/>
      <c r="J119" s="127"/>
      <c r="K119" s="128"/>
      <c r="L119" s="130" t="str">
        <f t="shared" si="1"/>
        <v/>
      </c>
      <c r="M119" s="125"/>
      <c r="N119" s="128"/>
    </row>
    <row r="120">
      <c r="A120" s="132" t="str">
        <f t="shared" si="2"/>
        <v/>
      </c>
      <c r="B120" s="125"/>
      <c r="C120" s="126" t="str">
        <f>IF(ISNUMBER($A120)=TRUE,COUNTIFS(Garden!$J$8:$J652,$B120,Garden!$O$8:$O652,"&gt;0"),"")</f>
        <v/>
      </c>
      <c r="D120" s="126" t="str">
        <f>IF(ISNUMBER($A120)=TRUE,COUNTIFS(Garden!$J$8:$J652,$B120,Garden!$P$8:$P652,"&gt;0"),"")</f>
        <v/>
      </c>
      <c r="E120" s="126" t="str">
        <f>IF(ISNUMBER($A120)=TRUE,COUNTIFS(Garden!$J$8:$J652,$B120,Garden!$M$8:$M652,"TRUE"),"")</f>
        <v/>
      </c>
      <c r="F120" s="112"/>
      <c r="G120" s="127"/>
      <c r="H120" s="128"/>
      <c r="I120" s="112"/>
      <c r="J120" s="127"/>
      <c r="K120" s="128"/>
      <c r="L120" s="130" t="str">
        <f t="shared" si="1"/>
        <v/>
      </c>
      <c r="M120" s="125"/>
      <c r="N120" s="128"/>
    </row>
    <row r="121">
      <c r="A121" s="132" t="str">
        <f t="shared" si="2"/>
        <v/>
      </c>
      <c r="B121" s="125"/>
      <c r="C121" s="126" t="str">
        <f>IF(ISNUMBER($A121)=TRUE,COUNTIFS(Garden!$J$8:$J652,$B121,Garden!$O$8:$O652,"&gt;0"),"")</f>
        <v/>
      </c>
      <c r="D121" s="126" t="str">
        <f>IF(ISNUMBER($A121)=TRUE,COUNTIFS(Garden!$J$8:$J652,$B121,Garden!$P$8:$P652,"&gt;0"),"")</f>
        <v/>
      </c>
      <c r="E121" s="126" t="str">
        <f>IF(ISNUMBER($A121)=TRUE,COUNTIFS(Garden!$J$8:$J652,$B121,Garden!$M$8:$M652,"TRUE"),"")</f>
        <v/>
      </c>
      <c r="F121" s="112"/>
      <c r="G121" s="127"/>
      <c r="H121" s="128"/>
      <c r="I121" s="112"/>
      <c r="J121" s="127"/>
      <c r="K121" s="128"/>
      <c r="L121" s="130" t="str">
        <f t="shared" si="1"/>
        <v/>
      </c>
      <c r="M121" s="125"/>
      <c r="N121" s="128"/>
    </row>
    <row r="122">
      <c r="A122" s="132" t="str">
        <f t="shared" si="2"/>
        <v/>
      </c>
      <c r="B122" s="125"/>
      <c r="C122" s="126" t="str">
        <f>IF(ISNUMBER($A122)=TRUE,COUNTIFS(Garden!$J$8:$J652,$B122,Garden!$O$8:$O652,"&gt;0"),"")</f>
        <v/>
      </c>
      <c r="D122" s="126" t="str">
        <f>IF(ISNUMBER($A122)=TRUE,COUNTIFS(Garden!$J$8:$J652,$B122,Garden!$P$8:$P652,"&gt;0"),"")</f>
        <v/>
      </c>
      <c r="E122" s="126" t="str">
        <f>IF(ISNUMBER($A122)=TRUE,COUNTIFS(Garden!$J$8:$J652,$B122,Garden!$M$8:$M652,"TRUE"),"")</f>
        <v/>
      </c>
      <c r="F122" s="112"/>
      <c r="G122" s="127"/>
      <c r="H122" s="128"/>
      <c r="I122" s="112"/>
      <c r="J122" s="127"/>
      <c r="K122" s="128"/>
      <c r="L122" s="130" t="str">
        <f t="shared" si="1"/>
        <v/>
      </c>
      <c r="M122" s="125"/>
      <c r="N122" s="128"/>
    </row>
    <row r="123">
      <c r="A123" s="132" t="str">
        <f t="shared" si="2"/>
        <v/>
      </c>
      <c r="B123" s="125"/>
      <c r="C123" s="126" t="str">
        <f>IF(ISNUMBER($A123)=TRUE,COUNTIFS(Garden!$J$8:$J652,$B123,Garden!$O$8:$O652,"&gt;0"),"")</f>
        <v/>
      </c>
      <c r="D123" s="126" t="str">
        <f>IF(ISNUMBER($A123)=TRUE,COUNTIFS(Garden!$J$8:$J652,$B123,Garden!$P$8:$P652,"&gt;0"),"")</f>
        <v/>
      </c>
      <c r="E123" s="126" t="str">
        <f>IF(ISNUMBER($A123)=TRUE,COUNTIFS(Garden!$J$8:$J652,$B123,Garden!$M$8:$M652,"TRUE"),"")</f>
        <v/>
      </c>
      <c r="F123" s="112"/>
      <c r="G123" s="127"/>
      <c r="H123" s="128"/>
      <c r="I123" s="112"/>
      <c r="J123" s="127"/>
      <c r="K123" s="128"/>
      <c r="L123" s="130" t="str">
        <f t="shared" si="1"/>
        <v/>
      </c>
      <c r="M123" s="125"/>
      <c r="N123" s="128"/>
    </row>
    <row r="124">
      <c r="A124" s="132" t="str">
        <f t="shared" si="2"/>
        <v/>
      </c>
      <c r="B124" s="125"/>
      <c r="C124" s="126" t="str">
        <f>IF(ISNUMBER($A124)=TRUE,COUNTIFS(Garden!$J$8:$J652,$B124,Garden!$O$8:$O652,"&gt;0"),"")</f>
        <v/>
      </c>
      <c r="D124" s="126" t="str">
        <f>IF(ISNUMBER($A124)=TRUE,COUNTIFS(Garden!$J$8:$J652,$B124,Garden!$P$8:$P652,"&gt;0"),"")</f>
        <v/>
      </c>
      <c r="E124" s="126" t="str">
        <f>IF(ISNUMBER($A124)=TRUE,COUNTIFS(Garden!$J$8:$J652,$B124,Garden!$M$8:$M652,"TRUE"),"")</f>
        <v/>
      </c>
      <c r="F124" s="112"/>
      <c r="G124" s="127"/>
      <c r="H124" s="128"/>
      <c r="I124" s="112"/>
      <c r="J124" s="127"/>
      <c r="K124" s="128"/>
      <c r="L124" s="130" t="str">
        <f t="shared" si="1"/>
        <v/>
      </c>
      <c r="M124" s="125"/>
      <c r="N124" s="128"/>
    </row>
    <row r="125">
      <c r="A125" s="132" t="str">
        <f t="shared" si="2"/>
        <v/>
      </c>
      <c r="B125" s="125"/>
      <c r="C125" s="126" t="str">
        <f>IF(ISNUMBER($A125)=TRUE,COUNTIFS(Garden!$J$8:$J652,$B125,Garden!$O$8:$O652,"&gt;0"),"")</f>
        <v/>
      </c>
      <c r="D125" s="126" t="str">
        <f>IF(ISNUMBER($A125)=TRUE,COUNTIFS(Garden!$J$8:$J652,$B125,Garden!$P$8:$P652,"&gt;0"),"")</f>
        <v/>
      </c>
      <c r="E125" s="126" t="str">
        <f>IF(ISNUMBER($A125)=TRUE,COUNTIFS(Garden!$J$8:$J652,$B125,Garden!$M$8:$M652,"TRUE"),"")</f>
        <v/>
      </c>
      <c r="F125" s="112"/>
      <c r="G125" s="127"/>
      <c r="H125" s="128"/>
      <c r="I125" s="112"/>
      <c r="J125" s="127"/>
      <c r="K125" s="128"/>
      <c r="L125" s="130" t="str">
        <f t="shared" si="1"/>
        <v/>
      </c>
      <c r="M125" s="125"/>
      <c r="N125" s="128"/>
    </row>
    <row r="126">
      <c r="A126" s="132" t="str">
        <f t="shared" si="2"/>
        <v/>
      </c>
      <c r="B126" s="125"/>
      <c r="C126" s="126" t="str">
        <f>IF(ISNUMBER($A126)=TRUE,COUNTIFS(Garden!$J$8:$J652,$B126,Garden!$O$8:$O652,"&gt;0"),"")</f>
        <v/>
      </c>
      <c r="D126" s="126" t="str">
        <f>IF(ISNUMBER($A126)=TRUE,COUNTIFS(Garden!$J$8:$J652,$B126,Garden!$P$8:$P652,"&gt;0"),"")</f>
        <v/>
      </c>
      <c r="E126" s="126" t="str">
        <f>IF(ISNUMBER($A126)=TRUE,COUNTIFS(Garden!$J$8:$J652,$B126,Garden!$M$8:$M652,"TRUE"),"")</f>
        <v/>
      </c>
      <c r="F126" s="112"/>
      <c r="G126" s="127"/>
      <c r="H126" s="128"/>
      <c r="I126" s="112"/>
      <c r="J126" s="127"/>
      <c r="K126" s="128"/>
      <c r="L126" s="130" t="str">
        <f t="shared" si="1"/>
        <v/>
      </c>
      <c r="M126" s="125"/>
      <c r="N126" s="128"/>
    </row>
    <row r="127">
      <c r="A127" s="132" t="str">
        <f t="shared" si="2"/>
        <v/>
      </c>
      <c r="B127" s="125"/>
      <c r="C127" s="126" t="str">
        <f>IF(ISNUMBER($A127)=TRUE,COUNTIFS(Garden!$J$8:$J652,$B127,Garden!$O$8:$O652,"&gt;0"),"")</f>
        <v/>
      </c>
      <c r="D127" s="126" t="str">
        <f>IF(ISNUMBER($A127)=TRUE,COUNTIFS(Garden!$J$8:$J652,$B127,Garden!$P$8:$P652,"&gt;0"),"")</f>
        <v/>
      </c>
      <c r="E127" s="126" t="str">
        <f>IF(ISNUMBER($A127)=TRUE,COUNTIFS(Garden!$J$8:$J652,$B127,Garden!$M$8:$M652,"TRUE"),"")</f>
        <v/>
      </c>
      <c r="F127" s="112"/>
      <c r="G127" s="127"/>
      <c r="H127" s="128"/>
      <c r="I127" s="112"/>
      <c r="J127" s="127"/>
      <c r="K127" s="128"/>
      <c r="L127" s="130" t="str">
        <f t="shared" si="1"/>
        <v/>
      </c>
      <c r="M127" s="125"/>
      <c r="N127" s="128"/>
    </row>
    <row r="128">
      <c r="A128" s="132" t="str">
        <f t="shared" si="2"/>
        <v/>
      </c>
      <c r="B128" s="125"/>
      <c r="C128" s="126" t="str">
        <f>IF(ISNUMBER($A128)=TRUE,COUNTIFS(Garden!$J$8:$J652,$B128,Garden!$O$8:$O652,"&gt;0"),"")</f>
        <v/>
      </c>
      <c r="D128" s="126" t="str">
        <f>IF(ISNUMBER($A128)=TRUE,COUNTIFS(Garden!$J$8:$J652,$B128,Garden!$P$8:$P652,"&gt;0"),"")</f>
        <v/>
      </c>
      <c r="E128" s="126" t="str">
        <f>IF(ISNUMBER($A128)=TRUE,COUNTIFS(Garden!$J$8:$J652,$B128,Garden!$M$8:$M652,"TRUE"),"")</f>
        <v/>
      </c>
      <c r="F128" s="112"/>
      <c r="G128" s="127"/>
      <c r="H128" s="128"/>
      <c r="I128" s="112"/>
      <c r="J128" s="127"/>
      <c r="K128" s="128"/>
      <c r="L128" s="130" t="str">
        <f t="shared" si="1"/>
        <v/>
      </c>
      <c r="M128" s="125"/>
      <c r="N128" s="128"/>
    </row>
    <row r="129">
      <c r="A129" s="132" t="str">
        <f t="shared" si="2"/>
        <v/>
      </c>
      <c r="B129" s="125"/>
      <c r="C129" s="126" t="str">
        <f>IF(ISNUMBER($A129)=TRUE,COUNTIFS(Garden!$J$8:$J652,$B129,Garden!$O$8:$O652,"&gt;0"),"")</f>
        <v/>
      </c>
      <c r="D129" s="126" t="str">
        <f>IF(ISNUMBER($A129)=TRUE,COUNTIFS(Garden!$J$8:$J652,$B129,Garden!$P$8:$P652,"&gt;0"),"")</f>
        <v/>
      </c>
      <c r="E129" s="126" t="str">
        <f>IF(ISNUMBER($A129)=TRUE,COUNTIFS(Garden!$J$8:$J652,$B129,Garden!$M$8:$M652,"TRUE"),"")</f>
        <v/>
      </c>
      <c r="F129" s="112"/>
      <c r="G129" s="127"/>
      <c r="H129" s="128"/>
      <c r="I129" s="112"/>
      <c r="J129" s="127"/>
      <c r="K129" s="128"/>
      <c r="L129" s="130" t="str">
        <f t="shared" si="1"/>
        <v/>
      </c>
      <c r="M129" s="125"/>
      <c r="N129" s="128"/>
    </row>
    <row r="130">
      <c r="A130" s="132" t="str">
        <f t="shared" si="2"/>
        <v/>
      </c>
      <c r="B130" s="125"/>
      <c r="C130" s="126" t="str">
        <f>IF(ISNUMBER($A130)=TRUE,COUNTIFS(Garden!$J$8:$J652,$B130,Garden!$O$8:$O652,"&gt;0"),"")</f>
        <v/>
      </c>
      <c r="D130" s="126" t="str">
        <f>IF(ISNUMBER($A130)=TRUE,COUNTIFS(Garden!$J$8:$J652,$B130,Garden!$P$8:$P652,"&gt;0"),"")</f>
        <v/>
      </c>
      <c r="E130" s="126" t="str">
        <f>IF(ISNUMBER($A130)=TRUE,COUNTIFS(Garden!$J$8:$J652,$B130,Garden!$M$8:$M652,"TRUE"),"")</f>
        <v/>
      </c>
      <c r="F130" s="112"/>
      <c r="G130" s="127"/>
      <c r="H130" s="128"/>
      <c r="I130" s="112"/>
      <c r="J130" s="127"/>
      <c r="K130" s="128"/>
      <c r="L130" s="130" t="str">
        <f t="shared" si="1"/>
        <v/>
      </c>
      <c r="M130" s="125"/>
      <c r="N130" s="128"/>
    </row>
    <row r="131">
      <c r="A131" s="132" t="str">
        <f t="shared" si="2"/>
        <v/>
      </c>
      <c r="B131" s="125"/>
      <c r="C131" s="126" t="str">
        <f>IF(ISNUMBER($A131)=TRUE,COUNTIFS(Garden!$J$8:$J652,$B131,Garden!$O$8:$O652,"&gt;0"),"")</f>
        <v/>
      </c>
      <c r="D131" s="126" t="str">
        <f>IF(ISNUMBER($A131)=TRUE,COUNTIFS(Garden!$J$8:$J652,$B131,Garden!$P$8:$P652,"&gt;0"),"")</f>
        <v/>
      </c>
      <c r="E131" s="126" t="str">
        <f>IF(ISNUMBER($A131)=TRUE,COUNTIFS(Garden!$J$8:$J652,$B131,Garden!$M$8:$M652,"TRUE"),"")</f>
        <v/>
      </c>
      <c r="F131" s="112"/>
      <c r="G131" s="127"/>
      <c r="H131" s="128"/>
      <c r="I131" s="112"/>
      <c r="J131" s="127"/>
      <c r="K131" s="128"/>
      <c r="L131" s="130" t="str">
        <f t="shared" si="1"/>
        <v/>
      </c>
      <c r="M131" s="125"/>
      <c r="N131" s="128"/>
    </row>
    <row r="132">
      <c r="A132" s="132" t="str">
        <f t="shared" si="2"/>
        <v/>
      </c>
      <c r="B132" s="125"/>
      <c r="C132" s="126" t="str">
        <f>IF(ISNUMBER($A132)=TRUE,COUNTIFS(Garden!$J$8:$J652,$B132,Garden!$O$8:$O652,"&gt;0"),"")</f>
        <v/>
      </c>
      <c r="D132" s="126" t="str">
        <f>IF(ISNUMBER($A132)=TRUE,COUNTIFS(Garden!$J$8:$J652,$B132,Garden!$P$8:$P652,"&gt;0"),"")</f>
        <v/>
      </c>
      <c r="E132" s="126" t="str">
        <f>IF(ISNUMBER($A132)=TRUE,COUNTIFS(Garden!$J$8:$J652,$B132,Garden!$M$8:$M652,"TRUE"),"")</f>
        <v/>
      </c>
      <c r="F132" s="112"/>
      <c r="G132" s="127"/>
      <c r="H132" s="128"/>
      <c r="I132" s="112"/>
      <c r="J132" s="127"/>
      <c r="K132" s="128"/>
      <c r="L132" s="130" t="str">
        <f t="shared" si="1"/>
        <v/>
      </c>
      <c r="M132" s="125"/>
      <c r="N132" s="128"/>
    </row>
    <row r="133">
      <c r="A133" s="132" t="str">
        <f t="shared" si="2"/>
        <v/>
      </c>
      <c r="B133" s="125"/>
      <c r="C133" s="126" t="str">
        <f>IF(ISNUMBER($A133)=TRUE,COUNTIFS(Garden!$J$8:$J652,$B133,Garden!$O$8:$O652,"&gt;0"),"")</f>
        <v/>
      </c>
      <c r="D133" s="126" t="str">
        <f>IF(ISNUMBER($A133)=TRUE,COUNTIFS(Garden!$J$8:$J652,$B133,Garden!$P$8:$P652,"&gt;0"),"")</f>
        <v/>
      </c>
      <c r="E133" s="126" t="str">
        <f>IF(ISNUMBER($A133)=TRUE,COUNTIFS(Garden!$J$8:$J652,$B133,Garden!$M$8:$M652,"TRUE"),"")</f>
        <v/>
      </c>
      <c r="F133" s="112"/>
      <c r="G133" s="127"/>
      <c r="H133" s="128"/>
      <c r="I133" s="112"/>
      <c r="J133" s="127"/>
      <c r="K133" s="128"/>
      <c r="L133" s="130" t="str">
        <f t="shared" si="1"/>
        <v/>
      </c>
      <c r="M133" s="125"/>
      <c r="N133" s="128"/>
    </row>
    <row r="134">
      <c r="A134" s="132" t="str">
        <f t="shared" si="2"/>
        <v/>
      </c>
      <c r="B134" s="125"/>
      <c r="C134" s="126" t="str">
        <f>IF(ISNUMBER($A134)=TRUE,COUNTIFS(Garden!$J$8:$J652,$B134,Garden!$O$8:$O652,"&gt;0"),"")</f>
        <v/>
      </c>
      <c r="D134" s="126" t="str">
        <f>IF(ISNUMBER($A134)=TRUE,COUNTIFS(Garden!$J$8:$J652,$B134,Garden!$P$8:$P652,"&gt;0"),"")</f>
        <v/>
      </c>
      <c r="E134" s="126" t="str">
        <f>IF(ISNUMBER($A134)=TRUE,COUNTIFS(Garden!$J$8:$J652,$B134,Garden!$M$8:$M652,"TRUE"),"")</f>
        <v/>
      </c>
      <c r="F134" s="112"/>
      <c r="G134" s="127"/>
      <c r="H134" s="128"/>
      <c r="I134" s="112"/>
      <c r="J134" s="127"/>
      <c r="K134" s="128"/>
      <c r="L134" s="130" t="str">
        <f t="shared" si="1"/>
        <v/>
      </c>
      <c r="M134" s="125"/>
      <c r="N134" s="128"/>
    </row>
    <row r="135">
      <c r="A135" s="132" t="str">
        <f t="shared" si="2"/>
        <v/>
      </c>
      <c r="B135" s="125"/>
      <c r="C135" s="126" t="str">
        <f>IF(ISNUMBER($A135)=TRUE,COUNTIFS(Garden!$J$8:$J652,$B135,Garden!$O$8:$O652,"&gt;0"),"")</f>
        <v/>
      </c>
      <c r="D135" s="126" t="str">
        <f>IF(ISNUMBER($A135)=TRUE,COUNTIFS(Garden!$J$8:$J652,$B135,Garden!$P$8:$P652,"&gt;0"),"")</f>
        <v/>
      </c>
      <c r="E135" s="126" t="str">
        <f>IF(ISNUMBER($A135)=TRUE,COUNTIFS(Garden!$J$8:$J652,$B135,Garden!$M$8:$M652,"TRUE"),"")</f>
        <v/>
      </c>
      <c r="F135" s="112"/>
      <c r="G135" s="127"/>
      <c r="H135" s="128"/>
      <c r="I135" s="112"/>
      <c r="J135" s="127"/>
      <c r="K135" s="128"/>
      <c r="L135" s="130" t="str">
        <f t="shared" si="1"/>
        <v/>
      </c>
      <c r="M135" s="125"/>
      <c r="N135" s="128"/>
    </row>
    <row r="136">
      <c r="A136" s="132" t="str">
        <f t="shared" si="2"/>
        <v/>
      </c>
      <c r="B136" s="125"/>
      <c r="C136" s="126" t="str">
        <f>IF(ISNUMBER($A136)=TRUE,COUNTIFS(Garden!$J$8:$J652,$B136,Garden!$O$8:$O652,"&gt;0"),"")</f>
        <v/>
      </c>
      <c r="D136" s="126" t="str">
        <f>IF(ISNUMBER($A136)=TRUE,COUNTIFS(Garden!$J$8:$J652,$B136,Garden!$P$8:$P652,"&gt;0"),"")</f>
        <v/>
      </c>
      <c r="E136" s="126" t="str">
        <f>IF(ISNUMBER($A136)=TRUE,COUNTIFS(Garden!$J$8:$J652,$B136,Garden!$M$8:$M652,"TRUE"),"")</f>
        <v/>
      </c>
      <c r="F136" s="112"/>
      <c r="G136" s="127"/>
      <c r="H136" s="128"/>
      <c r="I136" s="112"/>
      <c r="J136" s="127"/>
      <c r="K136" s="128"/>
      <c r="L136" s="130" t="str">
        <f t="shared" si="1"/>
        <v/>
      </c>
      <c r="M136" s="125"/>
      <c r="N136" s="128"/>
    </row>
    <row r="137">
      <c r="A137" s="132" t="str">
        <f t="shared" si="2"/>
        <v/>
      </c>
      <c r="B137" s="125"/>
      <c r="C137" s="126" t="str">
        <f>IF(ISNUMBER($A137)=TRUE,COUNTIFS(Garden!$J$8:$J652,$B137,Garden!$O$8:$O652,"&gt;0"),"")</f>
        <v/>
      </c>
      <c r="D137" s="126" t="str">
        <f>IF(ISNUMBER($A137)=TRUE,COUNTIFS(Garden!$J$8:$J652,$B137,Garden!$P$8:$P652,"&gt;0"),"")</f>
        <v/>
      </c>
      <c r="E137" s="126" t="str">
        <f>IF(ISNUMBER($A137)=TRUE,COUNTIFS(Garden!$J$8:$J652,$B137,Garden!$M$8:$M652,"TRUE"),"")</f>
        <v/>
      </c>
      <c r="F137" s="112"/>
      <c r="G137" s="127"/>
      <c r="H137" s="128"/>
      <c r="I137" s="112"/>
      <c r="J137" s="127"/>
      <c r="K137" s="128"/>
      <c r="L137" s="130" t="str">
        <f t="shared" si="1"/>
        <v/>
      </c>
      <c r="M137" s="125"/>
      <c r="N137" s="128"/>
    </row>
    <row r="138">
      <c r="A138" s="132" t="str">
        <f t="shared" si="2"/>
        <v/>
      </c>
      <c r="B138" s="125"/>
      <c r="C138" s="126" t="str">
        <f>IF(ISNUMBER($A138)=TRUE,COUNTIFS(Garden!$J$8:$J652,$B138,Garden!$O$8:$O652,"&gt;0"),"")</f>
        <v/>
      </c>
      <c r="D138" s="126" t="str">
        <f>IF(ISNUMBER($A138)=TRUE,COUNTIFS(Garden!$J$8:$J652,$B138,Garden!$P$8:$P652,"&gt;0"),"")</f>
        <v/>
      </c>
      <c r="E138" s="126" t="str">
        <f>IF(ISNUMBER($A138)=TRUE,COUNTIFS(Garden!$J$8:$J652,$B138,Garden!$M$8:$M652,"TRUE"),"")</f>
        <v/>
      </c>
      <c r="F138" s="112"/>
      <c r="G138" s="127"/>
      <c r="H138" s="128"/>
      <c r="I138" s="112"/>
      <c r="J138" s="127"/>
      <c r="K138" s="128"/>
      <c r="L138" s="130" t="str">
        <f t="shared" si="1"/>
        <v/>
      </c>
      <c r="M138" s="125"/>
      <c r="N138" s="128"/>
    </row>
    <row r="139">
      <c r="A139" s="132" t="str">
        <f t="shared" si="2"/>
        <v/>
      </c>
      <c r="B139" s="125"/>
      <c r="C139" s="126" t="str">
        <f>IF(ISNUMBER($A139)=TRUE,COUNTIFS(Garden!$J$8:$J652,$B139,Garden!$O$8:$O652,"&gt;0"),"")</f>
        <v/>
      </c>
      <c r="D139" s="126" t="str">
        <f>IF(ISNUMBER($A139)=TRUE,COUNTIFS(Garden!$J$8:$J652,$B139,Garden!$P$8:$P652,"&gt;0"),"")</f>
        <v/>
      </c>
      <c r="E139" s="126" t="str">
        <f>IF(ISNUMBER($A139)=TRUE,COUNTIFS(Garden!$J$8:$J652,$B139,Garden!$M$8:$M652,"TRUE"),"")</f>
        <v/>
      </c>
      <c r="F139" s="112"/>
      <c r="G139" s="127"/>
      <c r="H139" s="128"/>
      <c r="I139" s="112"/>
      <c r="J139" s="127"/>
      <c r="K139" s="128"/>
      <c r="L139" s="130" t="str">
        <f t="shared" si="1"/>
        <v/>
      </c>
      <c r="M139" s="125"/>
      <c r="N139" s="128"/>
    </row>
    <row r="140">
      <c r="A140" s="132" t="str">
        <f t="shared" si="2"/>
        <v/>
      </c>
      <c r="B140" s="125"/>
      <c r="C140" s="126" t="str">
        <f>IF(ISNUMBER($A140)=TRUE,COUNTIFS(Garden!$J$8:$J652,$B140,Garden!$O$8:$O652,"&gt;0"),"")</f>
        <v/>
      </c>
      <c r="D140" s="126" t="str">
        <f>IF(ISNUMBER($A140)=TRUE,COUNTIFS(Garden!$J$8:$J652,$B140,Garden!$P$8:$P652,"&gt;0"),"")</f>
        <v/>
      </c>
      <c r="E140" s="126" t="str">
        <f>IF(ISNUMBER($A140)=TRUE,COUNTIFS(Garden!$J$8:$J652,$B140,Garden!$M$8:$M652,"TRUE"),"")</f>
        <v/>
      </c>
      <c r="F140" s="112"/>
      <c r="G140" s="127"/>
      <c r="H140" s="128"/>
      <c r="I140" s="112"/>
      <c r="J140" s="127"/>
      <c r="K140" s="128"/>
      <c r="L140" s="130" t="str">
        <f t="shared" si="1"/>
        <v/>
      </c>
      <c r="M140" s="125"/>
      <c r="N140" s="128"/>
    </row>
    <row r="141">
      <c r="A141" s="132" t="str">
        <f t="shared" si="2"/>
        <v/>
      </c>
      <c r="B141" s="125"/>
      <c r="C141" s="126" t="str">
        <f>IF(ISNUMBER($A141)=TRUE,COUNTIFS(Garden!$J$8:$J652,$B141,Garden!$O$8:$O652,"&gt;0"),"")</f>
        <v/>
      </c>
      <c r="D141" s="126" t="str">
        <f>IF(ISNUMBER($A141)=TRUE,COUNTIFS(Garden!$J$8:$J652,$B141,Garden!$P$8:$P652,"&gt;0"),"")</f>
        <v/>
      </c>
      <c r="E141" s="126" t="str">
        <f>IF(ISNUMBER($A141)=TRUE,COUNTIFS(Garden!$J$8:$J652,$B141,Garden!$M$8:$M652,"TRUE"),"")</f>
        <v/>
      </c>
      <c r="F141" s="112"/>
      <c r="G141" s="127"/>
      <c r="H141" s="128"/>
      <c r="I141" s="112"/>
      <c r="J141" s="127"/>
      <c r="K141" s="128"/>
      <c r="L141" s="130" t="str">
        <f t="shared" si="1"/>
        <v/>
      </c>
      <c r="M141" s="125"/>
      <c r="N141" s="128"/>
    </row>
    <row r="142">
      <c r="A142" s="132" t="str">
        <f t="shared" si="2"/>
        <v/>
      </c>
      <c r="B142" s="125"/>
      <c r="C142" s="126" t="str">
        <f>IF(ISNUMBER($A142)=TRUE,COUNTIFS(Garden!$J$8:$J652,$B142,Garden!$O$8:$O652,"&gt;0"),"")</f>
        <v/>
      </c>
      <c r="D142" s="126" t="str">
        <f>IF(ISNUMBER($A142)=TRUE,COUNTIFS(Garden!$J$8:$J652,$B142,Garden!$P$8:$P652,"&gt;0"),"")</f>
        <v/>
      </c>
      <c r="E142" s="126" t="str">
        <f>IF(ISNUMBER($A142)=TRUE,COUNTIFS(Garden!$J$8:$J652,$B142,Garden!$M$8:$M652,"TRUE"),"")</f>
        <v/>
      </c>
      <c r="F142" s="112"/>
      <c r="G142" s="127"/>
      <c r="H142" s="128"/>
      <c r="I142" s="112"/>
      <c r="J142" s="127"/>
      <c r="K142" s="128"/>
      <c r="L142" s="130" t="str">
        <f t="shared" si="1"/>
        <v/>
      </c>
      <c r="M142" s="125"/>
      <c r="N142" s="128"/>
    </row>
    <row r="143">
      <c r="A143" s="132" t="str">
        <f t="shared" si="2"/>
        <v/>
      </c>
      <c r="B143" s="125"/>
      <c r="C143" s="126" t="str">
        <f>IF(ISNUMBER($A143)=TRUE,COUNTIFS(Garden!$J$8:$J652,$B143,Garden!$O$8:$O652,"&gt;0"),"")</f>
        <v/>
      </c>
      <c r="D143" s="126" t="str">
        <f>IF(ISNUMBER($A143)=TRUE,COUNTIFS(Garden!$J$8:$J652,$B143,Garden!$P$8:$P652,"&gt;0"),"")</f>
        <v/>
      </c>
      <c r="E143" s="126" t="str">
        <f>IF(ISNUMBER($A143)=TRUE,COUNTIFS(Garden!$J$8:$J652,$B143,Garden!$M$8:$M652,"TRUE"),"")</f>
        <v/>
      </c>
      <c r="F143" s="112"/>
      <c r="G143" s="127"/>
      <c r="H143" s="128"/>
      <c r="I143" s="112"/>
      <c r="J143" s="127"/>
      <c r="K143" s="128"/>
      <c r="L143" s="130" t="str">
        <f t="shared" si="1"/>
        <v/>
      </c>
      <c r="M143" s="125"/>
      <c r="N143" s="128"/>
    </row>
    <row r="144">
      <c r="A144" s="132" t="str">
        <f t="shared" si="2"/>
        <v/>
      </c>
      <c r="B144" s="125"/>
      <c r="C144" s="126" t="str">
        <f>IF(ISNUMBER($A144)=TRUE,COUNTIFS(Garden!$J$8:$J652,$B144,Garden!$O$8:$O652,"&gt;0"),"")</f>
        <v/>
      </c>
      <c r="D144" s="126" t="str">
        <f>IF(ISNUMBER($A144)=TRUE,COUNTIFS(Garden!$J$8:$J652,$B144,Garden!$P$8:$P652,"&gt;0"),"")</f>
        <v/>
      </c>
      <c r="E144" s="126" t="str">
        <f>IF(ISNUMBER($A144)=TRUE,COUNTIFS(Garden!$J$8:$J652,$B144,Garden!$M$8:$M652,"TRUE"),"")</f>
        <v/>
      </c>
      <c r="F144" s="112"/>
      <c r="G144" s="127"/>
      <c r="H144" s="128"/>
      <c r="I144" s="112"/>
      <c r="J144" s="127"/>
      <c r="K144" s="128"/>
      <c r="L144" s="130" t="str">
        <f t="shared" si="1"/>
        <v/>
      </c>
      <c r="M144" s="125"/>
      <c r="N144" s="128"/>
    </row>
    <row r="145">
      <c r="A145" s="132" t="str">
        <f t="shared" si="2"/>
        <v/>
      </c>
      <c r="B145" s="125"/>
      <c r="C145" s="126" t="str">
        <f>IF(ISNUMBER($A145)=TRUE,COUNTIFS(Garden!$J$8:$J652,$B145,Garden!$O$8:$O652,"&gt;0"),"")</f>
        <v/>
      </c>
      <c r="D145" s="126" t="str">
        <f>IF(ISNUMBER($A145)=TRUE,COUNTIFS(Garden!$J$8:$J652,$B145,Garden!$P$8:$P652,"&gt;0"),"")</f>
        <v/>
      </c>
      <c r="E145" s="126" t="str">
        <f>IF(ISNUMBER($A145)=TRUE,COUNTIFS(Garden!$J$8:$J652,$B145,Garden!$M$8:$M652,"TRUE"),"")</f>
        <v/>
      </c>
      <c r="F145" s="112"/>
      <c r="G145" s="127"/>
      <c r="H145" s="128"/>
      <c r="I145" s="112"/>
      <c r="J145" s="127"/>
      <c r="K145" s="128"/>
      <c r="L145" s="130" t="str">
        <f t="shared" si="1"/>
        <v/>
      </c>
      <c r="M145" s="125"/>
      <c r="N145" s="128"/>
    </row>
    <row r="146">
      <c r="A146" s="132" t="str">
        <f t="shared" si="2"/>
        <v/>
      </c>
      <c r="B146" s="125"/>
      <c r="C146" s="126" t="str">
        <f>IF(ISNUMBER($A146)=TRUE,COUNTIFS(Garden!$J$8:$J652,$B146,Garden!$O$8:$O652,"&gt;0"),"")</f>
        <v/>
      </c>
      <c r="D146" s="126" t="str">
        <f>IF(ISNUMBER($A146)=TRUE,COUNTIFS(Garden!$J$8:$J652,$B146,Garden!$P$8:$P652,"&gt;0"),"")</f>
        <v/>
      </c>
      <c r="E146" s="126" t="str">
        <f>IF(ISNUMBER($A146)=TRUE,COUNTIFS(Garden!$J$8:$J652,$B146,Garden!$M$8:$M652,"TRUE"),"")</f>
        <v/>
      </c>
      <c r="F146" s="112"/>
      <c r="G146" s="127"/>
      <c r="H146" s="128"/>
      <c r="I146" s="112"/>
      <c r="J146" s="127"/>
      <c r="K146" s="128"/>
      <c r="L146" s="130" t="str">
        <f t="shared" si="1"/>
        <v/>
      </c>
      <c r="M146" s="125"/>
      <c r="N146" s="128"/>
    </row>
    <row r="147">
      <c r="A147" s="132" t="str">
        <f t="shared" si="2"/>
        <v/>
      </c>
      <c r="B147" s="125"/>
      <c r="C147" s="126" t="str">
        <f>IF(ISNUMBER($A147)=TRUE,COUNTIFS(Garden!$J$8:$J652,$B147,Garden!$O$8:$O652,"&gt;0"),"")</f>
        <v/>
      </c>
      <c r="D147" s="126" t="str">
        <f>IF(ISNUMBER($A147)=TRUE,COUNTIFS(Garden!$J$8:$J652,$B147,Garden!$P$8:$P652,"&gt;0"),"")</f>
        <v/>
      </c>
      <c r="E147" s="126" t="str">
        <f>IF(ISNUMBER($A147)=TRUE,COUNTIFS(Garden!$J$8:$J652,$B147,Garden!$M$8:$M652,"TRUE"),"")</f>
        <v/>
      </c>
      <c r="F147" s="112"/>
      <c r="G147" s="127"/>
      <c r="H147" s="128"/>
      <c r="I147" s="112"/>
      <c r="J147" s="127"/>
      <c r="K147" s="128"/>
      <c r="L147" s="130" t="str">
        <f t="shared" si="1"/>
        <v/>
      </c>
      <c r="M147" s="125"/>
      <c r="N147" s="128"/>
    </row>
    <row r="148">
      <c r="A148" s="132" t="str">
        <f t="shared" si="2"/>
        <v/>
      </c>
      <c r="B148" s="125"/>
      <c r="C148" s="126" t="str">
        <f>IF(ISNUMBER($A148)=TRUE,COUNTIFS(Garden!$J$8:$J652,$B148,Garden!$O$8:$O652,"&gt;0"),"")</f>
        <v/>
      </c>
      <c r="D148" s="126" t="str">
        <f>IF(ISNUMBER($A148)=TRUE,COUNTIFS(Garden!$J$8:$J652,$B148,Garden!$P$8:$P652,"&gt;0"),"")</f>
        <v/>
      </c>
      <c r="E148" s="126" t="str">
        <f>IF(ISNUMBER($A148)=TRUE,COUNTIFS(Garden!$J$8:$J652,$B148,Garden!$M$8:$M652,"TRUE"),"")</f>
        <v/>
      </c>
      <c r="F148" s="112"/>
      <c r="G148" s="127"/>
      <c r="H148" s="128"/>
      <c r="I148" s="112"/>
      <c r="J148" s="127"/>
      <c r="K148" s="128"/>
      <c r="L148" s="130" t="str">
        <f t="shared" si="1"/>
        <v/>
      </c>
      <c r="M148" s="125"/>
      <c r="N148" s="128"/>
    </row>
    <row r="149">
      <c r="A149" s="132" t="str">
        <f t="shared" si="2"/>
        <v/>
      </c>
      <c r="B149" s="125"/>
      <c r="C149" s="126" t="str">
        <f>IF(ISNUMBER($A149)=TRUE,COUNTIFS(Garden!$J$8:$J652,$B149,Garden!$O$8:$O652,"&gt;0"),"")</f>
        <v/>
      </c>
      <c r="D149" s="126" t="str">
        <f>IF(ISNUMBER($A149)=TRUE,COUNTIFS(Garden!$J$8:$J652,$B149,Garden!$P$8:$P652,"&gt;0"),"")</f>
        <v/>
      </c>
      <c r="E149" s="126" t="str">
        <f>IF(ISNUMBER($A149)=TRUE,COUNTIFS(Garden!$J$8:$J652,$B149,Garden!$M$8:$M652,"TRUE"),"")</f>
        <v/>
      </c>
      <c r="F149" s="112"/>
      <c r="G149" s="127"/>
      <c r="H149" s="128"/>
      <c r="I149" s="112"/>
      <c r="J149" s="127"/>
      <c r="K149" s="128"/>
      <c r="L149" s="130" t="str">
        <f t="shared" si="1"/>
        <v/>
      </c>
      <c r="M149" s="125"/>
      <c r="N149" s="128"/>
    </row>
    <row r="150">
      <c r="A150" s="132" t="str">
        <f t="shared" si="2"/>
        <v/>
      </c>
      <c r="B150" s="125"/>
      <c r="C150" s="126" t="str">
        <f>IF(ISNUMBER($A150)=TRUE,COUNTIFS(Garden!$J$8:$J652,$B150,Garden!$O$8:$O652,"&gt;0"),"")</f>
        <v/>
      </c>
      <c r="D150" s="126" t="str">
        <f>IF(ISNUMBER($A150)=TRUE,COUNTIFS(Garden!$J$8:$J652,$B150,Garden!$P$8:$P652,"&gt;0"),"")</f>
        <v/>
      </c>
      <c r="E150" s="126" t="str">
        <f>IF(ISNUMBER($A150)=TRUE,COUNTIFS(Garden!$J$8:$J652,$B150,Garden!$M$8:$M652,"TRUE"),"")</f>
        <v/>
      </c>
      <c r="F150" s="112"/>
      <c r="G150" s="127"/>
      <c r="H150" s="128"/>
      <c r="I150" s="112"/>
      <c r="J150" s="127"/>
      <c r="K150" s="128"/>
      <c r="L150" s="130" t="str">
        <f t="shared" si="1"/>
        <v/>
      </c>
      <c r="M150" s="125"/>
      <c r="N150" s="128"/>
    </row>
    <row r="151">
      <c r="A151" s="133" t="str">
        <f t="shared" si="2"/>
        <v/>
      </c>
      <c r="B151" s="134"/>
      <c r="C151" s="126" t="str">
        <f>IF(ISNUMBER($A151)=TRUE,COUNTIFS(Garden!$J$8:$J652,$B151,Garden!$O$8:$O652,"&gt;0"),"")</f>
        <v/>
      </c>
      <c r="D151" s="126" t="str">
        <f>IF(ISNUMBER($A151)=TRUE,COUNTIFS(Garden!$J$8:$J652,$B151,Garden!$P$8:$P652,"&gt;0"),"")</f>
        <v/>
      </c>
      <c r="E151" s="126" t="str">
        <f>IF(ISNUMBER($A151)=TRUE,COUNTIFS(Garden!$J$8:$J652,$B151,Garden!$M$8:$M652,"TRUE"),"")</f>
        <v/>
      </c>
      <c r="F151" s="112"/>
      <c r="G151" s="135"/>
      <c r="H151" s="136"/>
      <c r="I151" s="112"/>
      <c r="J151" s="135"/>
      <c r="K151" s="136"/>
      <c r="L151" s="137" t="str">
        <f t="shared" si="1"/>
        <v/>
      </c>
      <c r="M151" s="133"/>
      <c r="N151" s="138"/>
    </row>
    <row r="152">
      <c r="A152" s="139"/>
      <c r="B152" s="139"/>
      <c r="C152" s="140"/>
      <c r="D152" s="140"/>
      <c r="E152" s="140"/>
      <c r="F152" s="102"/>
      <c r="G152" s="141"/>
      <c r="H152" s="140"/>
      <c r="I152" s="102"/>
      <c r="J152" s="141"/>
      <c r="K152" s="140"/>
      <c r="L152" s="139"/>
      <c r="M152" s="139"/>
      <c r="N152" s="139"/>
    </row>
    <row r="153">
      <c r="A153" s="139"/>
      <c r="B153" s="139"/>
      <c r="C153" s="140"/>
      <c r="D153" s="140"/>
      <c r="E153" s="140"/>
      <c r="F153" s="102"/>
      <c r="G153" s="141"/>
      <c r="H153" s="140"/>
      <c r="I153" s="102"/>
      <c r="J153" s="141"/>
      <c r="K153" s="140"/>
      <c r="L153" s="139"/>
      <c r="M153" s="139"/>
      <c r="N153" s="139"/>
    </row>
    <row r="154">
      <c r="A154" s="139"/>
      <c r="B154" s="139"/>
      <c r="C154" s="140"/>
      <c r="D154" s="140"/>
      <c r="E154" s="140"/>
      <c r="F154" s="102"/>
      <c r="G154" s="141"/>
      <c r="H154" s="140"/>
      <c r="I154" s="102"/>
      <c r="J154" s="141"/>
      <c r="K154" s="140"/>
      <c r="L154" s="139"/>
      <c r="M154" s="139"/>
      <c r="N154" s="139"/>
    </row>
    <row r="155">
      <c r="A155" s="139"/>
      <c r="B155" s="139"/>
      <c r="C155" s="140"/>
      <c r="D155" s="140"/>
      <c r="E155" s="140"/>
      <c r="F155" s="102"/>
      <c r="G155" s="141"/>
      <c r="H155" s="140"/>
      <c r="I155" s="102"/>
      <c r="J155" s="141"/>
      <c r="K155" s="140"/>
      <c r="L155" s="139"/>
      <c r="M155" s="139"/>
      <c r="N155" s="139"/>
    </row>
    <row r="156">
      <c r="A156" s="139"/>
      <c r="B156" s="139"/>
      <c r="C156" s="140"/>
      <c r="D156" s="140"/>
      <c r="E156" s="140"/>
      <c r="F156" s="102"/>
      <c r="G156" s="141"/>
      <c r="H156" s="140"/>
      <c r="I156" s="102"/>
      <c r="J156" s="141"/>
      <c r="K156" s="140"/>
      <c r="L156" s="139"/>
      <c r="M156" s="139"/>
      <c r="N156" s="139"/>
    </row>
    <row r="157">
      <c r="A157" s="139"/>
      <c r="B157" s="139"/>
      <c r="C157" s="140"/>
      <c r="D157" s="140"/>
      <c r="E157" s="140"/>
      <c r="F157" s="102"/>
      <c r="G157" s="141"/>
      <c r="H157" s="140"/>
      <c r="I157" s="102"/>
      <c r="J157" s="141"/>
      <c r="K157" s="140"/>
      <c r="L157" s="139"/>
      <c r="M157" s="139"/>
      <c r="N157" s="139"/>
    </row>
    <row r="158">
      <c r="A158" s="139"/>
      <c r="B158" s="139"/>
      <c r="C158" s="140"/>
      <c r="D158" s="140"/>
      <c r="E158" s="140"/>
      <c r="F158" s="102"/>
      <c r="G158" s="141"/>
      <c r="H158" s="140"/>
      <c r="I158" s="102"/>
      <c r="J158" s="141"/>
      <c r="K158" s="140"/>
      <c r="L158" s="139"/>
      <c r="M158" s="139"/>
      <c r="N158" s="139"/>
    </row>
    <row r="159">
      <c r="A159" s="139"/>
      <c r="B159" s="139"/>
      <c r="C159" s="140"/>
      <c r="D159" s="140"/>
      <c r="E159" s="140"/>
      <c r="F159" s="102"/>
      <c r="G159" s="141"/>
      <c r="H159" s="140"/>
      <c r="I159" s="102"/>
      <c r="J159" s="141"/>
      <c r="K159" s="140"/>
      <c r="L159" s="139"/>
      <c r="M159" s="139"/>
      <c r="N159" s="139"/>
    </row>
    <row r="160">
      <c r="A160" s="139"/>
      <c r="B160" s="139"/>
      <c r="C160" s="140"/>
      <c r="D160" s="140"/>
      <c r="E160" s="140"/>
      <c r="F160" s="102"/>
      <c r="G160" s="141"/>
      <c r="H160" s="140"/>
      <c r="I160" s="102"/>
      <c r="J160" s="141"/>
      <c r="K160" s="140"/>
      <c r="L160" s="139"/>
      <c r="M160" s="139"/>
      <c r="N160" s="139"/>
    </row>
    <row r="161">
      <c r="A161" s="139"/>
      <c r="B161" s="139"/>
      <c r="C161" s="140"/>
      <c r="D161" s="140"/>
      <c r="E161" s="140"/>
      <c r="F161" s="102"/>
      <c r="G161" s="141"/>
      <c r="H161" s="140"/>
      <c r="I161" s="102"/>
      <c r="J161" s="141"/>
      <c r="K161" s="140"/>
      <c r="L161" s="139"/>
      <c r="M161" s="139"/>
      <c r="N161" s="139"/>
    </row>
    <row r="162">
      <c r="A162" s="139"/>
      <c r="B162" s="139"/>
      <c r="C162" s="140"/>
      <c r="D162" s="140"/>
      <c r="E162" s="140"/>
      <c r="F162" s="102"/>
      <c r="G162" s="141"/>
      <c r="H162" s="140"/>
      <c r="I162" s="102"/>
      <c r="J162" s="141"/>
      <c r="K162" s="140"/>
      <c r="L162" s="139"/>
      <c r="M162" s="139"/>
      <c r="N162" s="139"/>
    </row>
    <row r="163">
      <c r="A163" s="139"/>
      <c r="B163" s="139"/>
      <c r="C163" s="140"/>
      <c r="D163" s="140"/>
      <c r="E163" s="140"/>
      <c r="F163" s="102"/>
      <c r="G163" s="141"/>
      <c r="H163" s="140"/>
      <c r="I163" s="102"/>
      <c r="J163" s="141"/>
      <c r="K163" s="140"/>
      <c r="L163" s="139"/>
      <c r="M163" s="139"/>
      <c r="N163" s="139"/>
    </row>
    <row r="164">
      <c r="A164" s="139"/>
      <c r="B164" s="139"/>
      <c r="C164" s="140"/>
      <c r="D164" s="140"/>
      <c r="E164" s="140"/>
      <c r="F164" s="102"/>
      <c r="G164" s="141"/>
      <c r="H164" s="140"/>
      <c r="I164" s="102"/>
      <c r="J164" s="141"/>
      <c r="K164" s="140"/>
      <c r="L164" s="139"/>
      <c r="M164" s="139"/>
      <c r="N164" s="139"/>
    </row>
    <row r="165">
      <c r="A165" s="139"/>
      <c r="B165" s="139"/>
      <c r="C165" s="140"/>
      <c r="D165" s="140"/>
      <c r="E165" s="140"/>
      <c r="F165" s="102"/>
      <c r="G165" s="141"/>
      <c r="H165" s="140"/>
      <c r="I165" s="102"/>
      <c r="J165" s="141"/>
      <c r="K165" s="140"/>
      <c r="L165" s="139"/>
      <c r="M165" s="139"/>
      <c r="N165" s="139"/>
    </row>
    <row r="166">
      <c r="A166" s="139"/>
      <c r="B166" s="139"/>
      <c r="C166" s="140"/>
      <c r="D166" s="140"/>
      <c r="E166" s="140"/>
      <c r="F166" s="102"/>
      <c r="G166" s="141"/>
      <c r="H166" s="140"/>
      <c r="I166" s="102"/>
      <c r="J166" s="141"/>
      <c r="K166" s="140"/>
      <c r="L166" s="139"/>
      <c r="M166" s="139"/>
      <c r="N166" s="139"/>
    </row>
    <row r="167">
      <c r="A167" s="139"/>
      <c r="B167" s="139"/>
      <c r="C167" s="140"/>
      <c r="D167" s="140"/>
      <c r="E167" s="140"/>
      <c r="F167" s="102"/>
      <c r="G167" s="141"/>
      <c r="H167" s="140"/>
      <c r="I167" s="102"/>
      <c r="J167" s="141"/>
      <c r="K167" s="140"/>
      <c r="L167" s="139"/>
      <c r="M167" s="139"/>
      <c r="N167" s="139"/>
    </row>
    <row r="168">
      <c r="A168" s="139"/>
      <c r="B168" s="139"/>
      <c r="C168" s="140"/>
      <c r="D168" s="140"/>
      <c r="E168" s="140"/>
      <c r="F168" s="102"/>
      <c r="G168" s="141"/>
      <c r="H168" s="140"/>
      <c r="I168" s="102"/>
      <c r="J168" s="141"/>
      <c r="K168" s="140"/>
      <c r="L168" s="139"/>
      <c r="M168" s="139"/>
      <c r="N168" s="139"/>
    </row>
    <row r="169">
      <c r="A169" s="139"/>
      <c r="B169" s="139"/>
      <c r="C169" s="140"/>
      <c r="D169" s="140"/>
      <c r="E169" s="140"/>
      <c r="F169" s="102"/>
      <c r="G169" s="141"/>
      <c r="H169" s="140"/>
      <c r="I169" s="102"/>
      <c r="J169" s="141"/>
      <c r="K169" s="140"/>
      <c r="L169" s="139"/>
      <c r="M169" s="139"/>
      <c r="N169" s="139"/>
    </row>
    <row r="170">
      <c r="A170" s="139"/>
      <c r="B170" s="139"/>
      <c r="C170" s="140"/>
      <c r="D170" s="140"/>
      <c r="E170" s="140"/>
      <c r="F170" s="102"/>
      <c r="G170" s="141"/>
      <c r="H170" s="140"/>
      <c r="I170" s="102"/>
      <c r="J170" s="141"/>
      <c r="K170" s="140"/>
      <c r="L170" s="139"/>
      <c r="M170" s="139"/>
      <c r="N170" s="139"/>
    </row>
    <row r="171">
      <c r="A171" s="139"/>
      <c r="B171" s="139"/>
      <c r="C171" s="140"/>
      <c r="D171" s="140"/>
      <c r="E171" s="140"/>
      <c r="F171" s="102"/>
      <c r="G171" s="141"/>
      <c r="H171" s="140"/>
      <c r="I171" s="102"/>
      <c r="J171" s="141"/>
      <c r="K171" s="140"/>
      <c r="L171" s="139"/>
      <c r="M171" s="139"/>
      <c r="N171" s="139"/>
    </row>
    <row r="172">
      <c r="A172" s="139"/>
      <c r="B172" s="139"/>
      <c r="C172" s="140"/>
      <c r="D172" s="140"/>
      <c r="E172" s="140"/>
      <c r="F172" s="102"/>
      <c r="G172" s="141"/>
      <c r="H172" s="140"/>
      <c r="I172" s="102"/>
      <c r="J172" s="141"/>
      <c r="K172" s="140"/>
      <c r="L172" s="139"/>
      <c r="M172" s="139"/>
      <c r="N172" s="139"/>
    </row>
    <row r="173">
      <c r="A173" s="139"/>
      <c r="B173" s="139"/>
      <c r="C173" s="140"/>
      <c r="D173" s="140"/>
      <c r="E173" s="140"/>
      <c r="F173" s="102"/>
      <c r="G173" s="141"/>
      <c r="H173" s="140"/>
      <c r="I173" s="102"/>
      <c r="J173" s="141"/>
      <c r="K173" s="140"/>
      <c r="L173" s="139"/>
      <c r="M173" s="139"/>
      <c r="N173" s="139"/>
    </row>
    <row r="174">
      <c r="A174" s="139"/>
      <c r="B174" s="139"/>
      <c r="C174" s="140"/>
      <c r="D174" s="140"/>
      <c r="E174" s="140"/>
      <c r="F174" s="102"/>
      <c r="G174" s="141"/>
      <c r="H174" s="140"/>
      <c r="I174" s="102"/>
      <c r="J174" s="141"/>
      <c r="K174" s="140"/>
      <c r="L174" s="139"/>
      <c r="M174" s="139"/>
      <c r="N174" s="139"/>
    </row>
    <row r="175">
      <c r="A175" s="139"/>
      <c r="B175" s="139"/>
      <c r="C175" s="140"/>
      <c r="D175" s="140"/>
      <c r="E175" s="140"/>
      <c r="F175" s="102"/>
      <c r="G175" s="141"/>
      <c r="H175" s="140"/>
      <c r="I175" s="102"/>
      <c r="J175" s="141"/>
      <c r="K175" s="140"/>
      <c r="L175" s="139"/>
      <c r="M175" s="139"/>
      <c r="N175" s="139"/>
    </row>
    <row r="176">
      <c r="A176" s="139"/>
      <c r="B176" s="139"/>
      <c r="C176" s="140"/>
      <c r="D176" s="140"/>
      <c r="E176" s="140"/>
      <c r="F176" s="102"/>
      <c r="G176" s="141"/>
      <c r="H176" s="140"/>
      <c r="I176" s="102"/>
      <c r="J176" s="141"/>
      <c r="K176" s="140"/>
      <c r="L176" s="139"/>
      <c r="M176" s="139"/>
      <c r="N176" s="139"/>
    </row>
    <row r="177">
      <c r="A177" s="139"/>
      <c r="B177" s="139"/>
      <c r="C177" s="140"/>
      <c r="D177" s="140"/>
      <c r="E177" s="140"/>
      <c r="F177" s="102"/>
      <c r="G177" s="141"/>
      <c r="H177" s="140"/>
      <c r="I177" s="102"/>
      <c r="J177" s="141"/>
      <c r="K177" s="140"/>
      <c r="L177" s="139"/>
      <c r="M177" s="139"/>
      <c r="N177" s="139"/>
    </row>
    <row r="178">
      <c r="A178" s="139"/>
      <c r="B178" s="139"/>
      <c r="C178" s="140"/>
      <c r="D178" s="140"/>
      <c r="E178" s="140"/>
      <c r="F178" s="102"/>
      <c r="G178" s="141"/>
      <c r="H178" s="140"/>
      <c r="I178" s="102"/>
      <c r="J178" s="141"/>
      <c r="K178" s="140"/>
      <c r="L178" s="139"/>
      <c r="M178" s="139"/>
      <c r="N178" s="139"/>
    </row>
    <row r="179">
      <c r="A179" s="139"/>
      <c r="B179" s="139"/>
      <c r="C179" s="140"/>
      <c r="D179" s="140"/>
      <c r="E179" s="140"/>
      <c r="F179" s="102"/>
      <c r="G179" s="141"/>
      <c r="H179" s="140"/>
      <c r="I179" s="102"/>
      <c r="J179" s="141"/>
      <c r="K179" s="140"/>
      <c r="L179" s="139"/>
      <c r="M179" s="139"/>
      <c r="N179" s="139"/>
    </row>
    <row r="180">
      <c r="A180" s="139"/>
      <c r="B180" s="139"/>
      <c r="C180" s="140"/>
      <c r="D180" s="140"/>
      <c r="E180" s="140"/>
      <c r="F180" s="102"/>
      <c r="G180" s="141"/>
      <c r="H180" s="140"/>
      <c r="I180" s="102"/>
      <c r="J180" s="141"/>
      <c r="K180" s="140"/>
      <c r="L180" s="139"/>
      <c r="M180" s="139"/>
      <c r="N180" s="139"/>
    </row>
    <row r="181">
      <c r="A181" s="139"/>
      <c r="B181" s="139"/>
      <c r="C181" s="140"/>
      <c r="D181" s="140"/>
      <c r="E181" s="140"/>
      <c r="F181" s="102"/>
      <c r="G181" s="141"/>
      <c r="H181" s="140"/>
      <c r="I181" s="102"/>
      <c r="J181" s="141"/>
      <c r="K181" s="140"/>
      <c r="L181" s="139"/>
      <c r="M181" s="139"/>
      <c r="N181" s="139"/>
    </row>
    <row r="182">
      <c r="A182" s="139"/>
      <c r="B182" s="139"/>
      <c r="C182" s="140"/>
      <c r="D182" s="140"/>
      <c r="E182" s="140"/>
      <c r="F182" s="102"/>
      <c r="G182" s="141"/>
      <c r="H182" s="140"/>
      <c r="I182" s="102"/>
      <c r="J182" s="141"/>
      <c r="K182" s="140"/>
      <c r="L182" s="139"/>
      <c r="M182" s="139"/>
      <c r="N182" s="139"/>
    </row>
    <row r="183">
      <c r="A183" s="139"/>
      <c r="B183" s="139"/>
      <c r="C183" s="140"/>
      <c r="D183" s="140"/>
      <c r="E183" s="140"/>
      <c r="F183" s="102"/>
      <c r="G183" s="141"/>
      <c r="H183" s="140"/>
      <c r="I183" s="102"/>
      <c r="J183" s="141"/>
      <c r="K183" s="140"/>
      <c r="L183" s="139"/>
      <c r="M183" s="139"/>
      <c r="N183" s="139"/>
    </row>
    <row r="184">
      <c r="A184" s="139"/>
      <c r="B184" s="139"/>
      <c r="C184" s="140"/>
      <c r="D184" s="140"/>
      <c r="E184" s="140"/>
      <c r="F184" s="102"/>
      <c r="G184" s="141"/>
      <c r="H184" s="140"/>
      <c r="I184" s="102"/>
      <c r="J184" s="141"/>
      <c r="K184" s="140"/>
      <c r="L184" s="139"/>
      <c r="M184" s="139"/>
      <c r="N184" s="139"/>
    </row>
    <row r="185">
      <c r="A185" s="139"/>
      <c r="B185" s="139"/>
      <c r="C185" s="140"/>
      <c r="D185" s="140"/>
      <c r="E185" s="140"/>
      <c r="F185" s="102"/>
      <c r="G185" s="141"/>
      <c r="H185" s="140"/>
      <c r="I185" s="102"/>
      <c r="J185" s="141"/>
      <c r="K185" s="140"/>
      <c r="L185" s="139"/>
      <c r="M185" s="139"/>
      <c r="N185" s="139"/>
    </row>
    <row r="186">
      <c r="A186" s="139"/>
      <c r="B186" s="139"/>
      <c r="C186" s="140"/>
      <c r="D186" s="140"/>
      <c r="E186" s="140"/>
      <c r="F186" s="102"/>
      <c r="G186" s="141"/>
      <c r="H186" s="140"/>
      <c r="I186" s="102"/>
      <c r="J186" s="141"/>
      <c r="K186" s="140"/>
      <c r="L186" s="139"/>
      <c r="M186" s="139"/>
      <c r="N186" s="139"/>
    </row>
    <row r="187">
      <c r="A187" s="139"/>
      <c r="B187" s="139"/>
      <c r="C187" s="140"/>
      <c r="D187" s="140"/>
      <c r="E187" s="140"/>
      <c r="F187" s="102"/>
      <c r="G187" s="141"/>
      <c r="H187" s="140"/>
      <c r="I187" s="102"/>
      <c r="J187" s="141"/>
      <c r="K187" s="140"/>
      <c r="L187" s="139"/>
      <c r="M187" s="139"/>
      <c r="N187" s="139"/>
    </row>
    <row r="188">
      <c r="A188" s="139"/>
      <c r="B188" s="139"/>
      <c r="C188" s="140"/>
      <c r="D188" s="140"/>
      <c r="E188" s="140"/>
      <c r="F188" s="102"/>
      <c r="G188" s="141"/>
      <c r="H188" s="140"/>
      <c r="I188" s="102"/>
      <c r="J188" s="141"/>
      <c r="K188" s="140"/>
      <c r="L188" s="139"/>
      <c r="M188" s="139"/>
      <c r="N188" s="139"/>
    </row>
    <row r="189">
      <c r="A189" s="139"/>
      <c r="B189" s="139"/>
      <c r="C189" s="140"/>
      <c r="D189" s="140"/>
      <c r="E189" s="140"/>
      <c r="F189" s="102"/>
      <c r="G189" s="141"/>
      <c r="H189" s="140"/>
      <c r="I189" s="102"/>
      <c r="J189" s="141"/>
      <c r="K189" s="140"/>
      <c r="L189" s="139"/>
      <c r="M189" s="139"/>
      <c r="N189" s="139"/>
    </row>
    <row r="190">
      <c r="A190" s="139"/>
      <c r="B190" s="139"/>
      <c r="C190" s="140"/>
      <c r="D190" s="140"/>
      <c r="E190" s="140"/>
      <c r="F190" s="102"/>
      <c r="G190" s="141"/>
      <c r="H190" s="140"/>
      <c r="I190" s="102"/>
      <c r="J190" s="141"/>
      <c r="K190" s="140"/>
      <c r="L190" s="139"/>
      <c r="M190" s="139"/>
      <c r="N190" s="139"/>
    </row>
    <row r="191">
      <c r="A191" s="139"/>
      <c r="B191" s="139"/>
      <c r="C191" s="140"/>
      <c r="D191" s="140"/>
      <c r="E191" s="140"/>
      <c r="F191" s="102"/>
      <c r="G191" s="141"/>
      <c r="H191" s="140"/>
      <c r="I191" s="102"/>
      <c r="J191" s="141"/>
      <c r="K191" s="140"/>
      <c r="L191" s="139"/>
      <c r="M191" s="139"/>
      <c r="N191" s="139"/>
    </row>
    <row r="192">
      <c r="A192" s="139"/>
      <c r="B192" s="139"/>
      <c r="C192" s="140"/>
      <c r="D192" s="140"/>
      <c r="E192" s="140"/>
      <c r="F192" s="102"/>
      <c r="G192" s="141"/>
      <c r="H192" s="140"/>
      <c r="I192" s="102"/>
      <c r="J192" s="141"/>
      <c r="K192" s="140"/>
      <c r="L192" s="139"/>
      <c r="M192" s="139"/>
      <c r="N192" s="139"/>
    </row>
    <row r="193">
      <c r="A193" s="139"/>
      <c r="B193" s="139"/>
      <c r="C193" s="140"/>
      <c r="D193" s="140"/>
      <c r="E193" s="140"/>
      <c r="F193" s="102"/>
      <c r="G193" s="141"/>
      <c r="H193" s="140"/>
      <c r="I193" s="102"/>
      <c r="J193" s="141"/>
      <c r="K193" s="140"/>
      <c r="L193" s="139"/>
      <c r="M193" s="139"/>
      <c r="N193" s="139"/>
    </row>
    <row r="194">
      <c r="A194" s="139"/>
      <c r="B194" s="139"/>
      <c r="C194" s="140"/>
      <c r="D194" s="140"/>
      <c r="E194" s="140"/>
      <c r="F194" s="102"/>
      <c r="G194" s="141"/>
      <c r="H194" s="140"/>
      <c r="I194" s="102"/>
      <c r="J194" s="141"/>
      <c r="K194" s="140"/>
      <c r="L194" s="139"/>
      <c r="M194" s="139"/>
      <c r="N194" s="139"/>
    </row>
    <row r="195">
      <c r="A195" s="139"/>
      <c r="B195" s="139"/>
      <c r="C195" s="140"/>
      <c r="D195" s="140"/>
      <c r="E195" s="140"/>
      <c r="F195" s="102"/>
      <c r="G195" s="141"/>
      <c r="H195" s="140"/>
      <c r="I195" s="102"/>
      <c r="J195" s="141"/>
      <c r="K195" s="140"/>
      <c r="L195" s="139"/>
      <c r="M195" s="139"/>
      <c r="N195" s="139"/>
    </row>
    <row r="196">
      <c r="A196" s="139"/>
      <c r="B196" s="139"/>
      <c r="C196" s="140"/>
      <c r="D196" s="140"/>
      <c r="E196" s="140"/>
      <c r="F196" s="102"/>
      <c r="G196" s="141"/>
      <c r="H196" s="140"/>
      <c r="I196" s="102"/>
      <c r="J196" s="141"/>
      <c r="K196" s="140"/>
      <c r="L196" s="139"/>
      <c r="M196" s="139"/>
      <c r="N196" s="139"/>
    </row>
    <row r="197">
      <c r="A197" s="139"/>
      <c r="B197" s="139"/>
      <c r="C197" s="140"/>
      <c r="D197" s="140"/>
      <c r="E197" s="140"/>
      <c r="F197" s="102"/>
      <c r="G197" s="141"/>
      <c r="H197" s="140"/>
      <c r="I197" s="102"/>
      <c r="J197" s="141"/>
      <c r="K197" s="140"/>
      <c r="L197" s="139"/>
      <c r="M197" s="139"/>
      <c r="N197" s="139"/>
    </row>
    <row r="198">
      <c r="A198" s="139"/>
      <c r="B198" s="139"/>
      <c r="C198" s="140"/>
      <c r="D198" s="140"/>
      <c r="E198" s="140"/>
      <c r="F198" s="102"/>
      <c r="G198" s="141"/>
      <c r="H198" s="140"/>
      <c r="I198" s="102"/>
      <c r="J198" s="141"/>
      <c r="K198" s="140"/>
      <c r="L198" s="139"/>
      <c r="M198" s="139"/>
      <c r="N198" s="139"/>
    </row>
    <row r="199">
      <c r="A199" s="139"/>
      <c r="B199" s="139"/>
      <c r="C199" s="140"/>
      <c r="D199" s="140"/>
      <c r="E199" s="140"/>
      <c r="F199" s="102"/>
      <c r="G199" s="141"/>
      <c r="H199" s="140"/>
      <c r="I199" s="102"/>
      <c r="J199" s="141"/>
      <c r="K199" s="140"/>
      <c r="L199" s="139"/>
      <c r="M199" s="139"/>
      <c r="N199" s="139"/>
    </row>
    <row r="200">
      <c r="A200" s="139"/>
      <c r="B200" s="139"/>
      <c r="C200" s="140"/>
      <c r="D200" s="140"/>
      <c r="E200" s="140"/>
      <c r="F200" s="102"/>
      <c r="G200" s="141"/>
      <c r="H200" s="140"/>
      <c r="I200" s="102"/>
      <c r="J200" s="141"/>
      <c r="K200" s="140"/>
      <c r="L200" s="139"/>
      <c r="M200" s="139"/>
      <c r="N200" s="139"/>
    </row>
    <row r="201">
      <c r="A201" s="139"/>
      <c r="B201" s="139"/>
      <c r="C201" s="140"/>
      <c r="D201" s="140"/>
      <c r="E201" s="140"/>
      <c r="F201" s="102"/>
      <c r="G201" s="141"/>
      <c r="H201" s="140"/>
      <c r="I201" s="102"/>
      <c r="J201" s="141"/>
      <c r="K201" s="140"/>
      <c r="L201" s="139"/>
      <c r="M201" s="139"/>
      <c r="N201" s="139"/>
    </row>
    <row r="202">
      <c r="A202" s="139"/>
      <c r="B202" s="139"/>
      <c r="C202" s="140"/>
      <c r="D202" s="140"/>
      <c r="E202" s="140"/>
      <c r="F202" s="102"/>
      <c r="G202" s="141"/>
      <c r="H202" s="140"/>
      <c r="I202" s="102"/>
      <c r="J202" s="141"/>
      <c r="K202" s="140"/>
      <c r="L202" s="139"/>
      <c r="M202" s="139"/>
      <c r="N202" s="139"/>
    </row>
    <row r="203">
      <c r="A203" s="139"/>
      <c r="B203" s="139"/>
      <c r="C203" s="140"/>
      <c r="D203" s="140"/>
      <c r="E203" s="140"/>
      <c r="F203" s="102"/>
      <c r="G203" s="141"/>
      <c r="H203" s="140"/>
      <c r="I203" s="102"/>
      <c r="J203" s="141"/>
      <c r="K203" s="140"/>
      <c r="L203" s="139"/>
      <c r="M203" s="139"/>
      <c r="N203" s="139"/>
    </row>
    <row r="204">
      <c r="A204" s="139"/>
      <c r="B204" s="139"/>
      <c r="C204" s="140"/>
      <c r="D204" s="140"/>
      <c r="E204" s="140"/>
      <c r="F204" s="102"/>
      <c r="G204" s="141"/>
      <c r="H204" s="140"/>
      <c r="I204" s="102"/>
      <c r="J204" s="141"/>
      <c r="K204" s="140"/>
      <c r="L204" s="139"/>
      <c r="M204" s="139"/>
      <c r="N204" s="139"/>
    </row>
    <row r="205">
      <c r="A205" s="139"/>
      <c r="B205" s="139"/>
      <c r="C205" s="140"/>
      <c r="D205" s="140"/>
      <c r="E205" s="140"/>
      <c r="F205" s="102"/>
      <c r="G205" s="141"/>
      <c r="H205" s="140"/>
      <c r="I205" s="102"/>
      <c r="J205" s="141"/>
      <c r="K205" s="140"/>
      <c r="L205" s="139"/>
      <c r="M205" s="139"/>
      <c r="N205" s="139"/>
    </row>
    <row r="206">
      <c r="A206" s="139"/>
      <c r="B206" s="139"/>
      <c r="C206" s="140"/>
      <c r="D206" s="140"/>
      <c r="E206" s="140"/>
      <c r="F206" s="102"/>
      <c r="G206" s="141"/>
      <c r="H206" s="140"/>
      <c r="I206" s="102"/>
      <c r="J206" s="141"/>
      <c r="K206" s="140"/>
      <c r="L206" s="139"/>
      <c r="M206" s="139"/>
      <c r="N206" s="139"/>
    </row>
    <row r="207">
      <c r="A207" s="139"/>
      <c r="B207" s="139"/>
      <c r="C207" s="140"/>
      <c r="D207" s="140"/>
      <c r="E207" s="140"/>
      <c r="F207" s="102"/>
      <c r="G207" s="141"/>
      <c r="H207" s="140"/>
      <c r="I207" s="102"/>
      <c r="J207" s="141"/>
      <c r="K207" s="140"/>
      <c r="L207" s="139"/>
      <c r="M207" s="139"/>
      <c r="N207" s="139"/>
    </row>
    <row r="208">
      <c r="A208" s="139"/>
      <c r="B208" s="139"/>
      <c r="C208" s="140"/>
      <c r="D208" s="140"/>
      <c r="E208" s="140"/>
      <c r="F208" s="102"/>
      <c r="G208" s="141"/>
      <c r="H208" s="140"/>
      <c r="I208" s="102"/>
      <c r="J208" s="141"/>
      <c r="K208" s="140"/>
      <c r="L208" s="139"/>
      <c r="M208" s="139"/>
      <c r="N208" s="139"/>
    </row>
    <row r="209">
      <c r="A209" s="139"/>
      <c r="B209" s="139"/>
      <c r="C209" s="140"/>
      <c r="D209" s="140"/>
      <c r="E209" s="140"/>
      <c r="F209" s="102"/>
      <c r="G209" s="141"/>
      <c r="H209" s="140"/>
      <c r="I209" s="102"/>
      <c r="J209" s="141"/>
      <c r="K209" s="140"/>
      <c r="L209" s="139"/>
      <c r="M209" s="139"/>
      <c r="N209" s="139"/>
    </row>
    <row r="210">
      <c r="A210" s="139"/>
      <c r="B210" s="139"/>
      <c r="C210" s="140"/>
      <c r="D210" s="140"/>
      <c r="E210" s="140"/>
      <c r="F210" s="102"/>
      <c r="G210" s="141"/>
      <c r="H210" s="140"/>
      <c r="I210" s="102"/>
      <c r="J210" s="141"/>
      <c r="K210" s="140"/>
      <c r="L210" s="139"/>
      <c r="M210" s="139"/>
      <c r="N210" s="139"/>
    </row>
    <row r="211">
      <c r="A211" s="139"/>
      <c r="B211" s="139"/>
      <c r="C211" s="140"/>
      <c r="D211" s="140"/>
      <c r="E211" s="140"/>
      <c r="F211" s="102"/>
      <c r="G211" s="141"/>
      <c r="H211" s="140"/>
      <c r="I211" s="102"/>
      <c r="J211" s="141"/>
      <c r="K211" s="140"/>
      <c r="L211" s="139"/>
      <c r="M211" s="139"/>
      <c r="N211" s="139"/>
    </row>
    <row r="212">
      <c r="A212" s="139"/>
      <c r="B212" s="139"/>
      <c r="C212" s="140"/>
      <c r="D212" s="140"/>
      <c r="E212" s="140"/>
      <c r="F212" s="102"/>
      <c r="G212" s="141"/>
      <c r="H212" s="140"/>
      <c r="I212" s="102"/>
      <c r="J212" s="141"/>
      <c r="K212" s="140"/>
      <c r="L212" s="139"/>
      <c r="M212" s="139"/>
      <c r="N212" s="139"/>
    </row>
    <row r="213">
      <c r="A213" s="139"/>
      <c r="B213" s="139"/>
      <c r="C213" s="140"/>
      <c r="D213" s="140"/>
      <c r="E213" s="140"/>
      <c r="F213" s="102"/>
      <c r="G213" s="141"/>
      <c r="H213" s="140"/>
      <c r="I213" s="102"/>
      <c r="J213" s="141"/>
      <c r="K213" s="140"/>
      <c r="L213" s="139"/>
      <c r="M213" s="139"/>
      <c r="N213" s="139"/>
    </row>
    <row r="214">
      <c r="A214" s="139"/>
      <c r="B214" s="139"/>
      <c r="C214" s="140"/>
      <c r="D214" s="140"/>
      <c r="E214" s="140"/>
      <c r="F214" s="102"/>
      <c r="G214" s="141"/>
      <c r="H214" s="140"/>
      <c r="I214" s="102"/>
      <c r="J214" s="141"/>
      <c r="K214" s="140"/>
      <c r="L214" s="139"/>
      <c r="M214" s="139"/>
      <c r="N214" s="139"/>
    </row>
    <row r="215">
      <c r="A215" s="139"/>
      <c r="B215" s="139"/>
      <c r="C215" s="140"/>
      <c r="D215" s="140"/>
      <c r="E215" s="140"/>
      <c r="F215" s="102"/>
      <c r="G215" s="141"/>
      <c r="H215" s="140"/>
      <c r="I215" s="102"/>
      <c r="J215" s="141"/>
      <c r="K215" s="140"/>
      <c r="L215" s="139"/>
      <c r="M215" s="139"/>
      <c r="N215" s="139"/>
    </row>
    <row r="216">
      <c r="A216" s="139"/>
      <c r="B216" s="139"/>
      <c r="C216" s="140"/>
      <c r="D216" s="140"/>
      <c r="E216" s="140"/>
      <c r="F216" s="102"/>
      <c r="G216" s="141"/>
      <c r="H216" s="140"/>
      <c r="I216" s="102"/>
      <c r="J216" s="141"/>
      <c r="K216" s="140"/>
      <c r="L216" s="139"/>
      <c r="M216" s="139"/>
      <c r="N216" s="139"/>
    </row>
    <row r="217">
      <c r="A217" s="139"/>
      <c r="B217" s="139"/>
      <c r="C217" s="140"/>
      <c r="D217" s="140"/>
      <c r="E217" s="140"/>
      <c r="F217" s="102"/>
      <c r="G217" s="141"/>
      <c r="H217" s="140"/>
      <c r="I217" s="102"/>
      <c r="J217" s="141"/>
      <c r="K217" s="140"/>
      <c r="L217" s="139"/>
      <c r="M217" s="139"/>
      <c r="N217" s="139"/>
    </row>
    <row r="218">
      <c r="A218" s="139"/>
      <c r="B218" s="139"/>
      <c r="C218" s="140"/>
      <c r="D218" s="140"/>
      <c r="E218" s="140"/>
      <c r="F218" s="102"/>
      <c r="G218" s="141"/>
      <c r="H218" s="140"/>
      <c r="I218" s="102"/>
      <c r="J218" s="141"/>
      <c r="K218" s="140"/>
      <c r="L218" s="139"/>
      <c r="M218" s="139"/>
      <c r="N218" s="139"/>
    </row>
    <row r="219">
      <c r="A219" s="139"/>
      <c r="B219" s="139"/>
      <c r="C219" s="140"/>
      <c r="D219" s="140"/>
      <c r="E219" s="140"/>
      <c r="F219" s="102"/>
      <c r="G219" s="141"/>
      <c r="H219" s="140"/>
      <c r="I219" s="102"/>
      <c r="J219" s="141"/>
      <c r="K219" s="140"/>
      <c r="L219" s="139"/>
      <c r="M219" s="139"/>
      <c r="N219" s="139"/>
    </row>
    <row r="220">
      <c r="A220" s="139"/>
      <c r="B220" s="139"/>
      <c r="C220" s="140"/>
      <c r="D220" s="140"/>
      <c r="E220" s="140"/>
      <c r="F220" s="102"/>
      <c r="G220" s="141"/>
      <c r="H220" s="140"/>
      <c r="I220" s="102"/>
      <c r="J220" s="141"/>
      <c r="K220" s="140"/>
      <c r="L220" s="139"/>
      <c r="M220" s="139"/>
      <c r="N220" s="139"/>
    </row>
    <row r="221">
      <c r="A221" s="139"/>
      <c r="B221" s="139"/>
      <c r="C221" s="140"/>
      <c r="D221" s="140"/>
      <c r="E221" s="140"/>
      <c r="F221" s="102"/>
      <c r="G221" s="141"/>
      <c r="H221" s="140"/>
      <c r="I221" s="102"/>
      <c r="J221" s="141"/>
      <c r="K221" s="140"/>
      <c r="L221" s="139"/>
      <c r="M221" s="139"/>
      <c r="N221" s="139"/>
    </row>
    <row r="222">
      <c r="A222" s="139"/>
      <c r="B222" s="139"/>
      <c r="C222" s="140"/>
      <c r="D222" s="140"/>
      <c r="E222" s="140"/>
      <c r="F222" s="102"/>
      <c r="G222" s="141"/>
      <c r="H222" s="140"/>
      <c r="I222" s="102"/>
      <c r="J222" s="141"/>
      <c r="K222" s="140"/>
      <c r="L222" s="139"/>
      <c r="M222" s="139"/>
      <c r="N222" s="139"/>
    </row>
    <row r="223">
      <c r="A223" s="139"/>
      <c r="B223" s="139"/>
      <c r="C223" s="140"/>
      <c r="D223" s="140"/>
      <c r="E223" s="140"/>
      <c r="F223" s="102"/>
      <c r="G223" s="141"/>
      <c r="H223" s="140"/>
      <c r="I223" s="102"/>
      <c r="J223" s="141"/>
      <c r="K223" s="140"/>
      <c r="L223" s="139"/>
      <c r="M223" s="139"/>
      <c r="N223" s="139"/>
    </row>
    <row r="224">
      <c r="A224" s="139"/>
      <c r="B224" s="139"/>
      <c r="C224" s="140"/>
      <c r="D224" s="140"/>
      <c r="E224" s="140"/>
      <c r="F224" s="102"/>
      <c r="G224" s="141"/>
      <c r="H224" s="140"/>
      <c r="I224" s="102"/>
      <c r="J224" s="141"/>
      <c r="K224" s="140"/>
      <c r="L224" s="139"/>
      <c r="M224" s="139"/>
      <c r="N224" s="139"/>
    </row>
    <row r="225">
      <c r="A225" s="139"/>
      <c r="B225" s="139"/>
      <c r="C225" s="140"/>
      <c r="D225" s="140"/>
      <c r="E225" s="140"/>
      <c r="F225" s="102"/>
      <c r="G225" s="141"/>
      <c r="H225" s="140"/>
      <c r="I225" s="102"/>
      <c r="J225" s="141"/>
      <c r="K225" s="140"/>
      <c r="L225" s="139"/>
      <c r="M225" s="139"/>
      <c r="N225" s="139"/>
    </row>
    <row r="226">
      <c r="A226" s="139"/>
      <c r="B226" s="139"/>
      <c r="C226" s="140"/>
      <c r="D226" s="140"/>
      <c r="E226" s="140"/>
      <c r="F226" s="102"/>
      <c r="G226" s="141"/>
      <c r="H226" s="140"/>
      <c r="I226" s="102"/>
      <c r="J226" s="141"/>
      <c r="K226" s="140"/>
      <c r="L226" s="139"/>
      <c r="M226" s="139"/>
      <c r="N226" s="139"/>
    </row>
    <row r="227">
      <c r="A227" s="139"/>
      <c r="B227" s="139"/>
      <c r="C227" s="140"/>
      <c r="D227" s="140"/>
      <c r="E227" s="140"/>
      <c r="F227" s="102"/>
      <c r="G227" s="141"/>
      <c r="H227" s="140"/>
      <c r="I227" s="102"/>
      <c r="J227" s="141"/>
      <c r="K227" s="140"/>
      <c r="L227" s="139"/>
      <c r="M227" s="139"/>
      <c r="N227" s="139"/>
    </row>
    <row r="228">
      <c r="A228" s="139"/>
      <c r="B228" s="139"/>
      <c r="C228" s="140"/>
      <c r="D228" s="140"/>
      <c r="E228" s="140"/>
      <c r="F228" s="102"/>
      <c r="G228" s="141"/>
      <c r="H228" s="140"/>
      <c r="I228" s="102"/>
      <c r="J228" s="141"/>
      <c r="K228" s="140"/>
      <c r="L228" s="139"/>
      <c r="M228" s="139"/>
      <c r="N228" s="139"/>
    </row>
    <row r="229">
      <c r="A229" s="139"/>
      <c r="B229" s="139"/>
      <c r="C229" s="140"/>
      <c r="D229" s="140"/>
      <c r="E229" s="140"/>
      <c r="F229" s="102"/>
      <c r="G229" s="141"/>
      <c r="H229" s="140"/>
      <c r="I229" s="102"/>
      <c r="J229" s="141"/>
      <c r="K229" s="140"/>
      <c r="L229" s="139"/>
      <c r="M229" s="139"/>
      <c r="N229" s="139"/>
    </row>
    <row r="230">
      <c r="A230" s="139"/>
      <c r="B230" s="139"/>
      <c r="C230" s="140"/>
      <c r="D230" s="140"/>
      <c r="E230" s="140"/>
      <c r="F230" s="102"/>
      <c r="G230" s="141"/>
      <c r="H230" s="140"/>
      <c r="I230" s="102"/>
      <c r="J230" s="141"/>
      <c r="K230" s="140"/>
      <c r="L230" s="139"/>
      <c r="M230" s="139"/>
      <c r="N230" s="139"/>
    </row>
    <row r="231">
      <c r="A231" s="139"/>
      <c r="B231" s="139"/>
      <c r="C231" s="140"/>
      <c r="D231" s="140"/>
      <c r="E231" s="140"/>
      <c r="F231" s="102"/>
      <c r="G231" s="141"/>
      <c r="H231" s="140"/>
      <c r="I231" s="102"/>
      <c r="J231" s="141"/>
      <c r="K231" s="140"/>
      <c r="L231" s="139"/>
      <c r="M231" s="139"/>
      <c r="N231" s="139"/>
    </row>
    <row r="232">
      <c r="A232" s="139"/>
      <c r="B232" s="139"/>
      <c r="C232" s="140"/>
      <c r="D232" s="140"/>
      <c r="E232" s="140"/>
      <c r="F232" s="102"/>
      <c r="G232" s="141"/>
      <c r="H232" s="140"/>
      <c r="I232" s="102"/>
      <c r="J232" s="141"/>
      <c r="K232" s="140"/>
      <c r="L232" s="139"/>
      <c r="M232" s="139"/>
      <c r="N232" s="139"/>
    </row>
    <row r="233">
      <c r="A233" s="139"/>
      <c r="B233" s="139"/>
      <c r="C233" s="140"/>
      <c r="D233" s="140"/>
      <c r="E233" s="140"/>
      <c r="F233" s="102"/>
      <c r="G233" s="141"/>
      <c r="H233" s="140"/>
      <c r="I233" s="102"/>
      <c r="J233" s="141"/>
      <c r="K233" s="140"/>
      <c r="L233" s="139"/>
      <c r="M233" s="139"/>
      <c r="N233" s="139"/>
    </row>
    <row r="234">
      <c r="A234" s="139"/>
      <c r="B234" s="139"/>
      <c r="C234" s="140"/>
      <c r="D234" s="140"/>
      <c r="E234" s="140"/>
      <c r="F234" s="102"/>
      <c r="G234" s="141"/>
      <c r="H234" s="140"/>
      <c r="I234" s="102"/>
      <c r="J234" s="141"/>
      <c r="K234" s="140"/>
      <c r="L234" s="139"/>
      <c r="M234" s="139"/>
      <c r="N234" s="139"/>
    </row>
    <row r="235">
      <c r="A235" s="139"/>
      <c r="B235" s="139"/>
      <c r="C235" s="140"/>
      <c r="D235" s="140"/>
      <c r="E235" s="140"/>
      <c r="F235" s="102"/>
      <c r="G235" s="141"/>
      <c r="H235" s="140"/>
      <c r="I235" s="102"/>
      <c r="J235" s="141"/>
      <c r="K235" s="140"/>
      <c r="L235" s="139"/>
      <c r="M235" s="139"/>
      <c r="N235" s="139"/>
    </row>
    <row r="236">
      <c r="A236" s="139"/>
      <c r="B236" s="139"/>
      <c r="C236" s="140"/>
      <c r="D236" s="140"/>
      <c r="E236" s="140"/>
      <c r="F236" s="102"/>
      <c r="G236" s="141"/>
      <c r="H236" s="140"/>
      <c r="I236" s="102"/>
      <c r="J236" s="141"/>
      <c r="K236" s="140"/>
      <c r="L236" s="139"/>
      <c r="M236" s="139"/>
      <c r="N236" s="139"/>
    </row>
    <row r="237">
      <c r="A237" s="139"/>
      <c r="B237" s="139"/>
      <c r="C237" s="140"/>
      <c r="D237" s="140"/>
      <c r="E237" s="140"/>
      <c r="F237" s="102"/>
      <c r="G237" s="141"/>
      <c r="H237" s="140"/>
      <c r="I237" s="102"/>
      <c r="J237" s="141"/>
      <c r="K237" s="140"/>
      <c r="L237" s="139"/>
      <c r="M237" s="139"/>
      <c r="N237" s="139"/>
    </row>
    <row r="238">
      <c r="A238" s="139"/>
      <c r="B238" s="139"/>
      <c r="C238" s="140"/>
      <c r="D238" s="140"/>
      <c r="E238" s="140"/>
      <c r="F238" s="102"/>
      <c r="G238" s="141"/>
      <c r="H238" s="140"/>
      <c r="I238" s="102"/>
      <c r="J238" s="141"/>
      <c r="K238" s="140"/>
      <c r="L238" s="139"/>
      <c r="M238" s="139"/>
      <c r="N238" s="139"/>
    </row>
    <row r="239">
      <c r="A239" s="139"/>
      <c r="B239" s="139"/>
      <c r="C239" s="140"/>
      <c r="D239" s="140"/>
      <c r="E239" s="140"/>
      <c r="F239" s="102"/>
      <c r="G239" s="141"/>
      <c r="H239" s="140"/>
      <c r="I239" s="102"/>
      <c r="J239" s="141"/>
      <c r="K239" s="140"/>
      <c r="L239" s="139"/>
      <c r="M239" s="139"/>
      <c r="N239" s="139"/>
    </row>
    <row r="240">
      <c r="A240" s="139"/>
      <c r="B240" s="139"/>
      <c r="C240" s="140"/>
      <c r="D240" s="140"/>
      <c r="E240" s="140"/>
      <c r="F240" s="102"/>
      <c r="G240" s="141"/>
      <c r="H240" s="140"/>
      <c r="I240" s="102"/>
      <c r="J240" s="141"/>
      <c r="K240" s="140"/>
      <c r="L240" s="139"/>
      <c r="M240" s="139"/>
      <c r="N240" s="139"/>
    </row>
    <row r="241">
      <c r="A241" s="139"/>
      <c r="B241" s="139"/>
      <c r="C241" s="140"/>
      <c r="D241" s="140"/>
      <c r="E241" s="140"/>
      <c r="F241" s="102"/>
      <c r="G241" s="141"/>
      <c r="H241" s="140"/>
      <c r="I241" s="102"/>
      <c r="J241" s="141"/>
      <c r="K241" s="140"/>
      <c r="L241" s="139"/>
      <c r="M241" s="139"/>
      <c r="N241" s="139"/>
    </row>
    <row r="242">
      <c r="A242" s="139"/>
      <c r="B242" s="139"/>
      <c r="C242" s="140"/>
      <c r="D242" s="140"/>
      <c r="E242" s="140"/>
      <c r="F242" s="102"/>
      <c r="G242" s="141"/>
      <c r="H242" s="140"/>
      <c r="I242" s="102"/>
      <c r="J242" s="141"/>
      <c r="K242" s="140"/>
      <c r="L242" s="139"/>
      <c r="M242" s="139"/>
      <c r="N242" s="139"/>
    </row>
    <row r="243">
      <c r="A243" s="139"/>
      <c r="B243" s="139"/>
      <c r="C243" s="140"/>
      <c r="D243" s="140"/>
      <c r="E243" s="140"/>
      <c r="F243" s="102"/>
      <c r="G243" s="141"/>
      <c r="H243" s="140"/>
      <c r="I243" s="102"/>
      <c r="J243" s="141"/>
      <c r="K243" s="140"/>
      <c r="L243" s="139"/>
      <c r="M243" s="139"/>
      <c r="N243" s="139"/>
    </row>
    <row r="244">
      <c r="A244" s="139"/>
      <c r="B244" s="139"/>
      <c r="C244" s="140"/>
      <c r="D244" s="140"/>
      <c r="E244" s="140"/>
      <c r="F244" s="102"/>
      <c r="G244" s="141"/>
      <c r="H244" s="140"/>
      <c r="I244" s="102"/>
      <c r="J244" s="141"/>
      <c r="K244" s="140"/>
      <c r="L244" s="139"/>
      <c r="M244" s="139"/>
      <c r="N244" s="139"/>
    </row>
    <row r="245">
      <c r="A245" s="139"/>
      <c r="B245" s="139"/>
      <c r="C245" s="140"/>
      <c r="D245" s="140"/>
      <c r="E245" s="140"/>
      <c r="F245" s="102"/>
      <c r="G245" s="141"/>
      <c r="H245" s="140"/>
      <c r="I245" s="102"/>
      <c r="J245" s="141"/>
      <c r="K245" s="140"/>
      <c r="L245" s="139"/>
      <c r="M245" s="139"/>
      <c r="N245" s="139"/>
    </row>
    <row r="246">
      <c r="A246" s="139"/>
      <c r="B246" s="139"/>
      <c r="C246" s="140"/>
      <c r="D246" s="140"/>
      <c r="E246" s="140"/>
      <c r="F246" s="102"/>
      <c r="G246" s="141"/>
      <c r="H246" s="140"/>
      <c r="I246" s="102"/>
      <c r="J246" s="141"/>
      <c r="K246" s="140"/>
      <c r="L246" s="139"/>
      <c r="M246" s="139"/>
      <c r="N246" s="139"/>
    </row>
    <row r="247">
      <c r="A247" s="139"/>
      <c r="B247" s="139"/>
      <c r="C247" s="140"/>
      <c r="D247" s="140"/>
      <c r="E247" s="140"/>
      <c r="F247" s="102"/>
      <c r="G247" s="141"/>
      <c r="H247" s="140"/>
      <c r="I247" s="102"/>
      <c r="J247" s="141"/>
      <c r="K247" s="140"/>
      <c r="L247" s="139"/>
      <c r="M247" s="139"/>
      <c r="N247" s="139"/>
    </row>
    <row r="248">
      <c r="A248" s="139"/>
      <c r="B248" s="139"/>
      <c r="C248" s="140"/>
      <c r="D248" s="140"/>
      <c r="E248" s="140"/>
      <c r="F248" s="102"/>
      <c r="G248" s="141"/>
      <c r="H248" s="140"/>
      <c r="I248" s="102"/>
      <c r="J248" s="141"/>
      <c r="K248" s="140"/>
      <c r="L248" s="139"/>
      <c r="M248" s="139"/>
      <c r="N248" s="139"/>
    </row>
    <row r="249">
      <c r="A249" s="139"/>
      <c r="B249" s="139"/>
      <c r="C249" s="140"/>
      <c r="D249" s="140"/>
      <c r="E249" s="140"/>
      <c r="F249" s="102"/>
      <c r="G249" s="141"/>
      <c r="H249" s="140"/>
      <c r="I249" s="102"/>
      <c r="J249" s="141"/>
      <c r="K249" s="140"/>
      <c r="L249" s="139"/>
      <c r="M249" s="139"/>
      <c r="N249" s="139"/>
    </row>
    <row r="250">
      <c r="A250" s="139"/>
      <c r="B250" s="139"/>
      <c r="C250" s="140"/>
      <c r="D250" s="140"/>
      <c r="E250" s="140"/>
      <c r="F250" s="102"/>
      <c r="G250" s="141"/>
      <c r="H250" s="140"/>
      <c r="I250" s="102"/>
      <c r="J250" s="141"/>
      <c r="K250" s="140"/>
      <c r="L250" s="139"/>
      <c r="M250" s="139"/>
      <c r="N250" s="139"/>
    </row>
    <row r="251">
      <c r="A251" s="139"/>
      <c r="B251" s="139"/>
      <c r="C251" s="140"/>
      <c r="D251" s="140"/>
      <c r="E251" s="140"/>
      <c r="F251" s="102"/>
      <c r="G251" s="141"/>
      <c r="H251" s="140"/>
      <c r="I251" s="102"/>
      <c r="J251" s="141"/>
      <c r="K251" s="140"/>
      <c r="L251" s="139"/>
      <c r="M251" s="139"/>
      <c r="N251" s="139"/>
    </row>
    <row r="252">
      <c r="A252" s="139"/>
      <c r="B252" s="139"/>
      <c r="C252" s="140"/>
      <c r="D252" s="140"/>
      <c r="E252" s="140"/>
      <c r="F252" s="102"/>
      <c r="G252" s="141"/>
      <c r="H252" s="140"/>
      <c r="I252" s="102"/>
      <c r="J252" s="141"/>
      <c r="K252" s="140"/>
      <c r="L252" s="139"/>
      <c r="M252" s="139"/>
      <c r="N252" s="139"/>
    </row>
    <row r="253">
      <c r="A253" s="139"/>
      <c r="B253" s="139"/>
      <c r="C253" s="140"/>
      <c r="D253" s="140"/>
      <c r="E253" s="140"/>
      <c r="F253" s="102"/>
      <c r="G253" s="141"/>
      <c r="H253" s="140"/>
      <c r="I253" s="102"/>
      <c r="J253" s="141"/>
      <c r="K253" s="140"/>
      <c r="L253" s="139"/>
      <c r="M253" s="139"/>
      <c r="N253" s="139"/>
    </row>
    <row r="254">
      <c r="A254" s="139"/>
      <c r="B254" s="139"/>
      <c r="C254" s="140"/>
      <c r="D254" s="140"/>
      <c r="E254" s="140"/>
      <c r="F254" s="102"/>
      <c r="G254" s="141"/>
      <c r="H254" s="140"/>
      <c r="I254" s="102"/>
      <c r="J254" s="141"/>
      <c r="K254" s="140"/>
      <c r="L254" s="139"/>
      <c r="M254" s="139"/>
      <c r="N254" s="139"/>
    </row>
    <row r="255">
      <c r="A255" s="139"/>
      <c r="B255" s="139"/>
      <c r="C255" s="140"/>
      <c r="D255" s="140"/>
      <c r="E255" s="140"/>
      <c r="F255" s="102"/>
      <c r="G255" s="141"/>
      <c r="H255" s="140"/>
      <c r="I255" s="102"/>
      <c r="J255" s="141"/>
      <c r="K255" s="140"/>
      <c r="L255" s="139"/>
      <c r="M255" s="139"/>
      <c r="N255" s="139"/>
    </row>
    <row r="256">
      <c r="A256" s="139"/>
      <c r="B256" s="139"/>
      <c r="C256" s="140"/>
      <c r="D256" s="140"/>
      <c r="E256" s="140"/>
      <c r="F256" s="102"/>
      <c r="G256" s="141"/>
      <c r="H256" s="140"/>
      <c r="I256" s="102"/>
      <c r="J256" s="141"/>
      <c r="K256" s="140"/>
      <c r="L256" s="139"/>
      <c r="M256" s="139"/>
      <c r="N256" s="139"/>
    </row>
    <row r="257">
      <c r="A257" s="139"/>
      <c r="B257" s="139"/>
      <c r="C257" s="140"/>
      <c r="D257" s="140"/>
      <c r="E257" s="140"/>
      <c r="F257" s="102"/>
      <c r="G257" s="141"/>
      <c r="H257" s="140"/>
      <c r="I257" s="102"/>
      <c r="J257" s="141"/>
      <c r="K257" s="140"/>
      <c r="L257" s="139"/>
      <c r="M257" s="139"/>
      <c r="N257" s="139"/>
    </row>
    <row r="258">
      <c r="A258" s="139"/>
      <c r="B258" s="139"/>
      <c r="C258" s="140"/>
      <c r="D258" s="140"/>
      <c r="E258" s="140"/>
      <c r="F258" s="102"/>
      <c r="G258" s="141"/>
      <c r="H258" s="140"/>
      <c r="I258" s="102"/>
      <c r="J258" s="141"/>
      <c r="K258" s="140"/>
      <c r="L258" s="139"/>
      <c r="M258" s="139"/>
      <c r="N258" s="139"/>
    </row>
    <row r="259">
      <c r="A259" s="139"/>
      <c r="B259" s="139"/>
      <c r="C259" s="140"/>
      <c r="D259" s="140"/>
      <c r="E259" s="140"/>
      <c r="F259" s="102"/>
      <c r="G259" s="141"/>
      <c r="H259" s="140"/>
      <c r="I259" s="102"/>
      <c r="J259" s="141"/>
      <c r="K259" s="140"/>
      <c r="L259" s="139"/>
      <c r="M259" s="139"/>
      <c r="N259" s="139"/>
    </row>
    <row r="260">
      <c r="A260" s="139"/>
      <c r="B260" s="139"/>
      <c r="C260" s="140"/>
      <c r="D260" s="140"/>
      <c r="E260" s="140"/>
      <c r="F260" s="102"/>
      <c r="G260" s="141"/>
      <c r="H260" s="140"/>
      <c r="I260" s="102"/>
      <c r="J260" s="141"/>
      <c r="K260" s="140"/>
      <c r="L260" s="139"/>
      <c r="M260" s="139"/>
      <c r="N260" s="139"/>
    </row>
    <row r="261">
      <c r="A261" s="139"/>
      <c r="B261" s="139"/>
      <c r="C261" s="140"/>
      <c r="D261" s="140"/>
      <c r="E261" s="140"/>
      <c r="F261" s="102"/>
      <c r="G261" s="141"/>
      <c r="H261" s="140"/>
      <c r="I261" s="102"/>
      <c r="J261" s="141"/>
      <c r="K261" s="140"/>
      <c r="L261" s="139"/>
      <c r="M261" s="139"/>
      <c r="N261" s="139"/>
    </row>
    <row r="262">
      <c r="A262" s="139"/>
      <c r="B262" s="139"/>
      <c r="C262" s="140"/>
      <c r="D262" s="140"/>
      <c r="E262" s="140"/>
      <c r="F262" s="102"/>
      <c r="G262" s="141"/>
      <c r="H262" s="140"/>
      <c r="I262" s="102"/>
      <c r="J262" s="141"/>
      <c r="K262" s="140"/>
      <c r="L262" s="139"/>
      <c r="M262" s="139"/>
      <c r="N262" s="139"/>
    </row>
    <row r="263">
      <c r="A263" s="139"/>
      <c r="B263" s="139"/>
      <c r="C263" s="140"/>
      <c r="D263" s="140"/>
      <c r="E263" s="140"/>
      <c r="F263" s="102"/>
      <c r="G263" s="141"/>
      <c r="H263" s="140"/>
      <c r="I263" s="102"/>
      <c r="J263" s="141"/>
      <c r="K263" s="140"/>
      <c r="L263" s="139"/>
      <c r="M263" s="139"/>
      <c r="N263" s="139"/>
    </row>
    <row r="264">
      <c r="A264" s="139"/>
      <c r="B264" s="139"/>
      <c r="C264" s="140"/>
      <c r="D264" s="140"/>
      <c r="E264" s="140"/>
      <c r="F264" s="102"/>
      <c r="G264" s="141"/>
      <c r="H264" s="140"/>
      <c r="I264" s="102"/>
      <c r="J264" s="141"/>
      <c r="K264" s="140"/>
      <c r="L264" s="139"/>
      <c r="M264" s="139"/>
      <c r="N264" s="139"/>
    </row>
    <row r="265">
      <c r="A265" s="139"/>
      <c r="B265" s="139"/>
      <c r="C265" s="140"/>
      <c r="D265" s="140"/>
      <c r="E265" s="140"/>
      <c r="F265" s="102"/>
      <c r="G265" s="141"/>
      <c r="H265" s="140"/>
      <c r="I265" s="102"/>
      <c r="J265" s="141"/>
      <c r="K265" s="140"/>
      <c r="L265" s="139"/>
      <c r="M265" s="139"/>
      <c r="N265" s="139"/>
    </row>
    <row r="266">
      <c r="A266" s="139"/>
      <c r="B266" s="139"/>
      <c r="C266" s="140"/>
      <c r="D266" s="140"/>
      <c r="E266" s="140"/>
      <c r="F266" s="102"/>
      <c r="G266" s="141"/>
      <c r="H266" s="140"/>
      <c r="I266" s="102"/>
      <c r="J266" s="141"/>
      <c r="K266" s="140"/>
      <c r="L266" s="139"/>
      <c r="M266" s="139"/>
      <c r="N266" s="139"/>
    </row>
    <row r="267">
      <c r="A267" s="139"/>
      <c r="B267" s="139"/>
      <c r="C267" s="140"/>
      <c r="D267" s="140"/>
      <c r="E267" s="140"/>
      <c r="F267" s="102"/>
      <c r="G267" s="141"/>
      <c r="H267" s="140"/>
      <c r="I267" s="102"/>
      <c r="J267" s="141"/>
      <c r="K267" s="140"/>
      <c r="L267" s="139"/>
      <c r="M267" s="139"/>
      <c r="N267" s="139"/>
    </row>
    <row r="268">
      <c r="A268" s="139"/>
      <c r="B268" s="139"/>
      <c r="C268" s="140"/>
      <c r="D268" s="140"/>
      <c r="E268" s="140"/>
      <c r="F268" s="102"/>
      <c r="G268" s="141"/>
      <c r="H268" s="140"/>
      <c r="I268" s="102"/>
      <c r="J268" s="141"/>
      <c r="K268" s="140"/>
      <c r="L268" s="139"/>
      <c r="M268" s="139"/>
      <c r="N268" s="139"/>
    </row>
    <row r="269">
      <c r="A269" s="139"/>
      <c r="B269" s="139"/>
      <c r="C269" s="140"/>
      <c r="D269" s="140"/>
      <c r="E269" s="140"/>
      <c r="F269" s="102"/>
      <c r="G269" s="141"/>
      <c r="H269" s="140"/>
      <c r="I269" s="102"/>
      <c r="J269" s="141"/>
      <c r="K269" s="140"/>
      <c r="L269" s="139"/>
      <c r="M269" s="139"/>
      <c r="N269" s="139"/>
    </row>
    <row r="270">
      <c r="A270" s="139"/>
      <c r="B270" s="139"/>
      <c r="C270" s="140"/>
      <c r="D270" s="140"/>
      <c r="E270" s="140"/>
      <c r="F270" s="102"/>
      <c r="G270" s="141"/>
      <c r="H270" s="140"/>
      <c r="I270" s="102"/>
      <c r="J270" s="141"/>
      <c r="K270" s="140"/>
      <c r="L270" s="139"/>
      <c r="M270" s="139"/>
      <c r="N270" s="139"/>
    </row>
    <row r="271">
      <c r="A271" s="139"/>
      <c r="B271" s="139"/>
      <c r="C271" s="140"/>
      <c r="D271" s="140"/>
      <c r="E271" s="140"/>
      <c r="F271" s="102"/>
      <c r="G271" s="141"/>
      <c r="H271" s="140"/>
      <c r="I271" s="102"/>
      <c r="J271" s="141"/>
      <c r="K271" s="140"/>
      <c r="L271" s="139"/>
      <c r="M271" s="139"/>
      <c r="N271" s="139"/>
    </row>
    <row r="272">
      <c r="A272" s="139"/>
      <c r="B272" s="139"/>
      <c r="C272" s="140"/>
      <c r="D272" s="140"/>
      <c r="E272" s="140"/>
      <c r="F272" s="102"/>
      <c r="G272" s="141"/>
      <c r="H272" s="140"/>
      <c r="I272" s="102"/>
      <c r="J272" s="141"/>
      <c r="K272" s="140"/>
      <c r="L272" s="139"/>
      <c r="M272" s="139"/>
      <c r="N272" s="139"/>
    </row>
    <row r="273">
      <c r="A273" s="139"/>
      <c r="B273" s="139"/>
      <c r="C273" s="140"/>
      <c r="D273" s="140"/>
      <c r="E273" s="140"/>
      <c r="F273" s="102"/>
      <c r="G273" s="141"/>
      <c r="H273" s="140"/>
      <c r="I273" s="102"/>
      <c r="J273" s="141"/>
      <c r="K273" s="140"/>
      <c r="L273" s="139"/>
      <c r="M273" s="139"/>
      <c r="N273" s="139"/>
    </row>
    <row r="274">
      <c r="A274" s="139"/>
      <c r="B274" s="139"/>
      <c r="C274" s="140"/>
      <c r="D274" s="140"/>
      <c r="E274" s="140"/>
      <c r="F274" s="102"/>
      <c r="G274" s="141"/>
      <c r="H274" s="140"/>
      <c r="I274" s="102"/>
      <c r="J274" s="141"/>
      <c r="K274" s="140"/>
      <c r="L274" s="139"/>
      <c r="M274" s="139"/>
      <c r="N274" s="139"/>
    </row>
    <row r="275">
      <c r="A275" s="139"/>
      <c r="B275" s="139"/>
      <c r="C275" s="140"/>
      <c r="D275" s="140"/>
      <c r="E275" s="140"/>
      <c r="F275" s="102"/>
      <c r="G275" s="141"/>
      <c r="H275" s="140"/>
      <c r="I275" s="102"/>
      <c r="J275" s="141"/>
      <c r="K275" s="140"/>
      <c r="L275" s="139"/>
      <c r="M275" s="139"/>
      <c r="N275" s="139"/>
    </row>
    <row r="276">
      <c r="A276" s="139"/>
      <c r="B276" s="139"/>
      <c r="C276" s="140"/>
      <c r="D276" s="140"/>
      <c r="E276" s="140"/>
      <c r="F276" s="102"/>
      <c r="G276" s="141"/>
      <c r="H276" s="140"/>
      <c r="I276" s="102"/>
      <c r="J276" s="141"/>
      <c r="K276" s="140"/>
      <c r="L276" s="139"/>
      <c r="M276" s="139"/>
      <c r="N276" s="139"/>
    </row>
    <row r="277">
      <c r="A277" s="139"/>
      <c r="B277" s="139"/>
      <c r="C277" s="140"/>
      <c r="D277" s="140"/>
      <c r="E277" s="140"/>
      <c r="F277" s="102"/>
      <c r="G277" s="141"/>
      <c r="H277" s="140"/>
      <c r="I277" s="102"/>
      <c r="J277" s="141"/>
      <c r="K277" s="140"/>
      <c r="L277" s="139"/>
      <c r="M277" s="139"/>
      <c r="N277" s="139"/>
    </row>
    <row r="278">
      <c r="A278" s="139"/>
      <c r="B278" s="139"/>
      <c r="C278" s="140"/>
      <c r="D278" s="140"/>
      <c r="E278" s="140"/>
      <c r="F278" s="102"/>
      <c r="G278" s="141"/>
      <c r="H278" s="140"/>
      <c r="I278" s="102"/>
      <c r="J278" s="141"/>
      <c r="K278" s="140"/>
      <c r="L278" s="139"/>
      <c r="M278" s="139"/>
      <c r="N278" s="139"/>
    </row>
    <row r="279">
      <c r="A279" s="139"/>
      <c r="B279" s="139"/>
      <c r="C279" s="140"/>
      <c r="D279" s="140"/>
      <c r="E279" s="140"/>
      <c r="F279" s="102"/>
      <c r="G279" s="141"/>
      <c r="H279" s="140"/>
      <c r="I279" s="102"/>
      <c r="J279" s="141"/>
      <c r="K279" s="140"/>
      <c r="L279" s="139"/>
      <c r="M279" s="139"/>
      <c r="N279" s="139"/>
    </row>
    <row r="280">
      <c r="A280" s="139"/>
      <c r="B280" s="139"/>
      <c r="C280" s="140"/>
      <c r="D280" s="140"/>
      <c r="E280" s="140"/>
      <c r="F280" s="102"/>
      <c r="G280" s="141"/>
      <c r="H280" s="140"/>
      <c r="I280" s="102"/>
      <c r="J280" s="141"/>
      <c r="K280" s="140"/>
      <c r="L280" s="139"/>
      <c r="M280" s="139"/>
      <c r="N280" s="139"/>
    </row>
    <row r="281">
      <c r="A281" s="139"/>
      <c r="B281" s="139"/>
      <c r="C281" s="140"/>
      <c r="D281" s="140"/>
      <c r="E281" s="140"/>
      <c r="F281" s="102"/>
      <c r="G281" s="141"/>
      <c r="H281" s="140"/>
      <c r="I281" s="102"/>
      <c r="J281" s="141"/>
      <c r="K281" s="140"/>
      <c r="L281" s="139"/>
      <c r="M281" s="139"/>
      <c r="N281" s="139"/>
    </row>
    <row r="282">
      <c r="A282" s="139"/>
      <c r="B282" s="139"/>
      <c r="C282" s="140"/>
      <c r="D282" s="140"/>
      <c r="E282" s="140"/>
      <c r="F282" s="102"/>
      <c r="G282" s="141"/>
      <c r="H282" s="140"/>
      <c r="I282" s="102"/>
      <c r="J282" s="141"/>
      <c r="K282" s="140"/>
      <c r="L282" s="139"/>
      <c r="M282" s="139"/>
      <c r="N282" s="139"/>
    </row>
    <row r="283">
      <c r="A283" s="139"/>
      <c r="B283" s="139"/>
      <c r="C283" s="140"/>
      <c r="D283" s="140"/>
      <c r="E283" s="140"/>
      <c r="F283" s="102"/>
      <c r="G283" s="141"/>
      <c r="H283" s="140"/>
      <c r="I283" s="102"/>
      <c r="J283" s="141"/>
      <c r="K283" s="140"/>
      <c r="L283" s="139"/>
      <c r="M283" s="139"/>
      <c r="N283" s="139"/>
    </row>
    <row r="284">
      <c r="A284" s="139"/>
      <c r="B284" s="139"/>
      <c r="C284" s="140"/>
      <c r="D284" s="140"/>
      <c r="E284" s="140"/>
      <c r="F284" s="102"/>
      <c r="G284" s="141"/>
      <c r="H284" s="140"/>
      <c r="I284" s="102"/>
      <c r="J284" s="141"/>
      <c r="K284" s="140"/>
      <c r="L284" s="139"/>
      <c r="M284" s="139"/>
      <c r="N284" s="139"/>
    </row>
    <row r="285">
      <c r="A285" s="139"/>
      <c r="B285" s="139"/>
      <c r="C285" s="140"/>
      <c r="D285" s="140"/>
      <c r="E285" s="140"/>
      <c r="F285" s="102"/>
      <c r="G285" s="141"/>
      <c r="H285" s="140"/>
      <c r="I285" s="102"/>
      <c r="J285" s="141"/>
      <c r="K285" s="140"/>
      <c r="L285" s="139"/>
      <c r="M285" s="139"/>
      <c r="N285" s="139"/>
    </row>
    <row r="286">
      <c r="A286" s="139"/>
      <c r="B286" s="139"/>
      <c r="C286" s="140"/>
      <c r="D286" s="140"/>
      <c r="E286" s="140"/>
      <c r="F286" s="102"/>
      <c r="G286" s="141"/>
      <c r="H286" s="140"/>
      <c r="I286" s="102"/>
      <c r="J286" s="141"/>
      <c r="K286" s="140"/>
      <c r="L286" s="139"/>
      <c r="M286" s="139"/>
      <c r="N286" s="139"/>
    </row>
    <row r="287">
      <c r="A287" s="139"/>
      <c r="B287" s="139"/>
      <c r="C287" s="140"/>
      <c r="D287" s="140"/>
      <c r="E287" s="140"/>
      <c r="F287" s="102"/>
      <c r="G287" s="141"/>
      <c r="H287" s="140"/>
      <c r="I287" s="102"/>
      <c r="J287" s="141"/>
      <c r="K287" s="140"/>
      <c r="L287" s="139"/>
      <c r="M287" s="139"/>
      <c r="N287" s="139"/>
    </row>
    <row r="288">
      <c r="A288" s="139"/>
      <c r="B288" s="139"/>
      <c r="C288" s="140"/>
      <c r="D288" s="140"/>
      <c r="E288" s="140"/>
      <c r="F288" s="102"/>
      <c r="G288" s="141"/>
      <c r="H288" s="140"/>
      <c r="I288" s="102"/>
      <c r="J288" s="141"/>
      <c r="K288" s="140"/>
      <c r="L288" s="139"/>
      <c r="M288" s="139"/>
      <c r="N288" s="139"/>
    </row>
    <row r="289">
      <c r="A289" s="139"/>
      <c r="B289" s="139"/>
      <c r="C289" s="140"/>
      <c r="D289" s="140"/>
      <c r="E289" s="140"/>
      <c r="F289" s="102"/>
      <c r="G289" s="141"/>
      <c r="H289" s="140"/>
      <c r="I289" s="102"/>
      <c r="J289" s="141"/>
      <c r="K289" s="140"/>
      <c r="L289" s="139"/>
      <c r="M289" s="139"/>
      <c r="N289" s="139"/>
    </row>
    <row r="290">
      <c r="A290" s="139"/>
      <c r="B290" s="139"/>
      <c r="C290" s="140"/>
      <c r="D290" s="140"/>
      <c r="E290" s="140"/>
      <c r="F290" s="102"/>
      <c r="G290" s="141"/>
      <c r="H290" s="140"/>
      <c r="I290" s="102"/>
      <c r="J290" s="141"/>
      <c r="K290" s="140"/>
      <c r="L290" s="139"/>
      <c r="M290" s="139"/>
      <c r="N290" s="139"/>
    </row>
    <row r="291">
      <c r="A291" s="139"/>
      <c r="B291" s="139"/>
      <c r="C291" s="140"/>
      <c r="D291" s="140"/>
      <c r="E291" s="140"/>
      <c r="F291" s="102"/>
      <c r="G291" s="141"/>
      <c r="H291" s="140"/>
      <c r="I291" s="102"/>
      <c r="J291" s="141"/>
      <c r="K291" s="140"/>
      <c r="L291" s="139"/>
      <c r="M291" s="139"/>
      <c r="N291" s="139"/>
    </row>
    <row r="292">
      <c r="A292" s="139"/>
      <c r="B292" s="139"/>
      <c r="C292" s="140"/>
      <c r="D292" s="140"/>
      <c r="E292" s="140"/>
      <c r="F292" s="102"/>
      <c r="G292" s="141"/>
      <c r="H292" s="140"/>
      <c r="I292" s="102"/>
      <c r="J292" s="141"/>
      <c r="K292" s="140"/>
      <c r="L292" s="139"/>
      <c r="M292" s="139"/>
      <c r="N292" s="139"/>
    </row>
    <row r="293">
      <c r="A293" s="139"/>
      <c r="B293" s="139"/>
      <c r="C293" s="140"/>
      <c r="D293" s="140"/>
      <c r="E293" s="140"/>
      <c r="F293" s="102"/>
      <c r="G293" s="141"/>
      <c r="H293" s="140"/>
      <c r="I293" s="102"/>
      <c r="J293" s="141"/>
      <c r="K293" s="140"/>
      <c r="L293" s="139"/>
      <c r="M293" s="139"/>
      <c r="N293" s="139"/>
    </row>
    <row r="294">
      <c r="A294" s="139"/>
      <c r="B294" s="139"/>
      <c r="C294" s="140"/>
      <c r="D294" s="140"/>
      <c r="E294" s="140"/>
      <c r="F294" s="102"/>
      <c r="G294" s="141"/>
      <c r="H294" s="140"/>
      <c r="I294" s="102"/>
      <c r="J294" s="141"/>
      <c r="K294" s="140"/>
      <c r="L294" s="139"/>
      <c r="M294" s="139"/>
      <c r="N294" s="139"/>
    </row>
    <row r="295">
      <c r="A295" s="139"/>
      <c r="B295" s="139"/>
      <c r="C295" s="140"/>
      <c r="D295" s="140"/>
      <c r="E295" s="140"/>
      <c r="F295" s="102"/>
      <c r="G295" s="141"/>
      <c r="H295" s="140"/>
      <c r="I295" s="102"/>
      <c r="J295" s="141"/>
      <c r="K295" s="140"/>
      <c r="L295" s="139"/>
      <c r="M295" s="139"/>
      <c r="N295" s="139"/>
    </row>
    <row r="296">
      <c r="A296" s="139"/>
      <c r="B296" s="139"/>
      <c r="C296" s="140"/>
      <c r="D296" s="140"/>
      <c r="E296" s="140"/>
      <c r="F296" s="102"/>
      <c r="G296" s="141"/>
      <c r="H296" s="140"/>
      <c r="I296" s="102"/>
      <c r="J296" s="141"/>
      <c r="K296" s="140"/>
      <c r="L296" s="139"/>
      <c r="M296" s="139"/>
      <c r="N296" s="139"/>
    </row>
    <row r="297">
      <c r="A297" s="139"/>
      <c r="B297" s="139"/>
      <c r="C297" s="140"/>
      <c r="D297" s="140"/>
      <c r="E297" s="140"/>
      <c r="F297" s="102"/>
      <c r="G297" s="141"/>
      <c r="H297" s="140"/>
      <c r="I297" s="102"/>
      <c r="J297" s="141"/>
      <c r="K297" s="140"/>
      <c r="L297" s="139"/>
      <c r="M297" s="139"/>
      <c r="N297" s="139"/>
    </row>
    <row r="298">
      <c r="A298" s="139"/>
      <c r="B298" s="139"/>
      <c r="C298" s="140"/>
      <c r="D298" s="140"/>
      <c r="E298" s="140"/>
      <c r="F298" s="102"/>
      <c r="G298" s="141"/>
      <c r="H298" s="140"/>
      <c r="I298" s="102"/>
      <c r="J298" s="141"/>
      <c r="K298" s="140"/>
      <c r="L298" s="139"/>
      <c r="M298" s="139"/>
      <c r="N298" s="139"/>
    </row>
    <row r="299">
      <c r="A299" s="139"/>
      <c r="B299" s="139"/>
      <c r="C299" s="140"/>
      <c r="D299" s="140"/>
      <c r="E299" s="140"/>
      <c r="F299" s="102"/>
      <c r="G299" s="141"/>
      <c r="H299" s="140"/>
      <c r="I299" s="102"/>
      <c r="J299" s="141"/>
      <c r="K299" s="140"/>
      <c r="L299" s="139"/>
      <c r="M299" s="139"/>
      <c r="N299" s="139"/>
    </row>
    <row r="300">
      <c r="A300" s="139"/>
      <c r="B300" s="139"/>
      <c r="C300" s="140"/>
      <c r="D300" s="140"/>
      <c r="E300" s="140"/>
      <c r="F300" s="102"/>
      <c r="G300" s="141"/>
      <c r="H300" s="140"/>
      <c r="I300" s="102"/>
      <c r="J300" s="141"/>
      <c r="K300" s="140"/>
      <c r="L300" s="139"/>
      <c r="M300" s="139"/>
      <c r="N300" s="139"/>
    </row>
    <row r="301">
      <c r="A301" s="139"/>
      <c r="B301" s="139"/>
      <c r="C301" s="140"/>
      <c r="D301" s="140"/>
      <c r="E301" s="140"/>
      <c r="F301" s="102"/>
      <c r="G301" s="141"/>
      <c r="H301" s="140"/>
      <c r="I301" s="102"/>
      <c r="J301" s="141"/>
      <c r="K301" s="140"/>
      <c r="L301" s="139"/>
      <c r="M301" s="139"/>
      <c r="N301" s="139"/>
    </row>
    <row r="302">
      <c r="A302" s="139"/>
      <c r="B302" s="139"/>
      <c r="C302" s="140"/>
      <c r="D302" s="140"/>
      <c r="E302" s="140"/>
      <c r="F302" s="102"/>
      <c r="G302" s="141"/>
      <c r="H302" s="140"/>
      <c r="I302" s="102"/>
      <c r="J302" s="141"/>
      <c r="K302" s="140"/>
      <c r="L302" s="139"/>
      <c r="M302" s="139"/>
      <c r="N302" s="139"/>
    </row>
    <row r="303">
      <c r="A303" s="139"/>
      <c r="B303" s="139"/>
      <c r="C303" s="140"/>
      <c r="D303" s="140"/>
      <c r="E303" s="140"/>
      <c r="F303" s="102"/>
      <c r="G303" s="141"/>
      <c r="H303" s="140"/>
      <c r="I303" s="102"/>
      <c r="J303" s="141"/>
      <c r="K303" s="140"/>
      <c r="L303" s="139"/>
      <c r="M303" s="139"/>
      <c r="N303" s="139"/>
    </row>
    <row r="304">
      <c r="A304" s="139"/>
      <c r="B304" s="139"/>
      <c r="C304" s="140"/>
      <c r="D304" s="140"/>
      <c r="E304" s="140"/>
      <c r="F304" s="102"/>
      <c r="G304" s="141"/>
      <c r="H304" s="140"/>
      <c r="I304" s="102"/>
      <c r="J304" s="141"/>
      <c r="K304" s="140"/>
      <c r="L304" s="139"/>
      <c r="M304" s="139"/>
      <c r="N304" s="139"/>
    </row>
    <row r="305">
      <c r="A305" s="139"/>
      <c r="B305" s="139"/>
      <c r="C305" s="140"/>
      <c r="D305" s="140"/>
      <c r="E305" s="140"/>
      <c r="F305" s="102"/>
      <c r="G305" s="141"/>
      <c r="H305" s="140"/>
      <c r="I305" s="102"/>
      <c r="J305" s="141"/>
      <c r="K305" s="140"/>
      <c r="L305" s="139"/>
      <c r="M305" s="139"/>
      <c r="N305" s="139"/>
    </row>
    <row r="306">
      <c r="A306" s="139"/>
      <c r="B306" s="139"/>
      <c r="C306" s="140"/>
      <c r="D306" s="140"/>
      <c r="E306" s="140"/>
      <c r="F306" s="102"/>
      <c r="G306" s="141"/>
      <c r="H306" s="140"/>
      <c r="I306" s="102"/>
      <c r="J306" s="141"/>
      <c r="K306" s="140"/>
      <c r="L306" s="139"/>
      <c r="M306" s="139"/>
      <c r="N306" s="139"/>
    </row>
    <row r="307">
      <c r="A307" s="139"/>
      <c r="B307" s="139"/>
      <c r="C307" s="140"/>
      <c r="D307" s="140"/>
      <c r="E307" s="140"/>
      <c r="F307" s="102"/>
      <c r="G307" s="141"/>
      <c r="H307" s="140"/>
      <c r="I307" s="102"/>
      <c r="J307" s="141"/>
      <c r="K307" s="140"/>
      <c r="L307" s="139"/>
      <c r="M307" s="139"/>
      <c r="N307" s="139"/>
    </row>
    <row r="308">
      <c r="A308" s="139"/>
      <c r="B308" s="139"/>
      <c r="C308" s="140"/>
      <c r="D308" s="140"/>
      <c r="E308" s="140"/>
      <c r="F308" s="102"/>
      <c r="G308" s="141"/>
      <c r="H308" s="140"/>
      <c r="I308" s="102"/>
      <c r="J308" s="141"/>
      <c r="K308" s="140"/>
      <c r="L308" s="139"/>
      <c r="M308" s="139"/>
      <c r="N308" s="139"/>
    </row>
    <row r="309">
      <c r="A309" s="139"/>
      <c r="B309" s="139"/>
      <c r="C309" s="140"/>
      <c r="D309" s="140"/>
      <c r="E309" s="140"/>
      <c r="F309" s="102"/>
      <c r="G309" s="141"/>
      <c r="H309" s="140"/>
      <c r="I309" s="102"/>
      <c r="J309" s="141"/>
      <c r="K309" s="140"/>
      <c r="L309" s="139"/>
      <c r="M309" s="139"/>
      <c r="N309" s="139"/>
    </row>
    <row r="310">
      <c r="A310" s="139"/>
      <c r="B310" s="139"/>
      <c r="C310" s="140"/>
      <c r="D310" s="140"/>
      <c r="E310" s="140"/>
      <c r="F310" s="102"/>
      <c r="G310" s="141"/>
      <c r="H310" s="140"/>
      <c r="I310" s="102"/>
      <c r="J310" s="141"/>
      <c r="K310" s="140"/>
      <c r="L310" s="139"/>
      <c r="M310" s="139"/>
      <c r="N310" s="139"/>
    </row>
    <row r="311">
      <c r="A311" s="139"/>
      <c r="B311" s="139"/>
      <c r="C311" s="140"/>
      <c r="D311" s="140"/>
      <c r="E311" s="140"/>
      <c r="F311" s="102"/>
      <c r="G311" s="141"/>
      <c r="H311" s="140"/>
      <c r="I311" s="102"/>
      <c r="J311" s="141"/>
      <c r="K311" s="140"/>
      <c r="L311" s="139"/>
      <c r="M311" s="139"/>
      <c r="N311" s="139"/>
    </row>
    <row r="312">
      <c r="A312" s="139"/>
      <c r="B312" s="139"/>
      <c r="C312" s="140"/>
      <c r="D312" s="140"/>
      <c r="E312" s="140"/>
      <c r="F312" s="102"/>
      <c r="G312" s="141"/>
      <c r="H312" s="140"/>
      <c r="I312" s="102"/>
      <c r="J312" s="141"/>
      <c r="K312" s="140"/>
      <c r="L312" s="139"/>
      <c r="M312" s="139"/>
      <c r="N312" s="139"/>
    </row>
    <row r="313">
      <c r="A313" s="139"/>
      <c r="B313" s="139"/>
      <c r="C313" s="140"/>
      <c r="D313" s="140"/>
      <c r="E313" s="140"/>
      <c r="F313" s="102"/>
      <c r="G313" s="141"/>
      <c r="H313" s="140"/>
      <c r="I313" s="102"/>
      <c r="J313" s="141"/>
      <c r="K313" s="140"/>
      <c r="L313" s="139"/>
      <c r="M313" s="139"/>
      <c r="N313" s="139"/>
    </row>
    <row r="314">
      <c r="A314" s="139"/>
      <c r="B314" s="139"/>
      <c r="C314" s="140"/>
      <c r="D314" s="140"/>
      <c r="E314" s="140"/>
      <c r="F314" s="102"/>
      <c r="G314" s="141"/>
      <c r="H314" s="140"/>
      <c r="I314" s="102"/>
      <c r="J314" s="141"/>
      <c r="K314" s="140"/>
      <c r="L314" s="139"/>
      <c r="M314" s="139"/>
      <c r="N314" s="139"/>
    </row>
    <row r="315">
      <c r="A315" s="139"/>
      <c r="B315" s="139"/>
      <c r="C315" s="140"/>
      <c r="D315" s="140"/>
      <c r="E315" s="140"/>
      <c r="F315" s="102"/>
      <c r="G315" s="141"/>
      <c r="H315" s="140"/>
      <c r="I315" s="102"/>
      <c r="J315" s="141"/>
      <c r="K315" s="140"/>
      <c r="L315" s="139"/>
      <c r="M315" s="139"/>
      <c r="N315" s="139"/>
    </row>
    <row r="316">
      <c r="A316" s="139"/>
      <c r="B316" s="139"/>
      <c r="C316" s="140"/>
      <c r="D316" s="140"/>
      <c r="E316" s="140"/>
      <c r="F316" s="102"/>
      <c r="G316" s="141"/>
      <c r="H316" s="140"/>
      <c r="I316" s="102"/>
      <c r="J316" s="141"/>
      <c r="K316" s="140"/>
      <c r="L316" s="139"/>
      <c r="M316" s="139"/>
      <c r="N316" s="139"/>
    </row>
    <row r="317">
      <c r="A317" s="139"/>
      <c r="B317" s="139"/>
      <c r="C317" s="140"/>
      <c r="D317" s="140"/>
      <c r="E317" s="140"/>
      <c r="F317" s="102"/>
      <c r="G317" s="141"/>
      <c r="H317" s="140"/>
      <c r="I317" s="102"/>
      <c r="J317" s="141"/>
      <c r="K317" s="140"/>
      <c r="L317" s="139"/>
      <c r="M317" s="139"/>
      <c r="N317" s="139"/>
    </row>
    <row r="318">
      <c r="A318" s="139"/>
      <c r="B318" s="139"/>
      <c r="C318" s="140"/>
      <c r="D318" s="140"/>
      <c r="E318" s="140"/>
      <c r="F318" s="102"/>
      <c r="G318" s="141"/>
      <c r="H318" s="140"/>
      <c r="I318" s="102"/>
      <c r="J318" s="141"/>
      <c r="K318" s="140"/>
      <c r="L318" s="139"/>
      <c r="M318" s="139"/>
      <c r="N318" s="139"/>
    </row>
    <row r="319">
      <c r="A319" s="139"/>
      <c r="B319" s="139"/>
      <c r="C319" s="140"/>
      <c r="D319" s="140"/>
      <c r="E319" s="140"/>
      <c r="F319" s="102"/>
      <c r="G319" s="141"/>
      <c r="H319" s="140"/>
      <c r="I319" s="102"/>
      <c r="J319" s="141"/>
      <c r="K319" s="140"/>
      <c r="L319" s="139"/>
      <c r="M319" s="139"/>
      <c r="N319" s="139"/>
    </row>
    <row r="320">
      <c r="A320" s="139"/>
      <c r="B320" s="139"/>
      <c r="C320" s="140"/>
      <c r="D320" s="140"/>
      <c r="E320" s="140"/>
      <c r="F320" s="102"/>
      <c r="G320" s="141"/>
      <c r="H320" s="140"/>
      <c r="I320" s="102"/>
      <c r="J320" s="141"/>
      <c r="K320" s="140"/>
      <c r="L320" s="139"/>
      <c r="M320" s="139"/>
      <c r="N320" s="139"/>
    </row>
    <row r="321">
      <c r="A321" s="139"/>
      <c r="B321" s="139"/>
      <c r="C321" s="140"/>
      <c r="D321" s="140"/>
      <c r="E321" s="140"/>
      <c r="F321" s="102"/>
      <c r="G321" s="141"/>
      <c r="H321" s="140"/>
      <c r="I321" s="102"/>
      <c r="J321" s="141"/>
      <c r="K321" s="140"/>
      <c r="L321" s="139"/>
      <c r="M321" s="139"/>
      <c r="N321" s="139"/>
    </row>
    <row r="322">
      <c r="A322" s="139"/>
      <c r="B322" s="139"/>
      <c r="C322" s="140"/>
      <c r="D322" s="140"/>
      <c r="E322" s="140"/>
      <c r="F322" s="102"/>
      <c r="G322" s="141"/>
      <c r="H322" s="140"/>
      <c r="I322" s="102"/>
      <c r="J322" s="141"/>
      <c r="K322" s="140"/>
      <c r="L322" s="139"/>
      <c r="M322" s="139"/>
      <c r="N322" s="139"/>
    </row>
    <row r="323">
      <c r="A323" s="139"/>
      <c r="B323" s="139"/>
      <c r="C323" s="140"/>
      <c r="D323" s="140"/>
      <c r="E323" s="140"/>
      <c r="F323" s="102"/>
      <c r="G323" s="141"/>
      <c r="H323" s="140"/>
      <c r="I323" s="102"/>
      <c r="J323" s="141"/>
      <c r="K323" s="140"/>
      <c r="L323" s="139"/>
      <c r="M323" s="139"/>
      <c r="N323" s="139"/>
    </row>
    <row r="324">
      <c r="A324" s="139"/>
      <c r="B324" s="139"/>
      <c r="C324" s="140"/>
      <c r="D324" s="140"/>
      <c r="E324" s="140"/>
      <c r="F324" s="102"/>
      <c r="G324" s="141"/>
      <c r="H324" s="140"/>
      <c r="I324" s="102"/>
      <c r="J324" s="141"/>
      <c r="K324" s="140"/>
      <c r="L324" s="139"/>
      <c r="M324" s="139"/>
      <c r="N324" s="139"/>
    </row>
    <row r="325">
      <c r="A325" s="139"/>
      <c r="B325" s="139"/>
      <c r="C325" s="140"/>
      <c r="D325" s="140"/>
      <c r="E325" s="140"/>
      <c r="F325" s="102"/>
      <c r="G325" s="141"/>
      <c r="H325" s="140"/>
      <c r="I325" s="102"/>
      <c r="J325" s="141"/>
      <c r="K325" s="140"/>
      <c r="L325" s="139"/>
      <c r="M325" s="139"/>
      <c r="N325" s="139"/>
    </row>
    <row r="326">
      <c r="A326" s="139"/>
      <c r="B326" s="139"/>
      <c r="C326" s="140"/>
      <c r="D326" s="140"/>
      <c r="E326" s="140"/>
      <c r="F326" s="102"/>
      <c r="G326" s="141"/>
      <c r="H326" s="140"/>
      <c r="I326" s="102"/>
      <c r="J326" s="141"/>
      <c r="K326" s="140"/>
      <c r="L326" s="139"/>
      <c r="M326" s="139"/>
      <c r="N326" s="139"/>
    </row>
    <row r="327">
      <c r="A327" s="139"/>
      <c r="B327" s="139"/>
      <c r="C327" s="140"/>
      <c r="D327" s="140"/>
      <c r="E327" s="140"/>
      <c r="F327" s="102"/>
      <c r="G327" s="141"/>
      <c r="H327" s="140"/>
      <c r="I327" s="102"/>
      <c r="J327" s="141"/>
      <c r="K327" s="140"/>
      <c r="L327" s="139"/>
      <c r="M327" s="139"/>
      <c r="N327" s="139"/>
    </row>
    <row r="328">
      <c r="A328" s="139"/>
      <c r="B328" s="139"/>
      <c r="C328" s="140"/>
      <c r="D328" s="140"/>
      <c r="E328" s="140"/>
      <c r="F328" s="102"/>
      <c r="G328" s="141"/>
      <c r="H328" s="140"/>
      <c r="I328" s="102"/>
      <c r="J328" s="141"/>
      <c r="K328" s="140"/>
      <c r="L328" s="139"/>
      <c r="M328" s="139"/>
      <c r="N328" s="139"/>
    </row>
    <row r="329">
      <c r="A329" s="139"/>
      <c r="B329" s="139"/>
      <c r="C329" s="140"/>
      <c r="D329" s="140"/>
      <c r="E329" s="140"/>
      <c r="F329" s="102"/>
      <c r="G329" s="141"/>
      <c r="H329" s="140"/>
      <c r="I329" s="102"/>
      <c r="J329" s="141"/>
      <c r="K329" s="140"/>
      <c r="L329" s="139"/>
      <c r="M329" s="139"/>
      <c r="N329" s="139"/>
    </row>
    <row r="330">
      <c r="A330" s="139"/>
      <c r="B330" s="139"/>
      <c r="C330" s="140"/>
      <c r="D330" s="140"/>
      <c r="E330" s="140"/>
      <c r="F330" s="102"/>
      <c r="G330" s="141"/>
      <c r="H330" s="140"/>
      <c r="I330" s="102"/>
      <c r="J330" s="141"/>
      <c r="K330" s="140"/>
      <c r="L330" s="139"/>
      <c r="M330" s="139"/>
      <c r="N330" s="139"/>
    </row>
    <row r="331">
      <c r="A331" s="139"/>
      <c r="B331" s="139"/>
      <c r="C331" s="140"/>
      <c r="D331" s="140"/>
      <c r="E331" s="140"/>
      <c r="F331" s="102"/>
      <c r="G331" s="141"/>
      <c r="H331" s="140"/>
      <c r="I331" s="102"/>
      <c r="J331" s="141"/>
      <c r="K331" s="140"/>
      <c r="L331" s="139"/>
      <c r="M331" s="139"/>
      <c r="N331" s="139"/>
    </row>
    <row r="332">
      <c r="A332" s="139"/>
      <c r="B332" s="139"/>
      <c r="C332" s="140"/>
      <c r="D332" s="140"/>
      <c r="E332" s="140"/>
      <c r="F332" s="102"/>
      <c r="G332" s="141"/>
      <c r="H332" s="140"/>
      <c r="I332" s="102"/>
      <c r="J332" s="141"/>
      <c r="K332" s="140"/>
      <c r="L332" s="139"/>
      <c r="M332" s="139"/>
      <c r="N332" s="139"/>
    </row>
    <row r="333">
      <c r="A333" s="139"/>
      <c r="B333" s="139"/>
      <c r="C333" s="140"/>
      <c r="D333" s="140"/>
      <c r="E333" s="140"/>
      <c r="F333" s="102"/>
      <c r="G333" s="141"/>
      <c r="H333" s="140"/>
      <c r="I333" s="102"/>
      <c r="J333" s="141"/>
      <c r="K333" s="140"/>
      <c r="L333" s="139"/>
      <c r="M333" s="139"/>
      <c r="N333" s="139"/>
    </row>
    <row r="334">
      <c r="A334" s="139"/>
      <c r="B334" s="139"/>
      <c r="C334" s="140"/>
      <c r="D334" s="140"/>
      <c r="E334" s="140"/>
      <c r="F334" s="102"/>
      <c r="G334" s="141"/>
      <c r="H334" s="140"/>
      <c r="I334" s="102"/>
      <c r="J334" s="141"/>
      <c r="K334" s="140"/>
      <c r="L334" s="139"/>
      <c r="M334" s="139"/>
      <c r="N334" s="139"/>
    </row>
    <row r="335">
      <c r="A335" s="139"/>
      <c r="B335" s="139"/>
      <c r="C335" s="140"/>
      <c r="D335" s="140"/>
      <c r="E335" s="140"/>
      <c r="F335" s="102"/>
      <c r="G335" s="141"/>
      <c r="H335" s="140"/>
      <c r="I335" s="102"/>
      <c r="J335" s="141"/>
      <c r="K335" s="140"/>
      <c r="L335" s="139"/>
      <c r="M335" s="139"/>
      <c r="N335" s="139"/>
    </row>
    <row r="336">
      <c r="A336" s="139"/>
      <c r="B336" s="139"/>
      <c r="C336" s="140"/>
      <c r="D336" s="140"/>
      <c r="E336" s="140"/>
      <c r="F336" s="102"/>
      <c r="G336" s="141"/>
      <c r="H336" s="140"/>
      <c r="I336" s="102"/>
      <c r="J336" s="141"/>
      <c r="K336" s="140"/>
      <c r="L336" s="139"/>
      <c r="M336" s="139"/>
      <c r="N336" s="139"/>
    </row>
    <row r="337">
      <c r="A337" s="139"/>
      <c r="B337" s="139"/>
      <c r="C337" s="140"/>
      <c r="D337" s="140"/>
      <c r="E337" s="140"/>
      <c r="F337" s="102"/>
      <c r="G337" s="141"/>
      <c r="H337" s="140"/>
      <c r="I337" s="102"/>
      <c r="J337" s="141"/>
      <c r="K337" s="140"/>
      <c r="L337" s="139"/>
      <c r="M337" s="139"/>
      <c r="N337" s="139"/>
    </row>
    <row r="338">
      <c r="A338" s="139"/>
      <c r="B338" s="139"/>
      <c r="C338" s="140"/>
      <c r="D338" s="140"/>
      <c r="E338" s="140"/>
      <c r="F338" s="102"/>
      <c r="G338" s="141"/>
      <c r="H338" s="140"/>
      <c r="I338" s="102"/>
      <c r="J338" s="141"/>
      <c r="K338" s="140"/>
      <c r="L338" s="139"/>
      <c r="M338" s="139"/>
      <c r="N338" s="139"/>
    </row>
    <row r="339">
      <c r="A339" s="139"/>
      <c r="B339" s="139"/>
      <c r="C339" s="140"/>
      <c r="D339" s="140"/>
      <c r="E339" s="140"/>
      <c r="F339" s="102"/>
      <c r="G339" s="141"/>
      <c r="H339" s="140"/>
      <c r="I339" s="102"/>
      <c r="J339" s="141"/>
      <c r="K339" s="140"/>
      <c r="L339" s="139"/>
      <c r="M339" s="139"/>
      <c r="N339" s="139"/>
    </row>
    <row r="340">
      <c r="A340" s="139"/>
      <c r="B340" s="139"/>
      <c r="C340" s="140"/>
      <c r="D340" s="140"/>
      <c r="E340" s="140"/>
      <c r="F340" s="102"/>
      <c r="G340" s="141"/>
      <c r="H340" s="140"/>
      <c r="I340" s="102"/>
      <c r="J340" s="141"/>
      <c r="K340" s="140"/>
      <c r="L340" s="139"/>
      <c r="M340" s="139"/>
      <c r="N340" s="139"/>
    </row>
    <row r="341">
      <c r="A341" s="139"/>
      <c r="B341" s="139"/>
      <c r="C341" s="140"/>
      <c r="D341" s="140"/>
      <c r="E341" s="140"/>
      <c r="F341" s="102"/>
      <c r="G341" s="141"/>
      <c r="H341" s="140"/>
      <c r="I341" s="102"/>
      <c r="J341" s="141"/>
      <c r="K341" s="140"/>
      <c r="L341" s="139"/>
      <c r="M341" s="139"/>
      <c r="N341" s="139"/>
    </row>
    <row r="342">
      <c r="A342" s="139"/>
      <c r="B342" s="139"/>
      <c r="C342" s="140"/>
      <c r="D342" s="140"/>
      <c r="E342" s="140"/>
      <c r="F342" s="102"/>
      <c r="G342" s="141"/>
      <c r="H342" s="140"/>
      <c r="I342" s="102"/>
      <c r="J342" s="141"/>
      <c r="K342" s="140"/>
      <c r="L342" s="139"/>
      <c r="M342" s="139"/>
      <c r="N342" s="139"/>
    </row>
    <row r="343">
      <c r="A343" s="139"/>
      <c r="B343" s="139"/>
      <c r="C343" s="140"/>
      <c r="D343" s="140"/>
      <c r="E343" s="140"/>
      <c r="F343" s="102"/>
      <c r="G343" s="141"/>
      <c r="H343" s="140"/>
      <c r="I343" s="102"/>
      <c r="J343" s="141"/>
      <c r="K343" s="140"/>
      <c r="L343" s="139"/>
      <c r="M343" s="139"/>
      <c r="N343" s="139"/>
    </row>
    <row r="344">
      <c r="A344" s="139"/>
      <c r="B344" s="139"/>
      <c r="C344" s="140"/>
      <c r="D344" s="140"/>
      <c r="E344" s="140"/>
      <c r="F344" s="102"/>
      <c r="G344" s="141"/>
      <c r="H344" s="140"/>
      <c r="I344" s="102"/>
      <c r="J344" s="141"/>
      <c r="K344" s="140"/>
      <c r="L344" s="139"/>
      <c r="M344" s="139"/>
      <c r="N344" s="139"/>
    </row>
    <row r="345">
      <c r="A345" s="139"/>
      <c r="B345" s="139"/>
      <c r="C345" s="140"/>
      <c r="D345" s="140"/>
      <c r="E345" s="140"/>
      <c r="F345" s="102"/>
      <c r="G345" s="141"/>
      <c r="H345" s="140"/>
      <c r="I345" s="102"/>
      <c r="J345" s="141"/>
      <c r="K345" s="140"/>
      <c r="L345" s="139"/>
      <c r="M345" s="139"/>
      <c r="N345" s="139"/>
    </row>
    <row r="346">
      <c r="A346" s="139"/>
      <c r="B346" s="139"/>
      <c r="C346" s="140"/>
      <c r="D346" s="140"/>
      <c r="E346" s="140"/>
      <c r="F346" s="102"/>
      <c r="G346" s="141"/>
      <c r="H346" s="140"/>
      <c r="I346" s="102"/>
      <c r="J346" s="141"/>
      <c r="K346" s="140"/>
      <c r="L346" s="139"/>
      <c r="M346" s="139"/>
      <c r="N346" s="139"/>
    </row>
    <row r="347">
      <c r="A347" s="139"/>
      <c r="B347" s="139"/>
      <c r="C347" s="140"/>
      <c r="D347" s="140"/>
      <c r="E347" s="140"/>
      <c r="F347" s="102"/>
      <c r="G347" s="141"/>
      <c r="H347" s="140"/>
      <c r="I347" s="102"/>
      <c r="J347" s="141"/>
      <c r="K347" s="140"/>
      <c r="L347" s="139"/>
      <c r="M347" s="139"/>
      <c r="N347" s="139"/>
    </row>
    <row r="348">
      <c r="A348" s="139"/>
      <c r="B348" s="139"/>
      <c r="C348" s="140"/>
      <c r="D348" s="140"/>
      <c r="E348" s="140"/>
      <c r="F348" s="102"/>
      <c r="G348" s="141"/>
      <c r="H348" s="140"/>
      <c r="I348" s="102"/>
      <c r="J348" s="141"/>
      <c r="K348" s="140"/>
      <c r="L348" s="139"/>
      <c r="M348" s="139"/>
      <c r="N348" s="139"/>
    </row>
    <row r="349">
      <c r="A349" s="139"/>
      <c r="B349" s="139"/>
      <c r="C349" s="140"/>
      <c r="D349" s="140"/>
      <c r="E349" s="140"/>
      <c r="F349" s="102"/>
      <c r="G349" s="141"/>
      <c r="H349" s="140"/>
      <c r="I349" s="102"/>
      <c r="J349" s="141"/>
      <c r="K349" s="140"/>
      <c r="L349" s="139"/>
      <c r="M349" s="139"/>
      <c r="N349" s="139"/>
    </row>
    <row r="350">
      <c r="A350" s="139"/>
      <c r="B350" s="139"/>
      <c r="C350" s="140"/>
      <c r="D350" s="140"/>
      <c r="E350" s="140"/>
      <c r="F350" s="102"/>
      <c r="G350" s="141"/>
      <c r="H350" s="140"/>
      <c r="I350" s="102"/>
      <c r="J350" s="141"/>
      <c r="K350" s="140"/>
      <c r="L350" s="139"/>
      <c r="M350" s="139"/>
      <c r="N350" s="139"/>
    </row>
    <row r="351">
      <c r="A351" s="139"/>
      <c r="B351" s="139"/>
      <c r="C351" s="140"/>
      <c r="D351" s="140"/>
      <c r="E351" s="140"/>
      <c r="F351" s="102"/>
      <c r="G351" s="141"/>
      <c r="H351" s="140"/>
      <c r="I351" s="102"/>
      <c r="J351" s="141"/>
      <c r="K351" s="140"/>
      <c r="L351" s="139"/>
      <c r="M351" s="139"/>
      <c r="N351" s="139"/>
    </row>
    <row r="352">
      <c r="A352" s="139"/>
      <c r="B352" s="139"/>
      <c r="C352" s="140"/>
      <c r="D352" s="140"/>
      <c r="E352" s="140"/>
      <c r="F352" s="102"/>
      <c r="G352" s="141"/>
      <c r="H352" s="140"/>
      <c r="I352" s="102"/>
      <c r="J352" s="141"/>
      <c r="K352" s="140"/>
      <c r="L352" s="139"/>
      <c r="M352" s="139"/>
      <c r="N352" s="139"/>
    </row>
    <row r="353">
      <c r="A353" s="139"/>
      <c r="B353" s="139"/>
      <c r="C353" s="140"/>
      <c r="D353" s="140"/>
      <c r="E353" s="140"/>
      <c r="F353" s="102"/>
      <c r="G353" s="141"/>
      <c r="H353" s="140"/>
      <c r="I353" s="102"/>
      <c r="J353" s="141"/>
      <c r="K353" s="140"/>
      <c r="L353" s="139"/>
      <c r="M353" s="139"/>
      <c r="N353" s="139"/>
    </row>
    <row r="354">
      <c r="A354" s="139"/>
      <c r="B354" s="139"/>
      <c r="C354" s="140"/>
      <c r="D354" s="140"/>
      <c r="E354" s="140"/>
      <c r="F354" s="102"/>
      <c r="G354" s="141"/>
      <c r="H354" s="140"/>
      <c r="I354" s="102"/>
      <c r="J354" s="141"/>
      <c r="K354" s="140"/>
      <c r="L354" s="139"/>
      <c r="M354" s="139"/>
      <c r="N354" s="139"/>
    </row>
    <row r="355">
      <c r="A355" s="139"/>
      <c r="B355" s="139"/>
      <c r="C355" s="140"/>
      <c r="D355" s="140"/>
      <c r="E355" s="140"/>
      <c r="F355" s="102"/>
      <c r="G355" s="141"/>
      <c r="H355" s="140"/>
      <c r="I355" s="102"/>
      <c r="J355" s="141"/>
      <c r="K355" s="140"/>
      <c r="L355" s="139"/>
      <c r="M355" s="139"/>
      <c r="N355" s="139"/>
    </row>
    <row r="356">
      <c r="A356" s="139"/>
      <c r="B356" s="139"/>
      <c r="C356" s="140"/>
      <c r="D356" s="140"/>
      <c r="E356" s="140"/>
      <c r="F356" s="102"/>
      <c r="G356" s="141"/>
      <c r="H356" s="140"/>
      <c r="I356" s="102"/>
      <c r="J356" s="141"/>
      <c r="K356" s="140"/>
      <c r="L356" s="139"/>
      <c r="M356" s="139"/>
      <c r="N356" s="139"/>
    </row>
    <row r="357">
      <c r="A357" s="139"/>
      <c r="B357" s="139"/>
      <c r="C357" s="140"/>
      <c r="D357" s="140"/>
      <c r="E357" s="140"/>
      <c r="F357" s="102"/>
      <c r="G357" s="141"/>
      <c r="H357" s="140"/>
      <c r="I357" s="102"/>
      <c r="J357" s="141"/>
      <c r="K357" s="140"/>
      <c r="L357" s="139"/>
      <c r="M357" s="139"/>
      <c r="N357" s="139"/>
    </row>
    <row r="358">
      <c r="A358" s="139"/>
      <c r="B358" s="139"/>
      <c r="C358" s="140"/>
      <c r="D358" s="140"/>
      <c r="E358" s="140"/>
      <c r="F358" s="102"/>
      <c r="G358" s="141"/>
      <c r="H358" s="140"/>
      <c r="I358" s="102"/>
      <c r="J358" s="141"/>
      <c r="K358" s="140"/>
      <c r="L358" s="139"/>
      <c r="M358" s="139"/>
      <c r="N358" s="139"/>
    </row>
    <row r="359">
      <c r="A359" s="139"/>
      <c r="B359" s="139"/>
      <c r="C359" s="140"/>
      <c r="D359" s="140"/>
      <c r="E359" s="140"/>
      <c r="F359" s="102"/>
      <c r="G359" s="141"/>
      <c r="H359" s="140"/>
      <c r="I359" s="102"/>
      <c r="J359" s="141"/>
      <c r="K359" s="140"/>
      <c r="L359" s="139"/>
      <c r="M359" s="139"/>
      <c r="N359" s="139"/>
    </row>
    <row r="360">
      <c r="A360" s="139"/>
      <c r="B360" s="139"/>
      <c r="C360" s="140"/>
      <c r="D360" s="140"/>
      <c r="E360" s="140"/>
      <c r="F360" s="102"/>
      <c r="G360" s="141"/>
      <c r="H360" s="140"/>
      <c r="I360" s="102"/>
      <c r="J360" s="141"/>
      <c r="K360" s="140"/>
      <c r="L360" s="139"/>
      <c r="M360" s="139"/>
      <c r="N360" s="139"/>
    </row>
    <row r="361">
      <c r="A361" s="139"/>
      <c r="B361" s="139"/>
      <c r="C361" s="140"/>
      <c r="D361" s="140"/>
      <c r="E361" s="140"/>
      <c r="F361" s="102"/>
      <c r="G361" s="141"/>
      <c r="H361" s="140"/>
      <c r="I361" s="102"/>
      <c r="J361" s="141"/>
      <c r="K361" s="140"/>
      <c r="L361" s="139"/>
      <c r="M361" s="139"/>
      <c r="N361" s="139"/>
    </row>
    <row r="362">
      <c r="A362" s="139"/>
      <c r="B362" s="139"/>
      <c r="C362" s="140"/>
      <c r="D362" s="140"/>
      <c r="E362" s="140"/>
      <c r="F362" s="102"/>
      <c r="G362" s="141"/>
      <c r="H362" s="140"/>
      <c r="I362" s="102"/>
      <c r="J362" s="141"/>
      <c r="K362" s="140"/>
      <c r="L362" s="139"/>
      <c r="M362" s="139"/>
      <c r="N362" s="139"/>
    </row>
    <row r="363">
      <c r="A363" s="139"/>
      <c r="B363" s="139"/>
      <c r="C363" s="140"/>
      <c r="D363" s="140"/>
      <c r="E363" s="140"/>
      <c r="F363" s="102"/>
      <c r="G363" s="141"/>
      <c r="H363" s="140"/>
      <c r="I363" s="102"/>
      <c r="J363" s="141"/>
      <c r="K363" s="140"/>
      <c r="L363" s="139"/>
      <c r="M363" s="139"/>
      <c r="N363" s="139"/>
    </row>
    <row r="364">
      <c r="A364" s="139"/>
      <c r="B364" s="139"/>
      <c r="C364" s="140"/>
      <c r="D364" s="140"/>
      <c r="E364" s="140"/>
      <c r="F364" s="102"/>
      <c r="G364" s="141"/>
      <c r="H364" s="140"/>
      <c r="I364" s="102"/>
      <c r="J364" s="141"/>
      <c r="K364" s="140"/>
      <c r="L364" s="139"/>
      <c r="M364" s="139"/>
      <c r="N364" s="139"/>
    </row>
    <row r="365">
      <c r="A365" s="139"/>
      <c r="B365" s="139"/>
      <c r="C365" s="140"/>
      <c r="D365" s="140"/>
      <c r="E365" s="140"/>
      <c r="F365" s="102"/>
      <c r="G365" s="141"/>
      <c r="H365" s="140"/>
      <c r="I365" s="102"/>
      <c r="J365" s="141"/>
      <c r="K365" s="140"/>
      <c r="L365" s="139"/>
      <c r="M365" s="139"/>
      <c r="N365" s="139"/>
    </row>
    <row r="366">
      <c r="A366" s="139"/>
      <c r="B366" s="139"/>
      <c r="C366" s="140"/>
      <c r="D366" s="140"/>
      <c r="E366" s="140"/>
      <c r="F366" s="102"/>
      <c r="G366" s="141"/>
      <c r="H366" s="140"/>
      <c r="I366" s="102"/>
      <c r="J366" s="141"/>
      <c r="K366" s="140"/>
      <c r="L366" s="139"/>
      <c r="M366" s="139"/>
      <c r="N366" s="139"/>
    </row>
    <row r="367">
      <c r="A367" s="139"/>
      <c r="B367" s="139"/>
      <c r="C367" s="140"/>
      <c r="D367" s="140"/>
      <c r="E367" s="140"/>
      <c r="F367" s="102"/>
      <c r="G367" s="141"/>
      <c r="H367" s="140"/>
      <c r="I367" s="102"/>
      <c r="J367" s="141"/>
      <c r="K367" s="140"/>
      <c r="L367" s="139"/>
      <c r="M367" s="139"/>
      <c r="N367" s="139"/>
    </row>
    <row r="368">
      <c r="A368" s="139"/>
      <c r="B368" s="139"/>
      <c r="C368" s="140"/>
      <c r="D368" s="140"/>
      <c r="E368" s="140"/>
      <c r="F368" s="102"/>
      <c r="G368" s="141"/>
      <c r="H368" s="140"/>
      <c r="I368" s="102"/>
      <c r="J368" s="141"/>
      <c r="K368" s="140"/>
      <c r="L368" s="139"/>
      <c r="M368" s="139"/>
      <c r="N368" s="139"/>
    </row>
    <row r="369">
      <c r="A369" s="139"/>
      <c r="B369" s="139"/>
      <c r="C369" s="140"/>
      <c r="D369" s="140"/>
      <c r="E369" s="140"/>
      <c r="F369" s="102"/>
      <c r="G369" s="141"/>
      <c r="H369" s="140"/>
      <c r="I369" s="102"/>
      <c r="J369" s="141"/>
      <c r="K369" s="140"/>
      <c r="L369" s="139"/>
      <c r="M369" s="139"/>
      <c r="N369" s="139"/>
    </row>
    <row r="370">
      <c r="A370" s="139"/>
      <c r="B370" s="139"/>
      <c r="C370" s="140"/>
      <c r="D370" s="140"/>
      <c r="E370" s="140"/>
      <c r="F370" s="102"/>
      <c r="G370" s="141"/>
      <c r="H370" s="140"/>
      <c r="I370" s="102"/>
      <c r="J370" s="141"/>
      <c r="K370" s="140"/>
      <c r="L370" s="139"/>
      <c r="M370" s="139"/>
      <c r="N370" s="139"/>
    </row>
    <row r="371">
      <c r="A371" s="139"/>
      <c r="B371" s="139"/>
      <c r="C371" s="140"/>
      <c r="D371" s="140"/>
      <c r="E371" s="140"/>
      <c r="F371" s="102"/>
      <c r="G371" s="141"/>
      <c r="H371" s="140"/>
      <c r="I371" s="102"/>
      <c r="J371" s="141"/>
      <c r="K371" s="140"/>
      <c r="L371" s="139"/>
      <c r="M371" s="139"/>
      <c r="N371" s="139"/>
    </row>
    <row r="372">
      <c r="A372" s="139"/>
      <c r="B372" s="139"/>
      <c r="C372" s="140"/>
      <c r="D372" s="140"/>
      <c r="E372" s="140"/>
      <c r="F372" s="102"/>
      <c r="G372" s="141"/>
      <c r="H372" s="140"/>
      <c r="I372" s="102"/>
      <c r="J372" s="141"/>
      <c r="K372" s="140"/>
      <c r="L372" s="139"/>
      <c r="M372" s="139"/>
      <c r="N372" s="139"/>
    </row>
    <row r="373">
      <c r="A373" s="139"/>
      <c r="B373" s="139"/>
      <c r="C373" s="140"/>
      <c r="D373" s="140"/>
      <c r="E373" s="140"/>
      <c r="F373" s="102"/>
      <c r="G373" s="141"/>
      <c r="H373" s="140"/>
      <c r="I373" s="102"/>
      <c r="J373" s="141"/>
      <c r="K373" s="140"/>
      <c r="L373" s="139"/>
      <c r="M373" s="139"/>
      <c r="N373" s="139"/>
    </row>
    <row r="374">
      <c r="A374" s="139"/>
      <c r="B374" s="139"/>
      <c r="C374" s="140"/>
      <c r="D374" s="140"/>
      <c r="E374" s="140"/>
      <c r="F374" s="102"/>
      <c r="G374" s="141"/>
      <c r="H374" s="140"/>
      <c r="I374" s="102"/>
      <c r="J374" s="141"/>
      <c r="K374" s="140"/>
      <c r="L374" s="139"/>
      <c r="M374" s="139"/>
      <c r="N374" s="139"/>
    </row>
    <row r="375">
      <c r="A375" s="139"/>
      <c r="B375" s="139"/>
      <c r="C375" s="140"/>
      <c r="D375" s="140"/>
      <c r="E375" s="140"/>
      <c r="F375" s="102"/>
      <c r="G375" s="141"/>
      <c r="H375" s="140"/>
      <c r="I375" s="102"/>
      <c r="J375" s="141"/>
      <c r="K375" s="140"/>
      <c r="L375" s="139"/>
      <c r="M375" s="139"/>
      <c r="N375" s="139"/>
    </row>
    <row r="376">
      <c r="A376" s="139"/>
      <c r="B376" s="139"/>
      <c r="C376" s="140"/>
      <c r="D376" s="140"/>
      <c r="E376" s="140"/>
      <c r="F376" s="102"/>
      <c r="G376" s="141"/>
      <c r="H376" s="140"/>
      <c r="I376" s="102"/>
      <c r="J376" s="141"/>
      <c r="K376" s="140"/>
      <c r="L376" s="139"/>
      <c r="M376" s="139"/>
      <c r="N376" s="139"/>
    </row>
    <row r="377">
      <c r="A377" s="139"/>
      <c r="B377" s="139"/>
      <c r="C377" s="140"/>
      <c r="D377" s="140"/>
      <c r="E377" s="140"/>
      <c r="F377" s="102"/>
      <c r="G377" s="141"/>
      <c r="H377" s="140"/>
      <c r="I377" s="102"/>
      <c r="J377" s="141"/>
      <c r="K377" s="140"/>
      <c r="L377" s="139"/>
      <c r="M377" s="139"/>
      <c r="N377" s="139"/>
    </row>
    <row r="378">
      <c r="A378" s="139"/>
      <c r="B378" s="139"/>
      <c r="C378" s="140"/>
      <c r="D378" s="140"/>
      <c r="E378" s="140"/>
      <c r="F378" s="102"/>
      <c r="G378" s="141"/>
      <c r="H378" s="140"/>
      <c r="I378" s="102"/>
      <c r="J378" s="141"/>
      <c r="K378" s="140"/>
      <c r="L378" s="139"/>
      <c r="M378" s="139"/>
      <c r="N378" s="139"/>
    </row>
    <row r="379">
      <c r="A379" s="139"/>
      <c r="B379" s="139"/>
      <c r="C379" s="140"/>
      <c r="D379" s="140"/>
      <c r="E379" s="140"/>
      <c r="F379" s="102"/>
      <c r="G379" s="141"/>
      <c r="H379" s="140"/>
      <c r="I379" s="102"/>
      <c r="J379" s="141"/>
      <c r="K379" s="140"/>
      <c r="L379" s="139"/>
      <c r="M379" s="139"/>
      <c r="N379" s="139"/>
    </row>
    <row r="380">
      <c r="A380" s="139"/>
      <c r="B380" s="139"/>
      <c r="C380" s="140"/>
      <c r="D380" s="140"/>
      <c r="E380" s="140"/>
      <c r="F380" s="102"/>
      <c r="G380" s="141"/>
      <c r="H380" s="140"/>
      <c r="I380" s="102"/>
      <c r="J380" s="141"/>
      <c r="K380" s="140"/>
      <c r="L380" s="139"/>
      <c r="M380" s="139"/>
      <c r="N380" s="139"/>
    </row>
    <row r="381">
      <c r="A381" s="139"/>
      <c r="B381" s="139"/>
      <c r="C381" s="140"/>
      <c r="D381" s="140"/>
      <c r="E381" s="140"/>
      <c r="F381" s="102"/>
      <c r="G381" s="141"/>
      <c r="H381" s="140"/>
      <c r="I381" s="102"/>
      <c r="J381" s="141"/>
      <c r="K381" s="140"/>
      <c r="L381" s="139"/>
      <c r="M381" s="139"/>
      <c r="N381" s="139"/>
    </row>
    <row r="382">
      <c r="A382" s="139"/>
      <c r="B382" s="139"/>
      <c r="C382" s="140"/>
      <c r="D382" s="140"/>
      <c r="E382" s="140"/>
      <c r="F382" s="102"/>
      <c r="G382" s="141"/>
      <c r="H382" s="140"/>
      <c r="I382" s="102"/>
      <c r="J382" s="141"/>
      <c r="K382" s="140"/>
      <c r="L382" s="139"/>
      <c r="M382" s="139"/>
      <c r="N382" s="139"/>
    </row>
    <row r="383">
      <c r="A383" s="139"/>
      <c r="B383" s="139"/>
      <c r="C383" s="140"/>
      <c r="D383" s="140"/>
      <c r="E383" s="140"/>
      <c r="F383" s="102"/>
      <c r="G383" s="141"/>
      <c r="H383" s="140"/>
      <c r="I383" s="102"/>
      <c r="J383" s="141"/>
      <c r="K383" s="140"/>
      <c r="L383" s="139"/>
      <c r="M383" s="139"/>
      <c r="N383" s="139"/>
    </row>
    <row r="384">
      <c r="A384" s="139"/>
      <c r="B384" s="139"/>
      <c r="C384" s="140"/>
      <c r="D384" s="140"/>
      <c r="E384" s="140"/>
      <c r="F384" s="102"/>
      <c r="G384" s="141"/>
      <c r="H384" s="140"/>
      <c r="I384" s="102"/>
      <c r="J384" s="141"/>
      <c r="K384" s="140"/>
      <c r="L384" s="139"/>
      <c r="M384" s="139"/>
      <c r="N384" s="139"/>
    </row>
    <row r="385">
      <c r="A385" s="139"/>
      <c r="B385" s="139"/>
      <c r="C385" s="140"/>
      <c r="D385" s="140"/>
      <c r="E385" s="140"/>
      <c r="F385" s="102"/>
      <c r="G385" s="141"/>
      <c r="H385" s="140"/>
      <c r="I385" s="102"/>
      <c r="J385" s="141"/>
      <c r="K385" s="140"/>
      <c r="L385" s="139"/>
      <c r="M385" s="139"/>
      <c r="N385" s="139"/>
    </row>
    <row r="386">
      <c r="A386" s="139"/>
      <c r="B386" s="139"/>
      <c r="C386" s="140"/>
      <c r="D386" s="140"/>
      <c r="E386" s="140"/>
      <c r="F386" s="102"/>
      <c r="G386" s="141"/>
      <c r="H386" s="140"/>
      <c r="I386" s="102"/>
      <c r="J386" s="141"/>
      <c r="K386" s="140"/>
      <c r="L386" s="139"/>
      <c r="M386" s="139"/>
      <c r="N386" s="139"/>
    </row>
    <row r="387">
      <c r="A387" s="139"/>
      <c r="B387" s="139"/>
      <c r="C387" s="140"/>
      <c r="D387" s="140"/>
      <c r="E387" s="140"/>
      <c r="F387" s="102"/>
      <c r="G387" s="141"/>
      <c r="H387" s="140"/>
      <c r="I387" s="102"/>
      <c r="J387" s="141"/>
      <c r="K387" s="140"/>
      <c r="L387" s="139"/>
      <c r="M387" s="139"/>
      <c r="N387" s="139"/>
    </row>
    <row r="388">
      <c r="A388" s="139"/>
      <c r="B388" s="139"/>
      <c r="C388" s="140"/>
      <c r="D388" s="140"/>
      <c r="E388" s="140"/>
      <c r="F388" s="102"/>
      <c r="G388" s="141"/>
      <c r="H388" s="140"/>
      <c r="I388" s="102"/>
      <c r="J388" s="141"/>
      <c r="K388" s="140"/>
      <c r="L388" s="139"/>
      <c r="M388" s="139"/>
      <c r="N388" s="139"/>
    </row>
    <row r="389">
      <c r="A389" s="139"/>
      <c r="B389" s="139"/>
      <c r="C389" s="140"/>
      <c r="D389" s="140"/>
      <c r="E389" s="140"/>
      <c r="F389" s="102"/>
      <c r="G389" s="141"/>
      <c r="H389" s="140"/>
      <c r="I389" s="102"/>
      <c r="J389" s="141"/>
      <c r="K389" s="140"/>
      <c r="L389" s="139"/>
      <c r="M389" s="139"/>
      <c r="N389" s="139"/>
    </row>
    <row r="390">
      <c r="A390" s="139"/>
      <c r="B390" s="139"/>
      <c r="C390" s="140"/>
      <c r="D390" s="140"/>
      <c r="E390" s="140"/>
      <c r="F390" s="102"/>
      <c r="G390" s="141"/>
      <c r="H390" s="140"/>
      <c r="I390" s="102"/>
      <c r="J390" s="141"/>
      <c r="K390" s="140"/>
      <c r="L390" s="139"/>
      <c r="M390" s="139"/>
      <c r="N390" s="139"/>
    </row>
    <row r="391">
      <c r="A391" s="139"/>
      <c r="B391" s="139"/>
      <c r="C391" s="140"/>
      <c r="D391" s="140"/>
      <c r="E391" s="140"/>
      <c r="F391" s="102"/>
      <c r="G391" s="141"/>
      <c r="H391" s="140"/>
      <c r="I391" s="102"/>
      <c r="J391" s="141"/>
      <c r="K391" s="140"/>
      <c r="L391" s="139"/>
      <c r="M391" s="139"/>
      <c r="N391" s="139"/>
    </row>
    <row r="392">
      <c r="A392" s="139"/>
      <c r="B392" s="139"/>
      <c r="C392" s="140"/>
      <c r="D392" s="140"/>
      <c r="E392" s="140"/>
      <c r="F392" s="102"/>
      <c r="G392" s="141"/>
      <c r="H392" s="140"/>
      <c r="I392" s="102"/>
      <c r="J392" s="141"/>
      <c r="K392" s="140"/>
      <c r="L392" s="139"/>
      <c r="M392" s="139"/>
      <c r="N392" s="139"/>
    </row>
    <row r="393">
      <c r="A393" s="139"/>
      <c r="B393" s="139"/>
      <c r="C393" s="140"/>
      <c r="D393" s="140"/>
      <c r="E393" s="140"/>
      <c r="F393" s="102"/>
      <c r="G393" s="141"/>
      <c r="H393" s="140"/>
      <c r="I393" s="102"/>
      <c r="J393" s="141"/>
      <c r="K393" s="140"/>
      <c r="L393" s="139"/>
      <c r="M393" s="139"/>
      <c r="N393" s="139"/>
    </row>
    <row r="394">
      <c r="A394" s="139"/>
      <c r="B394" s="139"/>
      <c r="C394" s="140"/>
      <c r="D394" s="140"/>
      <c r="E394" s="140"/>
      <c r="F394" s="102"/>
      <c r="G394" s="141"/>
      <c r="H394" s="140"/>
      <c r="I394" s="102"/>
      <c r="J394" s="141"/>
      <c r="K394" s="140"/>
      <c r="L394" s="139"/>
      <c r="M394" s="139"/>
      <c r="N394" s="139"/>
    </row>
    <row r="395">
      <c r="A395" s="139"/>
      <c r="B395" s="139"/>
      <c r="C395" s="140"/>
      <c r="D395" s="140"/>
      <c r="E395" s="140"/>
      <c r="F395" s="102"/>
      <c r="G395" s="141"/>
      <c r="H395" s="140"/>
      <c r="I395" s="102"/>
      <c r="J395" s="141"/>
      <c r="K395" s="140"/>
      <c r="L395" s="139"/>
      <c r="M395" s="139"/>
      <c r="N395" s="139"/>
    </row>
    <row r="396">
      <c r="A396" s="139"/>
      <c r="B396" s="139"/>
      <c r="C396" s="140"/>
      <c r="D396" s="140"/>
      <c r="E396" s="140"/>
      <c r="F396" s="102"/>
      <c r="G396" s="141"/>
      <c r="H396" s="140"/>
      <c r="I396" s="102"/>
      <c r="J396" s="141"/>
      <c r="K396" s="140"/>
      <c r="L396" s="139"/>
      <c r="M396" s="139"/>
      <c r="N396" s="139"/>
    </row>
    <row r="397">
      <c r="A397" s="139"/>
      <c r="B397" s="139"/>
      <c r="C397" s="140"/>
      <c r="D397" s="140"/>
      <c r="E397" s="140"/>
      <c r="F397" s="102"/>
      <c r="G397" s="141"/>
      <c r="H397" s="140"/>
      <c r="I397" s="102"/>
      <c r="J397" s="141"/>
      <c r="K397" s="140"/>
      <c r="L397" s="139"/>
      <c r="M397" s="139"/>
      <c r="N397" s="139"/>
    </row>
    <row r="398">
      <c r="A398" s="139"/>
      <c r="B398" s="139"/>
      <c r="C398" s="140"/>
      <c r="D398" s="140"/>
      <c r="E398" s="140"/>
      <c r="F398" s="102"/>
      <c r="G398" s="141"/>
      <c r="H398" s="140"/>
      <c r="I398" s="102"/>
      <c r="J398" s="141"/>
      <c r="K398" s="140"/>
      <c r="L398" s="139"/>
      <c r="M398" s="139"/>
      <c r="N398" s="139"/>
    </row>
    <row r="399">
      <c r="A399" s="139"/>
      <c r="B399" s="139"/>
      <c r="C399" s="140"/>
      <c r="D399" s="140"/>
      <c r="E399" s="140"/>
      <c r="F399" s="102"/>
      <c r="G399" s="141"/>
      <c r="H399" s="140"/>
      <c r="I399" s="102"/>
      <c r="J399" s="141"/>
      <c r="K399" s="140"/>
      <c r="L399" s="139"/>
      <c r="M399" s="139"/>
      <c r="N399" s="139"/>
    </row>
    <row r="400">
      <c r="A400" s="139"/>
      <c r="B400" s="139"/>
      <c r="C400" s="140"/>
      <c r="D400" s="140"/>
      <c r="E400" s="140"/>
      <c r="F400" s="102"/>
      <c r="G400" s="141"/>
      <c r="H400" s="140"/>
      <c r="I400" s="102"/>
      <c r="J400" s="141"/>
      <c r="K400" s="140"/>
      <c r="L400" s="139"/>
      <c r="M400" s="139"/>
      <c r="N400" s="139"/>
    </row>
    <row r="401">
      <c r="A401" s="139"/>
      <c r="B401" s="139"/>
      <c r="C401" s="140"/>
      <c r="D401" s="140"/>
      <c r="E401" s="140"/>
      <c r="F401" s="102"/>
      <c r="G401" s="141"/>
      <c r="H401" s="140"/>
      <c r="I401" s="102"/>
      <c r="J401" s="141"/>
      <c r="K401" s="140"/>
      <c r="L401" s="139"/>
      <c r="M401" s="139"/>
      <c r="N401" s="139"/>
    </row>
    <row r="402">
      <c r="A402" s="139"/>
      <c r="B402" s="139"/>
      <c r="C402" s="140"/>
      <c r="D402" s="140"/>
      <c r="E402" s="140"/>
      <c r="F402" s="102"/>
      <c r="G402" s="141"/>
      <c r="H402" s="140"/>
      <c r="I402" s="102"/>
      <c r="J402" s="141"/>
      <c r="K402" s="140"/>
      <c r="L402" s="139"/>
      <c r="M402" s="139"/>
      <c r="N402" s="139"/>
    </row>
    <row r="403">
      <c r="A403" s="139"/>
      <c r="B403" s="139"/>
      <c r="C403" s="140"/>
      <c r="D403" s="140"/>
      <c r="E403" s="140"/>
      <c r="F403" s="102"/>
      <c r="G403" s="141"/>
      <c r="H403" s="140"/>
      <c r="I403" s="102"/>
      <c r="J403" s="141"/>
      <c r="K403" s="140"/>
      <c r="L403" s="139"/>
      <c r="M403" s="139"/>
      <c r="N403" s="139"/>
    </row>
    <row r="404">
      <c r="A404" s="139"/>
      <c r="B404" s="139"/>
      <c r="C404" s="140"/>
      <c r="D404" s="140"/>
      <c r="E404" s="140"/>
      <c r="F404" s="102"/>
      <c r="G404" s="141"/>
      <c r="H404" s="140"/>
      <c r="I404" s="102"/>
      <c r="J404" s="141"/>
      <c r="K404" s="140"/>
      <c r="L404" s="139"/>
      <c r="M404" s="139"/>
      <c r="N404" s="139"/>
    </row>
    <row r="405">
      <c r="A405" s="139"/>
      <c r="B405" s="139"/>
      <c r="C405" s="140"/>
      <c r="D405" s="140"/>
      <c r="E405" s="140"/>
      <c r="F405" s="102"/>
      <c r="G405" s="141"/>
      <c r="H405" s="140"/>
      <c r="I405" s="102"/>
      <c r="J405" s="141"/>
      <c r="K405" s="140"/>
      <c r="L405" s="139"/>
      <c r="M405" s="139"/>
      <c r="N405" s="139"/>
    </row>
    <row r="406">
      <c r="A406" s="139"/>
      <c r="B406" s="139"/>
      <c r="C406" s="140"/>
      <c r="D406" s="140"/>
      <c r="E406" s="140"/>
      <c r="F406" s="102"/>
      <c r="G406" s="141"/>
      <c r="H406" s="140"/>
      <c r="I406" s="102"/>
      <c r="J406" s="141"/>
      <c r="K406" s="140"/>
      <c r="L406" s="139"/>
      <c r="M406" s="139"/>
      <c r="N406" s="139"/>
    </row>
    <row r="407">
      <c r="A407" s="139"/>
      <c r="B407" s="139"/>
      <c r="C407" s="140"/>
      <c r="D407" s="140"/>
      <c r="E407" s="140"/>
      <c r="F407" s="102"/>
      <c r="G407" s="141"/>
      <c r="H407" s="140"/>
      <c r="I407" s="102"/>
      <c r="J407" s="141"/>
      <c r="K407" s="140"/>
      <c r="L407" s="139"/>
      <c r="M407" s="139"/>
      <c r="N407" s="139"/>
    </row>
    <row r="408">
      <c r="A408" s="139"/>
      <c r="B408" s="139"/>
      <c r="C408" s="140"/>
      <c r="D408" s="140"/>
      <c r="E408" s="140"/>
      <c r="F408" s="102"/>
      <c r="G408" s="141"/>
      <c r="H408" s="140"/>
      <c r="I408" s="102"/>
      <c r="J408" s="141"/>
      <c r="K408" s="140"/>
      <c r="L408" s="139"/>
      <c r="M408" s="139"/>
      <c r="N408" s="139"/>
    </row>
    <row r="409">
      <c r="A409" s="139"/>
      <c r="B409" s="139"/>
      <c r="C409" s="140"/>
      <c r="D409" s="140"/>
      <c r="E409" s="140"/>
      <c r="F409" s="102"/>
      <c r="G409" s="141"/>
      <c r="H409" s="140"/>
      <c r="I409" s="102"/>
      <c r="J409" s="141"/>
      <c r="K409" s="140"/>
      <c r="L409" s="139"/>
      <c r="M409" s="139"/>
      <c r="N409" s="139"/>
    </row>
    <row r="410">
      <c r="A410" s="139"/>
      <c r="B410" s="139"/>
      <c r="C410" s="140"/>
      <c r="D410" s="140"/>
      <c r="E410" s="140"/>
      <c r="F410" s="102"/>
      <c r="G410" s="141"/>
      <c r="H410" s="140"/>
      <c r="I410" s="102"/>
      <c r="J410" s="141"/>
      <c r="K410" s="140"/>
      <c r="L410" s="139"/>
      <c r="M410" s="139"/>
      <c r="N410" s="139"/>
    </row>
    <row r="411">
      <c r="A411" s="139"/>
      <c r="B411" s="139"/>
      <c r="C411" s="140"/>
      <c r="D411" s="140"/>
      <c r="E411" s="140"/>
      <c r="F411" s="102"/>
      <c r="G411" s="141"/>
      <c r="H411" s="140"/>
      <c r="I411" s="102"/>
      <c r="J411" s="141"/>
      <c r="K411" s="140"/>
      <c r="L411" s="139"/>
      <c r="M411" s="139"/>
      <c r="N411" s="139"/>
    </row>
    <row r="412">
      <c r="A412" s="139"/>
      <c r="B412" s="139"/>
      <c r="C412" s="140"/>
      <c r="D412" s="140"/>
      <c r="E412" s="140"/>
      <c r="F412" s="102"/>
      <c r="G412" s="141"/>
      <c r="H412" s="140"/>
      <c r="I412" s="102"/>
      <c r="J412" s="141"/>
      <c r="K412" s="140"/>
      <c r="L412" s="139"/>
      <c r="M412" s="139"/>
      <c r="N412" s="139"/>
    </row>
    <row r="413">
      <c r="A413" s="139"/>
      <c r="B413" s="139"/>
      <c r="C413" s="140"/>
      <c r="D413" s="140"/>
      <c r="E413" s="140"/>
      <c r="F413" s="102"/>
      <c r="G413" s="141"/>
      <c r="H413" s="140"/>
      <c r="I413" s="102"/>
      <c r="J413" s="141"/>
      <c r="K413" s="140"/>
      <c r="L413" s="139"/>
      <c r="M413" s="139"/>
      <c r="N413" s="139"/>
    </row>
    <row r="414">
      <c r="A414" s="139"/>
      <c r="B414" s="139"/>
      <c r="C414" s="140"/>
      <c r="D414" s="140"/>
      <c r="E414" s="140"/>
      <c r="F414" s="102"/>
      <c r="G414" s="141"/>
      <c r="H414" s="140"/>
      <c r="I414" s="102"/>
      <c r="J414" s="141"/>
      <c r="K414" s="140"/>
      <c r="L414" s="139"/>
      <c r="M414" s="139"/>
      <c r="N414" s="139"/>
    </row>
    <row r="415">
      <c r="A415" s="139"/>
      <c r="B415" s="139"/>
      <c r="C415" s="140"/>
      <c r="D415" s="140"/>
      <c r="E415" s="140"/>
      <c r="F415" s="102"/>
      <c r="G415" s="141"/>
      <c r="H415" s="140"/>
      <c r="I415" s="102"/>
      <c r="J415" s="141"/>
      <c r="K415" s="140"/>
      <c r="L415" s="139"/>
      <c r="M415" s="139"/>
      <c r="N415" s="139"/>
    </row>
    <row r="416">
      <c r="A416" s="139"/>
      <c r="B416" s="139"/>
      <c r="C416" s="140"/>
      <c r="D416" s="140"/>
      <c r="E416" s="140"/>
      <c r="F416" s="102"/>
      <c r="G416" s="141"/>
      <c r="H416" s="140"/>
      <c r="I416" s="102"/>
      <c r="J416" s="141"/>
      <c r="K416" s="140"/>
      <c r="L416" s="139"/>
      <c r="M416" s="139"/>
      <c r="N416" s="139"/>
    </row>
    <row r="417">
      <c r="A417" s="139"/>
      <c r="B417" s="139"/>
      <c r="C417" s="140"/>
      <c r="D417" s="140"/>
      <c r="E417" s="140"/>
      <c r="F417" s="102"/>
      <c r="G417" s="141"/>
      <c r="H417" s="140"/>
      <c r="I417" s="102"/>
      <c r="J417" s="141"/>
      <c r="K417" s="140"/>
      <c r="L417" s="139"/>
      <c r="M417" s="139"/>
      <c r="N417" s="139"/>
    </row>
    <row r="418">
      <c r="A418" s="139"/>
      <c r="B418" s="139"/>
      <c r="C418" s="140"/>
      <c r="D418" s="140"/>
      <c r="E418" s="140"/>
      <c r="F418" s="102"/>
      <c r="G418" s="141"/>
      <c r="H418" s="140"/>
      <c r="I418" s="102"/>
      <c r="J418" s="141"/>
      <c r="K418" s="140"/>
      <c r="L418" s="139"/>
      <c r="M418" s="139"/>
      <c r="N418" s="139"/>
    </row>
    <row r="419">
      <c r="A419" s="139"/>
      <c r="B419" s="139"/>
      <c r="C419" s="140"/>
      <c r="D419" s="140"/>
      <c r="E419" s="140"/>
      <c r="F419" s="102"/>
      <c r="G419" s="141"/>
      <c r="H419" s="140"/>
      <c r="I419" s="102"/>
      <c r="J419" s="141"/>
      <c r="K419" s="140"/>
      <c r="L419" s="139"/>
      <c r="M419" s="139"/>
      <c r="N419" s="139"/>
    </row>
    <row r="420">
      <c r="A420" s="139"/>
      <c r="B420" s="139"/>
      <c r="C420" s="140"/>
      <c r="D420" s="140"/>
      <c r="E420" s="140"/>
      <c r="F420" s="102"/>
      <c r="G420" s="141"/>
      <c r="H420" s="140"/>
      <c r="I420" s="102"/>
      <c r="J420" s="141"/>
      <c r="K420" s="140"/>
      <c r="L420" s="139"/>
      <c r="M420" s="139"/>
      <c r="N420" s="139"/>
    </row>
    <row r="421">
      <c r="A421" s="139"/>
      <c r="B421" s="139"/>
      <c r="C421" s="140"/>
      <c r="D421" s="140"/>
      <c r="E421" s="140"/>
      <c r="F421" s="102"/>
      <c r="G421" s="141"/>
      <c r="H421" s="140"/>
      <c r="I421" s="102"/>
      <c r="J421" s="141"/>
      <c r="K421" s="140"/>
      <c r="L421" s="139"/>
      <c r="M421" s="139"/>
      <c r="N421" s="139"/>
    </row>
    <row r="422">
      <c r="A422" s="139"/>
      <c r="B422" s="139"/>
      <c r="C422" s="140"/>
      <c r="D422" s="140"/>
      <c r="E422" s="140"/>
      <c r="F422" s="102"/>
      <c r="G422" s="141"/>
      <c r="H422" s="140"/>
      <c r="I422" s="102"/>
      <c r="J422" s="141"/>
      <c r="K422" s="140"/>
      <c r="L422" s="139"/>
      <c r="M422" s="139"/>
      <c r="N422" s="139"/>
    </row>
    <row r="423">
      <c r="A423" s="139"/>
      <c r="B423" s="139"/>
      <c r="C423" s="140"/>
      <c r="D423" s="140"/>
      <c r="E423" s="140"/>
      <c r="F423" s="102"/>
      <c r="G423" s="141"/>
      <c r="H423" s="140"/>
      <c r="I423" s="102"/>
      <c r="J423" s="141"/>
      <c r="K423" s="140"/>
      <c r="L423" s="139"/>
      <c r="M423" s="139"/>
      <c r="N423" s="139"/>
    </row>
    <row r="424">
      <c r="A424" s="139"/>
      <c r="B424" s="139"/>
      <c r="C424" s="140"/>
      <c r="D424" s="140"/>
      <c r="E424" s="140"/>
      <c r="F424" s="102"/>
      <c r="G424" s="141"/>
      <c r="H424" s="140"/>
      <c r="I424" s="102"/>
      <c r="J424" s="141"/>
      <c r="K424" s="140"/>
      <c r="L424" s="139"/>
      <c r="M424" s="139"/>
      <c r="N424" s="139"/>
    </row>
    <row r="425">
      <c r="A425" s="139"/>
      <c r="B425" s="139"/>
      <c r="C425" s="140"/>
      <c r="D425" s="140"/>
      <c r="E425" s="140"/>
      <c r="F425" s="102"/>
      <c r="G425" s="141"/>
      <c r="H425" s="140"/>
      <c r="I425" s="102"/>
      <c r="J425" s="141"/>
      <c r="K425" s="140"/>
      <c r="L425" s="139"/>
      <c r="M425" s="139"/>
      <c r="N425" s="139"/>
    </row>
    <row r="426">
      <c r="A426" s="139"/>
      <c r="B426" s="139"/>
      <c r="C426" s="140"/>
      <c r="D426" s="140"/>
      <c r="E426" s="140"/>
      <c r="F426" s="102"/>
      <c r="G426" s="141"/>
      <c r="H426" s="140"/>
      <c r="I426" s="102"/>
      <c r="J426" s="141"/>
      <c r="K426" s="140"/>
      <c r="L426" s="139"/>
      <c r="M426" s="139"/>
      <c r="N426" s="139"/>
    </row>
    <row r="427">
      <c r="A427" s="139"/>
      <c r="B427" s="139"/>
      <c r="C427" s="140"/>
      <c r="D427" s="140"/>
      <c r="E427" s="140"/>
      <c r="F427" s="102"/>
      <c r="G427" s="141"/>
      <c r="H427" s="140"/>
      <c r="I427" s="102"/>
      <c r="J427" s="141"/>
      <c r="K427" s="140"/>
      <c r="L427" s="139"/>
      <c r="M427" s="139"/>
      <c r="N427" s="139"/>
    </row>
    <row r="428">
      <c r="A428" s="139"/>
      <c r="B428" s="139"/>
      <c r="C428" s="140"/>
      <c r="D428" s="140"/>
      <c r="E428" s="140"/>
      <c r="F428" s="102"/>
      <c r="G428" s="141"/>
      <c r="H428" s="140"/>
      <c r="I428" s="102"/>
      <c r="J428" s="141"/>
      <c r="K428" s="140"/>
      <c r="L428" s="139"/>
      <c r="M428" s="139"/>
      <c r="N428" s="139"/>
    </row>
    <row r="429">
      <c r="A429" s="139"/>
      <c r="B429" s="139"/>
      <c r="C429" s="140"/>
      <c r="D429" s="140"/>
      <c r="E429" s="140"/>
      <c r="F429" s="102"/>
      <c r="G429" s="141"/>
      <c r="H429" s="140"/>
      <c r="I429" s="102"/>
      <c r="J429" s="141"/>
      <c r="K429" s="140"/>
      <c r="L429" s="139"/>
      <c r="M429" s="139"/>
      <c r="N429" s="139"/>
    </row>
    <row r="430">
      <c r="A430" s="139"/>
      <c r="B430" s="139"/>
      <c r="C430" s="140"/>
      <c r="D430" s="140"/>
      <c r="E430" s="140"/>
      <c r="F430" s="102"/>
      <c r="G430" s="141"/>
      <c r="H430" s="140"/>
      <c r="I430" s="102"/>
      <c r="J430" s="141"/>
      <c r="K430" s="140"/>
      <c r="L430" s="139"/>
      <c r="M430" s="139"/>
      <c r="N430" s="139"/>
    </row>
    <row r="431">
      <c r="A431" s="139"/>
      <c r="B431" s="139"/>
      <c r="C431" s="140"/>
      <c r="D431" s="140"/>
      <c r="E431" s="140"/>
      <c r="F431" s="102"/>
      <c r="G431" s="141"/>
      <c r="H431" s="140"/>
      <c r="I431" s="102"/>
      <c r="J431" s="141"/>
      <c r="K431" s="140"/>
      <c r="L431" s="139"/>
      <c r="M431" s="139"/>
      <c r="N431" s="139"/>
    </row>
    <row r="432">
      <c r="A432" s="139"/>
      <c r="B432" s="139"/>
      <c r="C432" s="140"/>
      <c r="D432" s="140"/>
      <c r="E432" s="140"/>
      <c r="F432" s="102"/>
      <c r="G432" s="141"/>
      <c r="H432" s="140"/>
      <c r="I432" s="102"/>
      <c r="J432" s="141"/>
      <c r="K432" s="140"/>
      <c r="L432" s="139"/>
      <c r="M432" s="139"/>
      <c r="N432" s="139"/>
    </row>
    <row r="433">
      <c r="A433" s="139"/>
      <c r="B433" s="139"/>
      <c r="C433" s="140"/>
      <c r="D433" s="140"/>
      <c r="E433" s="140"/>
      <c r="F433" s="102"/>
      <c r="G433" s="141"/>
      <c r="H433" s="140"/>
      <c r="I433" s="102"/>
      <c r="J433" s="141"/>
      <c r="K433" s="140"/>
      <c r="L433" s="139"/>
      <c r="M433" s="139"/>
      <c r="N433" s="139"/>
    </row>
    <row r="434">
      <c r="A434" s="139"/>
      <c r="B434" s="139"/>
      <c r="C434" s="140"/>
      <c r="D434" s="140"/>
      <c r="E434" s="140"/>
      <c r="F434" s="102"/>
      <c r="G434" s="141"/>
      <c r="H434" s="140"/>
      <c r="I434" s="102"/>
      <c r="J434" s="141"/>
      <c r="K434" s="140"/>
      <c r="L434" s="139"/>
      <c r="M434" s="139"/>
      <c r="N434" s="139"/>
    </row>
    <row r="435">
      <c r="A435" s="139"/>
      <c r="B435" s="139"/>
      <c r="C435" s="140"/>
      <c r="D435" s="140"/>
      <c r="E435" s="140"/>
      <c r="F435" s="102"/>
      <c r="G435" s="141"/>
      <c r="H435" s="140"/>
      <c r="I435" s="102"/>
      <c r="J435" s="141"/>
      <c r="K435" s="140"/>
      <c r="L435" s="139"/>
      <c r="M435" s="139"/>
      <c r="N435" s="139"/>
    </row>
    <row r="436">
      <c r="A436" s="139"/>
      <c r="B436" s="139"/>
      <c r="C436" s="140"/>
      <c r="D436" s="140"/>
      <c r="E436" s="140"/>
      <c r="F436" s="102"/>
      <c r="G436" s="141"/>
      <c r="H436" s="140"/>
      <c r="I436" s="102"/>
      <c r="J436" s="141"/>
      <c r="K436" s="140"/>
      <c r="L436" s="139"/>
      <c r="M436" s="139"/>
      <c r="N436" s="139"/>
    </row>
    <row r="437">
      <c r="A437" s="139"/>
      <c r="B437" s="139"/>
      <c r="C437" s="140"/>
      <c r="D437" s="140"/>
      <c r="E437" s="140"/>
      <c r="F437" s="102"/>
      <c r="G437" s="141"/>
      <c r="H437" s="140"/>
      <c r="I437" s="102"/>
      <c r="J437" s="141"/>
      <c r="K437" s="140"/>
      <c r="L437" s="139"/>
      <c r="M437" s="139"/>
      <c r="N437" s="139"/>
    </row>
    <row r="438">
      <c r="A438" s="139"/>
      <c r="B438" s="139"/>
      <c r="C438" s="140"/>
      <c r="D438" s="140"/>
      <c r="E438" s="140"/>
      <c r="F438" s="102"/>
      <c r="G438" s="141"/>
      <c r="H438" s="140"/>
      <c r="I438" s="102"/>
      <c r="J438" s="141"/>
      <c r="K438" s="140"/>
      <c r="L438" s="139"/>
      <c r="M438" s="139"/>
      <c r="N438" s="139"/>
    </row>
    <row r="439">
      <c r="A439" s="139"/>
      <c r="B439" s="139"/>
      <c r="C439" s="140"/>
      <c r="D439" s="140"/>
      <c r="E439" s="140"/>
      <c r="F439" s="102"/>
      <c r="G439" s="141"/>
      <c r="H439" s="140"/>
      <c r="I439" s="102"/>
      <c r="J439" s="141"/>
      <c r="K439" s="140"/>
      <c r="L439" s="139"/>
      <c r="M439" s="139"/>
      <c r="N439" s="139"/>
    </row>
    <row r="440">
      <c r="A440" s="139"/>
      <c r="B440" s="139"/>
      <c r="C440" s="140"/>
      <c r="D440" s="140"/>
      <c r="E440" s="140"/>
      <c r="F440" s="102"/>
      <c r="G440" s="141"/>
      <c r="H440" s="140"/>
      <c r="I440" s="102"/>
      <c r="J440" s="141"/>
      <c r="K440" s="140"/>
      <c r="L440" s="139"/>
      <c r="M440" s="139"/>
      <c r="N440" s="139"/>
    </row>
    <row r="441">
      <c r="A441" s="139"/>
      <c r="B441" s="139"/>
      <c r="C441" s="140"/>
      <c r="D441" s="140"/>
      <c r="E441" s="140"/>
      <c r="F441" s="102"/>
      <c r="G441" s="141"/>
      <c r="H441" s="140"/>
      <c r="I441" s="102"/>
      <c r="J441" s="141"/>
      <c r="K441" s="140"/>
      <c r="L441" s="139"/>
      <c r="M441" s="139"/>
      <c r="N441" s="139"/>
    </row>
    <row r="442">
      <c r="A442" s="139"/>
      <c r="B442" s="139"/>
      <c r="C442" s="140"/>
      <c r="D442" s="140"/>
      <c r="E442" s="140"/>
      <c r="F442" s="102"/>
      <c r="G442" s="141"/>
      <c r="H442" s="140"/>
      <c r="I442" s="102"/>
      <c r="J442" s="141"/>
      <c r="K442" s="140"/>
      <c r="L442" s="139"/>
      <c r="M442" s="139"/>
      <c r="N442" s="139"/>
    </row>
    <row r="443">
      <c r="A443" s="139"/>
      <c r="B443" s="139"/>
      <c r="C443" s="140"/>
      <c r="D443" s="140"/>
      <c r="E443" s="140"/>
      <c r="F443" s="102"/>
      <c r="G443" s="141"/>
      <c r="H443" s="140"/>
      <c r="I443" s="102"/>
      <c r="J443" s="141"/>
      <c r="K443" s="140"/>
      <c r="L443" s="139"/>
      <c r="M443" s="139"/>
      <c r="N443" s="139"/>
    </row>
    <row r="444">
      <c r="A444" s="139"/>
      <c r="B444" s="139"/>
      <c r="C444" s="140"/>
      <c r="D444" s="140"/>
      <c r="E444" s="140"/>
      <c r="F444" s="102"/>
      <c r="G444" s="141"/>
      <c r="H444" s="140"/>
      <c r="I444" s="102"/>
      <c r="J444" s="141"/>
      <c r="K444" s="140"/>
      <c r="L444" s="139"/>
      <c r="M444" s="139"/>
      <c r="N444" s="139"/>
    </row>
    <row r="445">
      <c r="A445" s="139"/>
      <c r="B445" s="139"/>
      <c r="C445" s="140"/>
      <c r="D445" s="140"/>
      <c r="E445" s="140"/>
      <c r="F445" s="102"/>
      <c r="G445" s="141"/>
      <c r="H445" s="140"/>
      <c r="I445" s="102"/>
      <c r="J445" s="141"/>
      <c r="K445" s="140"/>
      <c r="L445" s="139"/>
      <c r="M445" s="139"/>
      <c r="N445" s="139"/>
    </row>
    <row r="446">
      <c r="A446" s="139"/>
      <c r="B446" s="139"/>
      <c r="C446" s="140"/>
      <c r="D446" s="140"/>
      <c r="E446" s="140"/>
      <c r="F446" s="102"/>
      <c r="G446" s="141"/>
      <c r="H446" s="140"/>
      <c r="I446" s="102"/>
      <c r="J446" s="141"/>
      <c r="K446" s="140"/>
      <c r="L446" s="139"/>
      <c r="M446" s="139"/>
      <c r="N446" s="139"/>
    </row>
    <row r="447">
      <c r="A447" s="139"/>
      <c r="B447" s="139"/>
      <c r="C447" s="140"/>
      <c r="D447" s="140"/>
      <c r="E447" s="140"/>
      <c r="F447" s="102"/>
      <c r="G447" s="141"/>
      <c r="H447" s="140"/>
      <c r="I447" s="102"/>
      <c r="J447" s="141"/>
      <c r="K447" s="140"/>
      <c r="L447" s="139"/>
      <c r="M447" s="139"/>
      <c r="N447" s="139"/>
    </row>
    <row r="448">
      <c r="A448" s="139"/>
      <c r="B448" s="139"/>
      <c r="C448" s="140"/>
      <c r="D448" s="140"/>
      <c r="E448" s="140"/>
      <c r="F448" s="102"/>
      <c r="G448" s="141"/>
      <c r="H448" s="140"/>
      <c r="I448" s="102"/>
      <c r="J448" s="141"/>
      <c r="K448" s="140"/>
      <c r="L448" s="139"/>
      <c r="M448" s="139"/>
      <c r="N448" s="139"/>
    </row>
    <row r="449">
      <c r="A449" s="139"/>
      <c r="B449" s="139"/>
      <c r="C449" s="140"/>
      <c r="D449" s="140"/>
      <c r="E449" s="140"/>
      <c r="F449" s="102"/>
      <c r="G449" s="141"/>
      <c r="H449" s="140"/>
      <c r="I449" s="102"/>
      <c r="J449" s="141"/>
      <c r="K449" s="140"/>
      <c r="L449" s="139"/>
      <c r="M449" s="139"/>
      <c r="N449" s="139"/>
    </row>
    <row r="450">
      <c r="A450" s="139"/>
      <c r="B450" s="139"/>
      <c r="C450" s="140"/>
      <c r="D450" s="140"/>
      <c r="E450" s="140"/>
      <c r="F450" s="102"/>
      <c r="G450" s="141"/>
      <c r="H450" s="140"/>
      <c r="I450" s="102"/>
      <c r="J450" s="141"/>
      <c r="K450" s="140"/>
      <c r="L450" s="139"/>
      <c r="M450" s="139"/>
      <c r="N450" s="139"/>
    </row>
    <row r="451">
      <c r="A451" s="139"/>
      <c r="B451" s="139"/>
      <c r="C451" s="140"/>
      <c r="D451" s="140"/>
      <c r="E451" s="140"/>
      <c r="F451" s="102"/>
      <c r="G451" s="141"/>
      <c r="H451" s="140"/>
      <c r="I451" s="102"/>
      <c r="J451" s="141"/>
      <c r="K451" s="140"/>
      <c r="L451" s="139"/>
      <c r="M451" s="139"/>
      <c r="N451" s="139"/>
    </row>
    <row r="452">
      <c r="A452" s="139"/>
      <c r="B452" s="139"/>
      <c r="C452" s="140"/>
      <c r="D452" s="140"/>
      <c r="E452" s="140"/>
      <c r="F452" s="102"/>
      <c r="G452" s="141"/>
      <c r="H452" s="140"/>
      <c r="I452" s="102"/>
      <c r="J452" s="141"/>
      <c r="K452" s="140"/>
      <c r="L452" s="139"/>
      <c r="M452" s="139"/>
      <c r="N452" s="139"/>
    </row>
    <row r="453">
      <c r="A453" s="139"/>
      <c r="B453" s="139"/>
      <c r="C453" s="140"/>
      <c r="D453" s="140"/>
      <c r="E453" s="140"/>
      <c r="F453" s="102"/>
      <c r="G453" s="141"/>
      <c r="H453" s="140"/>
      <c r="I453" s="102"/>
      <c r="J453" s="141"/>
      <c r="K453" s="140"/>
      <c r="L453" s="139"/>
      <c r="M453" s="139"/>
      <c r="N453" s="139"/>
    </row>
    <row r="454">
      <c r="A454" s="139"/>
      <c r="B454" s="139"/>
      <c r="C454" s="140"/>
      <c r="D454" s="140"/>
      <c r="E454" s="140"/>
      <c r="F454" s="102"/>
      <c r="G454" s="141"/>
      <c r="H454" s="140"/>
      <c r="I454" s="102"/>
      <c r="J454" s="141"/>
      <c r="K454" s="140"/>
      <c r="L454" s="139"/>
      <c r="M454" s="139"/>
      <c r="N454" s="139"/>
    </row>
    <row r="455">
      <c r="A455" s="139"/>
      <c r="B455" s="139"/>
      <c r="C455" s="140"/>
      <c r="D455" s="140"/>
      <c r="E455" s="140"/>
      <c r="F455" s="102"/>
      <c r="G455" s="141"/>
      <c r="H455" s="140"/>
      <c r="I455" s="102"/>
      <c r="J455" s="141"/>
      <c r="K455" s="140"/>
      <c r="L455" s="139"/>
      <c r="M455" s="139"/>
      <c r="N455" s="139"/>
    </row>
    <row r="456">
      <c r="A456" s="139"/>
      <c r="B456" s="139"/>
      <c r="C456" s="140"/>
      <c r="D456" s="140"/>
      <c r="E456" s="140"/>
      <c r="F456" s="102"/>
      <c r="G456" s="141"/>
      <c r="H456" s="140"/>
      <c r="I456" s="102"/>
      <c r="J456" s="141"/>
      <c r="K456" s="140"/>
      <c r="L456" s="139"/>
      <c r="M456" s="139"/>
      <c r="N456" s="139"/>
    </row>
    <row r="457">
      <c r="A457" s="139"/>
      <c r="B457" s="139"/>
      <c r="C457" s="140"/>
      <c r="D457" s="140"/>
      <c r="E457" s="140"/>
      <c r="F457" s="102"/>
      <c r="G457" s="141"/>
      <c r="H457" s="140"/>
      <c r="I457" s="102"/>
      <c r="J457" s="141"/>
      <c r="K457" s="140"/>
      <c r="L457" s="139"/>
      <c r="M457" s="139"/>
      <c r="N457" s="139"/>
    </row>
    <row r="458">
      <c r="A458" s="139"/>
      <c r="B458" s="139"/>
      <c r="C458" s="140"/>
      <c r="D458" s="140"/>
      <c r="E458" s="140"/>
      <c r="F458" s="102"/>
      <c r="G458" s="141"/>
      <c r="H458" s="140"/>
      <c r="I458" s="102"/>
      <c r="J458" s="141"/>
      <c r="K458" s="140"/>
      <c r="L458" s="139"/>
      <c r="M458" s="139"/>
      <c r="N458" s="139"/>
    </row>
    <row r="459">
      <c r="A459" s="139"/>
      <c r="B459" s="139"/>
      <c r="C459" s="140"/>
      <c r="D459" s="140"/>
      <c r="E459" s="140"/>
      <c r="F459" s="102"/>
      <c r="G459" s="141"/>
      <c r="H459" s="140"/>
      <c r="I459" s="102"/>
      <c r="J459" s="141"/>
      <c r="K459" s="140"/>
      <c r="L459" s="139"/>
      <c r="M459" s="139"/>
      <c r="N459" s="139"/>
    </row>
    <row r="460">
      <c r="A460" s="139"/>
      <c r="B460" s="139"/>
      <c r="C460" s="140"/>
      <c r="D460" s="140"/>
      <c r="E460" s="140"/>
      <c r="F460" s="102"/>
      <c r="G460" s="141"/>
      <c r="H460" s="140"/>
      <c r="I460" s="102"/>
      <c r="J460" s="141"/>
      <c r="K460" s="140"/>
      <c r="L460" s="139"/>
      <c r="M460" s="139"/>
      <c r="N460" s="139"/>
    </row>
    <row r="461">
      <c r="A461" s="139"/>
      <c r="B461" s="139"/>
      <c r="C461" s="140"/>
      <c r="D461" s="140"/>
      <c r="E461" s="140"/>
      <c r="F461" s="102"/>
      <c r="G461" s="141"/>
      <c r="H461" s="140"/>
      <c r="I461" s="102"/>
      <c r="J461" s="141"/>
      <c r="K461" s="140"/>
      <c r="L461" s="139"/>
      <c r="M461" s="139"/>
      <c r="N461" s="139"/>
    </row>
    <row r="462">
      <c r="A462" s="139"/>
      <c r="B462" s="139"/>
      <c r="C462" s="140"/>
      <c r="D462" s="140"/>
      <c r="E462" s="140"/>
      <c r="F462" s="102"/>
      <c r="G462" s="141"/>
      <c r="H462" s="140"/>
      <c r="I462" s="102"/>
      <c r="J462" s="141"/>
      <c r="K462" s="140"/>
      <c r="L462" s="139"/>
      <c r="M462" s="139"/>
      <c r="N462" s="139"/>
    </row>
    <row r="463">
      <c r="A463" s="139"/>
      <c r="B463" s="139"/>
      <c r="C463" s="140"/>
      <c r="D463" s="140"/>
      <c r="E463" s="140"/>
      <c r="F463" s="102"/>
      <c r="G463" s="141"/>
      <c r="H463" s="140"/>
      <c r="I463" s="102"/>
      <c r="J463" s="141"/>
      <c r="K463" s="140"/>
      <c r="L463" s="139"/>
      <c r="M463" s="139"/>
      <c r="N463" s="139"/>
    </row>
    <row r="464">
      <c r="A464" s="139"/>
      <c r="B464" s="139"/>
      <c r="C464" s="140"/>
      <c r="D464" s="140"/>
      <c r="E464" s="140"/>
      <c r="F464" s="102"/>
      <c r="G464" s="141"/>
      <c r="H464" s="140"/>
      <c r="I464" s="102"/>
      <c r="J464" s="141"/>
      <c r="K464" s="140"/>
      <c r="L464" s="139"/>
      <c r="M464" s="139"/>
      <c r="N464" s="139"/>
    </row>
    <row r="465">
      <c r="A465" s="139"/>
      <c r="B465" s="139"/>
      <c r="C465" s="140"/>
      <c r="D465" s="140"/>
      <c r="E465" s="140"/>
      <c r="F465" s="102"/>
      <c r="G465" s="141"/>
      <c r="H465" s="140"/>
      <c r="I465" s="102"/>
      <c r="J465" s="141"/>
      <c r="K465" s="140"/>
      <c r="L465" s="139"/>
      <c r="M465" s="139"/>
      <c r="N465" s="139"/>
    </row>
    <row r="466">
      <c r="A466" s="139"/>
      <c r="B466" s="139"/>
      <c r="C466" s="140"/>
      <c r="D466" s="140"/>
      <c r="E466" s="140"/>
      <c r="F466" s="102"/>
      <c r="G466" s="141"/>
      <c r="H466" s="140"/>
      <c r="I466" s="102"/>
      <c r="J466" s="141"/>
      <c r="K466" s="140"/>
      <c r="L466" s="139"/>
      <c r="M466" s="139"/>
      <c r="N466" s="139"/>
    </row>
    <row r="467">
      <c r="A467" s="139"/>
      <c r="B467" s="139"/>
      <c r="C467" s="140"/>
      <c r="D467" s="140"/>
      <c r="E467" s="140"/>
      <c r="F467" s="102"/>
      <c r="G467" s="141"/>
      <c r="H467" s="140"/>
      <c r="I467" s="102"/>
      <c r="J467" s="141"/>
      <c r="K467" s="140"/>
      <c r="L467" s="139"/>
      <c r="M467" s="139"/>
      <c r="N467" s="139"/>
    </row>
    <row r="468">
      <c r="A468" s="139"/>
      <c r="B468" s="139"/>
      <c r="C468" s="140"/>
      <c r="D468" s="140"/>
      <c r="E468" s="140"/>
      <c r="F468" s="102"/>
      <c r="G468" s="141"/>
      <c r="H468" s="140"/>
      <c r="I468" s="102"/>
      <c r="J468" s="141"/>
      <c r="K468" s="140"/>
      <c r="L468" s="139"/>
      <c r="M468" s="139"/>
      <c r="N468" s="139"/>
    </row>
    <row r="469">
      <c r="A469" s="139"/>
      <c r="B469" s="139"/>
      <c r="C469" s="140"/>
      <c r="D469" s="140"/>
      <c r="E469" s="140"/>
      <c r="F469" s="102"/>
      <c r="G469" s="141"/>
      <c r="H469" s="140"/>
      <c r="I469" s="102"/>
      <c r="J469" s="141"/>
      <c r="K469" s="140"/>
      <c r="L469" s="139"/>
      <c r="M469" s="139"/>
      <c r="N469" s="139"/>
    </row>
    <row r="470">
      <c r="A470" s="139"/>
      <c r="B470" s="139"/>
      <c r="C470" s="140"/>
      <c r="D470" s="140"/>
      <c r="E470" s="140"/>
      <c r="F470" s="102"/>
      <c r="G470" s="141"/>
      <c r="H470" s="140"/>
      <c r="I470" s="102"/>
      <c r="J470" s="141"/>
      <c r="K470" s="140"/>
      <c r="L470" s="139"/>
      <c r="M470" s="139"/>
      <c r="N470" s="139"/>
    </row>
    <row r="471">
      <c r="A471" s="139"/>
      <c r="B471" s="139"/>
      <c r="C471" s="140"/>
      <c r="D471" s="140"/>
      <c r="E471" s="140"/>
      <c r="F471" s="102"/>
      <c r="G471" s="141"/>
      <c r="H471" s="140"/>
      <c r="I471" s="102"/>
      <c r="J471" s="141"/>
      <c r="K471" s="140"/>
      <c r="L471" s="139"/>
      <c r="M471" s="139"/>
      <c r="N471" s="139"/>
    </row>
    <row r="472">
      <c r="A472" s="139"/>
      <c r="B472" s="139"/>
      <c r="C472" s="140"/>
      <c r="D472" s="140"/>
      <c r="E472" s="140"/>
      <c r="F472" s="102"/>
      <c r="G472" s="141"/>
      <c r="H472" s="140"/>
      <c r="I472" s="102"/>
      <c r="J472" s="141"/>
      <c r="K472" s="140"/>
      <c r="L472" s="139"/>
      <c r="M472" s="139"/>
      <c r="N472" s="139"/>
    </row>
    <row r="473">
      <c r="A473" s="139"/>
      <c r="B473" s="139"/>
      <c r="C473" s="140"/>
      <c r="D473" s="140"/>
      <c r="E473" s="140"/>
      <c r="F473" s="102"/>
      <c r="G473" s="141"/>
      <c r="H473" s="140"/>
      <c r="I473" s="102"/>
      <c r="J473" s="141"/>
      <c r="K473" s="140"/>
      <c r="L473" s="139"/>
      <c r="M473" s="139"/>
      <c r="N473" s="139"/>
    </row>
    <row r="474">
      <c r="A474" s="139"/>
      <c r="B474" s="139"/>
      <c r="C474" s="140"/>
      <c r="D474" s="140"/>
      <c r="E474" s="140"/>
      <c r="F474" s="102"/>
      <c r="G474" s="141"/>
      <c r="H474" s="140"/>
      <c r="I474" s="102"/>
      <c r="J474" s="141"/>
      <c r="K474" s="140"/>
      <c r="L474" s="139"/>
      <c r="M474" s="139"/>
      <c r="N474" s="139"/>
    </row>
    <row r="475">
      <c r="A475" s="139"/>
      <c r="B475" s="139"/>
      <c r="C475" s="140"/>
      <c r="D475" s="140"/>
      <c r="E475" s="140"/>
      <c r="F475" s="102"/>
      <c r="G475" s="141"/>
      <c r="H475" s="140"/>
      <c r="I475" s="102"/>
      <c r="J475" s="141"/>
      <c r="K475" s="140"/>
      <c r="L475" s="139"/>
      <c r="M475" s="139"/>
      <c r="N475" s="139"/>
    </row>
    <row r="476">
      <c r="A476" s="139"/>
      <c r="B476" s="139"/>
      <c r="C476" s="140"/>
      <c r="D476" s="140"/>
      <c r="E476" s="140"/>
      <c r="F476" s="102"/>
      <c r="G476" s="141"/>
      <c r="H476" s="140"/>
      <c r="I476" s="102"/>
      <c r="J476" s="141"/>
      <c r="K476" s="140"/>
      <c r="L476" s="139"/>
      <c r="M476" s="139"/>
      <c r="N476" s="139"/>
    </row>
    <row r="477">
      <c r="A477" s="139"/>
      <c r="B477" s="139"/>
      <c r="C477" s="140"/>
      <c r="D477" s="140"/>
      <c r="E477" s="140"/>
      <c r="F477" s="102"/>
      <c r="G477" s="141"/>
      <c r="H477" s="140"/>
      <c r="I477" s="102"/>
      <c r="J477" s="141"/>
      <c r="K477" s="140"/>
      <c r="L477" s="139"/>
      <c r="M477" s="139"/>
      <c r="N477" s="139"/>
    </row>
    <row r="478">
      <c r="A478" s="139"/>
      <c r="B478" s="139"/>
      <c r="C478" s="140"/>
      <c r="D478" s="140"/>
      <c r="E478" s="140"/>
      <c r="F478" s="102"/>
      <c r="G478" s="141"/>
      <c r="H478" s="140"/>
      <c r="I478" s="102"/>
      <c r="J478" s="141"/>
      <c r="K478" s="140"/>
      <c r="L478" s="139"/>
      <c r="M478" s="139"/>
      <c r="N478" s="139"/>
    </row>
    <row r="479">
      <c r="A479" s="139"/>
      <c r="B479" s="139"/>
      <c r="C479" s="140"/>
      <c r="D479" s="140"/>
      <c r="E479" s="140"/>
      <c r="F479" s="102"/>
      <c r="G479" s="141"/>
      <c r="H479" s="140"/>
      <c r="I479" s="102"/>
      <c r="J479" s="141"/>
      <c r="K479" s="140"/>
      <c r="L479" s="139"/>
      <c r="M479" s="139"/>
      <c r="N479" s="139"/>
    </row>
    <row r="480">
      <c r="A480" s="139"/>
      <c r="B480" s="139"/>
      <c r="C480" s="140"/>
      <c r="D480" s="140"/>
      <c r="E480" s="140"/>
      <c r="F480" s="102"/>
      <c r="G480" s="141"/>
      <c r="H480" s="140"/>
      <c r="I480" s="102"/>
      <c r="J480" s="141"/>
      <c r="K480" s="140"/>
      <c r="L480" s="139"/>
      <c r="M480" s="139"/>
      <c r="N480" s="139"/>
    </row>
    <row r="481">
      <c r="A481" s="139"/>
      <c r="B481" s="139"/>
      <c r="C481" s="140"/>
      <c r="D481" s="140"/>
      <c r="E481" s="140"/>
      <c r="F481" s="102"/>
      <c r="G481" s="141"/>
      <c r="H481" s="140"/>
      <c r="I481" s="102"/>
      <c r="J481" s="141"/>
      <c r="K481" s="140"/>
      <c r="L481" s="139"/>
      <c r="M481" s="139"/>
      <c r="N481" s="139"/>
    </row>
    <row r="482">
      <c r="A482" s="139"/>
      <c r="B482" s="139"/>
      <c r="C482" s="140"/>
      <c r="D482" s="140"/>
      <c r="E482" s="140"/>
      <c r="F482" s="102"/>
      <c r="G482" s="141"/>
      <c r="H482" s="140"/>
      <c r="I482" s="102"/>
      <c r="J482" s="141"/>
      <c r="K482" s="140"/>
      <c r="L482" s="139"/>
      <c r="M482" s="139"/>
      <c r="N482" s="139"/>
    </row>
    <row r="483">
      <c r="A483" s="139"/>
      <c r="B483" s="139"/>
      <c r="C483" s="140"/>
      <c r="D483" s="140"/>
      <c r="E483" s="140"/>
      <c r="F483" s="102"/>
      <c r="G483" s="141"/>
      <c r="H483" s="140"/>
      <c r="I483" s="102"/>
      <c r="J483" s="141"/>
      <c r="K483" s="140"/>
      <c r="L483" s="139"/>
      <c r="M483" s="139"/>
      <c r="N483" s="139"/>
    </row>
    <row r="484">
      <c r="A484" s="139"/>
      <c r="B484" s="139"/>
      <c r="C484" s="140"/>
      <c r="D484" s="140"/>
      <c r="E484" s="140"/>
      <c r="F484" s="102"/>
      <c r="G484" s="141"/>
      <c r="H484" s="140"/>
      <c r="I484" s="102"/>
      <c r="J484" s="141"/>
      <c r="K484" s="140"/>
      <c r="L484" s="139"/>
      <c r="M484" s="139"/>
      <c r="N484" s="139"/>
    </row>
    <row r="485">
      <c r="A485" s="139"/>
      <c r="B485" s="139"/>
      <c r="C485" s="140"/>
      <c r="D485" s="140"/>
      <c r="E485" s="140"/>
      <c r="F485" s="102"/>
      <c r="G485" s="141"/>
      <c r="H485" s="140"/>
      <c r="I485" s="102"/>
      <c r="J485" s="141"/>
      <c r="K485" s="140"/>
      <c r="L485" s="139"/>
      <c r="M485" s="139"/>
      <c r="N485" s="139"/>
    </row>
    <row r="486">
      <c r="A486" s="139"/>
      <c r="B486" s="139"/>
      <c r="C486" s="140"/>
      <c r="D486" s="140"/>
      <c r="E486" s="140"/>
      <c r="F486" s="102"/>
      <c r="G486" s="141"/>
      <c r="H486" s="140"/>
      <c r="I486" s="102"/>
      <c r="J486" s="141"/>
      <c r="K486" s="140"/>
      <c r="L486" s="139"/>
      <c r="M486" s="139"/>
      <c r="N486" s="139"/>
    </row>
    <row r="487">
      <c r="A487" s="139"/>
      <c r="B487" s="139"/>
      <c r="C487" s="140"/>
      <c r="D487" s="140"/>
      <c r="E487" s="140"/>
      <c r="F487" s="102"/>
      <c r="G487" s="141"/>
      <c r="H487" s="140"/>
      <c r="I487" s="102"/>
      <c r="J487" s="141"/>
      <c r="K487" s="140"/>
      <c r="L487" s="139"/>
      <c r="M487" s="139"/>
      <c r="N487" s="139"/>
    </row>
    <row r="488">
      <c r="A488" s="139"/>
      <c r="B488" s="139"/>
      <c r="C488" s="140"/>
      <c r="D488" s="140"/>
      <c r="E488" s="140"/>
      <c r="F488" s="102"/>
      <c r="G488" s="141"/>
      <c r="H488" s="140"/>
      <c r="I488" s="102"/>
      <c r="J488" s="141"/>
      <c r="K488" s="140"/>
      <c r="L488" s="139"/>
      <c r="M488" s="139"/>
      <c r="N488" s="139"/>
    </row>
    <row r="489">
      <c r="A489" s="139"/>
      <c r="B489" s="139"/>
      <c r="C489" s="140"/>
      <c r="D489" s="140"/>
      <c r="E489" s="140"/>
      <c r="F489" s="102"/>
      <c r="G489" s="141"/>
      <c r="H489" s="140"/>
      <c r="I489" s="102"/>
      <c r="J489" s="141"/>
      <c r="K489" s="140"/>
      <c r="L489" s="139"/>
      <c r="M489" s="139"/>
      <c r="N489" s="139"/>
    </row>
    <row r="490">
      <c r="A490" s="139"/>
      <c r="B490" s="139"/>
      <c r="C490" s="140"/>
      <c r="D490" s="140"/>
      <c r="E490" s="140"/>
      <c r="F490" s="102"/>
      <c r="G490" s="141"/>
      <c r="H490" s="140"/>
      <c r="I490" s="102"/>
      <c r="J490" s="141"/>
      <c r="K490" s="140"/>
      <c r="L490" s="139"/>
      <c r="M490" s="139"/>
      <c r="N490" s="139"/>
    </row>
    <row r="491">
      <c r="A491" s="139"/>
      <c r="B491" s="139"/>
      <c r="C491" s="140"/>
      <c r="D491" s="140"/>
      <c r="E491" s="140"/>
      <c r="F491" s="102"/>
      <c r="G491" s="141"/>
      <c r="H491" s="140"/>
      <c r="I491" s="102"/>
      <c r="J491" s="141"/>
      <c r="K491" s="140"/>
      <c r="L491" s="139"/>
      <c r="M491" s="139"/>
      <c r="N491" s="139"/>
    </row>
    <row r="492">
      <c r="A492" s="139"/>
      <c r="B492" s="139"/>
      <c r="C492" s="140"/>
      <c r="D492" s="140"/>
      <c r="E492" s="140"/>
      <c r="F492" s="102"/>
      <c r="G492" s="141"/>
      <c r="H492" s="140"/>
      <c r="I492" s="102"/>
      <c r="J492" s="141"/>
      <c r="K492" s="140"/>
      <c r="L492" s="139"/>
      <c r="M492" s="139"/>
      <c r="N492" s="139"/>
    </row>
    <row r="493">
      <c r="A493" s="139"/>
      <c r="B493" s="139"/>
      <c r="C493" s="140"/>
      <c r="D493" s="140"/>
      <c r="E493" s="140"/>
      <c r="F493" s="102"/>
      <c r="G493" s="141"/>
      <c r="H493" s="140"/>
      <c r="I493" s="102"/>
      <c r="J493" s="141"/>
      <c r="K493" s="140"/>
      <c r="L493" s="139"/>
      <c r="M493" s="139"/>
      <c r="N493" s="139"/>
    </row>
    <row r="494">
      <c r="A494" s="139"/>
      <c r="B494" s="139"/>
      <c r="C494" s="140"/>
      <c r="D494" s="140"/>
      <c r="E494" s="140"/>
      <c r="F494" s="102"/>
      <c r="G494" s="141"/>
      <c r="H494" s="140"/>
      <c r="I494" s="102"/>
      <c r="J494" s="141"/>
      <c r="K494" s="140"/>
      <c r="L494" s="139"/>
      <c r="M494" s="139"/>
      <c r="N494" s="139"/>
    </row>
    <row r="495">
      <c r="A495" s="139"/>
      <c r="B495" s="139"/>
      <c r="C495" s="140"/>
      <c r="D495" s="140"/>
      <c r="E495" s="140"/>
      <c r="F495" s="102"/>
      <c r="G495" s="141"/>
      <c r="H495" s="140"/>
      <c r="I495" s="102"/>
      <c r="J495" s="141"/>
      <c r="K495" s="140"/>
      <c r="L495" s="139"/>
      <c r="M495" s="139"/>
      <c r="N495" s="139"/>
    </row>
    <row r="496">
      <c r="A496" s="139"/>
      <c r="B496" s="139"/>
      <c r="C496" s="140"/>
      <c r="D496" s="140"/>
      <c r="E496" s="140"/>
      <c r="F496" s="102"/>
      <c r="G496" s="141"/>
      <c r="H496" s="140"/>
      <c r="I496" s="102"/>
      <c r="J496" s="141"/>
      <c r="K496" s="140"/>
      <c r="L496" s="139"/>
      <c r="M496" s="139"/>
      <c r="N496" s="139"/>
    </row>
    <row r="497">
      <c r="A497" s="139"/>
      <c r="B497" s="139"/>
      <c r="C497" s="140"/>
      <c r="D497" s="140"/>
      <c r="E497" s="140"/>
      <c r="F497" s="102"/>
      <c r="G497" s="141"/>
      <c r="H497" s="140"/>
      <c r="I497" s="102"/>
      <c r="J497" s="141"/>
      <c r="K497" s="140"/>
      <c r="L497" s="139"/>
      <c r="M497" s="139"/>
      <c r="N497" s="139"/>
    </row>
    <row r="498">
      <c r="A498" s="139"/>
      <c r="B498" s="139"/>
      <c r="C498" s="140"/>
      <c r="D498" s="140"/>
      <c r="E498" s="140"/>
      <c r="F498" s="102"/>
      <c r="G498" s="141"/>
      <c r="H498" s="140"/>
      <c r="I498" s="102"/>
      <c r="J498" s="141"/>
      <c r="K498" s="140"/>
      <c r="L498" s="139"/>
      <c r="M498" s="139"/>
      <c r="N498" s="139"/>
    </row>
    <row r="499">
      <c r="A499" s="139"/>
      <c r="B499" s="139"/>
      <c r="C499" s="140"/>
      <c r="D499" s="140"/>
      <c r="E499" s="140"/>
      <c r="F499" s="102"/>
      <c r="G499" s="141"/>
      <c r="H499" s="140"/>
      <c r="I499" s="102"/>
      <c r="J499" s="141"/>
      <c r="K499" s="140"/>
      <c r="L499" s="139"/>
      <c r="M499" s="139"/>
      <c r="N499" s="139"/>
    </row>
    <row r="500">
      <c r="A500" s="139"/>
      <c r="B500" s="139"/>
      <c r="C500" s="140"/>
      <c r="D500" s="140"/>
      <c r="E500" s="140"/>
      <c r="F500" s="102"/>
      <c r="G500" s="141"/>
      <c r="H500" s="140"/>
      <c r="I500" s="102"/>
      <c r="J500" s="141"/>
      <c r="K500" s="140"/>
      <c r="L500" s="139"/>
      <c r="M500" s="139"/>
      <c r="N500" s="139"/>
    </row>
    <row r="501">
      <c r="A501" s="139"/>
      <c r="B501" s="139"/>
      <c r="C501" s="140"/>
      <c r="D501" s="140"/>
      <c r="E501" s="140"/>
      <c r="F501" s="102"/>
      <c r="G501" s="141"/>
      <c r="H501" s="140"/>
      <c r="I501" s="102"/>
      <c r="J501" s="141"/>
      <c r="K501" s="140"/>
      <c r="L501" s="139"/>
      <c r="M501" s="139"/>
      <c r="N501" s="139"/>
    </row>
    <row r="502">
      <c r="A502" s="139"/>
      <c r="B502" s="139"/>
      <c r="C502" s="140"/>
      <c r="D502" s="140"/>
      <c r="E502" s="140"/>
      <c r="F502" s="102"/>
      <c r="G502" s="141"/>
      <c r="H502" s="140"/>
      <c r="I502" s="102"/>
      <c r="J502" s="141"/>
      <c r="K502" s="140"/>
      <c r="L502" s="139"/>
      <c r="M502" s="139"/>
      <c r="N502" s="139"/>
    </row>
    <row r="503">
      <c r="A503" s="139"/>
      <c r="B503" s="139"/>
      <c r="C503" s="140"/>
      <c r="D503" s="140"/>
      <c r="E503" s="140"/>
      <c r="F503" s="102"/>
      <c r="G503" s="141"/>
      <c r="H503" s="140"/>
      <c r="I503" s="102"/>
      <c r="J503" s="141"/>
      <c r="K503" s="140"/>
      <c r="L503" s="139"/>
      <c r="M503" s="139"/>
      <c r="N503" s="139"/>
    </row>
    <row r="504">
      <c r="A504" s="139"/>
      <c r="B504" s="139"/>
      <c r="C504" s="140"/>
      <c r="D504" s="140"/>
      <c r="E504" s="140"/>
      <c r="F504" s="102"/>
      <c r="G504" s="141"/>
      <c r="H504" s="140"/>
      <c r="I504" s="102"/>
      <c r="J504" s="141"/>
      <c r="K504" s="140"/>
      <c r="L504" s="139"/>
      <c r="M504" s="139"/>
      <c r="N504" s="139"/>
    </row>
    <row r="505">
      <c r="A505" s="139"/>
      <c r="B505" s="139"/>
      <c r="C505" s="140"/>
      <c r="D505" s="140"/>
      <c r="E505" s="140"/>
      <c r="F505" s="102"/>
      <c r="G505" s="141"/>
      <c r="H505" s="140"/>
      <c r="I505" s="102"/>
      <c r="J505" s="141"/>
      <c r="K505" s="140"/>
      <c r="L505" s="139"/>
      <c r="M505" s="139"/>
      <c r="N505" s="139"/>
    </row>
    <row r="506">
      <c r="A506" s="139"/>
      <c r="B506" s="139"/>
      <c r="C506" s="140"/>
      <c r="D506" s="140"/>
      <c r="E506" s="140"/>
      <c r="F506" s="102"/>
      <c r="G506" s="141"/>
      <c r="H506" s="140"/>
      <c r="I506" s="102"/>
      <c r="J506" s="141"/>
      <c r="K506" s="140"/>
      <c r="L506" s="139"/>
      <c r="M506" s="139"/>
      <c r="N506" s="139"/>
    </row>
    <row r="507">
      <c r="A507" s="139"/>
      <c r="B507" s="139"/>
      <c r="C507" s="140"/>
      <c r="D507" s="140"/>
      <c r="E507" s="140"/>
      <c r="F507" s="102"/>
      <c r="G507" s="141"/>
      <c r="H507" s="140"/>
      <c r="I507" s="102"/>
      <c r="J507" s="141"/>
      <c r="K507" s="140"/>
      <c r="L507" s="139"/>
      <c r="M507" s="139"/>
      <c r="N507" s="139"/>
    </row>
    <row r="508">
      <c r="A508" s="139"/>
      <c r="B508" s="139"/>
      <c r="C508" s="140"/>
      <c r="D508" s="140"/>
      <c r="E508" s="140"/>
      <c r="F508" s="102"/>
      <c r="G508" s="141"/>
      <c r="H508" s="140"/>
      <c r="I508" s="102"/>
      <c r="J508" s="141"/>
      <c r="K508" s="140"/>
      <c r="L508" s="139"/>
      <c r="M508" s="139"/>
      <c r="N508" s="139"/>
    </row>
    <row r="509">
      <c r="A509" s="139"/>
      <c r="B509" s="139"/>
      <c r="C509" s="140"/>
      <c r="D509" s="140"/>
      <c r="E509" s="140"/>
      <c r="F509" s="102"/>
      <c r="G509" s="141"/>
      <c r="H509" s="140"/>
      <c r="I509" s="102"/>
      <c r="J509" s="141"/>
      <c r="K509" s="140"/>
      <c r="L509" s="139"/>
      <c r="M509" s="139"/>
      <c r="N509" s="139"/>
    </row>
    <row r="510">
      <c r="A510" s="139"/>
      <c r="B510" s="139"/>
      <c r="C510" s="140"/>
      <c r="D510" s="140"/>
      <c r="E510" s="140"/>
      <c r="F510" s="102"/>
      <c r="G510" s="141"/>
      <c r="H510" s="140"/>
      <c r="I510" s="102"/>
      <c r="J510" s="141"/>
      <c r="K510" s="140"/>
      <c r="L510" s="139"/>
      <c r="M510" s="139"/>
      <c r="N510" s="139"/>
    </row>
    <row r="511">
      <c r="A511" s="139"/>
      <c r="B511" s="139"/>
      <c r="C511" s="140"/>
      <c r="D511" s="140"/>
      <c r="E511" s="140"/>
      <c r="F511" s="102"/>
      <c r="G511" s="141"/>
      <c r="H511" s="140"/>
      <c r="I511" s="102"/>
      <c r="J511" s="141"/>
      <c r="K511" s="140"/>
      <c r="L511" s="139"/>
      <c r="M511" s="139"/>
      <c r="N511" s="139"/>
    </row>
    <row r="512">
      <c r="A512" s="139"/>
      <c r="B512" s="139"/>
      <c r="C512" s="140"/>
      <c r="D512" s="140"/>
      <c r="E512" s="140"/>
      <c r="F512" s="102"/>
      <c r="G512" s="141"/>
      <c r="H512" s="140"/>
      <c r="I512" s="102"/>
      <c r="J512" s="141"/>
      <c r="K512" s="140"/>
      <c r="L512" s="139"/>
      <c r="M512" s="139"/>
      <c r="N512" s="139"/>
    </row>
    <row r="513">
      <c r="A513" s="139"/>
      <c r="B513" s="139"/>
      <c r="C513" s="140"/>
      <c r="D513" s="140"/>
      <c r="E513" s="140"/>
      <c r="F513" s="102"/>
      <c r="G513" s="141"/>
      <c r="H513" s="140"/>
      <c r="I513" s="102"/>
      <c r="J513" s="141"/>
      <c r="K513" s="140"/>
      <c r="L513" s="139"/>
      <c r="M513" s="139"/>
      <c r="N513" s="139"/>
    </row>
    <row r="514">
      <c r="A514" s="139"/>
      <c r="B514" s="139"/>
      <c r="C514" s="140"/>
      <c r="D514" s="140"/>
      <c r="E514" s="140"/>
      <c r="F514" s="102"/>
      <c r="G514" s="141"/>
      <c r="H514" s="140"/>
      <c r="I514" s="102"/>
      <c r="J514" s="141"/>
      <c r="K514" s="140"/>
      <c r="L514" s="139"/>
      <c r="M514" s="139"/>
      <c r="N514" s="139"/>
    </row>
    <row r="515">
      <c r="A515" s="139"/>
      <c r="B515" s="139"/>
      <c r="C515" s="140"/>
      <c r="D515" s="140"/>
      <c r="E515" s="140"/>
      <c r="F515" s="102"/>
      <c r="G515" s="141"/>
      <c r="H515" s="140"/>
      <c r="I515" s="102"/>
      <c r="J515" s="141"/>
      <c r="K515" s="140"/>
      <c r="L515" s="139"/>
      <c r="M515" s="139"/>
      <c r="N515" s="139"/>
    </row>
    <row r="516">
      <c r="A516" s="139"/>
      <c r="B516" s="139"/>
      <c r="C516" s="140"/>
      <c r="D516" s="140"/>
      <c r="E516" s="140"/>
      <c r="F516" s="102"/>
      <c r="G516" s="141"/>
      <c r="H516" s="140"/>
      <c r="I516" s="102"/>
      <c r="J516" s="141"/>
      <c r="K516" s="140"/>
      <c r="L516" s="139"/>
      <c r="M516" s="139"/>
      <c r="N516" s="139"/>
    </row>
    <row r="517">
      <c r="A517" s="139"/>
      <c r="B517" s="139"/>
      <c r="C517" s="140"/>
      <c r="D517" s="140"/>
      <c r="E517" s="140"/>
      <c r="F517" s="102"/>
      <c r="G517" s="141"/>
      <c r="H517" s="140"/>
      <c r="I517" s="102"/>
      <c r="J517" s="141"/>
      <c r="K517" s="140"/>
      <c r="L517" s="139"/>
      <c r="M517" s="139"/>
      <c r="N517" s="139"/>
    </row>
    <row r="518">
      <c r="A518" s="139"/>
      <c r="B518" s="139"/>
      <c r="C518" s="140"/>
      <c r="D518" s="140"/>
      <c r="E518" s="140"/>
      <c r="F518" s="102"/>
      <c r="G518" s="141"/>
      <c r="H518" s="140"/>
      <c r="I518" s="102"/>
      <c r="J518" s="141"/>
      <c r="K518" s="140"/>
      <c r="L518" s="139"/>
      <c r="M518" s="139"/>
      <c r="N518" s="139"/>
    </row>
    <row r="519">
      <c r="A519" s="139"/>
      <c r="B519" s="139"/>
      <c r="C519" s="140"/>
      <c r="D519" s="140"/>
      <c r="E519" s="140"/>
      <c r="F519" s="102"/>
      <c r="G519" s="141"/>
      <c r="H519" s="140"/>
      <c r="I519" s="102"/>
      <c r="J519" s="141"/>
      <c r="K519" s="140"/>
      <c r="L519" s="139"/>
      <c r="M519" s="139"/>
      <c r="N519" s="139"/>
    </row>
    <row r="520">
      <c r="A520" s="139"/>
      <c r="B520" s="139"/>
      <c r="C520" s="140"/>
      <c r="D520" s="140"/>
      <c r="E520" s="140"/>
      <c r="F520" s="102"/>
      <c r="G520" s="141"/>
      <c r="H520" s="140"/>
      <c r="I520" s="102"/>
      <c r="J520" s="141"/>
      <c r="K520" s="140"/>
      <c r="L520" s="139"/>
      <c r="M520" s="139"/>
      <c r="N520" s="139"/>
    </row>
    <row r="521">
      <c r="A521" s="139"/>
      <c r="B521" s="139"/>
      <c r="C521" s="140"/>
      <c r="D521" s="140"/>
      <c r="E521" s="140"/>
      <c r="F521" s="102"/>
      <c r="G521" s="141"/>
      <c r="H521" s="140"/>
      <c r="I521" s="102"/>
      <c r="J521" s="141"/>
      <c r="K521" s="140"/>
      <c r="L521" s="139"/>
      <c r="M521" s="139"/>
      <c r="N521" s="139"/>
    </row>
    <row r="522">
      <c r="A522" s="139"/>
      <c r="B522" s="139"/>
      <c r="C522" s="140"/>
      <c r="D522" s="140"/>
      <c r="E522" s="140"/>
      <c r="F522" s="102"/>
      <c r="G522" s="141"/>
      <c r="H522" s="140"/>
      <c r="I522" s="102"/>
      <c r="J522" s="141"/>
      <c r="K522" s="140"/>
      <c r="L522" s="139"/>
      <c r="M522" s="139"/>
      <c r="N522" s="139"/>
    </row>
    <row r="523">
      <c r="A523" s="139"/>
      <c r="B523" s="139"/>
      <c r="C523" s="140"/>
      <c r="D523" s="140"/>
      <c r="E523" s="140"/>
      <c r="F523" s="102"/>
      <c r="G523" s="141"/>
      <c r="H523" s="140"/>
      <c r="I523" s="102"/>
      <c r="J523" s="141"/>
      <c r="K523" s="140"/>
      <c r="L523" s="139"/>
      <c r="M523" s="139"/>
      <c r="N523" s="139"/>
    </row>
    <row r="524">
      <c r="A524" s="139"/>
      <c r="B524" s="139"/>
      <c r="C524" s="140"/>
      <c r="D524" s="140"/>
      <c r="E524" s="140"/>
      <c r="F524" s="102"/>
      <c r="G524" s="141"/>
      <c r="H524" s="140"/>
      <c r="I524" s="102"/>
      <c r="J524" s="141"/>
      <c r="K524" s="140"/>
      <c r="L524" s="139"/>
      <c r="M524" s="139"/>
      <c r="N524" s="139"/>
    </row>
    <row r="525">
      <c r="A525" s="139"/>
      <c r="B525" s="139"/>
      <c r="C525" s="140"/>
      <c r="D525" s="140"/>
      <c r="E525" s="140"/>
      <c r="F525" s="102"/>
      <c r="G525" s="141"/>
      <c r="H525" s="140"/>
      <c r="I525" s="102"/>
      <c r="J525" s="141"/>
      <c r="K525" s="140"/>
      <c r="L525" s="139"/>
      <c r="M525" s="139"/>
      <c r="N525" s="139"/>
    </row>
    <row r="526">
      <c r="A526" s="139"/>
      <c r="B526" s="139"/>
      <c r="C526" s="140"/>
      <c r="D526" s="140"/>
      <c r="E526" s="140"/>
      <c r="F526" s="102"/>
      <c r="G526" s="141"/>
      <c r="H526" s="140"/>
      <c r="I526" s="102"/>
      <c r="J526" s="141"/>
      <c r="K526" s="140"/>
      <c r="L526" s="139"/>
      <c r="M526" s="139"/>
      <c r="N526" s="139"/>
    </row>
    <row r="527">
      <c r="A527" s="139"/>
      <c r="B527" s="139"/>
      <c r="C527" s="140"/>
      <c r="D527" s="140"/>
      <c r="E527" s="140"/>
      <c r="F527" s="102"/>
      <c r="G527" s="141"/>
      <c r="H527" s="140"/>
      <c r="I527" s="102"/>
      <c r="J527" s="141"/>
      <c r="K527" s="140"/>
      <c r="L527" s="139"/>
      <c r="M527" s="139"/>
      <c r="N527" s="139"/>
    </row>
    <row r="528">
      <c r="A528" s="139"/>
      <c r="B528" s="139"/>
      <c r="C528" s="140"/>
      <c r="D528" s="140"/>
      <c r="E528" s="140"/>
      <c r="F528" s="102"/>
      <c r="G528" s="141"/>
      <c r="H528" s="140"/>
      <c r="I528" s="102"/>
      <c r="J528" s="141"/>
      <c r="K528" s="140"/>
      <c r="L528" s="139"/>
      <c r="M528" s="139"/>
      <c r="N528" s="139"/>
    </row>
    <row r="529">
      <c r="A529" s="139"/>
      <c r="B529" s="139"/>
      <c r="C529" s="140"/>
      <c r="D529" s="140"/>
      <c r="E529" s="140"/>
      <c r="F529" s="102"/>
      <c r="G529" s="141"/>
      <c r="H529" s="140"/>
      <c r="I529" s="102"/>
      <c r="J529" s="141"/>
      <c r="K529" s="140"/>
      <c r="L529" s="139"/>
      <c r="M529" s="139"/>
      <c r="N529" s="139"/>
    </row>
    <row r="530">
      <c r="A530" s="139"/>
      <c r="B530" s="139"/>
      <c r="C530" s="140"/>
      <c r="D530" s="140"/>
      <c r="E530" s="140"/>
      <c r="F530" s="102"/>
      <c r="G530" s="141"/>
      <c r="H530" s="140"/>
      <c r="I530" s="102"/>
      <c r="J530" s="141"/>
      <c r="K530" s="140"/>
      <c r="L530" s="139"/>
      <c r="M530" s="139"/>
      <c r="N530" s="139"/>
    </row>
    <row r="531">
      <c r="A531" s="139"/>
      <c r="B531" s="139"/>
      <c r="C531" s="140"/>
      <c r="D531" s="140"/>
      <c r="E531" s="140"/>
      <c r="F531" s="102"/>
      <c r="G531" s="141"/>
      <c r="H531" s="140"/>
      <c r="I531" s="102"/>
      <c r="J531" s="141"/>
      <c r="K531" s="140"/>
      <c r="L531" s="139"/>
      <c r="M531" s="139"/>
      <c r="N531" s="139"/>
    </row>
    <row r="532">
      <c r="A532" s="139"/>
      <c r="B532" s="139"/>
      <c r="C532" s="140"/>
      <c r="D532" s="140"/>
      <c r="E532" s="140"/>
      <c r="F532" s="102"/>
      <c r="G532" s="141"/>
      <c r="H532" s="140"/>
      <c r="I532" s="102"/>
      <c r="J532" s="141"/>
      <c r="K532" s="140"/>
      <c r="L532" s="139"/>
      <c r="M532" s="139"/>
      <c r="N532" s="139"/>
    </row>
    <row r="533">
      <c r="A533" s="139"/>
      <c r="B533" s="139"/>
      <c r="C533" s="140"/>
      <c r="D533" s="140"/>
      <c r="E533" s="140"/>
      <c r="F533" s="102"/>
      <c r="G533" s="141"/>
      <c r="H533" s="140"/>
      <c r="I533" s="102"/>
      <c r="J533" s="141"/>
      <c r="K533" s="140"/>
      <c r="L533" s="139"/>
      <c r="M533" s="139"/>
      <c r="N533" s="139"/>
    </row>
    <row r="534">
      <c r="A534" s="139"/>
      <c r="B534" s="139"/>
      <c r="C534" s="140"/>
      <c r="D534" s="140"/>
      <c r="E534" s="140"/>
      <c r="F534" s="102"/>
      <c r="G534" s="141"/>
      <c r="H534" s="140"/>
      <c r="I534" s="102"/>
      <c r="J534" s="141"/>
      <c r="K534" s="140"/>
      <c r="L534" s="139"/>
      <c r="M534" s="139"/>
      <c r="N534" s="139"/>
    </row>
    <row r="535">
      <c r="A535" s="139"/>
      <c r="B535" s="139"/>
      <c r="C535" s="140"/>
      <c r="D535" s="140"/>
      <c r="E535" s="140"/>
      <c r="F535" s="102"/>
      <c r="G535" s="141"/>
      <c r="H535" s="140"/>
      <c r="I535" s="102"/>
      <c r="J535" s="141"/>
      <c r="K535" s="140"/>
      <c r="L535" s="139"/>
      <c r="M535" s="139"/>
      <c r="N535" s="139"/>
    </row>
    <row r="536">
      <c r="A536" s="139"/>
      <c r="B536" s="139"/>
      <c r="C536" s="140"/>
      <c r="D536" s="140"/>
      <c r="E536" s="140"/>
      <c r="F536" s="102"/>
      <c r="G536" s="141"/>
      <c r="H536" s="140"/>
      <c r="I536" s="102"/>
      <c r="J536" s="141"/>
      <c r="K536" s="140"/>
      <c r="L536" s="139"/>
      <c r="M536" s="139"/>
      <c r="N536" s="139"/>
    </row>
    <row r="537">
      <c r="A537" s="139"/>
      <c r="B537" s="139"/>
      <c r="C537" s="140"/>
      <c r="D537" s="140"/>
      <c r="E537" s="140"/>
      <c r="F537" s="102"/>
      <c r="G537" s="141"/>
      <c r="H537" s="140"/>
      <c r="I537" s="102"/>
      <c r="J537" s="141"/>
      <c r="K537" s="140"/>
      <c r="L537" s="139"/>
      <c r="M537" s="139"/>
      <c r="N537" s="139"/>
    </row>
    <row r="538">
      <c r="A538" s="139"/>
      <c r="B538" s="139"/>
      <c r="C538" s="140"/>
      <c r="D538" s="140"/>
      <c r="E538" s="140"/>
      <c r="F538" s="102"/>
      <c r="G538" s="141"/>
      <c r="H538" s="140"/>
      <c r="I538" s="102"/>
      <c r="J538" s="141"/>
      <c r="K538" s="140"/>
      <c r="L538" s="139"/>
      <c r="M538" s="139"/>
      <c r="N538" s="139"/>
    </row>
    <row r="539">
      <c r="A539" s="139"/>
      <c r="B539" s="139"/>
      <c r="C539" s="140"/>
      <c r="D539" s="140"/>
      <c r="E539" s="140"/>
      <c r="F539" s="102"/>
      <c r="G539" s="141"/>
      <c r="H539" s="140"/>
      <c r="I539" s="102"/>
      <c r="J539" s="141"/>
      <c r="K539" s="140"/>
      <c r="L539" s="139"/>
      <c r="M539" s="139"/>
      <c r="N539" s="139"/>
    </row>
    <row r="540">
      <c r="A540" s="139"/>
      <c r="B540" s="139"/>
      <c r="C540" s="140"/>
      <c r="D540" s="140"/>
      <c r="E540" s="140"/>
      <c r="F540" s="102"/>
      <c r="G540" s="141"/>
      <c r="H540" s="140"/>
      <c r="I540" s="102"/>
      <c r="J540" s="141"/>
      <c r="K540" s="140"/>
      <c r="L540" s="139"/>
      <c r="M540" s="139"/>
      <c r="N540" s="139"/>
    </row>
    <row r="541">
      <c r="A541" s="139"/>
      <c r="B541" s="139"/>
      <c r="C541" s="140"/>
      <c r="D541" s="140"/>
      <c r="E541" s="140"/>
      <c r="F541" s="102"/>
      <c r="G541" s="141"/>
      <c r="H541" s="140"/>
      <c r="I541" s="102"/>
      <c r="J541" s="141"/>
      <c r="K541" s="140"/>
      <c r="L541" s="139"/>
      <c r="M541" s="139"/>
      <c r="N541" s="139"/>
    </row>
    <row r="542">
      <c r="A542" s="139"/>
      <c r="B542" s="139"/>
      <c r="C542" s="140"/>
      <c r="D542" s="140"/>
      <c r="E542" s="140"/>
      <c r="F542" s="102"/>
      <c r="G542" s="141"/>
      <c r="H542" s="140"/>
      <c r="I542" s="102"/>
      <c r="J542" s="141"/>
      <c r="K542" s="140"/>
      <c r="L542" s="139"/>
      <c r="M542" s="139"/>
      <c r="N542" s="139"/>
    </row>
    <row r="543">
      <c r="A543" s="139"/>
      <c r="B543" s="139"/>
      <c r="C543" s="140"/>
      <c r="D543" s="140"/>
      <c r="E543" s="140"/>
      <c r="F543" s="102"/>
      <c r="G543" s="141"/>
      <c r="H543" s="140"/>
      <c r="I543" s="102"/>
      <c r="J543" s="141"/>
      <c r="K543" s="140"/>
      <c r="L543" s="139"/>
      <c r="M543" s="139"/>
      <c r="N543" s="139"/>
    </row>
    <row r="544">
      <c r="A544" s="139"/>
      <c r="B544" s="139"/>
      <c r="C544" s="140"/>
      <c r="D544" s="140"/>
      <c r="E544" s="140"/>
      <c r="F544" s="102"/>
      <c r="G544" s="141"/>
      <c r="H544" s="140"/>
      <c r="I544" s="102"/>
      <c r="J544" s="141"/>
      <c r="K544" s="140"/>
      <c r="L544" s="139"/>
      <c r="M544" s="139"/>
      <c r="N544" s="139"/>
    </row>
    <row r="545">
      <c r="A545" s="139"/>
      <c r="B545" s="139"/>
      <c r="C545" s="140"/>
      <c r="D545" s="140"/>
      <c r="E545" s="140"/>
      <c r="F545" s="102"/>
      <c r="G545" s="141"/>
      <c r="H545" s="140"/>
      <c r="I545" s="102"/>
      <c r="J545" s="141"/>
      <c r="K545" s="140"/>
      <c r="L545" s="139"/>
      <c r="M545" s="139"/>
      <c r="N545" s="139"/>
    </row>
    <row r="546">
      <c r="A546" s="139"/>
      <c r="B546" s="139"/>
      <c r="C546" s="140"/>
      <c r="D546" s="140"/>
      <c r="E546" s="140"/>
      <c r="F546" s="102"/>
      <c r="G546" s="141"/>
      <c r="H546" s="140"/>
      <c r="I546" s="102"/>
      <c r="J546" s="141"/>
      <c r="K546" s="140"/>
      <c r="L546" s="139"/>
      <c r="M546" s="139"/>
      <c r="N546" s="139"/>
    </row>
    <row r="547">
      <c r="A547" s="139"/>
      <c r="B547" s="139"/>
      <c r="C547" s="140"/>
      <c r="D547" s="140"/>
      <c r="E547" s="140"/>
      <c r="F547" s="102"/>
      <c r="G547" s="141"/>
      <c r="H547" s="140"/>
      <c r="I547" s="102"/>
      <c r="J547" s="141"/>
      <c r="K547" s="140"/>
      <c r="L547" s="139"/>
      <c r="M547" s="139"/>
      <c r="N547" s="139"/>
    </row>
    <row r="548">
      <c r="A548" s="139"/>
      <c r="B548" s="139"/>
      <c r="C548" s="140"/>
      <c r="D548" s="140"/>
      <c r="E548" s="140"/>
      <c r="F548" s="102"/>
      <c r="G548" s="141"/>
      <c r="H548" s="140"/>
      <c r="I548" s="102"/>
      <c r="J548" s="141"/>
      <c r="K548" s="140"/>
      <c r="L548" s="139"/>
      <c r="M548" s="139"/>
      <c r="N548" s="139"/>
    </row>
    <row r="549">
      <c r="A549" s="139"/>
      <c r="B549" s="139"/>
      <c r="C549" s="140"/>
      <c r="D549" s="140"/>
      <c r="E549" s="140"/>
      <c r="F549" s="102"/>
      <c r="G549" s="141"/>
      <c r="H549" s="140"/>
      <c r="I549" s="102"/>
      <c r="J549" s="141"/>
      <c r="K549" s="140"/>
      <c r="L549" s="139"/>
      <c r="M549" s="139"/>
      <c r="N549" s="139"/>
    </row>
    <row r="550">
      <c r="A550" s="139"/>
      <c r="B550" s="139"/>
      <c r="C550" s="140"/>
      <c r="D550" s="140"/>
      <c r="E550" s="140"/>
      <c r="F550" s="102"/>
      <c r="G550" s="141"/>
      <c r="H550" s="140"/>
      <c r="I550" s="102"/>
      <c r="J550" s="141"/>
      <c r="K550" s="140"/>
      <c r="L550" s="139"/>
      <c r="M550" s="139"/>
      <c r="N550" s="139"/>
    </row>
    <row r="551">
      <c r="A551" s="139"/>
      <c r="B551" s="139"/>
      <c r="C551" s="140"/>
      <c r="D551" s="140"/>
      <c r="E551" s="140"/>
      <c r="F551" s="102"/>
      <c r="G551" s="141"/>
      <c r="H551" s="140"/>
      <c r="I551" s="102"/>
      <c r="J551" s="141"/>
      <c r="K551" s="140"/>
      <c r="L551" s="139"/>
      <c r="M551" s="139"/>
      <c r="N551" s="139"/>
    </row>
    <row r="552">
      <c r="A552" s="139"/>
      <c r="B552" s="139"/>
      <c r="C552" s="140"/>
      <c r="D552" s="140"/>
      <c r="E552" s="140"/>
      <c r="F552" s="102"/>
      <c r="G552" s="141"/>
      <c r="H552" s="140"/>
      <c r="I552" s="102"/>
      <c r="J552" s="141"/>
      <c r="K552" s="140"/>
      <c r="L552" s="139"/>
      <c r="M552" s="139"/>
      <c r="N552" s="139"/>
    </row>
    <row r="553">
      <c r="A553" s="139"/>
      <c r="B553" s="139"/>
      <c r="C553" s="140"/>
      <c r="D553" s="140"/>
      <c r="E553" s="140"/>
      <c r="F553" s="102"/>
      <c r="G553" s="141"/>
      <c r="H553" s="140"/>
      <c r="I553" s="102"/>
      <c r="J553" s="141"/>
      <c r="K553" s="140"/>
      <c r="L553" s="139"/>
      <c r="M553" s="139"/>
      <c r="N553" s="139"/>
    </row>
    <row r="554">
      <c r="A554" s="139"/>
      <c r="B554" s="139"/>
      <c r="C554" s="140"/>
      <c r="D554" s="140"/>
      <c r="E554" s="140"/>
      <c r="F554" s="102"/>
      <c r="G554" s="141"/>
      <c r="H554" s="140"/>
      <c r="I554" s="102"/>
      <c r="J554" s="141"/>
      <c r="K554" s="140"/>
      <c r="L554" s="139"/>
      <c r="M554" s="139"/>
      <c r="N554" s="139"/>
    </row>
    <row r="555">
      <c r="A555" s="139"/>
      <c r="B555" s="139"/>
      <c r="C555" s="140"/>
      <c r="D555" s="140"/>
      <c r="E555" s="140"/>
      <c r="F555" s="102"/>
      <c r="G555" s="141"/>
      <c r="H555" s="140"/>
      <c r="I555" s="102"/>
      <c r="J555" s="141"/>
      <c r="K555" s="140"/>
      <c r="L555" s="139"/>
      <c r="M555" s="139"/>
      <c r="N555" s="139"/>
    </row>
    <row r="556">
      <c r="A556" s="139"/>
      <c r="B556" s="139"/>
      <c r="C556" s="140"/>
      <c r="D556" s="140"/>
      <c r="E556" s="140"/>
      <c r="F556" s="102"/>
      <c r="G556" s="141"/>
      <c r="H556" s="140"/>
      <c r="I556" s="102"/>
      <c r="J556" s="141"/>
      <c r="K556" s="140"/>
      <c r="L556" s="139"/>
      <c r="M556" s="139"/>
      <c r="N556" s="139"/>
    </row>
    <row r="557">
      <c r="A557" s="139"/>
      <c r="B557" s="139"/>
      <c r="C557" s="140"/>
      <c r="D557" s="140"/>
      <c r="E557" s="140"/>
      <c r="F557" s="102"/>
      <c r="G557" s="141"/>
      <c r="H557" s="140"/>
      <c r="I557" s="102"/>
      <c r="J557" s="141"/>
      <c r="K557" s="140"/>
      <c r="L557" s="139"/>
      <c r="M557" s="139"/>
      <c r="N557" s="139"/>
    </row>
    <row r="558">
      <c r="A558" s="139"/>
      <c r="B558" s="139"/>
      <c r="C558" s="140"/>
      <c r="D558" s="140"/>
      <c r="E558" s="140"/>
      <c r="F558" s="102"/>
      <c r="G558" s="141"/>
      <c r="H558" s="140"/>
      <c r="I558" s="102"/>
      <c r="J558" s="141"/>
      <c r="K558" s="140"/>
      <c r="L558" s="139"/>
      <c r="M558" s="139"/>
      <c r="N558" s="139"/>
    </row>
    <row r="559">
      <c r="A559" s="139"/>
      <c r="B559" s="139"/>
      <c r="C559" s="140"/>
      <c r="D559" s="140"/>
      <c r="E559" s="140"/>
      <c r="F559" s="102"/>
      <c r="G559" s="141"/>
      <c r="H559" s="140"/>
      <c r="I559" s="102"/>
      <c r="J559" s="141"/>
      <c r="K559" s="140"/>
      <c r="L559" s="139"/>
      <c r="M559" s="139"/>
      <c r="N559" s="139"/>
    </row>
    <row r="560">
      <c r="A560" s="139"/>
      <c r="B560" s="139"/>
      <c r="C560" s="140"/>
      <c r="D560" s="140"/>
      <c r="E560" s="140"/>
      <c r="F560" s="102"/>
      <c r="G560" s="141"/>
      <c r="H560" s="140"/>
      <c r="I560" s="102"/>
      <c r="J560" s="141"/>
      <c r="K560" s="140"/>
      <c r="L560" s="139"/>
      <c r="M560" s="139"/>
      <c r="N560" s="139"/>
    </row>
    <row r="561">
      <c r="A561" s="139"/>
      <c r="B561" s="139"/>
      <c r="C561" s="140"/>
      <c r="D561" s="140"/>
      <c r="E561" s="140"/>
      <c r="F561" s="102"/>
      <c r="G561" s="141"/>
      <c r="H561" s="140"/>
      <c r="I561" s="102"/>
      <c r="J561" s="141"/>
      <c r="K561" s="140"/>
      <c r="L561" s="139"/>
      <c r="M561" s="139"/>
      <c r="N561" s="139"/>
    </row>
    <row r="562">
      <c r="A562" s="139"/>
      <c r="B562" s="139"/>
      <c r="C562" s="140"/>
      <c r="D562" s="140"/>
      <c r="E562" s="140"/>
      <c r="F562" s="102"/>
      <c r="G562" s="141"/>
      <c r="H562" s="140"/>
      <c r="I562" s="102"/>
      <c r="J562" s="141"/>
      <c r="K562" s="140"/>
      <c r="L562" s="139"/>
      <c r="M562" s="139"/>
      <c r="N562" s="139"/>
    </row>
    <row r="563">
      <c r="A563" s="139"/>
      <c r="B563" s="139"/>
      <c r="C563" s="140"/>
      <c r="D563" s="140"/>
      <c r="E563" s="140"/>
      <c r="F563" s="102"/>
      <c r="G563" s="141"/>
      <c r="H563" s="140"/>
      <c r="I563" s="102"/>
      <c r="J563" s="141"/>
      <c r="K563" s="140"/>
      <c r="L563" s="139"/>
      <c r="M563" s="139"/>
      <c r="N563" s="139"/>
    </row>
    <row r="564">
      <c r="A564" s="139"/>
      <c r="B564" s="139"/>
      <c r="C564" s="140"/>
      <c r="D564" s="140"/>
      <c r="E564" s="140"/>
      <c r="F564" s="102"/>
      <c r="G564" s="141"/>
      <c r="H564" s="140"/>
      <c r="I564" s="102"/>
      <c r="J564" s="141"/>
      <c r="K564" s="140"/>
      <c r="L564" s="139"/>
      <c r="M564" s="139"/>
      <c r="N564" s="139"/>
    </row>
    <row r="565">
      <c r="A565" s="139"/>
      <c r="B565" s="139"/>
      <c r="C565" s="140"/>
      <c r="D565" s="140"/>
      <c r="E565" s="140"/>
      <c r="F565" s="102"/>
      <c r="G565" s="141"/>
      <c r="H565" s="140"/>
      <c r="I565" s="102"/>
      <c r="J565" s="141"/>
      <c r="K565" s="140"/>
      <c r="L565" s="139"/>
      <c r="M565" s="139"/>
      <c r="N565" s="139"/>
    </row>
    <row r="566">
      <c r="A566" s="139"/>
      <c r="B566" s="139"/>
      <c r="C566" s="140"/>
      <c r="D566" s="140"/>
      <c r="E566" s="140"/>
      <c r="F566" s="102"/>
      <c r="G566" s="141"/>
      <c r="H566" s="140"/>
      <c r="I566" s="102"/>
      <c r="J566" s="141"/>
      <c r="K566" s="140"/>
      <c r="L566" s="139"/>
      <c r="M566" s="139"/>
      <c r="N566" s="139"/>
    </row>
    <row r="567">
      <c r="A567" s="139"/>
      <c r="B567" s="139"/>
      <c r="C567" s="140"/>
      <c r="D567" s="140"/>
      <c r="E567" s="140"/>
      <c r="F567" s="102"/>
      <c r="G567" s="141"/>
      <c r="H567" s="140"/>
      <c r="I567" s="102"/>
      <c r="J567" s="141"/>
      <c r="K567" s="140"/>
      <c r="L567" s="139"/>
      <c r="M567" s="139"/>
      <c r="N567" s="139"/>
    </row>
    <row r="568">
      <c r="A568" s="139"/>
      <c r="B568" s="139"/>
      <c r="C568" s="140"/>
      <c r="D568" s="140"/>
      <c r="E568" s="140"/>
      <c r="F568" s="102"/>
      <c r="G568" s="141"/>
      <c r="H568" s="140"/>
      <c r="I568" s="102"/>
      <c r="J568" s="141"/>
      <c r="K568" s="140"/>
      <c r="L568" s="139"/>
      <c r="M568" s="139"/>
      <c r="N568" s="139"/>
    </row>
    <row r="569">
      <c r="A569" s="139"/>
      <c r="B569" s="139"/>
      <c r="C569" s="140"/>
      <c r="D569" s="140"/>
      <c r="E569" s="140"/>
      <c r="F569" s="102"/>
      <c r="G569" s="141"/>
      <c r="H569" s="140"/>
      <c r="I569" s="102"/>
      <c r="J569" s="141"/>
      <c r="K569" s="140"/>
      <c r="L569" s="139"/>
      <c r="M569" s="139"/>
      <c r="N569" s="139"/>
    </row>
    <row r="570">
      <c r="A570" s="139"/>
      <c r="B570" s="139"/>
      <c r="C570" s="140"/>
      <c r="D570" s="140"/>
      <c r="E570" s="140"/>
      <c r="F570" s="102"/>
      <c r="G570" s="141"/>
      <c r="H570" s="140"/>
      <c r="I570" s="102"/>
      <c r="J570" s="141"/>
      <c r="K570" s="140"/>
      <c r="L570" s="139"/>
      <c r="M570" s="139"/>
      <c r="N570" s="139"/>
    </row>
    <row r="571">
      <c r="A571" s="139"/>
      <c r="B571" s="139"/>
      <c r="C571" s="140"/>
      <c r="D571" s="140"/>
      <c r="E571" s="140"/>
      <c r="F571" s="102"/>
      <c r="G571" s="141"/>
      <c r="H571" s="140"/>
      <c r="I571" s="102"/>
      <c r="J571" s="141"/>
      <c r="K571" s="140"/>
      <c r="L571" s="139"/>
      <c r="M571" s="139"/>
      <c r="N571" s="139"/>
    </row>
    <row r="572">
      <c r="A572" s="139"/>
      <c r="B572" s="139"/>
      <c r="C572" s="140"/>
      <c r="D572" s="140"/>
      <c r="E572" s="140"/>
      <c r="F572" s="102"/>
      <c r="G572" s="141"/>
      <c r="H572" s="140"/>
      <c r="I572" s="102"/>
      <c r="J572" s="141"/>
      <c r="K572" s="140"/>
      <c r="L572" s="139"/>
      <c r="M572" s="139"/>
      <c r="N572" s="139"/>
    </row>
    <row r="573">
      <c r="A573" s="139"/>
      <c r="B573" s="139"/>
      <c r="C573" s="140"/>
      <c r="D573" s="140"/>
      <c r="E573" s="140"/>
      <c r="F573" s="102"/>
      <c r="G573" s="141"/>
      <c r="H573" s="140"/>
      <c r="I573" s="102"/>
      <c r="J573" s="141"/>
      <c r="K573" s="140"/>
      <c r="L573" s="139"/>
      <c r="M573" s="139"/>
      <c r="N573" s="139"/>
    </row>
    <row r="574">
      <c r="A574" s="139"/>
      <c r="B574" s="139"/>
      <c r="C574" s="140"/>
      <c r="D574" s="140"/>
      <c r="E574" s="140"/>
      <c r="F574" s="102"/>
      <c r="G574" s="141"/>
      <c r="H574" s="140"/>
      <c r="I574" s="102"/>
      <c r="J574" s="141"/>
      <c r="K574" s="140"/>
      <c r="L574" s="139"/>
      <c r="M574" s="139"/>
      <c r="N574" s="139"/>
    </row>
    <row r="575">
      <c r="A575" s="139"/>
      <c r="B575" s="139"/>
      <c r="C575" s="140"/>
      <c r="D575" s="140"/>
      <c r="E575" s="140"/>
      <c r="F575" s="102"/>
      <c r="G575" s="141"/>
      <c r="H575" s="140"/>
      <c r="I575" s="102"/>
      <c r="J575" s="141"/>
      <c r="K575" s="140"/>
      <c r="L575" s="139"/>
      <c r="M575" s="139"/>
      <c r="N575" s="139"/>
    </row>
    <row r="576">
      <c r="A576" s="139"/>
      <c r="B576" s="139"/>
      <c r="C576" s="140"/>
      <c r="D576" s="140"/>
      <c r="E576" s="140"/>
      <c r="F576" s="102"/>
      <c r="G576" s="141"/>
      <c r="H576" s="140"/>
      <c r="I576" s="102"/>
      <c r="J576" s="141"/>
      <c r="K576" s="140"/>
      <c r="L576" s="139"/>
      <c r="M576" s="139"/>
      <c r="N576" s="139"/>
    </row>
    <row r="577">
      <c r="A577" s="139"/>
      <c r="B577" s="139"/>
      <c r="C577" s="140"/>
      <c r="D577" s="140"/>
      <c r="E577" s="140"/>
      <c r="F577" s="102"/>
      <c r="G577" s="141"/>
      <c r="H577" s="140"/>
      <c r="I577" s="102"/>
      <c r="J577" s="141"/>
      <c r="K577" s="140"/>
      <c r="L577" s="139"/>
      <c r="M577" s="139"/>
      <c r="N577" s="139"/>
    </row>
    <row r="578">
      <c r="A578" s="139"/>
      <c r="B578" s="139"/>
      <c r="C578" s="140"/>
      <c r="D578" s="140"/>
      <c r="E578" s="140"/>
      <c r="F578" s="102"/>
      <c r="G578" s="141"/>
      <c r="H578" s="140"/>
      <c r="I578" s="102"/>
      <c r="J578" s="141"/>
      <c r="K578" s="140"/>
      <c r="L578" s="139"/>
      <c r="M578" s="139"/>
      <c r="N578" s="139"/>
    </row>
    <row r="579">
      <c r="A579" s="139"/>
      <c r="B579" s="139"/>
      <c r="C579" s="140"/>
      <c r="D579" s="140"/>
      <c r="E579" s="140"/>
      <c r="F579" s="102"/>
      <c r="G579" s="141"/>
      <c r="H579" s="140"/>
      <c r="I579" s="102"/>
      <c r="J579" s="141"/>
      <c r="K579" s="140"/>
      <c r="L579" s="139"/>
      <c r="M579" s="139"/>
      <c r="N579" s="139"/>
    </row>
    <row r="580">
      <c r="A580" s="139"/>
      <c r="B580" s="139"/>
      <c r="C580" s="140"/>
      <c r="D580" s="140"/>
      <c r="E580" s="140"/>
      <c r="F580" s="102"/>
      <c r="G580" s="141"/>
      <c r="H580" s="140"/>
      <c r="I580" s="102"/>
      <c r="J580" s="141"/>
      <c r="K580" s="140"/>
      <c r="L580" s="139"/>
      <c r="M580" s="139"/>
      <c r="N580" s="139"/>
    </row>
    <row r="581">
      <c r="A581" s="139"/>
      <c r="B581" s="139"/>
      <c r="C581" s="140"/>
      <c r="D581" s="140"/>
      <c r="E581" s="140"/>
      <c r="F581" s="102"/>
      <c r="G581" s="141"/>
      <c r="H581" s="140"/>
      <c r="I581" s="102"/>
      <c r="J581" s="141"/>
      <c r="K581" s="140"/>
      <c r="L581" s="139"/>
      <c r="M581" s="139"/>
      <c r="N581" s="139"/>
    </row>
    <row r="582">
      <c r="A582" s="139"/>
      <c r="B582" s="139"/>
      <c r="C582" s="140"/>
      <c r="D582" s="140"/>
      <c r="E582" s="140"/>
      <c r="F582" s="102"/>
      <c r="G582" s="141"/>
      <c r="H582" s="140"/>
      <c r="I582" s="102"/>
      <c r="J582" s="141"/>
      <c r="K582" s="140"/>
      <c r="L582" s="139"/>
      <c r="M582" s="139"/>
      <c r="N582" s="139"/>
    </row>
    <row r="583">
      <c r="A583" s="139"/>
      <c r="B583" s="139"/>
      <c r="C583" s="140"/>
      <c r="D583" s="140"/>
      <c r="E583" s="140"/>
      <c r="F583" s="102"/>
      <c r="G583" s="141"/>
      <c r="H583" s="140"/>
      <c r="I583" s="102"/>
      <c r="J583" s="141"/>
      <c r="K583" s="140"/>
      <c r="L583" s="139"/>
      <c r="M583" s="139"/>
      <c r="N583" s="139"/>
    </row>
    <row r="584">
      <c r="A584" s="139"/>
      <c r="B584" s="139"/>
      <c r="C584" s="140"/>
      <c r="D584" s="140"/>
      <c r="E584" s="140"/>
      <c r="F584" s="102"/>
      <c r="G584" s="141"/>
      <c r="H584" s="140"/>
      <c r="I584" s="102"/>
      <c r="J584" s="141"/>
      <c r="K584" s="140"/>
      <c r="L584" s="139"/>
      <c r="M584" s="139"/>
      <c r="N584" s="139"/>
    </row>
    <row r="585">
      <c r="A585" s="139"/>
      <c r="B585" s="139"/>
      <c r="C585" s="140"/>
      <c r="D585" s="140"/>
      <c r="E585" s="140"/>
      <c r="F585" s="102"/>
      <c r="G585" s="141"/>
      <c r="H585" s="140"/>
      <c r="I585" s="102"/>
      <c r="J585" s="141"/>
      <c r="K585" s="140"/>
      <c r="L585" s="139"/>
      <c r="M585" s="139"/>
      <c r="N585" s="139"/>
    </row>
    <row r="586">
      <c r="A586" s="139"/>
      <c r="B586" s="139"/>
      <c r="C586" s="140"/>
      <c r="D586" s="140"/>
      <c r="E586" s="140"/>
      <c r="F586" s="102"/>
      <c r="G586" s="141"/>
      <c r="H586" s="140"/>
      <c r="I586" s="102"/>
      <c r="J586" s="141"/>
      <c r="K586" s="140"/>
      <c r="L586" s="139"/>
      <c r="M586" s="139"/>
      <c r="N586" s="139"/>
    </row>
    <row r="587">
      <c r="A587" s="139"/>
      <c r="B587" s="139"/>
      <c r="C587" s="140"/>
      <c r="D587" s="140"/>
      <c r="E587" s="140"/>
      <c r="F587" s="102"/>
      <c r="G587" s="141"/>
      <c r="H587" s="140"/>
      <c r="I587" s="102"/>
      <c r="J587" s="141"/>
      <c r="K587" s="140"/>
      <c r="L587" s="139"/>
      <c r="M587" s="139"/>
      <c r="N587" s="139"/>
    </row>
    <row r="588">
      <c r="A588" s="139"/>
      <c r="B588" s="139"/>
      <c r="C588" s="140"/>
      <c r="D588" s="140"/>
      <c r="E588" s="140"/>
      <c r="F588" s="102"/>
      <c r="G588" s="141"/>
      <c r="H588" s="140"/>
      <c r="I588" s="102"/>
      <c r="J588" s="141"/>
      <c r="K588" s="140"/>
      <c r="L588" s="139"/>
      <c r="M588" s="139"/>
      <c r="N588" s="139"/>
    </row>
    <row r="589">
      <c r="A589" s="139"/>
      <c r="B589" s="139"/>
      <c r="C589" s="140"/>
      <c r="D589" s="140"/>
      <c r="E589" s="140"/>
      <c r="F589" s="102"/>
      <c r="G589" s="141"/>
      <c r="H589" s="140"/>
      <c r="I589" s="102"/>
      <c r="J589" s="141"/>
      <c r="K589" s="140"/>
      <c r="L589" s="139"/>
      <c r="M589" s="139"/>
      <c r="N589" s="139"/>
    </row>
    <row r="590">
      <c r="A590" s="139"/>
      <c r="B590" s="139"/>
      <c r="C590" s="140"/>
      <c r="D590" s="140"/>
      <c r="E590" s="140"/>
      <c r="F590" s="102"/>
      <c r="G590" s="141"/>
      <c r="H590" s="140"/>
      <c r="I590" s="102"/>
      <c r="J590" s="141"/>
      <c r="K590" s="140"/>
      <c r="L590" s="139"/>
      <c r="M590" s="139"/>
      <c r="N590" s="139"/>
    </row>
    <row r="591">
      <c r="A591" s="139"/>
      <c r="B591" s="139"/>
      <c r="C591" s="140"/>
      <c r="D591" s="140"/>
      <c r="E591" s="140"/>
      <c r="F591" s="102"/>
      <c r="G591" s="141"/>
      <c r="H591" s="140"/>
      <c r="I591" s="102"/>
      <c r="J591" s="141"/>
      <c r="K591" s="140"/>
      <c r="L591" s="139"/>
      <c r="M591" s="139"/>
      <c r="N591" s="139"/>
    </row>
    <row r="592">
      <c r="A592" s="139"/>
      <c r="B592" s="139"/>
      <c r="C592" s="140"/>
      <c r="D592" s="140"/>
      <c r="E592" s="140"/>
      <c r="F592" s="102"/>
      <c r="G592" s="141"/>
      <c r="H592" s="140"/>
      <c r="I592" s="102"/>
      <c r="J592" s="141"/>
      <c r="K592" s="140"/>
      <c r="L592" s="139"/>
      <c r="M592" s="139"/>
      <c r="N592" s="139"/>
    </row>
    <row r="593">
      <c r="A593" s="139"/>
      <c r="B593" s="139"/>
      <c r="C593" s="140"/>
      <c r="D593" s="140"/>
      <c r="E593" s="140"/>
      <c r="F593" s="102"/>
      <c r="G593" s="141"/>
      <c r="H593" s="140"/>
      <c r="I593" s="102"/>
      <c r="J593" s="141"/>
      <c r="K593" s="140"/>
      <c r="L593" s="139"/>
      <c r="M593" s="139"/>
      <c r="N593" s="139"/>
    </row>
    <row r="594">
      <c r="A594" s="139"/>
      <c r="B594" s="139"/>
      <c r="C594" s="140"/>
      <c r="D594" s="140"/>
      <c r="E594" s="140"/>
      <c r="F594" s="102"/>
      <c r="G594" s="141"/>
      <c r="H594" s="140"/>
      <c r="I594" s="102"/>
      <c r="J594" s="141"/>
      <c r="K594" s="140"/>
      <c r="L594" s="139"/>
      <c r="M594" s="139"/>
      <c r="N594" s="139"/>
    </row>
    <row r="595">
      <c r="A595" s="139"/>
      <c r="B595" s="139"/>
      <c r="C595" s="140"/>
      <c r="D595" s="140"/>
      <c r="E595" s="140"/>
      <c r="F595" s="102"/>
      <c r="G595" s="141"/>
      <c r="H595" s="140"/>
      <c r="I595" s="102"/>
      <c r="J595" s="141"/>
      <c r="K595" s="140"/>
      <c r="L595" s="139"/>
      <c r="M595" s="139"/>
      <c r="N595" s="139"/>
    </row>
    <row r="596">
      <c r="A596" s="139"/>
      <c r="B596" s="139"/>
      <c r="C596" s="140"/>
      <c r="D596" s="140"/>
      <c r="E596" s="140"/>
      <c r="F596" s="102"/>
      <c r="G596" s="141"/>
      <c r="H596" s="140"/>
      <c r="I596" s="102"/>
      <c r="J596" s="141"/>
      <c r="K596" s="140"/>
      <c r="L596" s="139"/>
      <c r="M596" s="139"/>
      <c r="N596" s="139"/>
    </row>
    <row r="597">
      <c r="A597" s="139"/>
      <c r="B597" s="139"/>
      <c r="C597" s="140"/>
      <c r="D597" s="140"/>
      <c r="E597" s="140"/>
      <c r="F597" s="102"/>
      <c r="G597" s="141"/>
      <c r="H597" s="140"/>
      <c r="I597" s="102"/>
      <c r="J597" s="141"/>
      <c r="K597" s="140"/>
      <c r="L597" s="139"/>
      <c r="M597" s="139"/>
      <c r="N597" s="139"/>
    </row>
    <row r="598">
      <c r="A598" s="139"/>
      <c r="B598" s="139"/>
      <c r="C598" s="140"/>
      <c r="D598" s="140"/>
      <c r="E598" s="140"/>
      <c r="F598" s="102"/>
      <c r="G598" s="141"/>
      <c r="H598" s="140"/>
      <c r="I598" s="102"/>
      <c r="J598" s="141"/>
      <c r="K598" s="140"/>
      <c r="L598" s="139"/>
      <c r="M598" s="139"/>
      <c r="N598" s="139"/>
    </row>
    <row r="599">
      <c r="A599" s="139"/>
      <c r="B599" s="139"/>
      <c r="C599" s="140"/>
      <c r="D599" s="140"/>
      <c r="E599" s="140"/>
      <c r="F599" s="102"/>
      <c r="G599" s="141"/>
      <c r="H599" s="140"/>
      <c r="I599" s="102"/>
      <c r="J599" s="141"/>
      <c r="K599" s="140"/>
      <c r="L599" s="139"/>
      <c r="M599" s="139"/>
      <c r="N599" s="139"/>
    </row>
    <row r="600">
      <c r="A600" s="139"/>
      <c r="B600" s="139"/>
      <c r="C600" s="140"/>
      <c r="D600" s="140"/>
      <c r="E600" s="140"/>
      <c r="F600" s="102"/>
      <c r="G600" s="141"/>
      <c r="H600" s="140"/>
      <c r="I600" s="102"/>
      <c r="J600" s="141"/>
      <c r="K600" s="140"/>
      <c r="L600" s="139"/>
      <c r="M600" s="139"/>
      <c r="N600" s="139"/>
    </row>
    <row r="601">
      <c r="A601" s="139"/>
      <c r="B601" s="139"/>
      <c r="C601" s="140"/>
      <c r="D601" s="140"/>
      <c r="E601" s="140"/>
      <c r="F601" s="102"/>
      <c r="G601" s="141"/>
      <c r="H601" s="140"/>
      <c r="I601" s="102"/>
      <c r="J601" s="141"/>
      <c r="K601" s="140"/>
      <c r="L601" s="139"/>
      <c r="M601" s="139"/>
      <c r="N601" s="139"/>
    </row>
    <row r="602">
      <c r="A602" s="139"/>
      <c r="B602" s="139"/>
      <c r="C602" s="140"/>
      <c r="D602" s="140"/>
      <c r="E602" s="140"/>
      <c r="F602" s="102"/>
      <c r="G602" s="141"/>
      <c r="H602" s="140"/>
      <c r="I602" s="102"/>
      <c r="J602" s="141"/>
      <c r="K602" s="140"/>
      <c r="L602" s="139"/>
      <c r="M602" s="139"/>
      <c r="N602" s="139"/>
    </row>
    <row r="603">
      <c r="A603" s="139"/>
      <c r="B603" s="139"/>
      <c r="C603" s="140"/>
      <c r="D603" s="140"/>
      <c r="E603" s="140"/>
      <c r="F603" s="102"/>
      <c r="G603" s="141"/>
      <c r="H603" s="140"/>
      <c r="I603" s="102"/>
      <c r="J603" s="141"/>
      <c r="K603" s="140"/>
      <c r="L603" s="139"/>
      <c r="M603" s="139"/>
      <c r="N603" s="139"/>
    </row>
    <row r="604">
      <c r="A604" s="139"/>
      <c r="B604" s="139"/>
      <c r="C604" s="140"/>
      <c r="D604" s="140"/>
      <c r="E604" s="140"/>
      <c r="F604" s="102"/>
      <c r="G604" s="141"/>
      <c r="H604" s="140"/>
      <c r="I604" s="102"/>
      <c r="J604" s="141"/>
      <c r="K604" s="140"/>
      <c r="L604" s="139"/>
      <c r="M604" s="139"/>
      <c r="N604" s="139"/>
    </row>
    <row r="605">
      <c r="A605" s="139"/>
      <c r="B605" s="139"/>
      <c r="C605" s="140"/>
      <c r="D605" s="140"/>
      <c r="E605" s="140"/>
      <c r="F605" s="102"/>
      <c r="G605" s="141"/>
      <c r="H605" s="140"/>
      <c r="I605" s="102"/>
      <c r="J605" s="141"/>
      <c r="K605" s="140"/>
      <c r="L605" s="139"/>
      <c r="M605" s="139"/>
      <c r="N605" s="139"/>
    </row>
    <row r="606">
      <c r="A606" s="139"/>
      <c r="B606" s="139"/>
      <c r="C606" s="140"/>
      <c r="D606" s="140"/>
      <c r="E606" s="140"/>
      <c r="F606" s="102"/>
      <c r="G606" s="141"/>
      <c r="H606" s="140"/>
      <c r="I606" s="102"/>
      <c r="J606" s="141"/>
      <c r="K606" s="140"/>
      <c r="L606" s="139"/>
      <c r="M606" s="139"/>
      <c r="N606" s="139"/>
    </row>
    <row r="607">
      <c r="A607" s="139"/>
      <c r="B607" s="139"/>
      <c r="C607" s="140"/>
      <c r="D607" s="140"/>
      <c r="E607" s="140"/>
      <c r="F607" s="102"/>
      <c r="G607" s="141"/>
      <c r="H607" s="140"/>
      <c r="I607" s="102"/>
      <c r="J607" s="141"/>
      <c r="K607" s="140"/>
      <c r="L607" s="139"/>
      <c r="M607" s="139"/>
      <c r="N607" s="139"/>
    </row>
    <row r="608">
      <c r="A608" s="139"/>
      <c r="B608" s="139"/>
      <c r="C608" s="140"/>
      <c r="D608" s="140"/>
      <c r="E608" s="140"/>
      <c r="F608" s="102"/>
      <c r="G608" s="141"/>
      <c r="H608" s="140"/>
      <c r="I608" s="102"/>
      <c r="J608" s="141"/>
      <c r="K608" s="140"/>
      <c r="L608" s="139"/>
      <c r="M608" s="139"/>
      <c r="N608" s="139"/>
    </row>
    <row r="609">
      <c r="A609" s="139"/>
      <c r="B609" s="139"/>
      <c r="C609" s="140"/>
      <c r="D609" s="140"/>
      <c r="E609" s="140"/>
      <c r="F609" s="102"/>
      <c r="G609" s="141"/>
      <c r="H609" s="140"/>
      <c r="I609" s="102"/>
      <c r="J609" s="141"/>
      <c r="K609" s="140"/>
      <c r="L609" s="139"/>
      <c r="M609" s="139"/>
      <c r="N609" s="139"/>
    </row>
    <row r="610">
      <c r="A610" s="139"/>
      <c r="B610" s="139"/>
      <c r="C610" s="140"/>
      <c r="D610" s="140"/>
      <c r="E610" s="140"/>
      <c r="F610" s="102"/>
      <c r="G610" s="141"/>
      <c r="H610" s="140"/>
      <c r="I610" s="102"/>
      <c r="J610" s="141"/>
      <c r="K610" s="140"/>
      <c r="L610" s="139"/>
      <c r="M610" s="139"/>
      <c r="N610" s="139"/>
    </row>
    <row r="611">
      <c r="A611" s="139"/>
      <c r="B611" s="139"/>
      <c r="C611" s="140"/>
      <c r="D611" s="140"/>
      <c r="E611" s="140"/>
      <c r="F611" s="102"/>
      <c r="G611" s="141"/>
      <c r="H611" s="140"/>
      <c r="I611" s="102"/>
      <c r="J611" s="141"/>
      <c r="K611" s="140"/>
      <c r="L611" s="139"/>
      <c r="M611" s="139"/>
      <c r="N611" s="139"/>
    </row>
    <row r="612">
      <c r="A612" s="139"/>
      <c r="B612" s="139"/>
      <c r="C612" s="140"/>
      <c r="D612" s="140"/>
      <c r="E612" s="140"/>
      <c r="F612" s="102"/>
      <c r="G612" s="141"/>
      <c r="H612" s="140"/>
      <c r="I612" s="102"/>
      <c r="J612" s="141"/>
      <c r="K612" s="140"/>
      <c r="L612" s="139"/>
      <c r="M612" s="139"/>
      <c r="N612" s="139"/>
    </row>
    <row r="613">
      <c r="A613" s="139"/>
      <c r="B613" s="139"/>
      <c r="C613" s="140"/>
      <c r="D613" s="140"/>
      <c r="E613" s="140"/>
      <c r="F613" s="102"/>
      <c r="G613" s="141"/>
      <c r="H613" s="140"/>
      <c r="I613" s="102"/>
      <c r="J613" s="141"/>
      <c r="K613" s="140"/>
      <c r="L613" s="139"/>
      <c r="M613" s="139"/>
      <c r="N613" s="139"/>
    </row>
    <row r="614">
      <c r="A614" s="139"/>
      <c r="B614" s="139"/>
      <c r="C614" s="140"/>
      <c r="D614" s="140"/>
      <c r="E614" s="140"/>
      <c r="F614" s="102"/>
      <c r="G614" s="141"/>
      <c r="H614" s="140"/>
      <c r="I614" s="102"/>
      <c r="J614" s="141"/>
      <c r="K614" s="140"/>
      <c r="L614" s="139"/>
      <c r="M614" s="139"/>
      <c r="N614" s="139"/>
    </row>
    <row r="615">
      <c r="A615" s="139"/>
      <c r="B615" s="139"/>
      <c r="C615" s="140"/>
      <c r="D615" s="140"/>
      <c r="E615" s="140"/>
      <c r="F615" s="102"/>
      <c r="G615" s="141"/>
      <c r="H615" s="140"/>
      <c r="I615" s="102"/>
      <c r="J615" s="141"/>
      <c r="K615" s="140"/>
      <c r="L615" s="139"/>
      <c r="M615" s="139"/>
      <c r="N615" s="139"/>
    </row>
    <row r="616">
      <c r="A616" s="139"/>
      <c r="B616" s="139"/>
      <c r="C616" s="140"/>
      <c r="D616" s="140"/>
      <c r="E616" s="140"/>
      <c r="F616" s="102"/>
      <c r="G616" s="141"/>
      <c r="H616" s="140"/>
      <c r="I616" s="102"/>
      <c r="J616" s="141"/>
      <c r="K616" s="140"/>
      <c r="L616" s="139"/>
      <c r="M616" s="139"/>
      <c r="N616" s="139"/>
    </row>
    <row r="617">
      <c r="A617" s="139"/>
      <c r="B617" s="139"/>
      <c r="C617" s="140"/>
      <c r="D617" s="140"/>
      <c r="E617" s="140"/>
      <c r="F617" s="102"/>
      <c r="G617" s="141"/>
      <c r="H617" s="140"/>
      <c r="I617" s="102"/>
      <c r="J617" s="141"/>
      <c r="K617" s="140"/>
      <c r="L617" s="139"/>
      <c r="M617" s="139"/>
      <c r="N617" s="139"/>
    </row>
    <row r="618">
      <c r="A618" s="139"/>
      <c r="B618" s="139"/>
      <c r="C618" s="140"/>
      <c r="D618" s="140"/>
      <c r="E618" s="140"/>
      <c r="F618" s="102"/>
      <c r="G618" s="141"/>
      <c r="H618" s="140"/>
      <c r="I618" s="102"/>
      <c r="J618" s="141"/>
      <c r="K618" s="140"/>
      <c r="L618" s="139"/>
      <c r="M618" s="139"/>
      <c r="N618" s="139"/>
    </row>
    <row r="619">
      <c r="A619" s="139"/>
      <c r="B619" s="139"/>
      <c r="C619" s="140"/>
      <c r="D619" s="140"/>
      <c r="E619" s="140"/>
      <c r="F619" s="102"/>
      <c r="G619" s="141"/>
      <c r="H619" s="140"/>
      <c r="I619" s="102"/>
      <c r="J619" s="141"/>
      <c r="K619" s="140"/>
      <c r="L619" s="139"/>
      <c r="M619" s="139"/>
      <c r="N619" s="139"/>
    </row>
    <row r="620">
      <c r="A620" s="139"/>
      <c r="B620" s="139"/>
      <c r="C620" s="140"/>
      <c r="D620" s="140"/>
      <c r="E620" s="140"/>
      <c r="F620" s="102"/>
      <c r="G620" s="141"/>
      <c r="H620" s="140"/>
      <c r="I620" s="102"/>
      <c r="J620" s="141"/>
      <c r="K620" s="140"/>
      <c r="L620" s="139"/>
      <c r="M620" s="139"/>
      <c r="N620" s="139"/>
    </row>
    <row r="621">
      <c r="A621" s="139"/>
      <c r="B621" s="139"/>
      <c r="C621" s="140"/>
      <c r="D621" s="140"/>
      <c r="E621" s="140"/>
      <c r="F621" s="102"/>
      <c r="G621" s="141"/>
      <c r="H621" s="140"/>
      <c r="I621" s="102"/>
      <c r="J621" s="141"/>
      <c r="K621" s="140"/>
      <c r="L621" s="139"/>
      <c r="M621" s="139"/>
      <c r="N621" s="139"/>
    </row>
    <row r="622">
      <c r="A622" s="139"/>
      <c r="B622" s="139"/>
      <c r="C622" s="140"/>
      <c r="D622" s="140"/>
      <c r="E622" s="140"/>
      <c r="F622" s="102"/>
      <c r="G622" s="141"/>
      <c r="H622" s="140"/>
      <c r="I622" s="102"/>
      <c r="J622" s="141"/>
      <c r="K622" s="140"/>
      <c r="L622" s="139"/>
      <c r="M622" s="139"/>
      <c r="N622" s="139"/>
    </row>
    <row r="623">
      <c r="A623" s="139"/>
      <c r="B623" s="139"/>
      <c r="C623" s="140"/>
      <c r="D623" s="140"/>
      <c r="E623" s="140"/>
      <c r="F623" s="102"/>
      <c r="G623" s="141"/>
      <c r="H623" s="140"/>
      <c r="I623" s="102"/>
      <c r="J623" s="141"/>
      <c r="K623" s="140"/>
      <c r="L623" s="139"/>
      <c r="M623" s="139"/>
      <c r="N623" s="139"/>
    </row>
    <row r="624">
      <c r="A624" s="139"/>
      <c r="B624" s="139"/>
      <c r="C624" s="140"/>
      <c r="D624" s="140"/>
      <c r="E624" s="140"/>
      <c r="F624" s="102"/>
      <c r="G624" s="141"/>
      <c r="H624" s="140"/>
      <c r="I624" s="102"/>
      <c r="J624" s="141"/>
      <c r="K624" s="140"/>
      <c r="L624" s="139"/>
      <c r="M624" s="139"/>
      <c r="N624" s="139"/>
    </row>
    <row r="625">
      <c r="A625" s="139"/>
      <c r="B625" s="139"/>
      <c r="C625" s="140"/>
      <c r="D625" s="140"/>
      <c r="E625" s="140"/>
      <c r="F625" s="102"/>
      <c r="G625" s="141"/>
      <c r="H625" s="140"/>
      <c r="I625" s="102"/>
      <c r="J625" s="141"/>
      <c r="K625" s="140"/>
      <c r="L625" s="139"/>
      <c r="M625" s="139"/>
      <c r="N625" s="139"/>
    </row>
    <row r="626">
      <c r="A626" s="139"/>
      <c r="B626" s="139"/>
      <c r="C626" s="140"/>
      <c r="D626" s="140"/>
      <c r="E626" s="140"/>
      <c r="F626" s="102"/>
      <c r="G626" s="141"/>
      <c r="H626" s="140"/>
      <c r="I626" s="102"/>
      <c r="J626" s="141"/>
      <c r="K626" s="140"/>
      <c r="L626" s="139"/>
      <c r="M626" s="139"/>
      <c r="N626" s="139"/>
    </row>
    <row r="627">
      <c r="A627" s="139"/>
      <c r="B627" s="139"/>
      <c r="C627" s="140"/>
      <c r="D627" s="140"/>
      <c r="E627" s="140"/>
      <c r="F627" s="102"/>
      <c r="G627" s="141"/>
      <c r="H627" s="140"/>
      <c r="I627" s="102"/>
      <c r="J627" s="141"/>
      <c r="K627" s="140"/>
      <c r="L627" s="139"/>
      <c r="M627" s="139"/>
      <c r="N627" s="139"/>
    </row>
    <row r="628">
      <c r="A628" s="139"/>
      <c r="B628" s="139"/>
      <c r="C628" s="140"/>
      <c r="D628" s="140"/>
      <c r="E628" s="140"/>
      <c r="F628" s="102"/>
      <c r="G628" s="141"/>
      <c r="H628" s="140"/>
      <c r="I628" s="102"/>
      <c r="J628" s="141"/>
      <c r="K628" s="140"/>
      <c r="L628" s="139"/>
      <c r="M628" s="139"/>
      <c r="N628" s="139"/>
    </row>
    <row r="629">
      <c r="A629" s="139"/>
      <c r="B629" s="139"/>
      <c r="C629" s="140"/>
      <c r="D629" s="140"/>
      <c r="E629" s="140"/>
      <c r="F629" s="102"/>
      <c r="G629" s="141"/>
      <c r="H629" s="140"/>
      <c r="I629" s="102"/>
      <c r="J629" s="141"/>
      <c r="K629" s="140"/>
      <c r="L629" s="139"/>
      <c r="M629" s="139"/>
      <c r="N629" s="139"/>
    </row>
    <row r="630">
      <c r="A630" s="139"/>
      <c r="B630" s="139"/>
      <c r="C630" s="140"/>
      <c r="D630" s="140"/>
      <c r="E630" s="140"/>
      <c r="F630" s="102"/>
      <c r="G630" s="141"/>
      <c r="H630" s="140"/>
      <c r="I630" s="102"/>
      <c r="J630" s="141"/>
      <c r="K630" s="140"/>
      <c r="L630" s="139"/>
      <c r="M630" s="139"/>
      <c r="N630" s="139"/>
    </row>
    <row r="631">
      <c r="A631" s="139"/>
      <c r="B631" s="139"/>
      <c r="C631" s="140"/>
      <c r="D631" s="140"/>
      <c r="E631" s="140"/>
      <c r="F631" s="102"/>
      <c r="G631" s="141"/>
      <c r="H631" s="140"/>
      <c r="I631" s="102"/>
      <c r="J631" s="141"/>
      <c r="K631" s="140"/>
      <c r="L631" s="139"/>
      <c r="M631" s="139"/>
      <c r="N631" s="139"/>
    </row>
    <row r="632">
      <c r="A632" s="139"/>
      <c r="B632" s="139"/>
      <c r="C632" s="140"/>
      <c r="D632" s="140"/>
      <c r="E632" s="140"/>
      <c r="F632" s="102"/>
      <c r="G632" s="141"/>
      <c r="H632" s="140"/>
      <c r="I632" s="102"/>
      <c r="J632" s="141"/>
      <c r="K632" s="140"/>
      <c r="L632" s="139"/>
      <c r="M632" s="139"/>
      <c r="N632" s="139"/>
    </row>
    <row r="633">
      <c r="A633" s="139"/>
      <c r="B633" s="139"/>
      <c r="C633" s="140"/>
      <c r="D633" s="140"/>
      <c r="E633" s="140"/>
      <c r="F633" s="102"/>
      <c r="G633" s="141"/>
      <c r="H633" s="140"/>
      <c r="I633" s="102"/>
      <c r="J633" s="141"/>
      <c r="K633" s="140"/>
      <c r="L633" s="139"/>
      <c r="M633" s="139"/>
      <c r="N633" s="139"/>
    </row>
    <row r="634">
      <c r="A634" s="139"/>
      <c r="B634" s="139"/>
      <c r="C634" s="140"/>
      <c r="D634" s="140"/>
      <c r="E634" s="140"/>
      <c r="F634" s="102"/>
      <c r="G634" s="141"/>
      <c r="H634" s="140"/>
      <c r="I634" s="102"/>
      <c r="J634" s="141"/>
      <c r="K634" s="140"/>
      <c r="L634" s="139"/>
      <c r="M634" s="139"/>
      <c r="N634" s="139"/>
    </row>
    <row r="635">
      <c r="A635" s="139"/>
      <c r="B635" s="139"/>
      <c r="C635" s="140"/>
      <c r="D635" s="140"/>
      <c r="E635" s="140"/>
      <c r="F635" s="102"/>
      <c r="G635" s="141"/>
      <c r="H635" s="140"/>
      <c r="I635" s="102"/>
      <c r="J635" s="141"/>
      <c r="K635" s="140"/>
      <c r="L635" s="139"/>
      <c r="M635" s="139"/>
      <c r="N635" s="139"/>
    </row>
    <row r="636">
      <c r="A636" s="139"/>
      <c r="B636" s="139"/>
      <c r="C636" s="140"/>
      <c r="D636" s="140"/>
      <c r="E636" s="140"/>
      <c r="F636" s="102"/>
      <c r="G636" s="141"/>
      <c r="H636" s="140"/>
      <c r="I636" s="102"/>
      <c r="J636" s="141"/>
      <c r="K636" s="140"/>
      <c r="L636" s="139"/>
      <c r="M636" s="139"/>
      <c r="N636" s="139"/>
    </row>
    <row r="637">
      <c r="A637" s="139"/>
      <c r="B637" s="139"/>
      <c r="C637" s="140"/>
      <c r="D637" s="140"/>
      <c r="E637" s="140"/>
      <c r="F637" s="102"/>
      <c r="G637" s="141"/>
      <c r="H637" s="140"/>
      <c r="I637" s="102"/>
      <c r="J637" s="141"/>
      <c r="K637" s="140"/>
      <c r="L637" s="139"/>
      <c r="M637" s="139"/>
      <c r="N637" s="139"/>
    </row>
    <row r="638">
      <c r="A638" s="139"/>
      <c r="B638" s="139"/>
      <c r="C638" s="140"/>
      <c r="D638" s="140"/>
      <c r="E638" s="140"/>
      <c r="F638" s="102"/>
      <c r="G638" s="141"/>
      <c r="H638" s="140"/>
      <c r="I638" s="102"/>
      <c r="J638" s="141"/>
      <c r="K638" s="140"/>
      <c r="L638" s="139"/>
      <c r="M638" s="139"/>
      <c r="N638" s="139"/>
    </row>
    <row r="639">
      <c r="A639" s="139"/>
      <c r="B639" s="139"/>
      <c r="C639" s="140"/>
      <c r="D639" s="140"/>
      <c r="E639" s="140"/>
      <c r="F639" s="102"/>
      <c r="G639" s="141"/>
      <c r="H639" s="140"/>
      <c r="I639" s="102"/>
      <c r="J639" s="141"/>
      <c r="K639" s="140"/>
      <c r="L639" s="139"/>
      <c r="M639" s="139"/>
      <c r="N639" s="139"/>
    </row>
    <row r="640">
      <c r="A640" s="139"/>
      <c r="B640" s="139"/>
      <c r="C640" s="140"/>
      <c r="D640" s="140"/>
      <c r="E640" s="140"/>
      <c r="F640" s="102"/>
      <c r="G640" s="141"/>
      <c r="H640" s="140"/>
      <c r="I640" s="102"/>
      <c r="J640" s="141"/>
      <c r="K640" s="140"/>
      <c r="L640" s="139"/>
      <c r="M640" s="139"/>
      <c r="N640" s="139"/>
    </row>
    <row r="641">
      <c r="A641" s="139"/>
      <c r="B641" s="139"/>
      <c r="C641" s="140"/>
      <c r="D641" s="140"/>
      <c r="E641" s="140"/>
      <c r="F641" s="102"/>
      <c r="G641" s="141"/>
      <c r="H641" s="140"/>
      <c r="I641" s="102"/>
      <c r="J641" s="141"/>
      <c r="K641" s="140"/>
      <c r="L641" s="139"/>
      <c r="M641" s="139"/>
      <c r="N641" s="139"/>
    </row>
    <row r="642">
      <c r="A642" s="139"/>
      <c r="B642" s="139"/>
      <c r="C642" s="140"/>
      <c r="D642" s="140"/>
      <c r="E642" s="140"/>
      <c r="F642" s="102"/>
      <c r="G642" s="141"/>
      <c r="H642" s="140"/>
      <c r="I642" s="102"/>
      <c r="J642" s="141"/>
      <c r="K642" s="140"/>
      <c r="L642" s="139"/>
      <c r="M642" s="139"/>
      <c r="N642" s="139"/>
    </row>
    <row r="643">
      <c r="A643" s="139"/>
      <c r="B643" s="139"/>
      <c r="C643" s="140"/>
      <c r="D643" s="140"/>
      <c r="E643" s="140"/>
      <c r="F643" s="102"/>
      <c r="G643" s="141"/>
      <c r="H643" s="140"/>
      <c r="I643" s="102"/>
      <c r="J643" s="141"/>
      <c r="K643" s="140"/>
      <c r="L643" s="139"/>
      <c r="M643" s="139"/>
      <c r="N643" s="139"/>
    </row>
    <row r="644">
      <c r="A644" s="139"/>
      <c r="B644" s="139"/>
      <c r="C644" s="140"/>
      <c r="D644" s="140"/>
      <c r="E644" s="140"/>
      <c r="F644" s="102"/>
      <c r="G644" s="141"/>
      <c r="H644" s="140"/>
      <c r="I644" s="102"/>
      <c r="J644" s="141"/>
      <c r="K644" s="140"/>
      <c r="L644" s="139"/>
      <c r="M644" s="139"/>
      <c r="N644" s="139"/>
    </row>
    <row r="645">
      <c r="A645" s="139"/>
      <c r="B645" s="139"/>
      <c r="C645" s="140"/>
      <c r="D645" s="140"/>
      <c r="E645" s="140"/>
      <c r="F645" s="102"/>
      <c r="G645" s="141"/>
      <c r="H645" s="140"/>
      <c r="I645" s="102"/>
      <c r="J645" s="141"/>
      <c r="K645" s="140"/>
      <c r="L645" s="139"/>
      <c r="M645" s="139"/>
      <c r="N645" s="139"/>
    </row>
    <row r="646">
      <c r="A646" s="139"/>
      <c r="B646" s="139"/>
      <c r="C646" s="140"/>
      <c r="D646" s="140"/>
      <c r="E646" s="140"/>
      <c r="F646" s="102"/>
      <c r="G646" s="141"/>
      <c r="H646" s="140"/>
      <c r="I646" s="102"/>
      <c r="J646" s="141"/>
      <c r="K646" s="140"/>
      <c r="L646" s="139"/>
      <c r="M646" s="139"/>
      <c r="N646" s="139"/>
    </row>
    <row r="647">
      <c r="A647" s="139"/>
      <c r="B647" s="139"/>
      <c r="C647" s="140"/>
      <c r="D647" s="140"/>
      <c r="E647" s="140"/>
      <c r="F647" s="102"/>
      <c r="G647" s="141"/>
      <c r="H647" s="140"/>
      <c r="I647" s="102"/>
      <c r="J647" s="141"/>
      <c r="K647" s="140"/>
      <c r="L647" s="139"/>
      <c r="M647" s="139"/>
      <c r="N647" s="139"/>
    </row>
    <row r="648">
      <c r="A648" s="139"/>
      <c r="B648" s="139"/>
      <c r="C648" s="140"/>
      <c r="D648" s="140"/>
      <c r="E648" s="140"/>
      <c r="F648" s="102"/>
      <c r="G648" s="141"/>
      <c r="H648" s="140"/>
      <c r="I648" s="102"/>
      <c r="J648" s="141"/>
      <c r="K648" s="140"/>
      <c r="L648" s="139"/>
      <c r="M648" s="139"/>
      <c r="N648" s="139"/>
    </row>
    <row r="649">
      <c r="A649" s="139"/>
      <c r="B649" s="139"/>
      <c r="C649" s="140"/>
      <c r="D649" s="140"/>
      <c r="E649" s="140"/>
      <c r="F649" s="102"/>
      <c r="G649" s="141"/>
      <c r="H649" s="140"/>
      <c r="I649" s="102"/>
      <c r="J649" s="141"/>
      <c r="K649" s="140"/>
      <c r="L649" s="139"/>
      <c r="M649" s="139"/>
      <c r="N649" s="139"/>
    </row>
    <row r="650">
      <c r="A650" s="139"/>
      <c r="B650" s="139"/>
      <c r="C650" s="140"/>
      <c r="D650" s="140"/>
      <c r="E650" s="140"/>
      <c r="F650" s="102"/>
      <c r="G650" s="141"/>
      <c r="H650" s="140"/>
      <c r="I650" s="102"/>
      <c r="J650" s="141"/>
      <c r="K650" s="140"/>
      <c r="L650" s="139"/>
      <c r="M650" s="139"/>
      <c r="N650" s="139"/>
    </row>
    <row r="651">
      <c r="A651" s="139"/>
      <c r="B651" s="139"/>
      <c r="C651" s="140"/>
      <c r="D651" s="140"/>
      <c r="E651" s="140"/>
      <c r="F651" s="102"/>
      <c r="G651" s="141"/>
      <c r="H651" s="140"/>
      <c r="I651" s="102"/>
      <c r="J651" s="141"/>
      <c r="K651" s="140"/>
      <c r="L651" s="139"/>
      <c r="M651" s="139"/>
      <c r="N651" s="139"/>
    </row>
    <row r="652">
      <c r="A652" s="139"/>
      <c r="B652" s="139"/>
      <c r="C652" s="140"/>
      <c r="D652" s="140"/>
      <c r="E652" s="140"/>
      <c r="F652" s="102"/>
      <c r="G652" s="141"/>
      <c r="H652" s="140"/>
      <c r="I652" s="102"/>
      <c r="J652" s="141"/>
      <c r="K652" s="140"/>
      <c r="L652" s="139"/>
      <c r="M652" s="139"/>
      <c r="N652" s="139"/>
    </row>
  </sheetData>
  <mergeCells count="4">
    <mergeCell ref="M2:N2"/>
    <mergeCell ref="G4:H5"/>
    <mergeCell ref="J4:K5"/>
    <mergeCell ref="M4:N5"/>
  </mergeCells>
  <conditionalFormatting sqref="B2:D2">
    <cfRule type="expression" dxfId="61" priority="1">
      <formula>IF(D2="Correct",TRUE)</formula>
    </cfRule>
  </conditionalFormatting>
  <conditionalFormatting sqref="B3:D3">
    <cfRule type="expression" dxfId="61" priority="2">
      <formula>IF(D3="Correct",TRUE)</formula>
    </cfRule>
  </conditionalFormatting>
  <conditionalFormatting sqref="B4:D4">
    <cfRule type="expression" dxfId="61" priority="3">
      <formula>IF(D4="Correct",TRUE)</formula>
    </cfRule>
  </conditionalFormatting>
  <conditionalFormatting sqref="C2">
    <cfRule type="expression" dxfId="61" priority="4">
      <formula>IF(D2="Correct",TRUE)</formula>
    </cfRule>
  </conditionalFormatting>
  <conditionalFormatting sqref="C3">
    <cfRule type="expression" dxfId="61" priority="5">
      <formula>IF(D3="Correct",TRUE)</formula>
    </cfRule>
  </conditionalFormatting>
  <conditionalFormatting sqref="C4">
    <cfRule type="expression" dxfId="61" priority="6">
      <formula>IF(D4="Correct",TRUE)</formula>
    </cfRule>
  </conditionalFormatting>
  <conditionalFormatting sqref="D2">
    <cfRule type="cellIs" dxfId="61" priority="7" operator="equal">
      <formula>"Correct"</formula>
    </cfRule>
  </conditionalFormatting>
  <conditionalFormatting sqref="D2">
    <cfRule type="cellIs" dxfId="62" priority="8" operator="equal">
      <formula>"Difficult"</formula>
    </cfRule>
  </conditionalFormatting>
  <conditionalFormatting sqref="D3">
    <cfRule type="cellIs" dxfId="62" priority="9" operator="equal">
      <formula>"Difficult"</formula>
    </cfRule>
  </conditionalFormatting>
  <conditionalFormatting sqref="D3">
    <cfRule type="cellIs" dxfId="61" priority="10" operator="equal">
      <formula>"Correct"</formula>
    </cfRule>
  </conditionalFormatting>
  <conditionalFormatting sqref="D4">
    <cfRule type="cellIs" dxfId="61" priority="11" operator="equal">
      <formula>"Correct"</formula>
    </cfRule>
  </conditionalFormatting>
  <conditionalFormatting sqref="D4">
    <cfRule type="cellIs" dxfId="62" priority="12" operator="equal">
      <formula>"Diffic"</formula>
    </cfRule>
  </conditionalFormatting>
  <conditionalFormatting sqref="H7:H652">
    <cfRule type="colorScale" priority="13">
      <colorScale>
        <cfvo type="min"/>
        <cfvo type="max"/>
        <color rgb="FFFFFFFF"/>
        <color rgb="FF57BB8A"/>
      </colorScale>
    </cfRule>
  </conditionalFormatting>
  <conditionalFormatting sqref="C7:E652">
    <cfRule type="colorScale" priority="14">
      <colorScale>
        <cfvo type="min"/>
        <cfvo type="max"/>
        <color rgb="FFFFFFFF"/>
        <color rgb="FF57BB8A"/>
      </colorScale>
    </cfRule>
  </conditionalFormatting>
  <conditionalFormatting sqref="N7:N652">
    <cfRule type="colorScale" priority="15">
      <colorScale>
        <cfvo type="min"/>
        <cfvo type="max"/>
        <color rgb="FFFFFFFF"/>
        <color rgb="FF57BB8A"/>
      </colorScale>
    </cfRule>
  </conditionalFormatting>
  <hyperlinks>
    <hyperlink r:id="rId1" ref="L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2" width="133.5"/>
    <col customWidth="1" min="3" max="3" width="39.5"/>
  </cols>
  <sheetData>
    <row r="1">
      <c r="A1" s="142"/>
      <c r="B1" s="143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</row>
    <row r="2">
      <c r="A2" s="144"/>
      <c r="B2" s="145" t="s">
        <v>324</v>
      </c>
      <c r="C2" s="146"/>
      <c r="D2" s="146"/>
      <c r="E2" s="146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</row>
    <row r="3">
      <c r="A3" s="60" t="b">
        <v>0</v>
      </c>
      <c r="B3" s="147" t="s">
        <v>325</v>
      </c>
      <c r="C3" s="148" t="s">
        <v>326</v>
      </c>
      <c r="D3" s="149"/>
      <c r="E3" s="149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</row>
    <row r="4">
      <c r="A4" s="150" t="b">
        <v>0</v>
      </c>
      <c r="B4" s="147" t="s">
        <v>327</v>
      </c>
      <c r="C4" s="148" t="s">
        <v>328</v>
      </c>
      <c r="D4" s="149"/>
      <c r="E4" s="149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</row>
    <row r="5">
      <c r="A5" s="60" t="b">
        <v>0</v>
      </c>
      <c r="B5" s="147" t="s">
        <v>329</v>
      </c>
      <c r="C5" s="148"/>
      <c r="D5" s="149"/>
      <c r="E5" s="149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</row>
    <row r="6">
      <c r="A6" s="60" t="b">
        <v>0</v>
      </c>
      <c r="B6" s="147" t="s">
        <v>330</v>
      </c>
      <c r="C6" s="148"/>
      <c r="D6" s="149"/>
      <c r="E6" s="149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</row>
    <row r="7">
      <c r="A7" s="60" t="b">
        <v>0</v>
      </c>
      <c r="B7" s="147" t="s">
        <v>331</v>
      </c>
      <c r="C7" s="148"/>
      <c r="D7" s="149"/>
      <c r="E7" s="149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</row>
    <row r="8">
      <c r="A8" s="60" t="b">
        <v>0</v>
      </c>
      <c r="B8" s="147" t="s">
        <v>332</v>
      </c>
      <c r="C8" s="148"/>
      <c r="D8" s="149"/>
      <c r="E8" s="149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</row>
    <row r="9">
      <c r="A9" s="60" t="b">
        <v>0</v>
      </c>
      <c r="B9" s="147" t="s">
        <v>333</v>
      </c>
      <c r="C9" s="148"/>
      <c r="D9" s="149"/>
      <c r="E9" s="149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</row>
    <row r="10">
      <c r="A10" s="60" t="b">
        <v>0</v>
      </c>
      <c r="B10" s="147" t="s">
        <v>334</v>
      </c>
      <c r="C10" s="148"/>
      <c r="D10" s="149"/>
      <c r="E10" s="149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</row>
    <row r="11">
      <c r="A11" s="60" t="b">
        <v>0</v>
      </c>
      <c r="B11" s="147" t="s">
        <v>335</v>
      </c>
      <c r="C11" s="148"/>
      <c r="D11" s="149"/>
      <c r="E11" s="149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</row>
    <row r="12">
      <c r="A12" s="60" t="b">
        <v>0</v>
      </c>
      <c r="B12" s="147" t="s">
        <v>336</v>
      </c>
      <c r="C12" s="148"/>
      <c r="D12" s="149"/>
      <c r="E12" s="149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</row>
    <row r="13">
      <c r="A13" s="60" t="b">
        <v>0</v>
      </c>
      <c r="B13" s="147" t="s">
        <v>337</v>
      </c>
      <c r="C13" s="148"/>
      <c r="D13" s="149"/>
      <c r="E13" s="149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</row>
    <row r="14">
      <c r="A14" s="60" t="b">
        <v>0</v>
      </c>
      <c r="B14" s="147" t="s">
        <v>338</v>
      </c>
      <c r="C14" s="148"/>
      <c r="D14" s="149"/>
      <c r="E14" s="149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</row>
    <row r="15">
      <c r="A15" s="60" t="b">
        <v>0</v>
      </c>
      <c r="B15" s="147" t="s">
        <v>339</v>
      </c>
      <c r="C15" s="148"/>
      <c r="D15" s="149"/>
      <c r="E15" s="149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</row>
    <row r="16">
      <c r="A16" s="60" t="b">
        <v>0</v>
      </c>
      <c r="B16" s="147" t="s">
        <v>340</v>
      </c>
      <c r="C16" s="148"/>
      <c r="D16" s="149"/>
      <c r="E16" s="149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</row>
    <row r="17">
      <c r="A17" s="60" t="b">
        <v>0</v>
      </c>
      <c r="B17" s="147" t="s">
        <v>341</v>
      </c>
      <c r="C17" s="148" t="s">
        <v>342</v>
      </c>
      <c r="D17" s="149"/>
      <c r="E17" s="149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</row>
    <row r="18">
      <c r="A18" s="151" t="b">
        <v>0</v>
      </c>
      <c r="B18" s="152" t="s">
        <v>343</v>
      </c>
      <c r="C18" s="153"/>
      <c r="D18" s="154"/>
      <c r="E18" s="154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</row>
    <row r="19" hidden="1">
      <c r="A19" s="142"/>
      <c r="B19" s="147"/>
      <c r="C19" s="148"/>
      <c r="D19" s="149"/>
      <c r="E19" s="149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</row>
    <row r="20" hidden="1">
      <c r="A20" s="142"/>
      <c r="B20" s="155"/>
      <c r="C20" s="154"/>
      <c r="D20" s="154"/>
      <c r="E20" s="154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</row>
    <row r="21">
      <c r="A21" s="142"/>
      <c r="B21" s="143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</row>
    <row r="22">
      <c r="A22" s="142"/>
      <c r="B22" s="156" t="s">
        <v>344</v>
      </c>
      <c r="C22" s="157" t="s">
        <v>326</v>
      </c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</row>
    <row r="23">
      <c r="A23" s="142"/>
      <c r="B23" s="156" t="s">
        <v>345</v>
      </c>
      <c r="C23" s="157" t="s">
        <v>346</v>
      </c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</row>
    <row r="24">
      <c r="A24" s="142"/>
      <c r="B24" s="156" t="s">
        <v>347</v>
      </c>
      <c r="C24" s="157" t="s">
        <v>309</v>
      </c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</row>
    <row r="25">
      <c r="A25" s="142"/>
      <c r="B25" s="143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</row>
    <row r="26">
      <c r="A26" s="142"/>
      <c r="B26" s="143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</row>
    <row r="27">
      <c r="A27" s="142"/>
      <c r="B27" s="143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</row>
    <row r="28">
      <c r="A28" s="142"/>
      <c r="B28" s="143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</row>
    <row r="29">
      <c r="A29" s="142"/>
      <c r="B29" s="143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</row>
    <row r="30">
      <c r="A30" s="142"/>
      <c r="B30" s="143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</row>
    <row r="31">
      <c r="A31" s="142"/>
      <c r="B31" s="143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</row>
    <row r="32">
      <c r="A32" s="142"/>
      <c r="B32" s="143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</row>
    <row r="33">
      <c r="A33" s="142"/>
      <c r="B33" s="143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</row>
    <row r="34">
      <c r="A34" s="142"/>
      <c r="B34" s="143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</row>
    <row r="35">
      <c r="A35" s="142"/>
      <c r="B35" s="143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</row>
    <row r="36">
      <c r="A36" s="142"/>
      <c r="B36" s="143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</row>
    <row r="37">
      <c r="A37" s="142"/>
      <c r="B37" s="143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</row>
    <row r="38">
      <c r="A38" s="142"/>
      <c r="B38" s="143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</row>
    <row r="39">
      <c r="A39" s="142"/>
      <c r="B39" s="143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</row>
    <row r="40">
      <c r="A40" s="142"/>
      <c r="B40" s="143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</row>
    <row r="41">
      <c r="A41" s="142"/>
      <c r="B41" s="143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</row>
    <row r="42">
      <c r="A42" s="142"/>
      <c r="B42" s="143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</row>
    <row r="43">
      <c r="A43" s="142"/>
      <c r="B43" s="143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</row>
    <row r="44">
      <c r="A44" s="142"/>
      <c r="B44" s="143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</row>
    <row r="45">
      <c r="A45" s="142"/>
      <c r="B45" s="143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</row>
    <row r="46">
      <c r="A46" s="142"/>
      <c r="B46" s="143"/>
      <c r="C46" s="142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</row>
    <row r="47">
      <c r="A47" s="142"/>
      <c r="B47" s="143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</row>
    <row r="48">
      <c r="A48" s="142"/>
      <c r="B48" s="143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</row>
    <row r="49">
      <c r="A49" s="142"/>
      <c r="B49" s="143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</row>
    <row r="50">
      <c r="A50" s="142"/>
      <c r="B50" s="143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</row>
    <row r="51">
      <c r="A51" s="142"/>
      <c r="B51" s="143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</row>
    <row r="52">
      <c r="A52" s="142"/>
      <c r="B52" s="143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</row>
    <row r="53">
      <c r="A53" s="142"/>
      <c r="B53" s="143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</row>
    <row r="54">
      <c r="A54" s="142"/>
      <c r="B54" s="143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</row>
    <row r="55">
      <c r="A55" s="142"/>
      <c r="B55" s="143"/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</row>
    <row r="56">
      <c r="A56" s="142"/>
      <c r="B56" s="143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</row>
    <row r="57">
      <c r="A57" s="142"/>
      <c r="B57" s="143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</row>
    <row r="58">
      <c r="A58" s="142"/>
      <c r="B58" s="143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</row>
    <row r="59">
      <c r="A59" s="142"/>
      <c r="B59" s="143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</row>
    <row r="60">
      <c r="A60" s="142"/>
      <c r="B60" s="143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</row>
    <row r="61">
      <c r="A61" s="142"/>
      <c r="B61" s="143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</row>
    <row r="62">
      <c r="A62" s="142"/>
      <c r="B62" s="143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</row>
    <row r="63">
      <c r="A63" s="142"/>
      <c r="B63" s="143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</row>
    <row r="64">
      <c r="A64" s="142"/>
      <c r="B64" s="143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</row>
    <row r="65">
      <c r="A65" s="142"/>
      <c r="B65" s="143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</row>
    <row r="66">
      <c r="A66" s="142"/>
      <c r="B66" s="143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</row>
    <row r="67">
      <c r="A67" s="142"/>
      <c r="B67" s="143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</row>
    <row r="68">
      <c r="A68" s="142"/>
      <c r="B68" s="143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>
      <c r="A69" s="142"/>
      <c r="B69" s="143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</row>
    <row r="70">
      <c r="A70" s="142"/>
      <c r="B70" s="143"/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</row>
    <row r="71">
      <c r="A71" s="142"/>
      <c r="B71" s="143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</row>
    <row r="72">
      <c r="A72" s="142"/>
      <c r="B72" s="143"/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</row>
    <row r="73">
      <c r="A73" s="142"/>
      <c r="B73" s="143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</row>
    <row r="74">
      <c r="A74" s="142"/>
      <c r="B74" s="143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</row>
    <row r="75">
      <c r="A75" s="142"/>
      <c r="B75" s="143"/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</row>
    <row r="76">
      <c r="A76" s="142"/>
      <c r="B76" s="143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</row>
    <row r="77">
      <c r="A77" s="142"/>
      <c r="B77" s="143"/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</row>
    <row r="78">
      <c r="A78" s="142"/>
      <c r="B78" s="143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</row>
    <row r="79">
      <c r="A79" s="142"/>
      <c r="B79" s="143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</row>
    <row r="80">
      <c r="A80" s="142"/>
      <c r="B80" s="143"/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</row>
    <row r="81">
      <c r="A81" s="142"/>
      <c r="B81" s="143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>
      <c r="A82" s="142"/>
      <c r="B82" s="143"/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>
      <c r="A83" s="142"/>
      <c r="B83" s="143"/>
      <c r="C83" s="142"/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>
      <c r="A84" s="142"/>
      <c r="B84" s="143"/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>
      <c r="A85" s="142"/>
      <c r="B85" s="143"/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>
      <c r="A86" s="142"/>
      <c r="B86" s="143"/>
      <c r="C86" s="142"/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>
      <c r="A87" s="142"/>
      <c r="B87" s="143"/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>
      <c r="A88" s="142"/>
      <c r="B88" s="143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</row>
    <row r="89">
      <c r="A89" s="142"/>
      <c r="B89" s="143"/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>
      <c r="A90" s="142"/>
      <c r="B90" s="143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>
      <c r="A91" s="142"/>
      <c r="B91" s="143"/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>
      <c r="A92" s="142"/>
      <c r="B92" s="143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>
      <c r="A93" s="142"/>
      <c r="B93" s="143"/>
      <c r="C93" s="142"/>
      <c r="D93" s="142"/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>
      <c r="A94" s="142"/>
      <c r="B94" s="143"/>
      <c r="C94" s="142"/>
      <c r="D94" s="142"/>
      <c r="E94" s="142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>
      <c r="A95" s="142"/>
      <c r="B95" s="143"/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>
      <c r="A96" s="142"/>
      <c r="B96" s="143"/>
      <c r="C96" s="142"/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>
      <c r="A97" s="142"/>
      <c r="B97" s="143"/>
      <c r="C97" s="142"/>
      <c r="D97" s="142"/>
      <c r="E97" s="142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>
      <c r="A98" s="142"/>
      <c r="B98" s="143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>
      <c r="A99" s="142"/>
      <c r="B99" s="143"/>
      <c r="C99" s="142"/>
      <c r="D99" s="142"/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>
      <c r="A100" s="142"/>
      <c r="B100" s="143"/>
      <c r="C100" s="142"/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>
      <c r="A101" s="142"/>
      <c r="B101" s="143"/>
      <c r="C101" s="142"/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>
      <c r="A102" s="142"/>
      <c r="B102" s="143"/>
      <c r="C102" s="142"/>
      <c r="D102" s="142"/>
      <c r="E102" s="142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>
      <c r="A103" s="142"/>
      <c r="B103" s="143"/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>
      <c r="A104" s="142"/>
      <c r="B104" s="143"/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>
      <c r="A105" s="142"/>
      <c r="B105" s="143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>
      <c r="A106" s="142"/>
      <c r="B106" s="143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>
      <c r="A107" s="142"/>
      <c r="B107" s="143"/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>
      <c r="A108" s="142"/>
      <c r="B108" s="143"/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>
      <c r="A109" s="142"/>
      <c r="B109" s="143"/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>
      <c r="A110" s="142"/>
      <c r="B110" s="143"/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>
      <c r="A111" s="142"/>
      <c r="B111" s="143"/>
      <c r="C111" s="142"/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>
      <c r="A112" s="142"/>
      <c r="B112" s="143"/>
      <c r="C112" s="142"/>
      <c r="D112" s="142"/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>
      <c r="A113" s="142"/>
      <c r="B113" s="143"/>
      <c r="C113" s="142"/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>
      <c r="A114" s="142"/>
      <c r="B114" s="143"/>
      <c r="C114" s="142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>
      <c r="A115" s="142"/>
      <c r="B115" s="143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>
      <c r="A116" s="142"/>
      <c r="B116" s="143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>
      <c r="A117" s="142"/>
      <c r="B117" s="143"/>
      <c r="C117" s="142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>
      <c r="A118" s="142"/>
      <c r="B118" s="143"/>
      <c r="C118" s="142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>
      <c r="A119" s="142"/>
      <c r="B119" s="143"/>
      <c r="C119" s="142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>
      <c r="A120" s="142"/>
      <c r="B120" s="143"/>
      <c r="C120" s="142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>
      <c r="A121" s="142"/>
      <c r="B121" s="143"/>
      <c r="C121" s="142"/>
      <c r="D121" s="142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>
      <c r="A122" s="142"/>
      <c r="B122" s="143"/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>
      <c r="A123" s="142"/>
      <c r="B123" s="143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>
      <c r="A124" s="142"/>
      <c r="B124" s="143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>
      <c r="A125" s="142"/>
      <c r="B125" s="143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>
      <c r="A126" s="142"/>
      <c r="B126" s="143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>
      <c r="A127" s="142"/>
      <c r="B127" s="143"/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>
      <c r="A128" s="142"/>
      <c r="B128" s="143"/>
      <c r="C128" s="142"/>
      <c r="D128" s="142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>
      <c r="A129" s="142"/>
      <c r="B129" s="143"/>
      <c r="C129" s="142"/>
      <c r="D129" s="142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>
      <c r="A130" s="142"/>
      <c r="B130" s="143"/>
      <c r="C130" s="142"/>
      <c r="D130" s="142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>
      <c r="A131" s="142"/>
      <c r="B131" s="143"/>
      <c r="C131" s="142"/>
      <c r="D131" s="142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>
      <c r="A132" s="142"/>
      <c r="B132" s="143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>
      <c r="A133" s="142"/>
      <c r="B133" s="143"/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>
      <c r="A134" s="142"/>
      <c r="B134" s="143"/>
      <c r="C134" s="142"/>
      <c r="D134" s="142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>
      <c r="A135" s="142"/>
      <c r="B135" s="143"/>
      <c r="C135" s="142"/>
      <c r="D135" s="142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>
      <c r="A136" s="142"/>
      <c r="B136" s="143"/>
      <c r="C136" s="142"/>
      <c r="D136" s="142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>
      <c r="A137" s="142"/>
      <c r="B137" s="143"/>
      <c r="C137" s="142"/>
      <c r="D137" s="142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>
      <c r="A138" s="142"/>
      <c r="B138" s="143"/>
      <c r="C138" s="142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>
      <c r="A139" s="142"/>
      <c r="B139" s="143"/>
      <c r="C139" s="142"/>
      <c r="D139" s="142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>
      <c r="A140" s="142"/>
      <c r="B140" s="143"/>
      <c r="C140" s="142"/>
      <c r="D140" s="142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>
      <c r="A141" s="142"/>
      <c r="B141" s="143"/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>
      <c r="A142" s="142"/>
      <c r="B142" s="143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>
      <c r="A143" s="142"/>
      <c r="B143" s="143"/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>
      <c r="A144" s="142"/>
      <c r="B144" s="143"/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</row>
    <row r="145">
      <c r="A145" s="142"/>
      <c r="B145" s="143"/>
      <c r="C145" s="142"/>
      <c r="D145" s="142"/>
      <c r="E145" s="142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</row>
    <row r="146">
      <c r="A146" s="142"/>
      <c r="B146" s="143"/>
      <c r="C146" s="142"/>
      <c r="D146" s="142"/>
      <c r="E146" s="142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</row>
    <row r="147">
      <c r="A147" s="142"/>
      <c r="B147" s="143"/>
      <c r="C147" s="142"/>
      <c r="D147" s="142"/>
      <c r="E147" s="142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</row>
    <row r="148">
      <c r="A148" s="142"/>
      <c r="B148" s="143"/>
      <c r="C148" s="142"/>
      <c r="D148" s="142"/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</row>
    <row r="149">
      <c r="A149" s="142"/>
      <c r="B149" s="143"/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</row>
    <row r="150">
      <c r="A150" s="142"/>
      <c r="B150" s="143"/>
      <c r="C150" s="142"/>
      <c r="D150" s="142"/>
      <c r="E150" s="142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</row>
    <row r="151">
      <c r="A151" s="142"/>
      <c r="B151" s="143"/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</row>
    <row r="152">
      <c r="A152" s="142"/>
      <c r="B152" s="143"/>
      <c r="C152" s="142"/>
      <c r="D152" s="142"/>
      <c r="E152" s="142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</row>
    <row r="153">
      <c r="A153" s="142"/>
      <c r="B153" s="143"/>
      <c r="C153" s="142"/>
      <c r="D153" s="142"/>
      <c r="E153" s="142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</row>
    <row r="154">
      <c r="A154" s="142"/>
      <c r="B154" s="143"/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</row>
    <row r="155">
      <c r="A155" s="142"/>
      <c r="B155" s="143"/>
      <c r="C155" s="142"/>
      <c r="D155" s="142"/>
      <c r="E155" s="142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</row>
    <row r="156">
      <c r="A156" s="142"/>
      <c r="B156" s="143"/>
      <c r="C156" s="142"/>
      <c r="D156" s="142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</row>
    <row r="157">
      <c r="A157" s="142"/>
      <c r="B157" s="143"/>
      <c r="C157" s="142"/>
      <c r="D157" s="142"/>
      <c r="E157" s="142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</row>
    <row r="158">
      <c r="A158" s="142"/>
      <c r="B158" s="143"/>
      <c r="C158" s="142"/>
      <c r="D158" s="142"/>
      <c r="E158" s="142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>
      <c r="A159" s="142"/>
      <c r="B159" s="143"/>
      <c r="C159" s="142"/>
      <c r="D159" s="142"/>
      <c r="E159" s="142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>
      <c r="A160" s="142"/>
      <c r="B160" s="143"/>
      <c r="C160" s="142"/>
      <c r="D160" s="142"/>
      <c r="E160" s="142"/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>
      <c r="A161" s="142"/>
      <c r="B161" s="143"/>
      <c r="C161" s="142"/>
      <c r="D161" s="142"/>
      <c r="E161" s="142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>
      <c r="A162" s="142"/>
      <c r="B162" s="143"/>
      <c r="C162" s="142"/>
      <c r="D162" s="142"/>
      <c r="E162" s="142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>
      <c r="A163" s="142"/>
      <c r="B163" s="143"/>
      <c r="C163" s="142"/>
      <c r="D163" s="142"/>
      <c r="E163" s="142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>
      <c r="A164" s="142"/>
      <c r="B164" s="143"/>
      <c r="C164" s="142"/>
      <c r="D164" s="142"/>
      <c r="E164" s="142"/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>
      <c r="A165" s="142"/>
      <c r="B165" s="143"/>
      <c r="C165" s="142"/>
      <c r="D165" s="142"/>
      <c r="E165" s="142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>
      <c r="A166" s="142"/>
      <c r="B166" s="143"/>
      <c r="C166" s="142"/>
      <c r="D166" s="142"/>
      <c r="E166" s="142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>
      <c r="A167" s="142"/>
      <c r="B167" s="143"/>
      <c r="C167" s="142"/>
      <c r="D167" s="142"/>
      <c r="E167" s="142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>
      <c r="A168" s="142"/>
      <c r="B168" s="143"/>
      <c r="C168" s="142"/>
      <c r="D168" s="142"/>
      <c r="E168" s="142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>
      <c r="A169" s="142"/>
      <c r="B169" s="143"/>
      <c r="C169" s="142"/>
      <c r="D169" s="142"/>
      <c r="E169" s="142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>
      <c r="A170" s="142"/>
      <c r="B170" s="143"/>
      <c r="C170" s="142"/>
      <c r="D170" s="142"/>
      <c r="E170" s="142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>
      <c r="A171" s="142"/>
      <c r="B171" s="143"/>
      <c r="C171" s="142"/>
      <c r="D171" s="142"/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>
      <c r="A172" s="142"/>
      <c r="B172" s="143"/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>
      <c r="A173" s="142"/>
      <c r="B173" s="143"/>
      <c r="C173" s="142"/>
      <c r="D173" s="142"/>
      <c r="E173" s="142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>
      <c r="A174" s="142"/>
      <c r="B174" s="143"/>
      <c r="C174" s="142"/>
      <c r="D174" s="142"/>
      <c r="E174" s="142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>
      <c r="A175" s="142"/>
      <c r="B175" s="143"/>
      <c r="C175" s="142"/>
      <c r="D175" s="142"/>
      <c r="E175" s="142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>
      <c r="A176" s="142"/>
      <c r="B176" s="143"/>
      <c r="C176" s="142"/>
      <c r="D176" s="142"/>
      <c r="E176" s="142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>
      <c r="A177" s="142"/>
      <c r="B177" s="143"/>
      <c r="C177" s="142"/>
      <c r="D177" s="142"/>
      <c r="E177" s="142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>
      <c r="A178" s="142"/>
      <c r="B178" s="143"/>
      <c r="C178" s="142"/>
      <c r="D178" s="142"/>
      <c r="E178" s="142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>
      <c r="A179" s="142"/>
      <c r="B179" s="143"/>
      <c r="C179" s="142"/>
      <c r="D179" s="142"/>
      <c r="E179" s="142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>
      <c r="A180" s="142"/>
      <c r="B180" s="143"/>
      <c r="C180" s="142"/>
      <c r="D180" s="142"/>
      <c r="E180" s="142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>
      <c r="A181" s="142"/>
      <c r="B181" s="143"/>
      <c r="C181" s="142"/>
      <c r="D181" s="142"/>
      <c r="E181" s="142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>
      <c r="A182" s="142"/>
      <c r="B182" s="143"/>
      <c r="C182" s="142"/>
      <c r="D182" s="142"/>
      <c r="E182" s="142"/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>
      <c r="A183" s="142"/>
      <c r="B183" s="143"/>
      <c r="C183" s="142"/>
      <c r="D183" s="142"/>
      <c r="E183" s="142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>
      <c r="A184" s="142"/>
      <c r="B184" s="143"/>
      <c r="C184" s="142"/>
      <c r="D184" s="142"/>
      <c r="E184" s="142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>
      <c r="A185" s="142"/>
      <c r="B185" s="143"/>
      <c r="C185" s="142"/>
      <c r="D185" s="142"/>
      <c r="E185" s="142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>
      <c r="A186" s="142"/>
      <c r="B186" s="143"/>
      <c r="C186" s="142"/>
      <c r="D186" s="142"/>
      <c r="E186" s="142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>
      <c r="A187" s="142"/>
      <c r="B187" s="143"/>
      <c r="C187" s="142"/>
      <c r="D187" s="142"/>
      <c r="E187" s="142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>
      <c r="A188" s="142"/>
      <c r="B188" s="143"/>
      <c r="C188" s="142"/>
      <c r="D188" s="142"/>
      <c r="E188" s="142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>
      <c r="A189" s="142"/>
      <c r="B189" s="143"/>
      <c r="C189" s="142"/>
      <c r="D189" s="142"/>
      <c r="E189" s="142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>
      <c r="A190" s="142"/>
      <c r="B190" s="143"/>
      <c r="C190" s="142"/>
      <c r="D190" s="142"/>
      <c r="E190" s="142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>
      <c r="A191" s="142"/>
      <c r="B191" s="143"/>
      <c r="C191" s="142"/>
      <c r="D191" s="142"/>
      <c r="E191" s="142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>
      <c r="A192" s="142"/>
      <c r="B192" s="143"/>
      <c r="C192" s="142"/>
      <c r="D192" s="142"/>
      <c r="E192" s="142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>
      <c r="A193" s="142"/>
      <c r="B193" s="143"/>
      <c r="C193" s="142"/>
      <c r="D193" s="142"/>
      <c r="E193" s="142"/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>
      <c r="A194" s="142"/>
      <c r="B194" s="143"/>
      <c r="C194" s="142"/>
      <c r="D194" s="142"/>
      <c r="E194" s="142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>
      <c r="A195" s="142"/>
      <c r="B195" s="143"/>
      <c r="C195" s="142"/>
      <c r="D195" s="142"/>
      <c r="E195" s="142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>
      <c r="A196" s="142"/>
      <c r="B196" s="143"/>
      <c r="C196" s="142"/>
      <c r="D196" s="142"/>
      <c r="E196" s="142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>
      <c r="A197" s="142"/>
      <c r="B197" s="143"/>
      <c r="C197" s="142"/>
      <c r="D197" s="142"/>
      <c r="E197" s="142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>
      <c r="A198" s="142"/>
      <c r="B198" s="143"/>
      <c r="C198" s="142"/>
      <c r="D198" s="142"/>
      <c r="E198" s="142"/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>
      <c r="A199" s="142"/>
      <c r="B199" s="143"/>
      <c r="C199" s="142"/>
      <c r="D199" s="142"/>
      <c r="E199" s="142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>
      <c r="A200" s="142"/>
      <c r="B200" s="143"/>
      <c r="C200" s="142"/>
      <c r="D200" s="142"/>
      <c r="E200" s="142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</row>
    <row r="201">
      <c r="A201" s="142"/>
      <c r="B201" s="143"/>
      <c r="C201" s="142"/>
      <c r="D201" s="142"/>
      <c r="E201" s="142"/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</row>
    <row r="202">
      <c r="A202" s="142"/>
      <c r="B202" s="143"/>
      <c r="C202" s="142"/>
      <c r="D202" s="142"/>
      <c r="E202" s="142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</row>
    <row r="203">
      <c r="A203" s="142"/>
      <c r="B203" s="143"/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</row>
    <row r="204">
      <c r="A204" s="142"/>
      <c r="B204" s="143"/>
      <c r="C204" s="142"/>
      <c r="D204" s="142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</row>
    <row r="205">
      <c r="A205" s="142"/>
      <c r="B205" s="143"/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</row>
    <row r="206">
      <c r="A206" s="142"/>
      <c r="B206" s="143"/>
      <c r="C206" s="142"/>
      <c r="D206" s="142"/>
      <c r="E206" s="142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</row>
    <row r="207">
      <c r="A207" s="142"/>
      <c r="B207" s="143"/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</row>
    <row r="208">
      <c r="A208" s="142"/>
      <c r="B208" s="143"/>
      <c r="C208" s="142"/>
      <c r="D208" s="142"/>
      <c r="E208" s="142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</row>
    <row r="209">
      <c r="A209" s="142"/>
      <c r="B209" s="143"/>
      <c r="C209" s="142"/>
      <c r="D209" s="142"/>
      <c r="E209" s="142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</row>
    <row r="210">
      <c r="A210" s="142"/>
      <c r="B210" s="143"/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</row>
    <row r="211">
      <c r="A211" s="142"/>
      <c r="B211" s="143"/>
      <c r="C211" s="142"/>
      <c r="D211" s="142"/>
      <c r="E211" s="142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</row>
    <row r="212">
      <c r="A212" s="142"/>
      <c r="B212" s="143"/>
      <c r="C212" s="142"/>
      <c r="D212" s="142"/>
      <c r="E212" s="142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</row>
    <row r="213">
      <c r="A213" s="142"/>
      <c r="B213" s="143"/>
      <c r="C213" s="142"/>
      <c r="D213" s="142"/>
      <c r="E213" s="142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</row>
    <row r="214">
      <c r="A214" s="142"/>
      <c r="B214" s="143"/>
      <c r="C214" s="142"/>
      <c r="D214" s="142"/>
      <c r="E214" s="142"/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</row>
    <row r="215">
      <c r="A215" s="142"/>
      <c r="B215" s="143"/>
      <c r="C215" s="142"/>
      <c r="D215" s="142"/>
      <c r="E215" s="142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</row>
    <row r="216">
      <c r="A216" s="142"/>
      <c r="B216" s="143"/>
      <c r="C216" s="142"/>
      <c r="D216" s="142"/>
      <c r="E216" s="142"/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</row>
    <row r="217">
      <c r="A217" s="142"/>
      <c r="B217" s="143"/>
      <c r="C217" s="142"/>
      <c r="D217" s="142"/>
      <c r="E217" s="142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</row>
    <row r="218">
      <c r="A218" s="142"/>
      <c r="B218" s="143"/>
      <c r="C218" s="142"/>
      <c r="D218" s="142"/>
      <c r="E218" s="142"/>
      <c r="F218" s="142"/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</row>
    <row r="219">
      <c r="A219" s="142"/>
      <c r="B219" s="143"/>
      <c r="C219" s="142"/>
      <c r="D219" s="142"/>
      <c r="E219" s="142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</row>
    <row r="220">
      <c r="A220" s="142"/>
      <c r="B220" s="143"/>
      <c r="C220" s="142"/>
      <c r="D220" s="142"/>
      <c r="E220" s="142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</row>
    <row r="221">
      <c r="A221" s="142"/>
      <c r="B221" s="143"/>
      <c r="C221" s="142"/>
      <c r="D221" s="142"/>
      <c r="E221" s="142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</row>
    <row r="222">
      <c r="A222" s="142"/>
      <c r="B222" s="143"/>
      <c r="C222" s="142"/>
      <c r="D222" s="142"/>
      <c r="E222" s="142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</row>
    <row r="223">
      <c r="A223" s="142"/>
      <c r="B223" s="143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</row>
    <row r="224">
      <c r="A224" s="142"/>
      <c r="B224" s="143"/>
      <c r="C224" s="142"/>
      <c r="D224" s="142"/>
      <c r="E224" s="142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</row>
    <row r="225">
      <c r="A225" s="142"/>
      <c r="B225" s="143"/>
      <c r="C225" s="142"/>
      <c r="D225" s="142"/>
      <c r="E225" s="142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</row>
    <row r="226">
      <c r="A226" s="142"/>
      <c r="B226" s="143"/>
      <c r="C226" s="142"/>
      <c r="D226" s="142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</row>
    <row r="227">
      <c r="A227" s="142"/>
      <c r="B227" s="143"/>
      <c r="C227" s="142"/>
      <c r="D227" s="142"/>
      <c r="E227" s="142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</row>
    <row r="228">
      <c r="A228" s="142"/>
      <c r="B228" s="143"/>
      <c r="C228" s="142"/>
      <c r="D228" s="142"/>
      <c r="E228" s="142"/>
      <c r="F228" s="142"/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</row>
    <row r="229">
      <c r="A229" s="142"/>
      <c r="B229" s="143"/>
      <c r="C229" s="142"/>
      <c r="D229" s="142"/>
      <c r="E229" s="142"/>
      <c r="F229" s="142"/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</row>
    <row r="230">
      <c r="A230" s="142"/>
      <c r="B230" s="143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</row>
    <row r="231">
      <c r="A231" s="142"/>
      <c r="B231" s="143"/>
      <c r="C231" s="142"/>
      <c r="D231" s="142"/>
      <c r="E231" s="142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</row>
    <row r="232">
      <c r="A232" s="142"/>
      <c r="B232" s="143"/>
      <c r="C232" s="142"/>
      <c r="D232" s="142"/>
      <c r="E232" s="142"/>
      <c r="F232" s="142"/>
      <c r="G232" s="142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</row>
    <row r="233">
      <c r="A233" s="142"/>
      <c r="B233" s="143"/>
      <c r="C233" s="142"/>
      <c r="D233" s="142"/>
      <c r="E233" s="142"/>
      <c r="F233" s="142"/>
      <c r="G233" s="142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</row>
    <row r="234">
      <c r="A234" s="142"/>
      <c r="B234" s="143"/>
      <c r="C234" s="142"/>
      <c r="D234" s="142"/>
      <c r="E234" s="142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</row>
    <row r="235">
      <c r="A235" s="142"/>
      <c r="B235" s="143"/>
      <c r="C235" s="142"/>
      <c r="D235" s="142"/>
      <c r="E235" s="142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</row>
    <row r="236">
      <c r="A236" s="142"/>
      <c r="B236" s="143"/>
      <c r="C236" s="142"/>
      <c r="D236" s="142"/>
      <c r="E236" s="142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</row>
    <row r="237">
      <c r="A237" s="142"/>
      <c r="B237" s="143"/>
      <c r="C237" s="142"/>
      <c r="D237" s="142"/>
      <c r="E237" s="142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</row>
    <row r="238">
      <c r="A238" s="142"/>
      <c r="B238" s="143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</row>
    <row r="239">
      <c r="A239" s="142"/>
      <c r="B239" s="143"/>
      <c r="C239" s="142"/>
      <c r="D239" s="142"/>
      <c r="E239" s="142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</row>
    <row r="240">
      <c r="A240" s="142"/>
      <c r="B240" s="143"/>
      <c r="C240" s="142"/>
      <c r="D240" s="142"/>
      <c r="E240" s="142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</row>
    <row r="241">
      <c r="A241" s="142"/>
      <c r="B241" s="143"/>
      <c r="C241" s="142"/>
      <c r="D241" s="142"/>
      <c r="E241" s="142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</row>
    <row r="242">
      <c r="A242" s="142"/>
      <c r="B242" s="143"/>
      <c r="C242" s="142"/>
      <c r="D242" s="142"/>
      <c r="E242" s="142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</row>
    <row r="243">
      <c r="A243" s="142"/>
      <c r="B243" s="143"/>
      <c r="C243" s="142"/>
      <c r="D243" s="142"/>
      <c r="E243" s="142"/>
      <c r="F243" s="142"/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</row>
    <row r="244">
      <c r="A244" s="142"/>
      <c r="B244" s="143"/>
      <c r="C244" s="142"/>
      <c r="D244" s="142"/>
      <c r="E244" s="142"/>
      <c r="F244" s="142"/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</row>
    <row r="245">
      <c r="A245" s="142"/>
      <c r="B245" s="143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</row>
    <row r="246">
      <c r="A246" s="142"/>
      <c r="B246" s="143"/>
      <c r="C246" s="142"/>
      <c r="D246" s="142"/>
      <c r="E246" s="142"/>
      <c r="F246" s="142"/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</row>
    <row r="247">
      <c r="A247" s="142"/>
      <c r="B247" s="143"/>
      <c r="C247" s="142"/>
      <c r="D247" s="142"/>
      <c r="E247" s="142"/>
      <c r="F247" s="142"/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</row>
    <row r="248">
      <c r="A248" s="142"/>
      <c r="B248" s="143"/>
      <c r="C248" s="142"/>
      <c r="D248" s="142"/>
      <c r="E248" s="142"/>
      <c r="F248" s="142"/>
      <c r="G248" s="142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</row>
    <row r="249">
      <c r="A249" s="142"/>
      <c r="B249" s="143"/>
      <c r="C249" s="142"/>
      <c r="D249" s="142"/>
      <c r="E249" s="142"/>
      <c r="F249" s="142"/>
      <c r="G249" s="142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</row>
    <row r="250">
      <c r="A250" s="142"/>
      <c r="B250" s="143"/>
      <c r="C250" s="142"/>
      <c r="D250" s="142"/>
      <c r="E250" s="142"/>
      <c r="F250" s="142"/>
      <c r="G250" s="142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</row>
    <row r="251">
      <c r="A251" s="142"/>
      <c r="B251" s="143"/>
      <c r="C251" s="142"/>
      <c r="D251" s="142"/>
      <c r="E251" s="142"/>
      <c r="F251" s="142"/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</row>
    <row r="252">
      <c r="A252" s="142"/>
      <c r="B252" s="143"/>
      <c r="C252" s="142"/>
      <c r="D252" s="142"/>
      <c r="E252" s="142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</row>
    <row r="253">
      <c r="A253" s="142"/>
      <c r="B253" s="143"/>
      <c r="C253" s="142"/>
      <c r="D253" s="142"/>
      <c r="E253" s="142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</row>
    <row r="254">
      <c r="A254" s="142"/>
      <c r="B254" s="143"/>
      <c r="C254" s="142"/>
      <c r="D254" s="142"/>
      <c r="E254" s="142"/>
      <c r="F254" s="142"/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</row>
    <row r="255">
      <c r="A255" s="142"/>
      <c r="B255" s="143"/>
      <c r="C255" s="142"/>
      <c r="D255" s="142"/>
      <c r="E255" s="142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</row>
    <row r="256">
      <c r="A256" s="142"/>
      <c r="B256" s="143"/>
      <c r="C256" s="142"/>
      <c r="D256" s="142"/>
      <c r="E256" s="142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</row>
    <row r="257">
      <c r="A257" s="142"/>
      <c r="B257" s="143"/>
      <c r="C257" s="142"/>
      <c r="D257" s="142"/>
      <c r="E257" s="142"/>
      <c r="F257" s="142"/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</row>
    <row r="258">
      <c r="A258" s="142"/>
      <c r="B258" s="143"/>
      <c r="C258" s="142"/>
      <c r="D258" s="142"/>
      <c r="E258" s="142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</row>
    <row r="259">
      <c r="A259" s="142"/>
      <c r="B259" s="143"/>
      <c r="C259" s="142"/>
      <c r="D259" s="142"/>
      <c r="E259" s="142"/>
      <c r="F259" s="142"/>
      <c r="G259" s="142"/>
      <c r="H259" s="142"/>
      <c r="I259" s="142"/>
      <c r="J259" s="142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</row>
    <row r="260">
      <c r="A260" s="142"/>
      <c r="B260" s="143"/>
      <c r="C260" s="142"/>
      <c r="D260" s="142"/>
      <c r="E260" s="142"/>
      <c r="F260" s="142"/>
      <c r="G260" s="142"/>
      <c r="H260" s="142"/>
      <c r="I260" s="142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</row>
    <row r="261">
      <c r="A261" s="142"/>
      <c r="B261" s="143"/>
      <c r="C261" s="142"/>
      <c r="D261" s="142"/>
      <c r="E261" s="142"/>
      <c r="F261" s="142"/>
      <c r="G261" s="142"/>
      <c r="H261" s="142"/>
      <c r="I261" s="142"/>
      <c r="J261" s="142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</row>
    <row r="262">
      <c r="A262" s="142"/>
      <c r="B262" s="143"/>
      <c r="C262" s="142"/>
      <c r="D262" s="142"/>
      <c r="E262" s="142"/>
      <c r="F262" s="142"/>
      <c r="G262" s="142"/>
      <c r="H262" s="142"/>
      <c r="I262" s="142"/>
      <c r="J262" s="142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</row>
    <row r="263">
      <c r="A263" s="142"/>
      <c r="B263" s="143"/>
      <c r="C263" s="142"/>
      <c r="D263" s="142"/>
      <c r="E263" s="142"/>
      <c r="F263" s="142"/>
      <c r="G263" s="142"/>
      <c r="H263" s="142"/>
      <c r="I263" s="142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</row>
    <row r="264">
      <c r="A264" s="142"/>
      <c r="B264" s="143"/>
      <c r="C264" s="142"/>
      <c r="D264" s="142"/>
      <c r="E264" s="142"/>
      <c r="F264" s="142"/>
      <c r="G264" s="142"/>
      <c r="H264" s="142"/>
      <c r="I264" s="142"/>
      <c r="J264" s="142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</row>
    <row r="265">
      <c r="A265" s="142"/>
      <c r="B265" s="143"/>
      <c r="C265" s="142"/>
      <c r="D265" s="142"/>
      <c r="E265" s="142"/>
      <c r="F265" s="142"/>
      <c r="G265" s="142"/>
      <c r="H265" s="142"/>
      <c r="I265" s="142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</row>
    <row r="266">
      <c r="A266" s="142"/>
      <c r="B266" s="143"/>
      <c r="C266" s="142"/>
      <c r="D266" s="142"/>
      <c r="E266" s="142"/>
      <c r="F266" s="142"/>
      <c r="G266" s="142"/>
      <c r="H266" s="142"/>
      <c r="I266" s="142"/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</row>
    <row r="267">
      <c r="A267" s="142"/>
      <c r="B267" s="143"/>
      <c r="C267" s="142"/>
      <c r="D267" s="142"/>
      <c r="E267" s="142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</row>
    <row r="268">
      <c r="A268" s="142"/>
      <c r="B268" s="143"/>
      <c r="C268" s="142"/>
      <c r="D268" s="142"/>
      <c r="E268" s="142"/>
      <c r="F268" s="142"/>
      <c r="G268" s="142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</row>
    <row r="269">
      <c r="A269" s="142"/>
      <c r="B269" s="143"/>
      <c r="C269" s="142"/>
      <c r="D269" s="142"/>
      <c r="E269" s="142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</row>
    <row r="270">
      <c r="A270" s="142"/>
      <c r="B270" s="143"/>
      <c r="C270" s="142"/>
      <c r="D270" s="142"/>
      <c r="E270" s="142"/>
      <c r="F270" s="142"/>
      <c r="G270" s="142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</row>
    <row r="271">
      <c r="A271" s="142"/>
      <c r="B271" s="143"/>
      <c r="C271" s="142"/>
      <c r="D271" s="142"/>
      <c r="E271" s="142"/>
      <c r="F271" s="142"/>
      <c r="G271" s="142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</row>
    <row r="272">
      <c r="A272" s="142"/>
      <c r="B272" s="143"/>
      <c r="C272" s="142"/>
      <c r="D272" s="142"/>
      <c r="E272" s="142"/>
      <c r="F272" s="142"/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</row>
    <row r="273">
      <c r="A273" s="142"/>
      <c r="B273" s="143"/>
      <c r="C273" s="142"/>
      <c r="D273" s="142"/>
      <c r="E273" s="142"/>
      <c r="F273" s="142"/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</row>
    <row r="274">
      <c r="A274" s="142"/>
      <c r="B274" s="143"/>
      <c r="C274" s="142"/>
      <c r="D274" s="142"/>
      <c r="E274" s="142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</row>
    <row r="275">
      <c r="A275" s="142"/>
      <c r="B275" s="143"/>
      <c r="C275" s="142"/>
      <c r="D275" s="142"/>
      <c r="E275" s="142"/>
      <c r="F275" s="142"/>
      <c r="G275" s="142"/>
      <c r="H275" s="142"/>
      <c r="I275" s="142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</row>
    <row r="276">
      <c r="A276" s="142"/>
      <c r="B276" s="143"/>
      <c r="C276" s="142"/>
      <c r="D276" s="142"/>
      <c r="E276" s="142"/>
      <c r="F276" s="142"/>
      <c r="G276" s="142"/>
      <c r="H276" s="142"/>
      <c r="I276" s="142"/>
      <c r="J276" s="142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</row>
    <row r="277">
      <c r="A277" s="142"/>
      <c r="B277" s="143"/>
      <c r="C277" s="142"/>
      <c r="D277" s="142"/>
      <c r="E277" s="142"/>
      <c r="F277" s="142"/>
      <c r="G277" s="142"/>
      <c r="H277" s="142"/>
      <c r="I277" s="142"/>
      <c r="J277" s="142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</row>
    <row r="278">
      <c r="A278" s="142"/>
      <c r="B278" s="143"/>
      <c r="C278" s="142"/>
      <c r="D278" s="142"/>
      <c r="E278" s="142"/>
      <c r="F278" s="142"/>
      <c r="G278" s="142"/>
      <c r="H278" s="142"/>
      <c r="I278" s="142"/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</row>
    <row r="279">
      <c r="A279" s="142"/>
      <c r="B279" s="143"/>
      <c r="C279" s="142"/>
      <c r="D279" s="142"/>
      <c r="E279" s="142"/>
      <c r="F279" s="142"/>
      <c r="G279" s="142"/>
      <c r="H279" s="142"/>
      <c r="I279" s="142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</row>
    <row r="280">
      <c r="A280" s="142"/>
      <c r="B280" s="143"/>
      <c r="C280" s="142"/>
      <c r="D280" s="142"/>
      <c r="E280" s="142"/>
      <c r="F280" s="142"/>
      <c r="G280" s="142"/>
      <c r="H280" s="142"/>
      <c r="I280" s="142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</row>
    <row r="281">
      <c r="A281" s="142"/>
      <c r="B281" s="143"/>
      <c r="C281" s="142"/>
      <c r="D281" s="142"/>
      <c r="E281" s="142"/>
      <c r="F281" s="142"/>
      <c r="G281" s="142"/>
      <c r="H281" s="142"/>
      <c r="I281" s="142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</row>
    <row r="282">
      <c r="A282" s="142"/>
      <c r="B282" s="143"/>
      <c r="C282" s="142"/>
      <c r="D282" s="142"/>
      <c r="E282" s="142"/>
      <c r="F282" s="142"/>
      <c r="G282" s="142"/>
      <c r="H282" s="142"/>
      <c r="I282" s="142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</row>
    <row r="283">
      <c r="A283" s="142"/>
      <c r="B283" s="143"/>
      <c r="C283" s="142"/>
      <c r="D283" s="142"/>
      <c r="E283" s="142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</row>
    <row r="284">
      <c r="A284" s="142"/>
      <c r="B284" s="143"/>
      <c r="C284" s="142"/>
      <c r="D284" s="142"/>
      <c r="E284" s="142"/>
      <c r="F284" s="142"/>
      <c r="G284" s="142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</row>
    <row r="285">
      <c r="A285" s="142"/>
      <c r="B285" s="143"/>
      <c r="C285" s="142"/>
      <c r="D285" s="142"/>
      <c r="E285" s="142"/>
      <c r="F285" s="142"/>
      <c r="G285" s="142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</row>
    <row r="286">
      <c r="A286" s="142"/>
      <c r="B286" s="143"/>
      <c r="C286" s="142"/>
      <c r="D286" s="142"/>
      <c r="E286" s="142"/>
      <c r="F286" s="142"/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</row>
    <row r="287">
      <c r="A287" s="142"/>
      <c r="B287" s="143"/>
      <c r="C287" s="142"/>
      <c r="D287" s="142"/>
      <c r="E287" s="142"/>
      <c r="F287" s="142"/>
      <c r="G287" s="142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</row>
    <row r="288">
      <c r="A288" s="142"/>
      <c r="B288" s="143"/>
      <c r="C288" s="142"/>
      <c r="D288" s="142"/>
      <c r="E288" s="142"/>
      <c r="F288" s="142"/>
      <c r="G288" s="142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</row>
    <row r="289">
      <c r="A289" s="142"/>
      <c r="B289" s="143"/>
      <c r="C289" s="142"/>
      <c r="D289" s="142"/>
      <c r="E289" s="142"/>
      <c r="F289" s="142"/>
      <c r="G289" s="142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</row>
    <row r="290">
      <c r="A290" s="142"/>
      <c r="B290" s="143"/>
      <c r="C290" s="142"/>
      <c r="D290" s="142"/>
      <c r="E290" s="142"/>
      <c r="F290" s="142"/>
      <c r="G290" s="142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</row>
    <row r="291">
      <c r="A291" s="142"/>
      <c r="B291" s="143"/>
      <c r="C291" s="142"/>
      <c r="D291" s="142"/>
      <c r="E291" s="142"/>
      <c r="F291" s="142"/>
      <c r="G291" s="142"/>
      <c r="H291" s="142"/>
      <c r="I291" s="142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</row>
    <row r="292">
      <c r="A292" s="142"/>
      <c r="B292" s="143"/>
      <c r="C292" s="142"/>
      <c r="D292" s="142"/>
      <c r="E292" s="142"/>
      <c r="F292" s="142"/>
      <c r="G292" s="142"/>
      <c r="H292" s="142"/>
      <c r="I292" s="142"/>
      <c r="J292" s="142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</row>
    <row r="293">
      <c r="A293" s="142"/>
      <c r="B293" s="143"/>
      <c r="C293" s="142"/>
      <c r="D293" s="142"/>
      <c r="E293" s="142"/>
      <c r="F293" s="142"/>
      <c r="G293" s="142"/>
      <c r="H293" s="142"/>
      <c r="I293" s="142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</row>
    <row r="294">
      <c r="A294" s="142"/>
      <c r="B294" s="143"/>
      <c r="C294" s="142"/>
      <c r="D294" s="142"/>
      <c r="E294" s="142"/>
      <c r="F294" s="142"/>
      <c r="G294" s="142"/>
      <c r="H294" s="142"/>
      <c r="I294" s="142"/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</row>
    <row r="295">
      <c r="A295" s="142"/>
      <c r="B295" s="143"/>
      <c r="C295" s="142"/>
      <c r="D295" s="142"/>
      <c r="E295" s="142"/>
      <c r="F295" s="142"/>
      <c r="G295" s="142"/>
      <c r="H295" s="142"/>
      <c r="I295" s="142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</row>
    <row r="296">
      <c r="A296" s="142"/>
      <c r="B296" s="143"/>
      <c r="C296" s="142"/>
      <c r="D296" s="142"/>
      <c r="E296" s="142"/>
      <c r="F296" s="142"/>
      <c r="G296" s="142"/>
      <c r="H296" s="142"/>
      <c r="I296" s="142"/>
      <c r="J296" s="142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</row>
    <row r="297">
      <c r="A297" s="142"/>
      <c r="B297" s="143"/>
      <c r="C297" s="142"/>
      <c r="D297" s="142"/>
      <c r="E297" s="142"/>
      <c r="F297" s="142"/>
      <c r="G297" s="142"/>
      <c r="H297" s="142"/>
      <c r="I297" s="142"/>
      <c r="J297" s="142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</row>
    <row r="298">
      <c r="A298" s="142"/>
      <c r="B298" s="143"/>
      <c r="C298" s="142"/>
      <c r="D298" s="142"/>
      <c r="E298" s="142"/>
      <c r="F298" s="142"/>
      <c r="G298" s="142"/>
      <c r="H298" s="142"/>
      <c r="I298" s="142"/>
      <c r="J298" s="142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</row>
    <row r="299">
      <c r="A299" s="142"/>
      <c r="B299" s="143"/>
      <c r="C299" s="142"/>
      <c r="D299" s="142"/>
      <c r="E299" s="142"/>
      <c r="F299" s="142"/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</row>
    <row r="300">
      <c r="A300" s="142"/>
      <c r="B300" s="143"/>
      <c r="C300" s="142"/>
      <c r="D300" s="142"/>
      <c r="E300" s="142"/>
      <c r="F300" s="142"/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</row>
    <row r="301">
      <c r="A301" s="142"/>
      <c r="B301" s="143"/>
      <c r="C301" s="142"/>
      <c r="D301" s="142"/>
      <c r="E301" s="142"/>
      <c r="F301" s="142"/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</row>
    <row r="302">
      <c r="A302" s="142"/>
      <c r="B302" s="143"/>
      <c r="C302" s="142"/>
      <c r="D302" s="142"/>
      <c r="E302" s="142"/>
      <c r="F302" s="142"/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</row>
    <row r="303">
      <c r="A303" s="142"/>
      <c r="B303" s="143"/>
      <c r="C303" s="142"/>
      <c r="D303" s="142"/>
      <c r="E303" s="142"/>
      <c r="F303" s="142"/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</row>
    <row r="304">
      <c r="A304" s="142"/>
      <c r="B304" s="143"/>
      <c r="C304" s="142"/>
      <c r="D304" s="142"/>
      <c r="E304" s="142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</row>
    <row r="305">
      <c r="A305" s="142"/>
      <c r="B305" s="143"/>
      <c r="C305" s="142"/>
      <c r="D305" s="142"/>
      <c r="E305" s="142"/>
      <c r="F305" s="142"/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</row>
    <row r="306">
      <c r="A306" s="142"/>
      <c r="B306" s="143"/>
      <c r="C306" s="142"/>
      <c r="D306" s="142"/>
      <c r="E306" s="142"/>
      <c r="F306" s="142"/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</row>
    <row r="307">
      <c r="A307" s="142"/>
      <c r="B307" s="143"/>
      <c r="C307" s="142"/>
      <c r="D307" s="142"/>
      <c r="E307" s="142"/>
      <c r="F307" s="142"/>
      <c r="G307" s="142"/>
      <c r="H307" s="142"/>
      <c r="I307" s="142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</row>
    <row r="308">
      <c r="A308" s="142"/>
      <c r="B308" s="143"/>
      <c r="C308" s="142"/>
      <c r="D308" s="142"/>
      <c r="E308" s="142"/>
      <c r="F308" s="142"/>
      <c r="G308" s="142"/>
      <c r="H308" s="142"/>
      <c r="I308" s="142"/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</row>
    <row r="309">
      <c r="A309" s="142"/>
      <c r="B309" s="143"/>
      <c r="C309" s="142"/>
      <c r="D309" s="142"/>
      <c r="E309" s="142"/>
      <c r="F309" s="142"/>
      <c r="G309" s="142"/>
      <c r="H309" s="142"/>
      <c r="I309" s="142"/>
      <c r="J309" s="142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</row>
    <row r="310">
      <c r="A310" s="142"/>
      <c r="B310" s="143"/>
      <c r="C310" s="142"/>
      <c r="D310" s="142"/>
      <c r="E310" s="142"/>
      <c r="F310" s="142"/>
      <c r="G310" s="142"/>
      <c r="H310" s="142"/>
      <c r="I310" s="142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</row>
    <row r="311">
      <c r="A311" s="142"/>
      <c r="B311" s="143"/>
      <c r="C311" s="142"/>
      <c r="D311" s="142"/>
      <c r="E311" s="142"/>
      <c r="F311" s="142"/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</row>
    <row r="312">
      <c r="A312" s="142"/>
      <c r="B312" s="143"/>
      <c r="C312" s="142"/>
      <c r="D312" s="142"/>
      <c r="E312" s="142"/>
      <c r="F312" s="142"/>
      <c r="G312" s="142"/>
      <c r="H312" s="142"/>
      <c r="I312" s="142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</row>
    <row r="313">
      <c r="A313" s="142"/>
      <c r="B313" s="143"/>
      <c r="C313" s="142"/>
      <c r="D313" s="142"/>
      <c r="E313" s="142"/>
      <c r="F313" s="142"/>
      <c r="G313" s="142"/>
      <c r="H313" s="142"/>
      <c r="I313" s="142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</row>
    <row r="314">
      <c r="A314" s="142"/>
      <c r="B314" s="143"/>
      <c r="C314" s="142"/>
      <c r="D314" s="142"/>
      <c r="E314" s="142"/>
      <c r="F314" s="142"/>
      <c r="G314" s="142"/>
      <c r="H314" s="142"/>
      <c r="I314" s="142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</row>
    <row r="315">
      <c r="A315" s="142"/>
      <c r="B315" s="143"/>
      <c r="C315" s="142"/>
      <c r="D315" s="142"/>
      <c r="E315" s="142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</row>
    <row r="316">
      <c r="A316" s="142"/>
      <c r="B316" s="143"/>
      <c r="C316" s="142"/>
      <c r="D316" s="142"/>
      <c r="E316" s="142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</row>
    <row r="317">
      <c r="A317" s="142"/>
      <c r="B317" s="143"/>
      <c r="C317" s="142"/>
      <c r="D317" s="142"/>
      <c r="E317" s="142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</row>
    <row r="318">
      <c r="A318" s="142"/>
      <c r="B318" s="143"/>
      <c r="C318" s="142"/>
      <c r="D318" s="142"/>
      <c r="E318" s="142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</row>
    <row r="319">
      <c r="A319" s="142"/>
      <c r="B319" s="143"/>
      <c r="C319" s="142"/>
      <c r="D319" s="142"/>
      <c r="E319" s="142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</row>
    <row r="320">
      <c r="A320" s="142"/>
      <c r="B320" s="143"/>
      <c r="C320" s="142"/>
      <c r="D320" s="142"/>
      <c r="E320" s="142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</row>
    <row r="321">
      <c r="A321" s="142"/>
      <c r="B321" s="143"/>
      <c r="C321" s="142"/>
      <c r="D321" s="142"/>
      <c r="E321" s="142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</row>
    <row r="322">
      <c r="A322" s="142"/>
      <c r="B322" s="143"/>
      <c r="C322" s="142"/>
      <c r="D322" s="142"/>
      <c r="E322" s="142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</row>
    <row r="323">
      <c r="A323" s="142"/>
      <c r="B323" s="143"/>
      <c r="C323" s="142"/>
      <c r="D323" s="142"/>
      <c r="E323" s="142"/>
      <c r="F323" s="142"/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</row>
    <row r="324">
      <c r="A324" s="142"/>
      <c r="B324" s="143"/>
      <c r="C324" s="142"/>
      <c r="D324" s="142"/>
      <c r="E324" s="142"/>
      <c r="F324" s="142"/>
      <c r="G324" s="142"/>
      <c r="H324" s="142"/>
      <c r="I324" s="142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</row>
    <row r="325">
      <c r="A325" s="142"/>
      <c r="B325" s="143"/>
      <c r="C325" s="142"/>
      <c r="D325" s="142"/>
      <c r="E325" s="142"/>
      <c r="F325" s="142"/>
      <c r="G325" s="142"/>
      <c r="H325" s="142"/>
      <c r="I325" s="142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</row>
    <row r="326">
      <c r="A326" s="142"/>
      <c r="B326" s="143"/>
      <c r="C326" s="142"/>
      <c r="D326" s="142"/>
      <c r="E326" s="142"/>
      <c r="F326" s="142"/>
      <c r="G326" s="142"/>
      <c r="H326" s="142"/>
      <c r="I326" s="142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</row>
    <row r="327">
      <c r="A327" s="142"/>
      <c r="B327" s="143"/>
      <c r="C327" s="142"/>
      <c r="D327" s="142"/>
      <c r="E327" s="142"/>
      <c r="F327" s="142"/>
      <c r="G327" s="142"/>
      <c r="H327" s="142"/>
      <c r="I327" s="142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</row>
    <row r="328">
      <c r="A328" s="142"/>
      <c r="B328" s="143"/>
      <c r="C328" s="142"/>
      <c r="D328" s="142"/>
      <c r="E328" s="142"/>
      <c r="F328" s="142"/>
      <c r="G328" s="142"/>
      <c r="H328" s="142"/>
      <c r="I328" s="142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</row>
    <row r="329">
      <c r="A329" s="142"/>
      <c r="B329" s="143"/>
      <c r="C329" s="142"/>
      <c r="D329" s="142"/>
      <c r="E329" s="142"/>
      <c r="F329" s="142"/>
      <c r="G329" s="142"/>
      <c r="H329" s="142"/>
      <c r="I329" s="142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</row>
    <row r="330">
      <c r="A330" s="142"/>
      <c r="B330" s="143"/>
      <c r="C330" s="142"/>
      <c r="D330" s="142"/>
      <c r="E330" s="142"/>
      <c r="F330" s="142"/>
      <c r="G330" s="142"/>
      <c r="H330" s="142"/>
      <c r="I330" s="142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</row>
    <row r="331">
      <c r="A331" s="142"/>
      <c r="B331" s="143"/>
      <c r="C331" s="142"/>
      <c r="D331" s="142"/>
      <c r="E331" s="142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</row>
    <row r="332">
      <c r="A332" s="142"/>
      <c r="B332" s="143"/>
      <c r="C332" s="142"/>
      <c r="D332" s="142"/>
      <c r="E332" s="142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</row>
    <row r="333">
      <c r="A333" s="142"/>
      <c r="B333" s="143"/>
      <c r="C333" s="142"/>
      <c r="D333" s="142"/>
      <c r="E333" s="142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</row>
    <row r="334">
      <c r="A334" s="142"/>
      <c r="B334" s="143"/>
      <c r="C334" s="142"/>
      <c r="D334" s="142"/>
      <c r="E334" s="142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</row>
    <row r="335">
      <c r="A335" s="142"/>
      <c r="B335" s="143"/>
      <c r="C335" s="142"/>
      <c r="D335" s="142"/>
      <c r="E335" s="142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</row>
    <row r="336">
      <c r="A336" s="142"/>
      <c r="B336" s="143"/>
      <c r="C336" s="142"/>
      <c r="D336" s="142"/>
      <c r="E336" s="142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</row>
    <row r="337">
      <c r="A337" s="142"/>
      <c r="B337" s="143"/>
      <c r="C337" s="142"/>
      <c r="D337" s="142"/>
      <c r="E337" s="142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</row>
    <row r="338">
      <c r="A338" s="142"/>
      <c r="B338" s="143"/>
      <c r="C338" s="142"/>
      <c r="D338" s="142"/>
      <c r="E338" s="142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</row>
    <row r="339">
      <c r="A339" s="142"/>
      <c r="B339" s="143"/>
      <c r="C339" s="142"/>
      <c r="D339" s="142"/>
      <c r="E339" s="142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</row>
    <row r="340">
      <c r="A340" s="142"/>
      <c r="B340" s="143"/>
      <c r="C340" s="142"/>
      <c r="D340" s="142"/>
      <c r="E340" s="142"/>
      <c r="F340" s="142"/>
      <c r="G340" s="142"/>
      <c r="H340" s="142"/>
      <c r="I340" s="142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</row>
    <row r="341">
      <c r="A341" s="142"/>
      <c r="B341" s="143"/>
      <c r="C341" s="142"/>
      <c r="D341" s="142"/>
      <c r="E341" s="142"/>
      <c r="F341" s="142"/>
      <c r="G341" s="142"/>
      <c r="H341" s="142"/>
      <c r="I341" s="142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</row>
    <row r="342">
      <c r="A342" s="142"/>
      <c r="B342" s="143"/>
      <c r="C342" s="142"/>
      <c r="D342" s="142"/>
      <c r="E342" s="142"/>
      <c r="F342" s="142"/>
      <c r="G342" s="142"/>
      <c r="H342" s="142"/>
      <c r="I342" s="142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</row>
    <row r="343">
      <c r="A343" s="142"/>
      <c r="B343" s="143"/>
      <c r="C343" s="142"/>
      <c r="D343" s="142"/>
      <c r="E343" s="142"/>
      <c r="F343" s="142"/>
      <c r="G343" s="142"/>
      <c r="H343" s="142"/>
      <c r="I343" s="142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</row>
    <row r="344">
      <c r="A344" s="142"/>
      <c r="B344" s="143"/>
      <c r="C344" s="142"/>
      <c r="D344" s="142"/>
      <c r="E344" s="142"/>
      <c r="F344" s="142"/>
      <c r="G344" s="142"/>
      <c r="H344" s="142"/>
      <c r="I344" s="142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</row>
    <row r="345">
      <c r="A345" s="142"/>
      <c r="B345" s="143"/>
      <c r="C345" s="142"/>
      <c r="D345" s="142"/>
      <c r="E345" s="142"/>
      <c r="F345" s="142"/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</row>
    <row r="346">
      <c r="A346" s="142"/>
      <c r="B346" s="143"/>
      <c r="C346" s="142"/>
      <c r="D346" s="142"/>
      <c r="E346" s="142"/>
      <c r="F346" s="142"/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</row>
    <row r="347">
      <c r="A347" s="142"/>
      <c r="B347" s="143"/>
      <c r="C347" s="142"/>
      <c r="D347" s="142"/>
      <c r="E347" s="142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</row>
    <row r="348">
      <c r="A348" s="142"/>
      <c r="B348" s="143"/>
      <c r="C348" s="142"/>
      <c r="D348" s="142"/>
      <c r="E348" s="142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</row>
    <row r="349">
      <c r="A349" s="142"/>
      <c r="B349" s="143"/>
      <c r="C349" s="142"/>
      <c r="D349" s="142"/>
      <c r="E349" s="142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</row>
    <row r="350">
      <c r="A350" s="142"/>
      <c r="B350" s="143"/>
      <c r="C350" s="142"/>
      <c r="D350" s="142"/>
      <c r="E350" s="142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</row>
    <row r="351">
      <c r="A351" s="142"/>
      <c r="B351" s="143"/>
      <c r="C351" s="142"/>
      <c r="D351" s="142"/>
      <c r="E351" s="142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</row>
    <row r="352">
      <c r="A352" s="142"/>
      <c r="B352" s="143"/>
      <c r="C352" s="142"/>
      <c r="D352" s="142"/>
      <c r="E352" s="142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</row>
    <row r="353">
      <c r="A353" s="142"/>
      <c r="B353" s="143"/>
      <c r="C353" s="142"/>
      <c r="D353" s="142"/>
      <c r="E353" s="142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</row>
    <row r="354">
      <c r="A354" s="142"/>
      <c r="B354" s="143"/>
      <c r="C354" s="142"/>
      <c r="D354" s="142"/>
      <c r="E354" s="142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</row>
    <row r="355">
      <c r="A355" s="142"/>
      <c r="B355" s="143"/>
      <c r="C355" s="142"/>
      <c r="D355" s="142"/>
      <c r="E355" s="142"/>
      <c r="F355" s="142"/>
      <c r="G355" s="142"/>
      <c r="H355" s="142"/>
      <c r="I355" s="142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</row>
    <row r="356">
      <c r="A356" s="142"/>
      <c r="B356" s="143"/>
      <c r="C356" s="142"/>
      <c r="D356" s="142"/>
      <c r="E356" s="142"/>
      <c r="F356" s="142"/>
      <c r="G356" s="142"/>
      <c r="H356" s="142"/>
      <c r="I356" s="142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</row>
    <row r="357">
      <c r="A357" s="142"/>
      <c r="B357" s="143"/>
      <c r="C357" s="142"/>
      <c r="D357" s="142"/>
      <c r="E357" s="142"/>
      <c r="F357" s="142"/>
      <c r="G357" s="142"/>
      <c r="H357" s="142"/>
      <c r="I357" s="142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</row>
    <row r="358">
      <c r="A358" s="142"/>
      <c r="B358" s="143"/>
      <c r="C358" s="142"/>
      <c r="D358" s="142"/>
      <c r="E358" s="142"/>
      <c r="F358" s="142"/>
      <c r="G358" s="142"/>
      <c r="H358" s="142"/>
      <c r="I358" s="142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</row>
    <row r="359">
      <c r="A359" s="142"/>
      <c r="B359" s="143"/>
      <c r="C359" s="142"/>
      <c r="D359" s="142"/>
      <c r="E359" s="142"/>
      <c r="F359" s="142"/>
      <c r="G359" s="142"/>
      <c r="H359" s="142"/>
      <c r="I359" s="142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</row>
    <row r="360">
      <c r="A360" s="142"/>
      <c r="B360" s="143"/>
      <c r="C360" s="142"/>
      <c r="D360" s="142"/>
      <c r="E360" s="142"/>
      <c r="F360" s="142"/>
      <c r="G360" s="142"/>
      <c r="H360" s="142"/>
      <c r="I360" s="142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</row>
    <row r="361">
      <c r="A361" s="142"/>
      <c r="B361" s="143"/>
      <c r="C361" s="142"/>
      <c r="D361" s="142"/>
      <c r="E361" s="142"/>
      <c r="F361" s="142"/>
      <c r="G361" s="142"/>
      <c r="H361" s="142"/>
      <c r="I361" s="142"/>
      <c r="J361" s="142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</row>
    <row r="362">
      <c r="A362" s="142"/>
      <c r="B362" s="143"/>
      <c r="C362" s="142"/>
      <c r="D362" s="142"/>
      <c r="E362" s="142"/>
      <c r="F362" s="142"/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</row>
    <row r="363">
      <c r="A363" s="142"/>
      <c r="B363" s="143"/>
      <c r="C363" s="142"/>
      <c r="D363" s="142"/>
      <c r="E363" s="142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</row>
    <row r="364">
      <c r="A364" s="142"/>
      <c r="B364" s="143"/>
      <c r="C364" s="142"/>
      <c r="D364" s="142"/>
      <c r="E364" s="142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</row>
    <row r="365">
      <c r="A365" s="142"/>
      <c r="B365" s="143"/>
      <c r="C365" s="142"/>
      <c r="D365" s="142"/>
      <c r="E365" s="142"/>
      <c r="F365" s="142"/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</row>
    <row r="366">
      <c r="A366" s="142"/>
      <c r="B366" s="143"/>
      <c r="C366" s="142"/>
      <c r="D366" s="142"/>
      <c r="E366" s="142"/>
      <c r="F366" s="142"/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</row>
    <row r="367">
      <c r="A367" s="142"/>
      <c r="B367" s="143"/>
      <c r="C367" s="142"/>
      <c r="D367" s="142"/>
      <c r="E367" s="142"/>
      <c r="F367" s="142"/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</row>
    <row r="368">
      <c r="A368" s="142"/>
      <c r="B368" s="143"/>
      <c r="C368" s="142"/>
      <c r="D368" s="142"/>
      <c r="E368" s="142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</row>
    <row r="369">
      <c r="A369" s="142"/>
      <c r="B369" s="143"/>
      <c r="C369" s="142"/>
      <c r="D369" s="142"/>
      <c r="E369" s="142"/>
      <c r="F369" s="142"/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</row>
    <row r="370">
      <c r="A370" s="142"/>
      <c r="B370" s="143"/>
      <c r="C370" s="142"/>
      <c r="D370" s="142"/>
      <c r="E370" s="142"/>
      <c r="F370" s="142"/>
      <c r="G370" s="142"/>
      <c r="H370" s="142"/>
      <c r="I370" s="142"/>
      <c r="J370" s="142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</row>
    <row r="371">
      <c r="A371" s="142"/>
      <c r="B371" s="143"/>
      <c r="C371" s="142"/>
      <c r="D371" s="142"/>
      <c r="E371" s="142"/>
      <c r="F371" s="142"/>
      <c r="G371" s="142"/>
      <c r="H371" s="142"/>
      <c r="I371" s="142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</row>
    <row r="372">
      <c r="A372" s="142"/>
      <c r="B372" s="143"/>
      <c r="C372" s="142"/>
      <c r="D372" s="142"/>
      <c r="E372" s="142"/>
      <c r="F372" s="142"/>
      <c r="G372" s="142"/>
      <c r="H372" s="142"/>
      <c r="I372" s="142"/>
      <c r="J372" s="142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</row>
    <row r="373">
      <c r="A373" s="142"/>
      <c r="B373" s="143"/>
      <c r="C373" s="142"/>
      <c r="D373" s="142"/>
      <c r="E373" s="142"/>
      <c r="F373" s="142"/>
      <c r="G373" s="142"/>
      <c r="H373" s="142"/>
      <c r="I373" s="142"/>
      <c r="J373" s="142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</row>
    <row r="374">
      <c r="A374" s="142"/>
      <c r="B374" s="143"/>
      <c r="C374" s="142"/>
      <c r="D374" s="142"/>
      <c r="E374" s="142"/>
      <c r="F374" s="142"/>
      <c r="G374" s="142"/>
      <c r="H374" s="142"/>
      <c r="I374" s="142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</row>
    <row r="375">
      <c r="A375" s="142"/>
      <c r="B375" s="143"/>
      <c r="C375" s="142"/>
      <c r="D375" s="142"/>
      <c r="E375" s="142"/>
      <c r="F375" s="142"/>
      <c r="G375" s="142"/>
      <c r="H375" s="142"/>
      <c r="I375" s="142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</row>
    <row r="376">
      <c r="A376" s="142"/>
      <c r="B376" s="143"/>
      <c r="C376" s="142"/>
      <c r="D376" s="142"/>
      <c r="E376" s="142"/>
      <c r="F376" s="142"/>
      <c r="G376" s="142"/>
      <c r="H376" s="142"/>
      <c r="I376" s="142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</row>
    <row r="377">
      <c r="A377" s="142"/>
      <c r="B377" s="143"/>
      <c r="C377" s="142"/>
      <c r="D377" s="142"/>
      <c r="E377" s="142"/>
      <c r="F377" s="142"/>
      <c r="G377" s="142"/>
      <c r="H377" s="142"/>
      <c r="I377" s="142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</row>
    <row r="378">
      <c r="A378" s="142"/>
      <c r="B378" s="143"/>
      <c r="C378" s="142"/>
      <c r="D378" s="142"/>
      <c r="E378" s="142"/>
      <c r="F378" s="142"/>
      <c r="G378" s="142"/>
      <c r="H378" s="142"/>
      <c r="I378" s="142"/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</row>
    <row r="379">
      <c r="A379" s="142"/>
      <c r="B379" s="143"/>
      <c r="C379" s="142"/>
      <c r="D379" s="142"/>
      <c r="E379" s="142"/>
      <c r="F379" s="142"/>
      <c r="G379" s="142"/>
      <c r="H379" s="142"/>
      <c r="I379" s="142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</row>
    <row r="380">
      <c r="A380" s="142"/>
      <c r="B380" s="143"/>
      <c r="C380" s="142"/>
      <c r="D380" s="142"/>
      <c r="E380" s="142"/>
      <c r="F380" s="142"/>
      <c r="G380" s="142"/>
      <c r="H380" s="142"/>
      <c r="I380" s="142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</row>
    <row r="381">
      <c r="A381" s="142"/>
      <c r="B381" s="143"/>
      <c r="C381" s="142"/>
      <c r="D381" s="142"/>
      <c r="E381" s="142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</row>
    <row r="382">
      <c r="A382" s="142"/>
      <c r="B382" s="143"/>
      <c r="C382" s="142"/>
      <c r="D382" s="142"/>
      <c r="E382" s="142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</row>
    <row r="383">
      <c r="A383" s="142"/>
      <c r="B383" s="143"/>
      <c r="C383" s="142"/>
      <c r="D383" s="142"/>
      <c r="E383" s="142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</row>
    <row r="384">
      <c r="A384" s="142"/>
      <c r="B384" s="143"/>
      <c r="C384" s="142"/>
      <c r="D384" s="142"/>
      <c r="E384" s="142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</row>
    <row r="385">
      <c r="A385" s="142"/>
      <c r="B385" s="143"/>
      <c r="C385" s="142"/>
      <c r="D385" s="142"/>
      <c r="E385" s="142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</row>
    <row r="386">
      <c r="A386" s="142"/>
      <c r="B386" s="143"/>
      <c r="C386" s="142"/>
      <c r="D386" s="142"/>
      <c r="E386" s="142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</row>
    <row r="387">
      <c r="A387" s="142"/>
      <c r="B387" s="143"/>
      <c r="C387" s="142"/>
      <c r="D387" s="142"/>
      <c r="E387" s="142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</row>
    <row r="388">
      <c r="A388" s="142"/>
      <c r="B388" s="143"/>
      <c r="C388" s="142"/>
      <c r="D388" s="142"/>
      <c r="E388" s="142"/>
      <c r="F388" s="142"/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</row>
    <row r="389">
      <c r="A389" s="142"/>
      <c r="B389" s="143"/>
      <c r="C389" s="142"/>
      <c r="D389" s="142"/>
      <c r="E389" s="142"/>
      <c r="F389" s="142"/>
      <c r="G389" s="142"/>
      <c r="H389" s="142"/>
      <c r="I389" s="142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</row>
    <row r="390">
      <c r="A390" s="142"/>
      <c r="B390" s="143"/>
      <c r="C390" s="142"/>
      <c r="D390" s="142"/>
      <c r="E390" s="142"/>
      <c r="F390" s="142"/>
      <c r="G390" s="142"/>
      <c r="H390" s="142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</row>
    <row r="391">
      <c r="A391" s="142"/>
      <c r="B391" s="143"/>
      <c r="C391" s="142"/>
      <c r="D391" s="142"/>
      <c r="E391" s="142"/>
      <c r="F391" s="142"/>
      <c r="G391" s="142"/>
      <c r="H391" s="142"/>
      <c r="I391" s="142"/>
      <c r="J391" s="142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</row>
    <row r="392">
      <c r="A392" s="142"/>
      <c r="B392" s="143"/>
      <c r="C392" s="142"/>
      <c r="D392" s="142"/>
      <c r="E392" s="142"/>
      <c r="F392" s="142"/>
      <c r="G392" s="142"/>
      <c r="H392" s="142"/>
      <c r="I392" s="142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</row>
    <row r="393">
      <c r="A393" s="142"/>
      <c r="B393" s="143"/>
      <c r="C393" s="142"/>
      <c r="D393" s="142"/>
      <c r="E393" s="142"/>
      <c r="F393" s="142"/>
      <c r="G393" s="142"/>
      <c r="H393" s="142"/>
      <c r="I393" s="142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</row>
    <row r="394">
      <c r="A394" s="142"/>
      <c r="B394" s="143"/>
      <c r="C394" s="142"/>
      <c r="D394" s="142"/>
      <c r="E394" s="142"/>
      <c r="F394" s="142"/>
      <c r="G394" s="142"/>
      <c r="H394" s="142"/>
      <c r="I394" s="142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</row>
    <row r="395">
      <c r="A395" s="142"/>
      <c r="B395" s="143"/>
      <c r="C395" s="142"/>
      <c r="D395" s="142"/>
      <c r="E395" s="142"/>
      <c r="F395" s="142"/>
      <c r="G395" s="142"/>
      <c r="H395" s="142"/>
      <c r="I395" s="142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</row>
    <row r="396">
      <c r="A396" s="142"/>
      <c r="B396" s="143"/>
      <c r="C396" s="142"/>
      <c r="D396" s="142"/>
      <c r="E396" s="142"/>
      <c r="F396" s="142"/>
      <c r="G396" s="142"/>
      <c r="H396" s="142"/>
      <c r="I396" s="142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</row>
    <row r="397">
      <c r="A397" s="142"/>
      <c r="B397" s="143"/>
      <c r="C397" s="142"/>
      <c r="D397" s="142"/>
      <c r="E397" s="142"/>
      <c r="F397" s="142"/>
      <c r="G397" s="142"/>
      <c r="H397" s="142"/>
      <c r="I397" s="142"/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</row>
    <row r="398">
      <c r="A398" s="142"/>
      <c r="B398" s="143"/>
      <c r="C398" s="142"/>
      <c r="D398" s="142"/>
      <c r="E398" s="142"/>
      <c r="F398" s="142"/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</row>
    <row r="399">
      <c r="A399" s="142"/>
      <c r="B399" s="143"/>
      <c r="C399" s="142"/>
      <c r="D399" s="142"/>
      <c r="E399" s="142"/>
      <c r="F399" s="142"/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</row>
    <row r="400">
      <c r="A400" s="142"/>
      <c r="B400" s="143"/>
      <c r="C400" s="142"/>
      <c r="D400" s="142"/>
      <c r="E400" s="142"/>
      <c r="F400" s="142"/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</row>
    <row r="401">
      <c r="A401" s="142"/>
      <c r="B401" s="143"/>
      <c r="C401" s="142"/>
      <c r="D401" s="142"/>
      <c r="E401" s="142"/>
      <c r="F401" s="142"/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</row>
    <row r="402">
      <c r="A402" s="142"/>
      <c r="B402" s="143"/>
      <c r="C402" s="142"/>
      <c r="D402" s="142"/>
      <c r="E402" s="142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</row>
    <row r="403">
      <c r="A403" s="142"/>
      <c r="B403" s="143"/>
      <c r="C403" s="142"/>
      <c r="D403" s="142"/>
      <c r="E403" s="142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</row>
    <row r="404">
      <c r="A404" s="142"/>
      <c r="B404" s="143"/>
      <c r="C404" s="142"/>
      <c r="D404" s="142"/>
      <c r="E404" s="142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</row>
    <row r="405">
      <c r="A405" s="142"/>
      <c r="B405" s="143"/>
      <c r="C405" s="142"/>
      <c r="D405" s="142"/>
      <c r="E405" s="142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</row>
    <row r="406">
      <c r="A406" s="142"/>
      <c r="B406" s="143"/>
      <c r="C406" s="142"/>
      <c r="D406" s="142"/>
      <c r="E406" s="142"/>
      <c r="F406" s="142"/>
      <c r="G406" s="142"/>
      <c r="H406" s="142"/>
      <c r="I406" s="142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</row>
    <row r="407">
      <c r="A407" s="142"/>
      <c r="B407" s="143"/>
      <c r="C407" s="142"/>
      <c r="D407" s="142"/>
      <c r="E407" s="142"/>
      <c r="F407" s="142"/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</row>
    <row r="408">
      <c r="A408" s="142"/>
      <c r="B408" s="143"/>
      <c r="C408" s="142"/>
      <c r="D408" s="142"/>
      <c r="E408" s="142"/>
      <c r="F408" s="142"/>
      <c r="G408" s="142"/>
      <c r="H408" s="142"/>
      <c r="I408" s="142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</row>
    <row r="409">
      <c r="A409" s="142"/>
      <c r="B409" s="143"/>
      <c r="C409" s="142"/>
      <c r="D409" s="142"/>
      <c r="E409" s="142"/>
      <c r="F409" s="142"/>
      <c r="G409" s="142"/>
      <c r="H409" s="142"/>
      <c r="I409" s="142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</row>
    <row r="410">
      <c r="A410" s="142"/>
      <c r="B410" s="143"/>
      <c r="C410" s="142"/>
      <c r="D410" s="142"/>
      <c r="E410" s="142"/>
      <c r="F410" s="142"/>
      <c r="G410" s="142"/>
      <c r="H410" s="142"/>
      <c r="I410" s="142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</row>
    <row r="411">
      <c r="A411" s="142"/>
      <c r="B411" s="143"/>
      <c r="C411" s="142"/>
      <c r="D411" s="142"/>
      <c r="E411" s="142"/>
      <c r="F411" s="142"/>
      <c r="G411" s="142"/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</row>
    <row r="412">
      <c r="A412" s="142"/>
      <c r="B412" s="143"/>
      <c r="C412" s="142"/>
      <c r="D412" s="142"/>
      <c r="E412" s="142"/>
      <c r="F412" s="142"/>
      <c r="G412" s="142"/>
      <c r="H412" s="142"/>
      <c r="I412" s="142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</row>
    <row r="413">
      <c r="A413" s="142"/>
      <c r="B413" s="143"/>
      <c r="C413" s="142"/>
      <c r="D413" s="142"/>
      <c r="E413" s="142"/>
      <c r="F413" s="142"/>
      <c r="G413" s="142"/>
      <c r="H413" s="142"/>
      <c r="I413" s="142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</row>
    <row r="414">
      <c r="A414" s="142"/>
      <c r="B414" s="143"/>
      <c r="C414" s="142"/>
      <c r="D414" s="142"/>
      <c r="E414" s="142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</row>
    <row r="415">
      <c r="A415" s="142"/>
      <c r="B415" s="143"/>
      <c r="C415" s="142"/>
      <c r="D415" s="142"/>
      <c r="E415" s="142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</row>
    <row r="416">
      <c r="A416" s="142"/>
      <c r="B416" s="143"/>
      <c r="C416" s="142"/>
      <c r="D416" s="142"/>
      <c r="E416" s="142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</row>
    <row r="417">
      <c r="A417" s="142"/>
      <c r="B417" s="143"/>
      <c r="C417" s="142"/>
      <c r="D417" s="142"/>
      <c r="E417" s="142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</row>
    <row r="418">
      <c r="A418" s="142"/>
      <c r="B418" s="143"/>
      <c r="C418" s="142"/>
      <c r="D418" s="142"/>
      <c r="E418" s="142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</row>
    <row r="419">
      <c r="A419" s="142"/>
      <c r="B419" s="143"/>
      <c r="C419" s="142"/>
      <c r="D419" s="142"/>
      <c r="E419" s="142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</row>
    <row r="420">
      <c r="A420" s="142"/>
      <c r="B420" s="143"/>
      <c r="C420" s="142"/>
      <c r="D420" s="142"/>
      <c r="E420" s="142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</row>
    <row r="421">
      <c r="A421" s="142"/>
      <c r="B421" s="143"/>
      <c r="C421" s="142"/>
      <c r="D421" s="142"/>
      <c r="E421" s="142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</row>
    <row r="422">
      <c r="A422" s="142"/>
      <c r="B422" s="143"/>
      <c r="C422" s="142"/>
      <c r="D422" s="142"/>
      <c r="E422" s="142"/>
      <c r="F422" s="142"/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</row>
    <row r="423">
      <c r="A423" s="142"/>
      <c r="B423" s="143"/>
      <c r="C423" s="142"/>
      <c r="D423" s="142"/>
      <c r="E423" s="142"/>
      <c r="F423" s="142"/>
      <c r="G423" s="142"/>
      <c r="H423" s="142"/>
      <c r="I423" s="142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</row>
    <row r="424">
      <c r="A424" s="142"/>
      <c r="B424" s="143"/>
      <c r="C424" s="142"/>
      <c r="D424" s="142"/>
      <c r="E424" s="142"/>
      <c r="F424" s="142"/>
      <c r="G424" s="142"/>
      <c r="H424" s="142"/>
      <c r="I424" s="142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</row>
    <row r="425">
      <c r="A425" s="142"/>
      <c r="B425" s="143"/>
      <c r="C425" s="142"/>
      <c r="D425" s="142"/>
      <c r="E425" s="142"/>
      <c r="F425" s="142"/>
      <c r="G425" s="142"/>
      <c r="H425" s="142"/>
      <c r="I425" s="142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</row>
    <row r="426">
      <c r="A426" s="142"/>
      <c r="B426" s="143"/>
      <c r="C426" s="142"/>
      <c r="D426" s="142"/>
      <c r="E426" s="142"/>
      <c r="F426" s="142"/>
      <c r="G426" s="142"/>
      <c r="H426" s="142"/>
      <c r="I426" s="142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</row>
    <row r="427">
      <c r="A427" s="142"/>
      <c r="B427" s="143"/>
      <c r="C427" s="142"/>
      <c r="D427" s="142"/>
      <c r="E427" s="142"/>
      <c r="F427" s="142"/>
      <c r="G427" s="142"/>
      <c r="H427" s="142"/>
      <c r="I427" s="142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</row>
    <row r="428">
      <c r="A428" s="142"/>
      <c r="B428" s="143"/>
      <c r="C428" s="142"/>
      <c r="D428" s="142"/>
      <c r="E428" s="142"/>
      <c r="F428" s="142"/>
      <c r="G428" s="142"/>
      <c r="H428" s="142"/>
      <c r="I428" s="142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</row>
    <row r="429">
      <c r="A429" s="142"/>
      <c r="B429" s="143"/>
      <c r="C429" s="142"/>
      <c r="D429" s="142"/>
      <c r="E429" s="142"/>
      <c r="F429" s="142"/>
      <c r="G429" s="142"/>
      <c r="H429" s="142"/>
      <c r="I429" s="142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</row>
    <row r="430">
      <c r="A430" s="142"/>
      <c r="B430" s="143"/>
      <c r="C430" s="142"/>
      <c r="D430" s="142"/>
      <c r="E430" s="142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</row>
    <row r="431">
      <c r="A431" s="142"/>
      <c r="B431" s="143"/>
      <c r="C431" s="142"/>
      <c r="D431" s="142"/>
      <c r="E431" s="142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</row>
    <row r="432">
      <c r="A432" s="142"/>
      <c r="B432" s="143"/>
      <c r="C432" s="142"/>
      <c r="D432" s="142"/>
      <c r="E432" s="142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</row>
    <row r="433">
      <c r="A433" s="142"/>
      <c r="B433" s="143"/>
      <c r="C433" s="142"/>
      <c r="D433" s="142"/>
      <c r="E433" s="142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</row>
    <row r="434">
      <c r="A434" s="142"/>
      <c r="B434" s="143"/>
      <c r="C434" s="142"/>
      <c r="D434" s="142"/>
      <c r="E434" s="142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</row>
    <row r="435">
      <c r="A435" s="142"/>
      <c r="B435" s="143"/>
      <c r="C435" s="142"/>
      <c r="D435" s="142"/>
      <c r="E435" s="142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</row>
    <row r="436">
      <c r="A436" s="142"/>
      <c r="B436" s="143"/>
      <c r="C436" s="142"/>
      <c r="D436" s="142"/>
      <c r="E436" s="142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</row>
    <row r="437">
      <c r="A437" s="142"/>
      <c r="B437" s="143"/>
      <c r="C437" s="142"/>
      <c r="D437" s="142"/>
      <c r="E437" s="142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</row>
    <row r="438">
      <c r="A438" s="142"/>
      <c r="B438" s="143"/>
      <c r="C438" s="142"/>
      <c r="D438" s="142"/>
      <c r="E438" s="142"/>
      <c r="F438" s="142"/>
      <c r="G438" s="142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</row>
    <row r="439">
      <c r="A439" s="142"/>
      <c r="B439" s="143"/>
      <c r="C439" s="142"/>
      <c r="D439" s="142"/>
      <c r="E439" s="142"/>
      <c r="F439" s="142"/>
      <c r="G439" s="142"/>
      <c r="H439" s="142"/>
      <c r="I439" s="142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</row>
    <row r="440">
      <c r="A440" s="142"/>
      <c r="B440" s="143"/>
      <c r="C440" s="142"/>
      <c r="D440" s="142"/>
      <c r="E440" s="142"/>
      <c r="F440" s="142"/>
      <c r="G440" s="142"/>
      <c r="H440" s="142"/>
      <c r="I440" s="142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</row>
    <row r="441">
      <c r="A441" s="142"/>
      <c r="B441" s="143"/>
      <c r="C441" s="142"/>
      <c r="D441" s="142"/>
      <c r="E441" s="142"/>
      <c r="F441" s="142"/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</row>
    <row r="442">
      <c r="A442" s="142"/>
      <c r="B442" s="143"/>
      <c r="C442" s="142"/>
      <c r="D442" s="142"/>
      <c r="E442" s="142"/>
      <c r="F442" s="142"/>
      <c r="G442" s="142"/>
      <c r="H442" s="142"/>
      <c r="I442" s="142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</row>
    <row r="443">
      <c r="A443" s="142"/>
      <c r="B443" s="143"/>
      <c r="C443" s="142"/>
      <c r="D443" s="142"/>
      <c r="E443" s="142"/>
      <c r="F443" s="142"/>
      <c r="G443" s="142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</row>
    <row r="444">
      <c r="A444" s="142"/>
      <c r="B444" s="143"/>
      <c r="C444" s="142"/>
      <c r="D444" s="142"/>
      <c r="E444" s="142"/>
      <c r="F444" s="142"/>
      <c r="G444" s="142"/>
      <c r="H444" s="142"/>
      <c r="I444" s="142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</row>
    <row r="445">
      <c r="A445" s="142"/>
      <c r="B445" s="143"/>
      <c r="C445" s="142"/>
      <c r="D445" s="142"/>
      <c r="E445" s="142"/>
      <c r="F445" s="142"/>
      <c r="G445" s="142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</row>
    <row r="446">
      <c r="A446" s="142"/>
      <c r="B446" s="143"/>
      <c r="C446" s="142"/>
      <c r="D446" s="142"/>
      <c r="E446" s="142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</row>
    <row r="447">
      <c r="A447" s="142"/>
      <c r="B447" s="143"/>
      <c r="C447" s="142"/>
      <c r="D447" s="142"/>
      <c r="E447" s="142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</row>
    <row r="448">
      <c r="A448" s="142"/>
      <c r="B448" s="143"/>
      <c r="C448" s="142"/>
      <c r="D448" s="142"/>
      <c r="E448" s="142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</row>
    <row r="449">
      <c r="A449" s="142"/>
      <c r="B449" s="143"/>
      <c r="C449" s="142"/>
      <c r="D449" s="142"/>
      <c r="E449" s="142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</row>
    <row r="450">
      <c r="A450" s="142"/>
      <c r="B450" s="143"/>
      <c r="C450" s="142"/>
      <c r="D450" s="142"/>
      <c r="E450" s="142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</row>
    <row r="451">
      <c r="A451" s="142"/>
      <c r="B451" s="143"/>
      <c r="C451" s="142"/>
      <c r="D451" s="142"/>
      <c r="E451" s="142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</row>
    <row r="452">
      <c r="A452" s="142"/>
      <c r="B452" s="143"/>
      <c r="C452" s="142"/>
      <c r="D452" s="142"/>
      <c r="E452" s="142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</row>
    <row r="453">
      <c r="A453" s="142"/>
      <c r="B453" s="143"/>
      <c r="C453" s="142"/>
      <c r="D453" s="142"/>
      <c r="E453" s="142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</row>
    <row r="454">
      <c r="A454" s="142"/>
      <c r="B454" s="143"/>
      <c r="C454" s="142"/>
      <c r="D454" s="142"/>
      <c r="E454" s="142"/>
      <c r="F454" s="142"/>
      <c r="G454" s="142"/>
      <c r="H454" s="142"/>
      <c r="I454" s="142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</row>
    <row r="455">
      <c r="A455" s="142"/>
      <c r="B455" s="143"/>
      <c r="C455" s="142"/>
      <c r="D455" s="142"/>
      <c r="E455" s="142"/>
      <c r="F455" s="142"/>
      <c r="G455" s="142"/>
      <c r="H455" s="142"/>
      <c r="I455" s="142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</row>
    <row r="456">
      <c r="A456" s="142"/>
      <c r="B456" s="143"/>
      <c r="C456" s="142"/>
      <c r="D456" s="142"/>
      <c r="E456" s="142"/>
      <c r="F456" s="142"/>
      <c r="G456" s="142"/>
      <c r="H456" s="142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</row>
    <row r="457">
      <c r="A457" s="142"/>
      <c r="B457" s="143"/>
      <c r="C457" s="142"/>
      <c r="D457" s="142"/>
      <c r="E457" s="142"/>
      <c r="F457" s="142"/>
      <c r="G457" s="142"/>
      <c r="H457" s="142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</row>
    <row r="458">
      <c r="A458" s="142"/>
      <c r="B458" s="143"/>
      <c r="C458" s="142"/>
      <c r="D458" s="142"/>
      <c r="E458" s="142"/>
      <c r="F458" s="142"/>
      <c r="G458" s="142"/>
      <c r="H458" s="142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</row>
    <row r="459">
      <c r="A459" s="142"/>
      <c r="B459" s="143"/>
      <c r="C459" s="142"/>
      <c r="D459" s="142"/>
      <c r="E459" s="142"/>
      <c r="F459" s="142"/>
      <c r="G459" s="142"/>
      <c r="H459" s="142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</row>
    <row r="460">
      <c r="A460" s="142"/>
      <c r="B460" s="143"/>
      <c r="C460" s="142"/>
      <c r="D460" s="142"/>
      <c r="E460" s="142"/>
      <c r="F460" s="142"/>
      <c r="G460" s="142"/>
      <c r="H460" s="142"/>
      <c r="I460" s="142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</row>
    <row r="461">
      <c r="A461" s="142"/>
      <c r="B461" s="143"/>
      <c r="C461" s="142"/>
      <c r="D461" s="142"/>
      <c r="E461" s="142"/>
      <c r="F461" s="142"/>
      <c r="G461" s="142"/>
      <c r="H461" s="142"/>
      <c r="I461" s="142"/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</row>
    <row r="462">
      <c r="A462" s="142"/>
      <c r="B462" s="143"/>
      <c r="C462" s="142"/>
      <c r="D462" s="142"/>
      <c r="E462" s="142"/>
      <c r="F462" s="142"/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</row>
    <row r="463">
      <c r="A463" s="142"/>
      <c r="B463" s="143"/>
      <c r="C463" s="142"/>
      <c r="D463" s="142"/>
      <c r="E463" s="142"/>
      <c r="F463" s="142"/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</row>
    <row r="464">
      <c r="A464" s="142"/>
      <c r="B464" s="143"/>
      <c r="C464" s="142"/>
      <c r="D464" s="142"/>
      <c r="E464" s="142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</row>
    <row r="465">
      <c r="A465" s="142"/>
      <c r="B465" s="143"/>
      <c r="C465" s="142"/>
      <c r="D465" s="142"/>
      <c r="E465" s="142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</row>
    <row r="466">
      <c r="A466" s="142"/>
      <c r="B466" s="143"/>
      <c r="C466" s="142"/>
      <c r="D466" s="142"/>
      <c r="E466" s="142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</row>
    <row r="467">
      <c r="A467" s="142"/>
      <c r="B467" s="143"/>
      <c r="C467" s="142"/>
      <c r="D467" s="142"/>
      <c r="E467" s="142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</row>
    <row r="468">
      <c r="A468" s="142"/>
      <c r="B468" s="143"/>
      <c r="C468" s="142"/>
      <c r="D468" s="142"/>
      <c r="E468" s="142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</row>
    <row r="469">
      <c r="A469" s="142"/>
      <c r="B469" s="143"/>
      <c r="C469" s="142"/>
      <c r="D469" s="142"/>
      <c r="E469" s="142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</row>
    <row r="470">
      <c r="A470" s="142"/>
      <c r="B470" s="143"/>
      <c r="C470" s="142"/>
      <c r="D470" s="142"/>
      <c r="E470" s="142"/>
      <c r="F470" s="142"/>
      <c r="G470" s="142"/>
      <c r="H470" s="142"/>
      <c r="I470" s="142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</row>
    <row r="471">
      <c r="A471" s="142"/>
      <c r="B471" s="143"/>
      <c r="C471" s="142"/>
      <c r="D471" s="142"/>
      <c r="E471" s="142"/>
      <c r="F471" s="142"/>
      <c r="G471" s="142"/>
      <c r="H471" s="142"/>
      <c r="I471" s="142"/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</row>
    <row r="472">
      <c r="A472" s="142"/>
      <c r="B472" s="143"/>
      <c r="C472" s="142"/>
      <c r="D472" s="142"/>
      <c r="E472" s="142"/>
      <c r="F472" s="142"/>
      <c r="G472" s="142"/>
      <c r="H472" s="142"/>
      <c r="I472" s="142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</row>
    <row r="473">
      <c r="A473" s="142"/>
      <c r="B473" s="143"/>
      <c r="C473" s="142"/>
      <c r="D473" s="142"/>
      <c r="E473" s="142"/>
      <c r="F473" s="142"/>
      <c r="G473" s="142"/>
      <c r="H473" s="142"/>
      <c r="I473" s="142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</row>
    <row r="474">
      <c r="A474" s="142"/>
      <c r="B474" s="143"/>
      <c r="C474" s="142"/>
      <c r="D474" s="142"/>
      <c r="E474" s="142"/>
      <c r="F474" s="142"/>
      <c r="G474" s="142"/>
      <c r="H474" s="142"/>
      <c r="I474" s="142"/>
      <c r="J474" s="142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</row>
    <row r="475">
      <c r="A475" s="142"/>
      <c r="B475" s="143"/>
      <c r="C475" s="142"/>
      <c r="D475" s="142"/>
      <c r="E475" s="142"/>
      <c r="F475" s="142"/>
      <c r="G475" s="142"/>
      <c r="H475" s="142"/>
      <c r="I475" s="142"/>
      <c r="J475" s="142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</row>
    <row r="476">
      <c r="A476" s="142"/>
      <c r="B476" s="143"/>
      <c r="C476" s="142"/>
      <c r="D476" s="142"/>
      <c r="E476" s="142"/>
      <c r="F476" s="142"/>
      <c r="G476" s="142"/>
      <c r="H476" s="142"/>
      <c r="I476" s="142"/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</row>
    <row r="477">
      <c r="A477" s="142"/>
      <c r="B477" s="143"/>
      <c r="C477" s="142"/>
      <c r="D477" s="142"/>
      <c r="E477" s="142"/>
      <c r="F477" s="142"/>
      <c r="G477" s="142"/>
      <c r="H477" s="142"/>
      <c r="I477" s="142"/>
      <c r="J477" s="142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</row>
    <row r="478">
      <c r="A478" s="142"/>
      <c r="B478" s="143"/>
      <c r="C478" s="142"/>
      <c r="D478" s="142"/>
      <c r="E478" s="142"/>
      <c r="F478" s="142"/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</row>
    <row r="479">
      <c r="A479" s="142"/>
      <c r="B479" s="143"/>
      <c r="C479" s="142"/>
      <c r="D479" s="142"/>
      <c r="E479" s="142"/>
      <c r="F479" s="142"/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</row>
    <row r="480">
      <c r="A480" s="142"/>
      <c r="B480" s="143"/>
      <c r="C480" s="142"/>
      <c r="D480" s="142"/>
      <c r="E480" s="142"/>
      <c r="F480" s="142"/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</row>
    <row r="481">
      <c r="A481" s="142"/>
      <c r="B481" s="143"/>
      <c r="C481" s="142"/>
      <c r="D481" s="142"/>
      <c r="E481" s="142"/>
      <c r="F481" s="142"/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</row>
    <row r="482">
      <c r="A482" s="142"/>
      <c r="B482" s="143"/>
      <c r="C482" s="142"/>
      <c r="D482" s="142"/>
      <c r="E482" s="142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</row>
    <row r="483">
      <c r="A483" s="142"/>
      <c r="B483" s="143"/>
      <c r="C483" s="142"/>
      <c r="D483" s="142"/>
      <c r="E483" s="142"/>
      <c r="F483" s="142"/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</row>
    <row r="484">
      <c r="A484" s="142"/>
      <c r="B484" s="143"/>
      <c r="C484" s="142"/>
      <c r="D484" s="142"/>
      <c r="E484" s="142"/>
      <c r="F484" s="142"/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</row>
    <row r="485">
      <c r="A485" s="142"/>
      <c r="B485" s="143"/>
      <c r="C485" s="142"/>
      <c r="D485" s="142"/>
      <c r="E485" s="142"/>
      <c r="F485" s="142"/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</row>
    <row r="486">
      <c r="A486" s="142"/>
      <c r="B486" s="143"/>
      <c r="C486" s="142"/>
      <c r="D486" s="142"/>
      <c r="E486" s="142"/>
      <c r="F486" s="142"/>
      <c r="G486" s="142"/>
      <c r="H486" s="142"/>
      <c r="I486" s="142"/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</row>
    <row r="487">
      <c r="A487" s="142"/>
      <c r="B487" s="143"/>
      <c r="C487" s="142"/>
      <c r="D487" s="142"/>
      <c r="E487" s="142"/>
      <c r="F487" s="142"/>
      <c r="G487" s="142"/>
      <c r="H487" s="142"/>
      <c r="I487" s="142"/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</row>
    <row r="488">
      <c r="A488" s="142"/>
      <c r="B488" s="143"/>
      <c r="C488" s="142"/>
      <c r="D488" s="142"/>
      <c r="E488" s="142"/>
      <c r="F488" s="142"/>
      <c r="G488" s="142"/>
      <c r="H488" s="142"/>
      <c r="I488" s="142"/>
      <c r="J488" s="142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</row>
    <row r="489">
      <c r="A489" s="142"/>
      <c r="B489" s="143"/>
      <c r="C489" s="142"/>
      <c r="D489" s="142"/>
      <c r="E489" s="142"/>
      <c r="F489" s="142"/>
      <c r="G489" s="142"/>
      <c r="H489" s="142"/>
      <c r="I489" s="142"/>
      <c r="J489" s="142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</row>
    <row r="490">
      <c r="A490" s="142"/>
      <c r="B490" s="143"/>
      <c r="C490" s="142"/>
      <c r="D490" s="142"/>
      <c r="E490" s="142"/>
      <c r="F490" s="142"/>
      <c r="G490" s="142"/>
      <c r="H490" s="142"/>
      <c r="I490" s="142"/>
      <c r="J490" s="142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</row>
    <row r="491">
      <c r="A491" s="142"/>
      <c r="B491" s="143"/>
      <c r="C491" s="142"/>
      <c r="D491" s="142"/>
      <c r="E491" s="142"/>
      <c r="F491" s="142"/>
      <c r="G491" s="142"/>
      <c r="H491" s="142"/>
      <c r="I491" s="142"/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</row>
    <row r="492">
      <c r="A492" s="142"/>
      <c r="B492" s="143"/>
      <c r="C492" s="142"/>
      <c r="D492" s="142"/>
      <c r="E492" s="142"/>
      <c r="F492" s="142"/>
      <c r="G492" s="142"/>
      <c r="H492" s="142"/>
      <c r="I492" s="142"/>
      <c r="J492" s="142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</row>
    <row r="493">
      <c r="A493" s="142"/>
      <c r="B493" s="143"/>
      <c r="C493" s="142"/>
      <c r="D493" s="142"/>
      <c r="E493" s="142"/>
      <c r="F493" s="142"/>
      <c r="G493" s="142"/>
      <c r="H493" s="142"/>
      <c r="I493" s="142"/>
      <c r="J493" s="142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</row>
    <row r="494">
      <c r="A494" s="142"/>
      <c r="B494" s="143"/>
      <c r="C494" s="142"/>
      <c r="D494" s="142"/>
      <c r="E494" s="142"/>
      <c r="F494" s="142"/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</row>
    <row r="495">
      <c r="A495" s="142"/>
      <c r="B495" s="143"/>
      <c r="C495" s="142"/>
      <c r="D495" s="142"/>
      <c r="E495" s="142"/>
      <c r="F495" s="142"/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</row>
    <row r="496">
      <c r="A496" s="142"/>
      <c r="B496" s="143"/>
      <c r="C496" s="142"/>
      <c r="D496" s="142"/>
      <c r="E496" s="142"/>
      <c r="F496" s="142"/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</row>
    <row r="497">
      <c r="A497" s="142"/>
      <c r="B497" s="143"/>
      <c r="C497" s="142"/>
      <c r="D497" s="142"/>
      <c r="E497" s="142"/>
      <c r="F497" s="142"/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</row>
    <row r="498">
      <c r="A498" s="142"/>
      <c r="B498" s="143"/>
      <c r="C498" s="142"/>
      <c r="D498" s="142"/>
      <c r="E498" s="142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</row>
    <row r="499">
      <c r="A499" s="142"/>
      <c r="B499" s="143"/>
      <c r="C499" s="142"/>
      <c r="D499" s="142"/>
      <c r="E499" s="142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</row>
    <row r="500">
      <c r="A500" s="142"/>
      <c r="B500" s="143"/>
      <c r="C500" s="142"/>
      <c r="D500" s="142"/>
      <c r="E500" s="142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</row>
    <row r="501">
      <c r="A501" s="142"/>
      <c r="B501" s="143"/>
      <c r="C501" s="142"/>
      <c r="D501" s="142"/>
      <c r="E501" s="142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</row>
    <row r="502">
      <c r="A502" s="142"/>
      <c r="B502" s="143"/>
      <c r="C502" s="142"/>
      <c r="D502" s="142"/>
      <c r="E502" s="142"/>
      <c r="F502" s="142"/>
      <c r="G502" s="142"/>
      <c r="H502" s="142"/>
      <c r="I502" s="142"/>
      <c r="J502" s="142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</row>
    <row r="503">
      <c r="A503" s="142"/>
      <c r="B503" s="143"/>
      <c r="C503" s="142"/>
      <c r="D503" s="142"/>
      <c r="E503" s="142"/>
      <c r="F503" s="142"/>
      <c r="G503" s="142"/>
      <c r="H503" s="142"/>
      <c r="I503" s="142"/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</row>
    <row r="504">
      <c r="A504" s="142"/>
      <c r="B504" s="143"/>
      <c r="C504" s="142"/>
      <c r="D504" s="142"/>
      <c r="E504" s="142"/>
      <c r="F504" s="142"/>
      <c r="G504" s="142"/>
      <c r="H504" s="142"/>
      <c r="I504" s="142"/>
      <c r="J504" s="142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</row>
    <row r="505">
      <c r="A505" s="142"/>
      <c r="B505" s="143"/>
      <c r="C505" s="142"/>
      <c r="D505" s="142"/>
      <c r="E505" s="142"/>
      <c r="F505" s="142"/>
      <c r="G505" s="142"/>
      <c r="H505" s="142"/>
      <c r="I505" s="142"/>
      <c r="J505" s="142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</row>
    <row r="506">
      <c r="A506" s="142"/>
      <c r="B506" s="143"/>
      <c r="C506" s="142"/>
      <c r="D506" s="142"/>
      <c r="E506" s="142"/>
      <c r="F506" s="142"/>
      <c r="G506" s="142"/>
      <c r="H506" s="142"/>
      <c r="I506" s="142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</row>
    <row r="507">
      <c r="A507" s="142"/>
      <c r="B507" s="143"/>
      <c r="C507" s="142"/>
      <c r="D507" s="142"/>
      <c r="E507" s="142"/>
      <c r="F507" s="142"/>
      <c r="G507" s="142"/>
      <c r="H507" s="142"/>
      <c r="I507" s="142"/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</row>
    <row r="508">
      <c r="A508" s="142"/>
      <c r="B508" s="143"/>
      <c r="C508" s="142"/>
      <c r="D508" s="142"/>
      <c r="E508" s="142"/>
      <c r="F508" s="142"/>
      <c r="G508" s="142"/>
      <c r="H508" s="142"/>
      <c r="I508" s="142"/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</row>
    <row r="509">
      <c r="A509" s="142"/>
      <c r="B509" s="143"/>
      <c r="C509" s="142"/>
      <c r="D509" s="142"/>
      <c r="E509" s="142"/>
      <c r="F509" s="142"/>
      <c r="G509" s="142"/>
      <c r="H509" s="142"/>
      <c r="I509" s="142"/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</row>
    <row r="510">
      <c r="A510" s="142"/>
      <c r="B510" s="143"/>
      <c r="C510" s="142"/>
      <c r="D510" s="142"/>
      <c r="E510" s="142"/>
      <c r="F510" s="142"/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</row>
    <row r="511">
      <c r="A511" s="142"/>
      <c r="B511" s="143"/>
      <c r="C511" s="142"/>
      <c r="D511" s="142"/>
      <c r="E511" s="142"/>
      <c r="F511" s="142"/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</row>
    <row r="512">
      <c r="A512" s="142"/>
      <c r="B512" s="143"/>
      <c r="C512" s="142"/>
      <c r="D512" s="142"/>
      <c r="E512" s="142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</row>
    <row r="513">
      <c r="A513" s="142"/>
      <c r="B513" s="143"/>
      <c r="C513" s="142"/>
      <c r="D513" s="142"/>
      <c r="E513" s="142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</row>
    <row r="514">
      <c r="A514" s="142"/>
      <c r="B514" s="143"/>
      <c r="C514" s="142"/>
      <c r="D514" s="142"/>
      <c r="E514" s="142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</row>
    <row r="515">
      <c r="A515" s="142"/>
      <c r="B515" s="143"/>
      <c r="C515" s="142"/>
      <c r="D515" s="142"/>
      <c r="E515" s="142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</row>
    <row r="516">
      <c r="A516" s="142"/>
      <c r="B516" s="143"/>
      <c r="C516" s="142"/>
      <c r="D516" s="142"/>
      <c r="E516" s="142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</row>
    <row r="517">
      <c r="A517" s="142"/>
      <c r="B517" s="143"/>
      <c r="C517" s="142"/>
      <c r="D517" s="142"/>
      <c r="E517" s="142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</row>
    <row r="518">
      <c r="A518" s="142"/>
      <c r="B518" s="143"/>
      <c r="C518" s="142"/>
      <c r="D518" s="142"/>
      <c r="E518" s="142"/>
      <c r="F518" s="142"/>
      <c r="G518" s="142"/>
      <c r="H518" s="142"/>
      <c r="I518" s="142"/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</row>
    <row r="519">
      <c r="A519" s="142"/>
      <c r="B519" s="143"/>
      <c r="C519" s="142"/>
      <c r="D519" s="142"/>
      <c r="E519" s="142"/>
      <c r="F519" s="142"/>
      <c r="G519" s="142"/>
      <c r="H519" s="142"/>
      <c r="I519" s="142"/>
      <c r="J519" s="142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</row>
    <row r="520">
      <c r="A520" s="142"/>
      <c r="B520" s="143"/>
      <c r="C520" s="142"/>
      <c r="D520" s="142"/>
      <c r="E520" s="142"/>
      <c r="F520" s="142"/>
      <c r="G520" s="142"/>
      <c r="H520" s="142"/>
      <c r="I520" s="142"/>
      <c r="J520" s="142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</row>
    <row r="521">
      <c r="A521" s="142"/>
      <c r="B521" s="143"/>
      <c r="C521" s="142"/>
      <c r="D521" s="142"/>
      <c r="E521" s="142"/>
      <c r="F521" s="142"/>
      <c r="G521" s="142"/>
      <c r="H521" s="142"/>
      <c r="I521" s="142"/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</row>
    <row r="522">
      <c r="A522" s="142"/>
      <c r="B522" s="143"/>
      <c r="C522" s="142"/>
      <c r="D522" s="142"/>
      <c r="E522" s="142"/>
      <c r="F522" s="142"/>
      <c r="G522" s="142"/>
      <c r="H522" s="142"/>
      <c r="I522" s="142"/>
      <c r="J522" s="142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</row>
    <row r="523">
      <c r="A523" s="142"/>
      <c r="B523" s="143"/>
      <c r="C523" s="142"/>
      <c r="D523" s="142"/>
      <c r="E523" s="142"/>
      <c r="F523" s="142"/>
      <c r="G523" s="142"/>
      <c r="H523" s="142"/>
      <c r="I523" s="142"/>
      <c r="J523" s="142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</row>
    <row r="524">
      <c r="A524" s="142"/>
      <c r="B524" s="143"/>
      <c r="C524" s="142"/>
      <c r="D524" s="142"/>
      <c r="E524" s="142"/>
      <c r="F524" s="142"/>
      <c r="G524" s="142"/>
      <c r="H524" s="142"/>
      <c r="I524" s="142"/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</row>
    <row r="525">
      <c r="A525" s="142"/>
      <c r="B525" s="143"/>
      <c r="C525" s="142"/>
      <c r="D525" s="142"/>
      <c r="E525" s="142"/>
      <c r="F525" s="142"/>
      <c r="G525" s="142"/>
      <c r="H525" s="142"/>
      <c r="I525" s="142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</row>
    <row r="526">
      <c r="A526" s="142"/>
      <c r="B526" s="143"/>
      <c r="C526" s="142"/>
      <c r="D526" s="142"/>
      <c r="E526" s="142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</row>
    <row r="527">
      <c r="A527" s="142"/>
      <c r="B527" s="143"/>
      <c r="C527" s="142"/>
      <c r="D527" s="142"/>
      <c r="E527" s="142"/>
      <c r="F527" s="142"/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</row>
    <row r="528">
      <c r="A528" s="142"/>
      <c r="B528" s="143"/>
      <c r="C528" s="142"/>
      <c r="D528" s="142"/>
      <c r="E528" s="142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</row>
    <row r="529">
      <c r="A529" s="142"/>
      <c r="B529" s="143"/>
      <c r="C529" s="142"/>
      <c r="D529" s="142"/>
      <c r="E529" s="142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</row>
    <row r="530">
      <c r="A530" s="142"/>
      <c r="B530" s="143"/>
      <c r="C530" s="142"/>
      <c r="D530" s="142"/>
      <c r="E530" s="142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</row>
    <row r="531">
      <c r="A531" s="142"/>
      <c r="B531" s="143"/>
      <c r="C531" s="142"/>
      <c r="D531" s="142"/>
      <c r="E531" s="142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</row>
    <row r="532">
      <c r="A532" s="142"/>
      <c r="B532" s="143"/>
      <c r="C532" s="142"/>
      <c r="D532" s="142"/>
      <c r="E532" s="142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</row>
    <row r="533">
      <c r="A533" s="142"/>
      <c r="B533" s="143"/>
      <c r="C533" s="142"/>
      <c r="D533" s="142"/>
      <c r="E533" s="142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</row>
    <row r="534">
      <c r="A534" s="142"/>
      <c r="B534" s="143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</row>
    <row r="535">
      <c r="A535" s="142"/>
      <c r="B535" s="143"/>
      <c r="C535" s="142"/>
      <c r="D535" s="142"/>
      <c r="E535" s="142"/>
      <c r="F535" s="142"/>
      <c r="G535" s="142"/>
      <c r="H535" s="142"/>
      <c r="I535" s="142"/>
      <c r="J535" s="142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</row>
    <row r="536">
      <c r="A536" s="142"/>
      <c r="B536" s="143"/>
      <c r="C536" s="142"/>
      <c r="D536" s="142"/>
      <c r="E536" s="142"/>
      <c r="F536" s="142"/>
      <c r="G536" s="142"/>
      <c r="H536" s="142"/>
      <c r="I536" s="142"/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</row>
    <row r="537">
      <c r="A537" s="142"/>
      <c r="B537" s="143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</row>
    <row r="538">
      <c r="A538" s="142"/>
      <c r="B538" s="143"/>
      <c r="C538" s="142"/>
      <c r="D538" s="142"/>
      <c r="E538" s="142"/>
      <c r="F538" s="142"/>
      <c r="G538" s="142"/>
      <c r="H538" s="142"/>
      <c r="I538" s="142"/>
      <c r="J538" s="142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</row>
    <row r="539">
      <c r="A539" s="142"/>
      <c r="B539" s="143"/>
      <c r="C539" s="142"/>
      <c r="D539" s="142"/>
      <c r="E539" s="142"/>
      <c r="F539" s="142"/>
      <c r="G539" s="142"/>
      <c r="H539" s="142"/>
      <c r="I539" s="142"/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</row>
    <row r="540">
      <c r="A540" s="142"/>
      <c r="B540" s="143"/>
      <c r="C540" s="142"/>
      <c r="D540" s="142"/>
      <c r="E540" s="142"/>
      <c r="F540" s="142"/>
      <c r="G540" s="142"/>
      <c r="H540" s="142"/>
      <c r="I540" s="142"/>
      <c r="J540" s="142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</row>
    <row r="541">
      <c r="A541" s="142"/>
      <c r="B541" s="143"/>
      <c r="C541" s="142"/>
      <c r="D541" s="142"/>
      <c r="E541" s="142"/>
      <c r="F541" s="142"/>
      <c r="G541" s="142"/>
      <c r="H541" s="142"/>
      <c r="I541" s="142"/>
      <c r="J541" s="142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</row>
    <row r="542">
      <c r="A542" s="142"/>
      <c r="B542" s="143"/>
      <c r="C542" s="142"/>
      <c r="D542" s="142"/>
      <c r="E542" s="142"/>
      <c r="F542" s="142"/>
      <c r="G542" s="142"/>
      <c r="H542" s="142"/>
      <c r="I542" s="142"/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</row>
    <row r="543">
      <c r="A543" s="142"/>
      <c r="B543" s="143"/>
      <c r="C543" s="142"/>
      <c r="D543" s="142"/>
      <c r="E543" s="142"/>
      <c r="F543" s="142"/>
      <c r="G543" s="142"/>
      <c r="H543" s="142"/>
      <c r="I543" s="142"/>
      <c r="J543" s="142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</row>
    <row r="544">
      <c r="A544" s="142"/>
      <c r="B544" s="143"/>
      <c r="C544" s="142"/>
      <c r="D544" s="142"/>
      <c r="E544" s="142"/>
      <c r="F544" s="142"/>
      <c r="G544" s="142"/>
      <c r="H544" s="142"/>
      <c r="I544" s="142"/>
      <c r="J544" s="142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</row>
    <row r="545">
      <c r="A545" s="142"/>
      <c r="B545" s="143"/>
      <c r="C545" s="142"/>
      <c r="D545" s="142"/>
      <c r="E545" s="142"/>
      <c r="F545" s="142"/>
      <c r="G545" s="142"/>
      <c r="H545" s="142"/>
      <c r="I545" s="142"/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</row>
    <row r="546">
      <c r="A546" s="142"/>
      <c r="B546" s="143"/>
      <c r="C546" s="142"/>
      <c r="D546" s="142"/>
      <c r="E546" s="142"/>
      <c r="F546" s="142"/>
      <c r="G546" s="142"/>
      <c r="H546" s="142"/>
      <c r="I546" s="142"/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</row>
    <row r="547">
      <c r="A547" s="142"/>
      <c r="B547" s="143"/>
      <c r="C547" s="142"/>
      <c r="D547" s="142"/>
      <c r="E547" s="142"/>
      <c r="F547" s="142"/>
      <c r="G547" s="142"/>
      <c r="H547" s="142"/>
      <c r="I547" s="142"/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</row>
    <row r="548">
      <c r="A548" s="142"/>
      <c r="B548" s="143"/>
      <c r="C548" s="142"/>
      <c r="D548" s="142"/>
      <c r="E548" s="142"/>
      <c r="F548" s="142"/>
      <c r="G548" s="142"/>
      <c r="H548" s="142"/>
      <c r="I548" s="142"/>
      <c r="J548" s="142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</row>
    <row r="549">
      <c r="A549" s="142"/>
      <c r="B549" s="143"/>
      <c r="C549" s="142"/>
      <c r="D549" s="142"/>
      <c r="E549" s="142"/>
      <c r="F549" s="142"/>
      <c r="G549" s="142"/>
      <c r="H549" s="142"/>
      <c r="I549" s="142"/>
      <c r="J549" s="142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</row>
    <row r="550">
      <c r="A550" s="142"/>
      <c r="B550" s="143"/>
      <c r="C550" s="142"/>
      <c r="D550" s="142"/>
      <c r="E550" s="142"/>
      <c r="F550" s="142"/>
      <c r="G550" s="142"/>
      <c r="H550" s="142"/>
      <c r="I550" s="142"/>
      <c r="J550" s="142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</row>
    <row r="551">
      <c r="A551" s="142"/>
      <c r="B551" s="143"/>
      <c r="C551" s="142"/>
      <c r="D551" s="142"/>
      <c r="E551" s="142"/>
      <c r="F551" s="142"/>
      <c r="G551" s="142"/>
      <c r="H551" s="142"/>
      <c r="I551" s="142"/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</row>
    <row r="552">
      <c r="A552" s="142"/>
      <c r="B552" s="143"/>
      <c r="C552" s="142"/>
      <c r="D552" s="142"/>
      <c r="E552" s="142"/>
      <c r="F552" s="142"/>
      <c r="G552" s="142"/>
      <c r="H552" s="142"/>
      <c r="I552" s="142"/>
      <c r="J552" s="142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</row>
    <row r="553">
      <c r="A553" s="142"/>
      <c r="B553" s="143"/>
      <c r="C553" s="142"/>
      <c r="D553" s="142"/>
      <c r="E553" s="142"/>
      <c r="F553" s="142"/>
      <c r="G553" s="142"/>
      <c r="H553" s="142"/>
      <c r="I553" s="142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</row>
    <row r="554">
      <c r="A554" s="142"/>
      <c r="B554" s="143"/>
      <c r="C554" s="142"/>
      <c r="D554" s="142"/>
      <c r="E554" s="142"/>
      <c r="F554" s="142"/>
      <c r="G554" s="142"/>
      <c r="H554" s="142"/>
      <c r="I554" s="142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</row>
    <row r="555">
      <c r="A555" s="142"/>
      <c r="B555" s="143"/>
      <c r="C555" s="142"/>
      <c r="D555" s="142"/>
      <c r="E555" s="142"/>
      <c r="F555" s="142"/>
      <c r="G555" s="142"/>
      <c r="H555" s="142"/>
      <c r="I555" s="142"/>
      <c r="J555" s="142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</row>
    <row r="556">
      <c r="A556" s="142"/>
      <c r="B556" s="143"/>
      <c r="C556" s="142"/>
      <c r="D556" s="142"/>
      <c r="E556" s="142"/>
      <c r="F556" s="142"/>
      <c r="G556" s="142"/>
      <c r="H556" s="142"/>
      <c r="I556" s="142"/>
      <c r="J556" s="142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</row>
    <row r="557">
      <c r="A557" s="142"/>
      <c r="B557" s="143"/>
      <c r="C557" s="142"/>
      <c r="D557" s="142"/>
      <c r="E557" s="142"/>
      <c r="F557" s="142"/>
      <c r="G557" s="142"/>
      <c r="H557" s="142"/>
      <c r="I557" s="142"/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</row>
    <row r="558">
      <c r="A558" s="142"/>
      <c r="B558" s="143"/>
      <c r="C558" s="142"/>
      <c r="D558" s="142"/>
      <c r="E558" s="142"/>
      <c r="F558" s="142"/>
      <c r="G558" s="142"/>
      <c r="H558" s="142"/>
      <c r="I558" s="142"/>
      <c r="J558" s="142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</row>
    <row r="559">
      <c r="A559" s="142"/>
      <c r="B559" s="143"/>
      <c r="C559" s="142"/>
      <c r="D559" s="142"/>
      <c r="E559" s="142"/>
      <c r="F559" s="142"/>
      <c r="G559" s="142"/>
      <c r="H559" s="142"/>
      <c r="I559" s="142"/>
      <c r="J559" s="142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</row>
    <row r="560">
      <c r="A560" s="142"/>
      <c r="B560" s="143"/>
      <c r="C560" s="142"/>
      <c r="D560" s="142"/>
      <c r="E560" s="142"/>
      <c r="F560" s="142"/>
      <c r="G560" s="142"/>
      <c r="H560" s="142"/>
      <c r="I560" s="142"/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</row>
    <row r="561">
      <c r="A561" s="142"/>
      <c r="B561" s="143"/>
      <c r="C561" s="142"/>
      <c r="D561" s="142"/>
      <c r="E561" s="142"/>
      <c r="F561" s="142"/>
      <c r="G561" s="142"/>
      <c r="H561" s="142"/>
      <c r="I561" s="142"/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</row>
    <row r="562">
      <c r="A562" s="142"/>
      <c r="B562" s="143"/>
      <c r="C562" s="142"/>
      <c r="D562" s="142"/>
      <c r="E562" s="142"/>
      <c r="F562" s="142"/>
      <c r="G562" s="142"/>
      <c r="H562" s="142"/>
      <c r="I562" s="142"/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</row>
    <row r="563">
      <c r="A563" s="142"/>
      <c r="B563" s="143"/>
      <c r="C563" s="142"/>
      <c r="D563" s="142"/>
      <c r="E563" s="142"/>
      <c r="F563" s="142"/>
      <c r="G563" s="142"/>
      <c r="H563" s="142"/>
      <c r="I563" s="142"/>
      <c r="J563" s="142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</row>
    <row r="564">
      <c r="A564" s="142"/>
      <c r="B564" s="143"/>
      <c r="C564" s="142"/>
      <c r="D564" s="142"/>
      <c r="E564" s="142"/>
      <c r="F564" s="142"/>
      <c r="G564" s="142"/>
      <c r="H564" s="142"/>
      <c r="I564" s="142"/>
      <c r="J564" s="142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</row>
    <row r="565">
      <c r="A565" s="142"/>
      <c r="B565" s="143"/>
      <c r="C565" s="142"/>
      <c r="D565" s="142"/>
      <c r="E565" s="142"/>
      <c r="F565" s="142"/>
      <c r="G565" s="142"/>
      <c r="H565" s="142"/>
      <c r="I565" s="142"/>
      <c r="J565" s="142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</row>
    <row r="566">
      <c r="A566" s="142"/>
      <c r="B566" s="143"/>
      <c r="C566" s="142"/>
      <c r="D566" s="142"/>
      <c r="E566" s="142"/>
      <c r="F566" s="142"/>
      <c r="G566" s="142"/>
      <c r="H566" s="142"/>
      <c r="I566" s="142"/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</row>
    <row r="567">
      <c r="A567" s="142"/>
      <c r="B567" s="143"/>
      <c r="C567" s="142"/>
      <c r="D567" s="142"/>
      <c r="E567" s="142"/>
      <c r="F567" s="142"/>
      <c r="G567" s="142"/>
      <c r="H567" s="142"/>
      <c r="I567" s="142"/>
      <c r="J567" s="142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</row>
    <row r="568">
      <c r="A568" s="142"/>
      <c r="B568" s="143"/>
      <c r="C568" s="142"/>
      <c r="D568" s="142"/>
      <c r="E568" s="142"/>
      <c r="F568" s="142"/>
      <c r="G568" s="142"/>
      <c r="H568" s="142"/>
      <c r="I568" s="142"/>
      <c r="J568" s="142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</row>
    <row r="569">
      <c r="A569" s="142"/>
      <c r="B569" s="143"/>
      <c r="C569" s="142"/>
      <c r="D569" s="142"/>
      <c r="E569" s="142"/>
      <c r="F569" s="142"/>
      <c r="G569" s="142"/>
      <c r="H569" s="142"/>
      <c r="I569" s="142"/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</row>
    <row r="570">
      <c r="A570" s="142"/>
      <c r="B570" s="143"/>
      <c r="C570" s="142"/>
      <c r="D570" s="142"/>
      <c r="E570" s="142"/>
      <c r="F570" s="142"/>
      <c r="G570" s="142"/>
      <c r="H570" s="142"/>
      <c r="I570" s="142"/>
      <c r="J570" s="142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</row>
    <row r="571">
      <c r="A571" s="142"/>
      <c r="B571" s="143"/>
      <c r="C571" s="142"/>
      <c r="D571" s="142"/>
      <c r="E571" s="142"/>
      <c r="F571" s="142"/>
      <c r="G571" s="142"/>
      <c r="H571" s="142"/>
      <c r="I571" s="142"/>
      <c r="J571" s="142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</row>
    <row r="572">
      <c r="A572" s="142"/>
      <c r="B572" s="143"/>
      <c r="C572" s="142"/>
      <c r="D572" s="142"/>
      <c r="E572" s="142"/>
      <c r="F572" s="142"/>
      <c r="G572" s="142"/>
      <c r="H572" s="142"/>
      <c r="I572" s="142"/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</row>
    <row r="573">
      <c r="A573" s="142"/>
      <c r="B573" s="143"/>
      <c r="C573" s="142"/>
      <c r="D573" s="142"/>
      <c r="E573" s="142"/>
      <c r="F573" s="142"/>
      <c r="G573" s="142"/>
      <c r="H573" s="142"/>
      <c r="I573" s="142"/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</row>
    <row r="574">
      <c r="A574" s="142"/>
      <c r="B574" s="143"/>
      <c r="C574" s="142"/>
      <c r="D574" s="142"/>
      <c r="E574" s="142"/>
      <c r="F574" s="142"/>
      <c r="G574" s="142"/>
      <c r="H574" s="142"/>
      <c r="I574" s="142"/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</row>
    <row r="575">
      <c r="A575" s="142"/>
      <c r="B575" s="143"/>
      <c r="C575" s="142"/>
      <c r="D575" s="142"/>
      <c r="E575" s="142"/>
      <c r="F575" s="142"/>
      <c r="G575" s="142"/>
      <c r="H575" s="142"/>
      <c r="I575" s="142"/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</row>
    <row r="576">
      <c r="A576" s="142"/>
      <c r="B576" s="143"/>
      <c r="C576" s="142"/>
      <c r="D576" s="142"/>
      <c r="E576" s="142"/>
      <c r="F576" s="142"/>
      <c r="G576" s="142"/>
      <c r="H576" s="142"/>
      <c r="I576" s="142"/>
      <c r="J576" s="142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</row>
    <row r="577">
      <c r="A577" s="142"/>
      <c r="B577" s="143"/>
      <c r="C577" s="142"/>
      <c r="D577" s="142"/>
      <c r="E577" s="142"/>
      <c r="F577" s="142"/>
      <c r="G577" s="142"/>
      <c r="H577" s="142"/>
      <c r="I577" s="142"/>
      <c r="J577" s="142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</row>
    <row r="578">
      <c r="A578" s="142"/>
      <c r="B578" s="143"/>
      <c r="C578" s="142"/>
      <c r="D578" s="142"/>
      <c r="E578" s="142"/>
      <c r="F578" s="142"/>
      <c r="G578" s="142"/>
      <c r="H578" s="142"/>
      <c r="I578" s="142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</row>
    <row r="579">
      <c r="A579" s="142"/>
      <c r="B579" s="143"/>
      <c r="C579" s="142"/>
      <c r="D579" s="142"/>
      <c r="E579" s="142"/>
      <c r="F579" s="142"/>
      <c r="G579" s="142"/>
      <c r="H579" s="142"/>
      <c r="I579" s="142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</row>
    <row r="580">
      <c r="A580" s="142"/>
      <c r="B580" s="143"/>
      <c r="C580" s="142"/>
      <c r="D580" s="142"/>
      <c r="E580" s="142"/>
      <c r="F580" s="142"/>
      <c r="G580" s="142"/>
      <c r="H580" s="142"/>
      <c r="I580" s="142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</row>
    <row r="581">
      <c r="A581" s="142"/>
      <c r="B581" s="143"/>
      <c r="C581" s="142"/>
      <c r="D581" s="142"/>
      <c r="E581" s="142"/>
      <c r="F581" s="142"/>
      <c r="G581" s="142"/>
      <c r="H581" s="142"/>
      <c r="I581" s="142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</row>
    <row r="582">
      <c r="A582" s="142"/>
      <c r="B582" s="143"/>
      <c r="C582" s="142"/>
      <c r="D582" s="142"/>
      <c r="E582" s="142"/>
      <c r="F582" s="142"/>
      <c r="G582" s="142"/>
      <c r="H582" s="142"/>
      <c r="I582" s="142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</row>
    <row r="583">
      <c r="A583" s="142"/>
      <c r="B583" s="143"/>
      <c r="C583" s="142"/>
      <c r="D583" s="142"/>
      <c r="E583" s="142"/>
      <c r="F583" s="142"/>
      <c r="G583" s="142"/>
      <c r="H583" s="142"/>
      <c r="I583" s="142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</row>
    <row r="584">
      <c r="A584" s="142"/>
      <c r="B584" s="143"/>
      <c r="C584" s="142"/>
      <c r="D584" s="142"/>
      <c r="E584" s="142"/>
      <c r="F584" s="142"/>
      <c r="G584" s="142"/>
      <c r="H584" s="142"/>
      <c r="I584" s="142"/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</row>
    <row r="585">
      <c r="A585" s="142"/>
      <c r="B585" s="143"/>
      <c r="C585" s="142"/>
      <c r="D585" s="142"/>
      <c r="E585" s="142"/>
      <c r="F585" s="142"/>
      <c r="G585" s="142"/>
      <c r="H585" s="142"/>
      <c r="I585" s="142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</row>
    <row r="586">
      <c r="A586" s="142"/>
      <c r="B586" s="143"/>
      <c r="C586" s="142"/>
      <c r="D586" s="142"/>
      <c r="E586" s="142"/>
      <c r="F586" s="142"/>
      <c r="G586" s="142"/>
      <c r="H586" s="142"/>
      <c r="I586" s="142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</row>
    <row r="587">
      <c r="A587" s="142"/>
      <c r="B587" s="143"/>
      <c r="C587" s="142"/>
      <c r="D587" s="142"/>
      <c r="E587" s="142"/>
      <c r="F587" s="142"/>
      <c r="G587" s="142"/>
      <c r="H587" s="142"/>
      <c r="I587" s="142"/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</row>
    <row r="588">
      <c r="A588" s="142"/>
      <c r="B588" s="143"/>
      <c r="C588" s="142"/>
      <c r="D588" s="142"/>
      <c r="E588" s="142"/>
      <c r="F588" s="142"/>
      <c r="G588" s="142"/>
      <c r="H588" s="142"/>
      <c r="I588" s="142"/>
      <c r="J588" s="142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</row>
    <row r="589">
      <c r="A589" s="142"/>
      <c r="B589" s="143"/>
      <c r="C589" s="142"/>
      <c r="D589" s="142"/>
      <c r="E589" s="142"/>
      <c r="F589" s="142"/>
      <c r="G589" s="142"/>
      <c r="H589" s="142"/>
      <c r="I589" s="142"/>
      <c r="J589" s="142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</row>
    <row r="590">
      <c r="A590" s="142"/>
      <c r="B590" s="143"/>
      <c r="C590" s="142"/>
      <c r="D590" s="142"/>
      <c r="E590" s="142"/>
      <c r="F590" s="142"/>
      <c r="G590" s="142"/>
      <c r="H590" s="142"/>
      <c r="I590" s="142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</row>
    <row r="591">
      <c r="A591" s="142"/>
      <c r="B591" s="143"/>
      <c r="C591" s="142"/>
      <c r="D591" s="142"/>
      <c r="E591" s="142"/>
      <c r="F591" s="142"/>
      <c r="G591" s="142"/>
      <c r="H591" s="142"/>
      <c r="I591" s="142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</row>
    <row r="592">
      <c r="A592" s="142"/>
      <c r="B592" s="143"/>
      <c r="C592" s="142"/>
      <c r="D592" s="142"/>
      <c r="E592" s="142"/>
      <c r="F592" s="142"/>
      <c r="G592" s="142"/>
      <c r="H592" s="142"/>
      <c r="I592" s="142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</row>
    <row r="593">
      <c r="A593" s="142"/>
      <c r="B593" s="143"/>
      <c r="C593" s="142"/>
      <c r="D593" s="142"/>
      <c r="E593" s="142"/>
      <c r="F593" s="142"/>
      <c r="G593" s="142"/>
      <c r="H593" s="142"/>
      <c r="I593" s="142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</row>
    <row r="594">
      <c r="A594" s="142"/>
      <c r="B594" s="143"/>
      <c r="C594" s="142"/>
      <c r="D594" s="142"/>
      <c r="E594" s="142"/>
      <c r="F594" s="142"/>
      <c r="G594" s="142"/>
      <c r="H594" s="142"/>
      <c r="I594" s="142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</row>
    <row r="595">
      <c r="A595" s="142"/>
      <c r="B595" s="143"/>
      <c r="C595" s="142"/>
      <c r="D595" s="142"/>
      <c r="E595" s="142"/>
      <c r="F595" s="142"/>
      <c r="G595" s="142"/>
      <c r="H595" s="142"/>
      <c r="I595" s="142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</row>
    <row r="596">
      <c r="A596" s="142"/>
      <c r="B596" s="143"/>
      <c r="C596" s="142"/>
      <c r="D596" s="142"/>
      <c r="E596" s="142"/>
      <c r="F596" s="142"/>
      <c r="G596" s="142"/>
      <c r="H596" s="142"/>
      <c r="I596" s="142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</row>
    <row r="597">
      <c r="A597" s="142"/>
      <c r="B597" s="143"/>
      <c r="C597" s="142"/>
      <c r="D597" s="142"/>
      <c r="E597" s="142"/>
      <c r="F597" s="142"/>
      <c r="G597" s="142"/>
      <c r="H597" s="142"/>
      <c r="I597" s="142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</row>
    <row r="598">
      <c r="A598" s="142"/>
      <c r="B598" s="143"/>
      <c r="C598" s="142"/>
      <c r="D598" s="142"/>
      <c r="E598" s="142"/>
      <c r="F598" s="142"/>
      <c r="G598" s="142"/>
      <c r="H598" s="142"/>
      <c r="I598" s="142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</row>
    <row r="599">
      <c r="A599" s="142"/>
      <c r="B599" s="143"/>
      <c r="C599" s="142"/>
      <c r="D599" s="142"/>
      <c r="E599" s="142"/>
      <c r="F599" s="142"/>
      <c r="G599" s="142"/>
      <c r="H599" s="142"/>
      <c r="I599" s="142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</row>
    <row r="600">
      <c r="A600" s="142"/>
      <c r="B600" s="143"/>
      <c r="C600" s="142"/>
      <c r="D600" s="142"/>
      <c r="E600" s="142"/>
      <c r="F600" s="142"/>
      <c r="G600" s="142"/>
      <c r="H600" s="142"/>
      <c r="I600" s="142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</row>
    <row r="601">
      <c r="A601" s="142"/>
      <c r="B601" s="143"/>
      <c r="C601" s="142"/>
      <c r="D601" s="142"/>
      <c r="E601" s="142"/>
      <c r="F601" s="142"/>
      <c r="G601" s="142"/>
      <c r="H601" s="142"/>
      <c r="I601" s="142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</row>
    <row r="602">
      <c r="A602" s="142"/>
      <c r="B602" s="143"/>
      <c r="C602" s="142"/>
      <c r="D602" s="142"/>
      <c r="E602" s="142"/>
      <c r="F602" s="142"/>
      <c r="G602" s="142"/>
      <c r="H602" s="142"/>
      <c r="I602" s="142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</row>
    <row r="603">
      <c r="A603" s="142"/>
      <c r="B603" s="143"/>
      <c r="C603" s="142"/>
      <c r="D603" s="142"/>
      <c r="E603" s="142"/>
      <c r="F603" s="142"/>
      <c r="G603" s="142"/>
      <c r="H603" s="142"/>
      <c r="I603" s="142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</row>
    <row r="604">
      <c r="A604" s="142"/>
      <c r="B604" s="143"/>
      <c r="C604" s="142"/>
      <c r="D604" s="142"/>
      <c r="E604" s="142"/>
      <c r="F604" s="142"/>
      <c r="G604" s="142"/>
      <c r="H604" s="142"/>
      <c r="I604" s="142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</row>
    <row r="605">
      <c r="A605" s="142"/>
      <c r="B605" s="143"/>
      <c r="C605" s="142"/>
      <c r="D605" s="142"/>
      <c r="E605" s="142"/>
      <c r="F605" s="142"/>
      <c r="G605" s="142"/>
      <c r="H605" s="142"/>
      <c r="I605" s="142"/>
      <c r="J605" s="142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</row>
    <row r="606">
      <c r="A606" s="142"/>
      <c r="B606" s="143"/>
      <c r="C606" s="142"/>
      <c r="D606" s="142"/>
      <c r="E606" s="142"/>
      <c r="F606" s="142"/>
      <c r="G606" s="142"/>
      <c r="H606" s="142"/>
      <c r="I606" s="142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</row>
    <row r="607">
      <c r="A607" s="142"/>
      <c r="B607" s="143"/>
      <c r="C607" s="142"/>
      <c r="D607" s="142"/>
      <c r="E607" s="142"/>
      <c r="F607" s="142"/>
      <c r="G607" s="142"/>
      <c r="H607" s="142"/>
      <c r="I607" s="142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</row>
    <row r="608">
      <c r="A608" s="142"/>
      <c r="B608" s="143"/>
      <c r="C608" s="142"/>
      <c r="D608" s="142"/>
      <c r="E608" s="142"/>
      <c r="F608" s="142"/>
      <c r="G608" s="142"/>
      <c r="H608" s="142"/>
      <c r="I608" s="142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</row>
    <row r="609">
      <c r="A609" s="142"/>
      <c r="B609" s="143"/>
      <c r="C609" s="142"/>
      <c r="D609" s="142"/>
      <c r="E609" s="142"/>
      <c r="F609" s="142"/>
      <c r="G609" s="142"/>
      <c r="H609" s="142"/>
      <c r="I609" s="142"/>
      <c r="J609" s="142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</row>
    <row r="610">
      <c r="A610" s="142"/>
      <c r="B610" s="143"/>
      <c r="C610" s="142"/>
      <c r="D610" s="142"/>
      <c r="E610" s="142"/>
      <c r="F610" s="142"/>
      <c r="G610" s="142"/>
      <c r="H610" s="142"/>
      <c r="I610" s="142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</row>
    <row r="611">
      <c r="A611" s="142"/>
      <c r="B611" s="143"/>
      <c r="C611" s="142"/>
      <c r="D611" s="142"/>
      <c r="E611" s="142"/>
      <c r="F611" s="142"/>
      <c r="G611" s="142"/>
      <c r="H611" s="142"/>
      <c r="I611" s="142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</row>
    <row r="612">
      <c r="A612" s="142"/>
      <c r="B612" s="143"/>
      <c r="C612" s="142"/>
      <c r="D612" s="142"/>
      <c r="E612" s="142"/>
      <c r="F612" s="142"/>
      <c r="G612" s="142"/>
      <c r="H612" s="142"/>
      <c r="I612" s="142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</row>
    <row r="613">
      <c r="A613" s="142"/>
      <c r="B613" s="143"/>
      <c r="C613" s="142"/>
      <c r="D613" s="142"/>
      <c r="E613" s="142"/>
      <c r="F613" s="142"/>
      <c r="G613" s="142"/>
      <c r="H613" s="142"/>
      <c r="I613" s="142"/>
      <c r="J613" s="142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</row>
    <row r="614">
      <c r="A614" s="142"/>
      <c r="B614" s="143"/>
      <c r="C614" s="142"/>
      <c r="D614" s="142"/>
      <c r="E614" s="142"/>
      <c r="F614" s="142"/>
      <c r="G614" s="142"/>
      <c r="H614" s="142"/>
      <c r="I614" s="142"/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</row>
    <row r="615">
      <c r="A615" s="142"/>
      <c r="B615" s="143"/>
      <c r="C615" s="142"/>
      <c r="D615" s="142"/>
      <c r="E615" s="142"/>
      <c r="F615" s="142"/>
      <c r="G615" s="142"/>
      <c r="H615" s="142"/>
      <c r="I615" s="142"/>
      <c r="J615" s="142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</row>
    <row r="616">
      <c r="A616" s="142"/>
      <c r="B616" s="143"/>
      <c r="C616" s="142"/>
      <c r="D616" s="142"/>
      <c r="E616" s="142"/>
      <c r="F616" s="142"/>
      <c r="G616" s="142"/>
      <c r="H616" s="142"/>
      <c r="I616" s="142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</row>
    <row r="617">
      <c r="A617" s="142"/>
      <c r="B617" s="143"/>
      <c r="C617" s="142"/>
      <c r="D617" s="142"/>
      <c r="E617" s="142"/>
      <c r="F617" s="142"/>
      <c r="G617" s="142"/>
      <c r="H617" s="142"/>
      <c r="I617" s="142"/>
      <c r="J617" s="142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</row>
    <row r="618">
      <c r="A618" s="142"/>
      <c r="B618" s="143"/>
      <c r="C618" s="142"/>
      <c r="D618" s="142"/>
      <c r="E618" s="142"/>
      <c r="F618" s="142"/>
      <c r="G618" s="142"/>
      <c r="H618" s="142"/>
      <c r="I618" s="142"/>
      <c r="J618" s="142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</row>
    <row r="619">
      <c r="A619" s="142"/>
      <c r="B619" s="143"/>
      <c r="C619" s="142"/>
      <c r="D619" s="142"/>
      <c r="E619" s="142"/>
      <c r="F619" s="142"/>
      <c r="G619" s="142"/>
      <c r="H619" s="142"/>
      <c r="I619" s="142"/>
      <c r="J619" s="142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</row>
    <row r="620">
      <c r="A620" s="142"/>
      <c r="B620" s="143"/>
      <c r="C620" s="142"/>
      <c r="D620" s="142"/>
      <c r="E620" s="142"/>
      <c r="F620" s="142"/>
      <c r="G620" s="142"/>
      <c r="H620" s="142"/>
      <c r="I620" s="142"/>
      <c r="J620" s="142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</row>
    <row r="621">
      <c r="A621" s="142"/>
      <c r="B621" s="143"/>
      <c r="C621" s="142"/>
      <c r="D621" s="142"/>
      <c r="E621" s="142"/>
      <c r="F621" s="142"/>
      <c r="G621" s="142"/>
      <c r="H621" s="142"/>
      <c r="I621" s="142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</row>
    <row r="622">
      <c r="A622" s="142"/>
      <c r="B622" s="143"/>
      <c r="C622" s="142"/>
      <c r="D622" s="142"/>
      <c r="E622" s="142"/>
      <c r="F622" s="142"/>
      <c r="G622" s="142"/>
      <c r="H622" s="142"/>
      <c r="I622" s="142"/>
      <c r="J622" s="142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</row>
    <row r="623">
      <c r="A623" s="142"/>
      <c r="B623" s="143"/>
      <c r="C623" s="142"/>
      <c r="D623" s="142"/>
      <c r="E623" s="142"/>
      <c r="F623" s="142"/>
      <c r="G623" s="142"/>
      <c r="H623" s="142"/>
      <c r="I623" s="142"/>
      <c r="J623" s="142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</row>
    <row r="624">
      <c r="A624" s="142"/>
      <c r="B624" s="143"/>
      <c r="C624" s="142"/>
      <c r="D624" s="142"/>
      <c r="E624" s="142"/>
      <c r="F624" s="142"/>
      <c r="G624" s="142"/>
      <c r="H624" s="142"/>
      <c r="I624" s="142"/>
      <c r="J624" s="142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</row>
    <row r="625">
      <c r="A625" s="142"/>
      <c r="B625" s="143"/>
      <c r="C625" s="142"/>
      <c r="D625" s="142"/>
      <c r="E625" s="142"/>
      <c r="F625" s="142"/>
      <c r="G625" s="142"/>
      <c r="H625" s="142"/>
      <c r="I625" s="142"/>
      <c r="J625" s="142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</row>
    <row r="626">
      <c r="A626" s="142"/>
      <c r="B626" s="143"/>
      <c r="C626" s="142"/>
      <c r="D626" s="142"/>
      <c r="E626" s="142"/>
      <c r="F626" s="142"/>
      <c r="G626" s="142"/>
      <c r="H626" s="142"/>
      <c r="I626" s="142"/>
      <c r="J626" s="142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</row>
    <row r="627">
      <c r="A627" s="142"/>
      <c r="B627" s="143"/>
      <c r="C627" s="142"/>
      <c r="D627" s="142"/>
      <c r="E627" s="142"/>
      <c r="F627" s="142"/>
      <c r="G627" s="142"/>
      <c r="H627" s="142"/>
      <c r="I627" s="142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</row>
    <row r="628">
      <c r="A628" s="142"/>
      <c r="B628" s="143"/>
      <c r="C628" s="142"/>
      <c r="D628" s="142"/>
      <c r="E628" s="142"/>
      <c r="F628" s="142"/>
      <c r="G628" s="142"/>
      <c r="H628" s="142"/>
      <c r="I628" s="142"/>
      <c r="J628" s="142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</row>
    <row r="629">
      <c r="A629" s="142"/>
      <c r="B629" s="143"/>
      <c r="C629" s="142"/>
      <c r="D629" s="142"/>
      <c r="E629" s="142"/>
      <c r="F629" s="142"/>
      <c r="G629" s="142"/>
      <c r="H629" s="142"/>
      <c r="I629" s="142"/>
      <c r="J629" s="142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</row>
    <row r="630">
      <c r="A630" s="142"/>
      <c r="B630" s="143"/>
      <c r="C630" s="142"/>
      <c r="D630" s="142"/>
      <c r="E630" s="142"/>
      <c r="F630" s="142"/>
      <c r="G630" s="142"/>
      <c r="H630" s="142"/>
      <c r="I630" s="142"/>
      <c r="J630" s="142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</row>
    <row r="631">
      <c r="A631" s="142"/>
      <c r="B631" s="143"/>
      <c r="C631" s="142"/>
      <c r="D631" s="142"/>
      <c r="E631" s="142"/>
      <c r="F631" s="142"/>
      <c r="G631" s="142"/>
      <c r="H631" s="142"/>
      <c r="I631" s="142"/>
      <c r="J631" s="142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</row>
    <row r="632">
      <c r="A632" s="142"/>
      <c r="B632" s="143"/>
      <c r="C632" s="142"/>
      <c r="D632" s="142"/>
      <c r="E632" s="142"/>
      <c r="F632" s="142"/>
      <c r="G632" s="142"/>
      <c r="H632" s="142"/>
      <c r="I632" s="142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</row>
    <row r="633">
      <c r="A633" s="142"/>
      <c r="B633" s="143"/>
      <c r="C633" s="142"/>
      <c r="D633" s="142"/>
      <c r="E633" s="142"/>
      <c r="F633" s="142"/>
      <c r="G633" s="142"/>
      <c r="H633" s="142"/>
      <c r="I633" s="142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</row>
    <row r="634">
      <c r="A634" s="142"/>
      <c r="B634" s="143"/>
      <c r="C634" s="142"/>
      <c r="D634" s="142"/>
      <c r="E634" s="142"/>
      <c r="F634" s="142"/>
      <c r="G634" s="142"/>
      <c r="H634" s="142"/>
      <c r="I634" s="142"/>
      <c r="J634" s="142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</row>
    <row r="635">
      <c r="A635" s="142"/>
      <c r="B635" s="143"/>
      <c r="C635" s="142"/>
      <c r="D635" s="142"/>
      <c r="E635" s="142"/>
      <c r="F635" s="142"/>
      <c r="G635" s="142"/>
      <c r="H635" s="142"/>
      <c r="I635" s="142"/>
      <c r="J635" s="142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</row>
    <row r="636">
      <c r="A636" s="142"/>
      <c r="B636" s="143"/>
      <c r="C636" s="142"/>
      <c r="D636" s="142"/>
      <c r="E636" s="142"/>
      <c r="F636" s="142"/>
      <c r="G636" s="142"/>
      <c r="H636" s="142"/>
      <c r="I636" s="142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</row>
    <row r="637">
      <c r="A637" s="142"/>
      <c r="B637" s="143"/>
      <c r="C637" s="142"/>
      <c r="D637" s="142"/>
      <c r="E637" s="142"/>
      <c r="F637" s="142"/>
      <c r="G637" s="142"/>
      <c r="H637" s="142"/>
      <c r="I637" s="142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</row>
    <row r="638">
      <c r="A638" s="142"/>
      <c r="B638" s="143"/>
      <c r="C638" s="142"/>
      <c r="D638" s="142"/>
      <c r="E638" s="142"/>
      <c r="F638" s="142"/>
      <c r="G638" s="142"/>
      <c r="H638" s="142"/>
      <c r="I638" s="142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</row>
    <row r="639">
      <c r="A639" s="142"/>
      <c r="B639" s="143"/>
      <c r="C639" s="142"/>
      <c r="D639" s="142"/>
      <c r="E639" s="142"/>
      <c r="F639" s="142"/>
      <c r="G639" s="142"/>
      <c r="H639" s="142"/>
      <c r="I639" s="142"/>
      <c r="J639" s="142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</row>
    <row r="640">
      <c r="A640" s="142"/>
      <c r="B640" s="143"/>
      <c r="C640" s="142"/>
      <c r="D640" s="142"/>
      <c r="E640" s="142"/>
      <c r="F640" s="142"/>
      <c r="G640" s="142"/>
      <c r="H640" s="142"/>
      <c r="I640" s="142"/>
      <c r="J640" s="142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</row>
    <row r="641">
      <c r="A641" s="142"/>
      <c r="B641" s="143"/>
      <c r="C641" s="142"/>
      <c r="D641" s="142"/>
      <c r="E641" s="142"/>
      <c r="F641" s="142"/>
      <c r="G641" s="142"/>
      <c r="H641" s="142"/>
      <c r="I641" s="142"/>
      <c r="J641" s="142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</row>
    <row r="642">
      <c r="A642" s="142"/>
      <c r="B642" s="143"/>
      <c r="C642" s="142"/>
      <c r="D642" s="142"/>
      <c r="E642" s="142"/>
      <c r="F642" s="142"/>
      <c r="G642" s="142"/>
      <c r="H642" s="142"/>
      <c r="I642" s="142"/>
      <c r="J642" s="142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</row>
    <row r="643">
      <c r="A643" s="142"/>
      <c r="B643" s="143"/>
      <c r="C643" s="142"/>
      <c r="D643" s="142"/>
      <c r="E643" s="142"/>
      <c r="F643" s="142"/>
      <c r="G643" s="142"/>
      <c r="H643" s="142"/>
      <c r="I643" s="142"/>
      <c r="J643" s="142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</row>
    <row r="644">
      <c r="A644" s="142"/>
      <c r="B644" s="143"/>
      <c r="C644" s="142"/>
      <c r="D644" s="142"/>
      <c r="E644" s="142"/>
      <c r="F644" s="142"/>
      <c r="G644" s="142"/>
      <c r="H644" s="142"/>
      <c r="I644" s="142"/>
      <c r="J644" s="142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</row>
    <row r="645">
      <c r="A645" s="142"/>
      <c r="B645" s="143"/>
      <c r="C645" s="142"/>
      <c r="D645" s="142"/>
      <c r="E645" s="142"/>
      <c r="F645" s="142"/>
      <c r="G645" s="142"/>
      <c r="H645" s="142"/>
      <c r="I645" s="142"/>
      <c r="J645" s="142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</row>
    <row r="646">
      <c r="A646" s="142"/>
      <c r="B646" s="143"/>
      <c r="C646" s="142"/>
      <c r="D646" s="142"/>
      <c r="E646" s="142"/>
      <c r="F646" s="142"/>
      <c r="G646" s="142"/>
      <c r="H646" s="142"/>
      <c r="I646" s="142"/>
      <c r="J646" s="142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</row>
    <row r="647">
      <c r="A647" s="142"/>
      <c r="B647" s="143"/>
      <c r="C647" s="142"/>
      <c r="D647" s="142"/>
      <c r="E647" s="142"/>
      <c r="F647" s="142"/>
      <c r="G647" s="142"/>
      <c r="H647" s="142"/>
      <c r="I647" s="142"/>
      <c r="J647" s="142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</row>
    <row r="648">
      <c r="A648" s="142"/>
      <c r="B648" s="143"/>
      <c r="C648" s="142"/>
      <c r="D648" s="142"/>
      <c r="E648" s="142"/>
      <c r="F648" s="142"/>
      <c r="G648" s="142"/>
      <c r="H648" s="142"/>
      <c r="I648" s="142"/>
      <c r="J648" s="142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</row>
    <row r="649">
      <c r="A649" s="142"/>
      <c r="B649" s="143"/>
      <c r="C649" s="142"/>
      <c r="D649" s="142"/>
      <c r="E649" s="142"/>
      <c r="F649" s="142"/>
      <c r="G649" s="142"/>
      <c r="H649" s="142"/>
      <c r="I649" s="142"/>
      <c r="J649" s="142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</row>
    <row r="650">
      <c r="A650" s="142"/>
      <c r="B650" s="143"/>
      <c r="C650" s="142"/>
      <c r="D650" s="142"/>
      <c r="E650" s="142"/>
      <c r="F650" s="142"/>
      <c r="G650" s="142"/>
      <c r="H650" s="142"/>
      <c r="I650" s="142"/>
      <c r="J650" s="142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</row>
    <row r="651">
      <c r="A651" s="142"/>
      <c r="B651" s="143"/>
      <c r="C651" s="142"/>
      <c r="D651" s="142"/>
      <c r="E651" s="142"/>
      <c r="F651" s="142"/>
      <c r="G651" s="142"/>
      <c r="H651" s="142"/>
      <c r="I651" s="142"/>
      <c r="J651" s="142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</row>
    <row r="652">
      <c r="A652" s="142"/>
      <c r="B652" s="143"/>
      <c r="C652" s="142"/>
      <c r="D652" s="142"/>
      <c r="E652" s="142"/>
      <c r="F652" s="142"/>
      <c r="G652" s="142"/>
      <c r="H652" s="142"/>
      <c r="I652" s="142"/>
      <c r="J652" s="142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</row>
    <row r="653">
      <c r="A653" s="142"/>
      <c r="B653" s="143"/>
      <c r="C653" s="142"/>
      <c r="D653" s="142"/>
      <c r="E653" s="142"/>
      <c r="F653" s="142"/>
      <c r="G653" s="142"/>
      <c r="H653" s="142"/>
      <c r="I653" s="142"/>
      <c r="J653" s="142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</row>
    <row r="654">
      <c r="A654" s="142"/>
      <c r="B654" s="143"/>
      <c r="C654" s="142"/>
      <c r="D654" s="142"/>
      <c r="E654" s="142"/>
      <c r="F654" s="142"/>
      <c r="G654" s="142"/>
      <c r="H654" s="142"/>
      <c r="I654" s="142"/>
      <c r="J654" s="142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</row>
    <row r="655">
      <c r="A655" s="142"/>
      <c r="B655" s="143"/>
      <c r="C655" s="142"/>
      <c r="D655" s="142"/>
      <c r="E655" s="142"/>
      <c r="F655" s="142"/>
      <c r="G655" s="142"/>
      <c r="H655" s="142"/>
      <c r="I655" s="142"/>
      <c r="J655" s="142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</row>
    <row r="656">
      <c r="A656" s="142"/>
      <c r="B656" s="143"/>
      <c r="C656" s="142"/>
      <c r="D656" s="142"/>
      <c r="E656" s="142"/>
      <c r="F656" s="142"/>
      <c r="G656" s="142"/>
      <c r="H656" s="142"/>
      <c r="I656" s="142"/>
      <c r="J656" s="142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</row>
    <row r="657">
      <c r="A657" s="142"/>
      <c r="B657" s="143"/>
      <c r="C657" s="142"/>
      <c r="D657" s="142"/>
      <c r="E657" s="142"/>
      <c r="F657" s="142"/>
      <c r="G657" s="142"/>
      <c r="H657" s="142"/>
      <c r="I657" s="142"/>
      <c r="J657" s="142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</row>
    <row r="658">
      <c r="A658" s="142"/>
      <c r="B658" s="143"/>
      <c r="C658" s="142"/>
      <c r="D658" s="142"/>
      <c r="E658" s="142"/>
      <c r="F658" s="142"/>
      <c r="G658" s="142"/>
      <c r="H658" s="142"/>
      <c r="I658" s="142"/>
      <c r="J658" s="142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</row>
    <row r="659">
      <c r="A659" s="142"/>
      <c r="B659" s="143"/>
      <c r="C659" s="142"/>
      <c r="D659" s="142"/>
      <c r="E659" s="142"/>
      <c r="F659" s="142"/>
      <c r="G659" s="142"/>
      <c r="H659" s="142"/>
      <c r="I659" s="142"/>
      <c r="J659" s="142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</row>
    <row r="660">
      <c r="A660" s="142"/>
      <c r="B660" s="143"/>
      <c r="C660" s="142"/>
      <c r="D660" s="142"/>
      <c r="E660" s="142"/>
      <c r="F660" s="142"/>
      <c r="G660" s="142"/>
      <c r="H660" s="142"/>
      <c r="I660" s="142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</row>
    <row r="661">
      <c r="A661" s="142"/>
      <c r="B661" s="143"/>
      <c r="C661" s="142"/>
      <c r="D661" s="142"/>
      <c r="E661" s="142"/>
      <c r="F661" s="142"/>
      <c r="G661" s="142"/>
      <c r="H661" s="142"/>
      <c r="I661" s="142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</row>
    <row r="662">
      <c r="A662" s="142"/>
      <c r="B662" s="143"/>
      <c r="C662" s="142"/>
      <c r="D662" s="142"/>
      <c r="E662" s="142"/>
      <c r="F662" s="142"/>
      <c r="G662" s="142"/>
      <c r="H662" s="142"/>
      <c r="I662" s="142"/>
      <c r="J662" s="142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</row>
    <row r="663">
      <c r="A663" s="142"/>
      <c r="B663" s="143"/>
      <c r="C663" s="142"/>
      <c r="D663" s="142"/>
      <c r="E663" s="142"/>
      <c r="F663" s="142"/>
      <c r="G663" s="142"/>
      <c r="H663" s="142"/>
      <c r="I663" s="142"/>
      <c r="J663" s="142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</row>
    <row r="664">
      <c r="A664" s="142"/>
      <c r="B664" s="143"/>
      <c r="C664" s="142"/>
      <c r="D664" s="142"/>
      <c r="E664" s="142"/>
      <c r="F664" s="142"/>
      <c r="G664" s="142"/>
      <c r="H664" s="142"/>
      <c r="I664" s="142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</row>
    <row r="665">
      <c r="A665" s="142"/>
      <c r="B665" s="143"/>
      <c r="C665" s="142"/>
      <c r="D665" s="142"/>
      <c r="E665" s="142"/>
      <c r="F665" s="142"/>
      <c r="G665" s="142"/>
      <c r="H665" s="142"/>
      <c r="I665" s="142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</row>
    <row r="666">
      <c r="A666" s="142"/>
      <c r="B666" s="143"/>
      <c r="C666" s="142"/>
      <c r="D666" s="142"/>
      <c r="E666" s="142"/>
      <c r="F666" s="142"/>
      <c r="G666" s="142"/>
      <c r="H666" s="142"/>
      <c r="I666" s="142"/>
      <c r="J666" s="142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</row>
    <row r="667">
      <c r="A667" s="142"/>
      <c r="B667" s="143"/>
      <c r="C667" s="142"/>
      <c r="D667" s="142"/>
      <c r="E667" s="142"/>
      <c r="F667" s="142"/>
      <c r="G667" s="142"/>
      <c r="H667" s="142"/>
      <c r="I667" s="142"/>
      <c r="J667" s="142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</row>
    <row r="668">
      <c r="A668" s="142"/>
      <c r="B668" s="143"/>
      <c r="C668" s="142"/>
      <c r="D668" s="142"/>
      <c r="E668" s="142"/>
      <c r="F668" s="142"/>
      <c r="G668" s="142"/>
      <c r="H668" s="142"/>
      <c r="I668" s="142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</row>
    <row r="669">
      <c r="A669" s="142"/>
      <c r="B669" s="143"/>
      <c r="C669" s="142"/>
      <c r="D669" s="142"/>
      <c r="E669" s="142"/>
      <c r="F669" s="142"/>
      <c r="G669" s="142"/>
      <c r="H669" s="142"/>
      <c r="I669" s="142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</row>
    <row r="670">
      <c r="A670" s="142"/>
      <c r="B670" s="143"/>
      <c r="C670" s="142"/>
      <c r="D670" s="142"/>
      <c r="E670" s="142"/>
      <c r="F670" s="142"/>
      <c r="G670" s="142"/>
      <c r="H670" s="142"/>
      <c r="I670" s="142"/>
      <c r="J670" s="142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</row>
    <row r="671">
      <c r="A671" s="142"/>
      <c r="B671" s="143"/>
      <c r="C671" s="142"/>
      <c r="D671" s="142"/>
      <c r="E671" s="142"/>
      <c r="F671" s="142"/>
      <c r="G671" s="142"/>
      <c r="H671" s="142"/>
      <c r="I671" s="142"/>
      <c r="J671" s="142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</row>
    <row r="672">
      <c r="A672" s="142"/>
      <c r="B672" s="143"/>
      <c r="C672" s="142"/>
      <c r="D672" s="142"/>
      <c r="E672" s="142"/>
      <c r="F672" s="142"/>
      <c r="G672" s="142"/>
      <c r="H672" s="142"/>
      <c r="I672" s="142"/>
      <c r="J672" s="142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</row>
    <row r="673">
      <c r="A673" s="142"/>
      <c r="B673" s="143"/>
      <c r="C673" s="142"/>
      <c r="D673" s="142"/>
      <c r="E673" s="142"/>
      <c r="F673" s="142"/>
      <c r="G673" s="142"/>
      <c r="H673" s="142"/>
      <c r="I673" s="142"/>
      <c r="J673" s="142"/>
      <c r="K673" s="142"/>
      <c r="L673" s="142"/>
      <c r="M673" s="142"/>
      <c r="N673" s="142"/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</row>
    <row r="674">
      <c r="A674" s="142"/>
      <c r="B674" s="143"/>
      <c r="C674" s="142"/>
      <c r="D674" s="142"/>
      <c r="E674" s="142"/>
      <c r="F674" s="142"/>
      <c r="G674" s="142"/>
      <c r="H674" s="142"/>
      <c r="I674" s="142"/>
      <c r="J674" s="142"/>
      <c r="K674" s="142"/>
      <c r="L674" s="142"/>
      <c r="M674" s="142"/>
      <c r="N674" s="142"/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</row>
    <row r="675">
      <c r="A675" s="142"/>
      <c r="B675" s="143"/>
      <c r="C675" s="142"/>
      <c r="D675" s="142"/>
      <c r="E675" s="142"/>
      <c r="F675" s="142"/>
      <c r="G675" s="142"/>
      <c r="H675" s="142"/>
      <c r="I675" s="142"/>
      <c r="J675" s="142"/>
      <c r="K675" s="142"/>
      <c r="L675" s="142"/>
      <c r="M675" s="142"/>
      <c r="N675" s="142"/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</row>
    <row r="676">
      <c r="A676" s="142"/>
      <c r="B676" s="143"/>
      <c r="C676" s="142"/>
      <c r="D676" s="142"/>
      <c r="E676" s="142"/>
      <c r="F676" s="142"/>
      <c r="G676" s="142"/>
      <c r="H676" s="142"/>
      <c r="I676" s="142"/>
      <c r="J676" s="142"/>
      <c r="K676" s="142"/>
      <c r="L676" s="142"/>
      <c r="M676" s="142"/>
      <c r="N676" s="142"/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</row>
    <row r="677">
      <c r="A677" s="142"/>
      <c r="B677" s="143"/>
      <c r="C677" s="142"/>
      <c r="D677" s="142"/>
      <c r="E677" s="142"/>
      <c r="F677" s="142"/>
      <c r="G677" s="142"/>
      <c r="H677" s="142"/>
      <c r="I677" s="142"/>
      <c r="J677" s="142"/>
      <c r="K677" s="142"/>
      <c r="L677" s="142"/>
      <c r="M677" s="142"/>
      <c r="N677" s="142"/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</row>
    <row r="678">
      <c r="A678" s="142"/>
      <c r="B678" s="143"/>
      <c r="C678" s="142"/>
      <c r="D678" s="142"/>
      <c r="E678" s="142"/>
      <c r="F678" s="142"/>
      <c r="G678" s="142"/>
      <c r="H678" s="142"/>
      <c r="I678" s="142"/>
      <c r="J678" s="142"/>
      <c r="K678" s="142"/>
      <c r="L678" s="142"/>
      <c r="M678" s="142"/>
      <c r="N678" s="142"/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</row>
    <row r="679">
      <c r="A679" s="142"/>
      <c r="B679" s="143"/>
      <c r="C679" s="142"/>
      <c r="D679" s="142"/>
      <c r="E679" s="142"/>
      <c r="F679" s="142"/>
      <c r="G679" s="142"/>
      <c r="H679" s="142"/>
      <c r="I679" s="142"/>
      <c r="J679" s="142"/>
      <c r="K679" s="142"/>
      <c r="L679" s="142"/>
      <c r="M679" s="142"/>
      <c r="N679" s="142"/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</row>
    <row r="680">
      <c r="A680" s="142"/>
      <c r="B680" s="143"/>
      <c r="C680" s="142"/>
      <c r="D680" s="142"/>
      <c r="E680" s="142"/>
      <c r="F680" s="142"/>
      <c r="G680" s="142"/>
      <c r="H680" s="142"/>
      <c r="I680" s="142"/>
      <c r="J680" s="142"/>
      <c r="K680" s="142"/>
      <c r="L680" s="142"/>
      <c r="M680" s="142"/>
      <c r="N680" s="142"/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</row>
    <row r="681">
      <c r="A681" s="142"/>
      <c r="B681" s="143"/>
      <c r="C681" s="142"/>
      <c r="D681" s="142"/>
      <c r="E681" s="142"/>
      <c r="F681" s="142"/>
      <c r="G681" s="142"/>
      <c r="H681" s="142"/>
      <c r="I681" s="142"/>
      <c r="J681" s="142"/>
      <c r="K681" s="142"/>
      <c r="L681" s="142"/>
      <c r="M681" s="142"/>
      <c r="N681" s="142"/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</row>
    <row r="682">
      <c r="A682" s="142"/>
      <c r="B682" s="143"/>
      <c r="C682" s="142"/>
      <c r="D682" s="142"/>
      <c r="E682" s="142"/>
      <c r="F682" s="142"/>
      <c r="G682" s="142"/>
      <c r="H682" s="142"/>
      <c r="I682" s="142"/>
      <c r="J682" s="142"/>
      <c r="K682" s="142"/>
      <c r="L682" s="142"/>
      <c r="M682" s="142"/>
      <c r="N682" s="142"/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</row>
    <row r="683">
      <c r="A683" s="142"/>
      <c r="B683" s="143"/>
      <c r="C683" s="142"/>
      <c r="D683" s="142"/>
      <c r="E683" s="142"/>
      <c r="F683" s="142"/>
      <c r="G683" s="142"/>
      <c r="H683" s="142"/>
      <c r="I683" s="142"/>
      <c r="J683" s="142"/>
      <c r="K683" s="142"/>
      <c r="L683" s="142"/>
      <c r="M683" s="142"/>
      <c r="N683" s="142"/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</row>
    <row r="684">
      <c r="A684" s="142"/>
      <c r="B684" s="143"/>
      <c r="C684" s="142"/>
      <c r="D684" s="142"/>
      <c r="E684" s="142"/>
      <c r="F684" s="142"/>
      <c r="G684" s="142"/>
      <c r="H684" s="142"/>
      <c r="I684" s="142"/>
      <c r="J684" s="142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</row>
    <row r="685">
      <c r="A685" s="142"/>
      <c r="B685" s="143"/>
      <c r="C685" s="142"/>
      <c r="D685" s="142"/>
      <c r="E685" s="142"/>
      <c r="F685" s="142"/>
      <c r="G685" s="142"/>
      <c r="H685" s="142"/>
      <c r="I685" s="142"/>
      <c r="J685" s="142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</row>
    <row r="686">
      <c r="A686" s="142"/>
      <c r="B686" s="143"/>
      <c r="C686" s="142"/>
      <c r="D686" s="142"/>
      <c r="E686" s="142"/>
      <c r="F686" s="142"/>
      <c r="G686" s="142"/>
      <c r="H686" s="142"/>
      <c r="I686" s="142"/>
      <c r="J686" s="142"/>
      <c r="K686" s="142"/>
      <c r="L686" s="142"/>
      <c r="M686" s="142"/>
      <c r="N686" s="142"/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</row>
    <row r="687">
      <c r="A687" s="142"/>
      <c r="B687" s="143"/>
      <c r="C687" s="142"/>
      <c r="D687" s="142"/>
      <c r="E687" s="142"/>
      <c r="F687" s="142"/>
      <c r="G687" s="142"/>
      <c r="H687" s="142"/>
      <c r="I687" s="142"/>
      <c r="J687" s="142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</row>
    <row r="688">
      <c r="A688" s="142"/>
      <c r="B688" s="143"/>
      <c r="C688" s="142"/>
      <c r="D688" s="142"/>
      <c r="E688" s="142"/>
      <c r="F688" s="142"/>
      <c r="G688" s="142"/>
      <c r="H688" s="142"/>
      <c r="I688" s="142"/>
      <c r="J688" s="142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</row>
    <row r="689">
      <c r="A689" s="142"/>
      <c r="B689" s="143"/>
      <c r="C689" s="142"/>
      <c r="D689" s="142"/>
      <c r="E689" s="142"/>
      <c r="F689" s="142"/>
      <c r="G689" s="142"/>
      <c r="H689" s="142"/>
      <c r="I689" s="142"/>
      <c r="J689" s="142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</row>
    <row r="690">
      <c r="A690" s="142"/>
      <c r="B690" s="143"/>
      <c r="C690" s="142"/>
      <c r="D690" s="142"/>
      <c r="E690" s="142"/>
      <c r="F690" s="142"/>
      <c r="G690" s="142"/>
      <c r="H690" s="142"/>
      <c r="I690" s="142"/>
      <c r="J690" s="142"/>
      <c r="K690" s="142"/>
      <c r="L690" s="142"/>
      <c r="M690" s="142"/>
      <c r="N690" s="142"/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</row>
    <row r="691">
      <c r="A691" s="142"/>
      <c r="B691" s="143"/>
      <c r="C691" s="142"/>
      <c r="D691" s="142"/>
      <c r="E691" s="142"/>
      <c r="F691" s="142"/>
      <c r="G691" s="142"/>
      <c r="H691" s="142"/>
      <c r="I691" s="142"/>
      <c r="J691" s="142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</row>
    <row r="692">
      <c r="A692" s="142"/>
      <c r="B692" s="143"/>
      <c r="C692" s="142"/>
      <c r="D692" s="142"/>
      <c r="E692" s="142"/>
      <c r="F692" s="142"/>
      <c r="G692" s="142"/>
      <c r="H692" s="142"/>
      <c r="I692" s="142"/>
      <c r="J692" s="142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</row>
    <row r="693">
      <c r="A693" s="142"/>
      <c r="B693" s="143"/>
      <c r="C693" s="142"/>
      <c r="D693" s="142"/>
      <c r="E693" s="142"/>
      <c r="F693" s="142"/>
      <c r="G693" s="142"/>
      <c r="H693" s="142"/>
      <c r="I693" s="142"/>
      <c r="J693" s="142"/>
      <c r="K693" s="142"/>
      <c r="L693" s="142"/>
      <c r="M693" s="142"/>
      <c r="N693" s="142"/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</row>
    <row r="694">
      <c r="A694" s="142"/>
      <c r="B694" s="143"/>
      <c r="C694" s="142"/>
      <c r="D694" s="142"/>
      <c r="E694" s="142"/>
      <c r="F694" s="142"/>
      <c r="G694" s="142"/>
      <c r="H694" s="142"/>
      <c r="I694" s="142"/>
      <c r="J694" s="142"/>
      <c r="K694" s="142"/>
      <c r="L694" s="142"/>
      <c r="M694" s="142"/>
      <c r="N694" s="142"/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</row>
    <row r="695">
      <c r="A695" s="142"/>
      <c r="B695" s="143"/>
      <c r="C695" s="142"/>
      <c r="D695" s="142"/>
      <c r="E695" s="142"/>
      <c r="F695" s="142"/>
      <c r="G695" s="142"/>
      <c r="H695" s="142"/>
      <c r="I695" s="142"/>
      <c r="J695" s="142"/>
      <c r="K695" s="142"/>
      <c r="L695" s="142"/>
      <c r="M695" s="142"/>
      <c r="N695" s="142"/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</row>
    <row r="696">
      <c r="A696" s="142"/>
      <c r="B696" s="143"/>
      <c r="C696" s="142"/>
      <c r="D696" s="142"/>
      <c r="E696" s="142"/>
      <c r="F696" s="142"/>
      <c r="G696" s="142"/>
      <c r="H696" s="142"/>
      <c r="I696" s="142"/>
      <c r="J696" s="142"/>
      <c r="K696" s="142"/>
      <c r="L696" s="142"/>
      <c r="M696" s="142"/>
      <c r="N696" s="142"/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</row>
    <row r="697">
      <c r="A697" s="142"/>
      <c r="B697" s="143"/>
      <c r="C697" s="142"/>
      <c r="D697" s="142"/>
      <c r="E697" s="142"/>
      <c r="F697" s="142"/>
      <c r="G697" s="142"/>
      <c r="H697" s="142"/>
      <c r="I697" s="142"/>
      <c r="J697" s="142"/>
      <c r="K697" s="142"/>
      <c r="L697" s="142"/>
      <c r="M697" s="142"/>
      <c r="N697" s="142"/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</row>
    <row r="698">
      <c r="A698" s="142"/>
      <c r="B698" s="143"/>
      <c r="C698" s="142"/>
      <c r="D698" s="142"/>
      <c r="E698" s="142"/>
      <c r="F698" s="142"/>
      <c r="G698" s="142"/>
      <c r="H698" s="142"/>
      <c r="I698" s="142"/>
      <c r="J698" s="142"/>
      <c r="K698" s="142"/>
      <c r="L698" s="142"/>
      <c r="M698" s="142"/>
      <c r="N698" s="142"/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</row>
    <row r="699">
      <c r="A699" s="142"/>
      <c r="B699" s="143"/>
      <c r="C699" s="142"/>
      <c r="D699" s="142"/>
      <c r="E699" s="142"/>
      <c r="F699" s="142"/>
      <c r="G699" s="142"/>
      <c r="H699" s="142"/>
      <c r="I699" s="142"/>
      <c r="J699" s="142"/>
      <c r="K699" s="142"/>
      <c r="L699" s="142"/>
      <c r="M699" s="142"/>
      <c r="N699" s="142"/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</row>
    <row r="700">
      <c r="A700" s="142"/>
      <c r="B700" s="143"/>
      <c r="C700" s="142"/>
      <c r="D700" s="142"/>
      <c r="E700" s="142"/>
      <c r="F700" s="142"/>
      <c r="G700" s="142"/>
      <c r="H700" s="142"/>
      <c r="I700" s="142"/>
      <c r="J700" s="142"/>
      <c r="K700" s="142"/>
      <c r="L700" s="142"/>
      <c r="M700" s="142"/>
      <c r="N700" s="142"/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</row>
    <row r="701">
      <c r="A701" s="142"/>
      <c r="B701" s="143"/>
      <c r="C701" s="142"/>
      <c r="D701" s="142"/>
      <c r="E701" s="142"/>
      <c r="F701" s="142"/>
      <c r="G701" s="142"/>
      <c r="H701" s="142"/>
      <c r="I701" s="142"/>
      <c r="J701" s="142"/>
      <c r="K701" s="142"/>
      <c r="L701" s="142"/>
      <c r="M701" s="142"/>
      <c r="N701" s="142"/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</row>
    <row r="702">
      <c r="A702" s="142"/>
      <c r="B702" s="143"/>
      <c r="C702" s="142"/>
      <c r="D702" s="142"/>
      <c r="E702" s="142"/>
      <c r="F702" s="142"/>
      <c r="G702" s="142"/>
      <c r="H702" s="142"/>
      <c r="I702" s="142"/>
      <c r="J702" s="142"/>
      <c r="K702" s="142"/>
      <c r="L702" s="142"/>
      <c r="M702" s="142"/>
      <c r="N702" s="142"/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</row>
    <row r="703">
      <c r="A703" s="142"/>
      <c r="B703" s="143"/>
      <c r="C703" s="142"/>
      <c r="D703" s="142"/>
      <c r="E703" s="142"/>
      <c r="F703" s="142"/>
      <c r="G703" s="142"/>
      <c r="H703" s="142"/>
      <c r="I703" s="142"/>
      <c r="J703" s="142"/>
      <c r="K703" s="142"/>
      <c r="L703" s="142"/>
      <c r="M703" s="142"/>
      <c r="N703" s="142"/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</row>
    <row r="704">
      <c r="A704" s="142"/>
      <c r="B704" s="143"/>
      <c r="C704" s="142"/>
      <c r="D704" s="142"/>
      <c r="E704" s="142"/>
      <c r="F704" s="142"/>
      <c r="G704" s="142"/>
      <c r="H704" s="142"/>
      <c r="I704" s="142"/>
      <c r="J704" s="142"/>
      <c r="K704" s="142"/>
      <c r="L704" s="142"/>
      <c r="M704" s="142"/>
      <c r="N704" s="142"/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</row>
    <row r="705">
      <c r="A705" s="142"/>
      <c r="B705" s="143"/>
      <c r="C705" s="142"/>
      <c r="D705" s="142"/>
      <c r="E705" s="142"/>
      <c r="F705" s="142"/>
      <c r="G705" s="142"/>
      <c r="H705" s="142"/>
      <c r="I705" s="142"/>
      <c r="J705" s="142"/>
      <c r="K705" s="142"/>
      <c r="L705" s="142"/>
      <c r="M705" s="142"/>
      <c r="N705" s="142"/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</row>
    <row r="706">
      <c r="A706" s="142"/>
      <c r="B706" s="143"/>
      <c r="C706" s="142"/>
      <c r="D706" s="142"/>
      <c r="E706" s="142"/>
      <c r="F706" s="142"/>
      <c r="G706" s="142"/>
      <c r="H706" s="142"/>
      <c r="I706" s="142"/>
      <c r="J706" s="142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</row>
    <row r="707">
      <c r="A707" s="142"/>
      <c r="B707" s="143"/>
      <c r="C707" s="142"/>
      <c r="D707" s="142"/>
      <c r="E707" s="142"/>
      <c r="F707" s="142"/>
      <c r="G707" s="142"/>
      <c r="H707" s="142"/>
      <c r="I707" s="142"/>
      <c r="J707" s="142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</row>
    <row r="708">
      <c r="A708" s="142"/>
      <c r="B708" s="143"/>
      <c r="C708" s="142"/>
      <c r="D708" s="142"/>
      <c r="E708" s="142"/>
      <c r="F708" s="142"/>
      <c r="G708" s="142"/>
      <c r="H708" s="142"/>
      <c r="I708" s="142"/>
      <c r="J708" s="142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</row>
    <row r="709">
      <c r="A709" s="142"/>
      <c r="B709" s="143"/>
      <c r="C709" s="142"/>
      <c r="D709" s="142"/>
      <c r="E709" s="142"/>
      <c r="F709" s="142"/>
      <c r="G709" s="142"/>
      <c r="H709" s="142"/>
      <c r="I709" s="142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</row>
    <row r="710">
      <c r="A710" s="142"/>
      <c r="B710" s="143"/>
      <c r="C710" s="142"/>
      <c r="D710" s="142"/>
      <c r="E710" s="142"/>
      <c r="F710" s="142"/>
      <c r="G710" s="142"/>
      <c r="H710" s="142"/>
      <c r="I710" s="142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</row>
    <row r="711">
      <c r="A711" s="142"/>
      <c r="B711" s="143"/>
      <c r="C711" s="142"/>
      <c r="D711" s="142"/>
      <c r="E711" s="142"/>
      <c r="F711" s="142"/>
      <c r="G711" s="142"/>
      <c r="H711" s="142"/>
      <c r="I711" s="142"/>
      <c r="J711" s="142"/>
      <c r="K711" s="142"/>
      <c r="L711" s="142"/>
      <c r="M711" s="142"/>
      <c r="N711" s="142"/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</row>
    <row r="712">
      <c r="A712" s="142"/>
      <c r="B712" s="143"/>
      <c r="C712" s="142"/>
      <c r="D712" s="142"/>
      <c r="E712" s="142"/>
      <c r="F712" s="142"/>
      <c r="G712" s="142"/>
      <c r="H712" s="142"/>
      <c r="I712" s="142"/>
      <c r="J712" s="142"/>
      <c r="K712" s="142"/>
      <c r="L712" s="142"/>
      <c r="M712" s="142"/>
      <c r="N712" s="142"/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</row>
    <row r="713">
      <c r="A713" s="142"/>
      <c r="B713" s="143"/>
      <c r="C713" s="142"/>
      <c r="D713" s="142"/>
      <c r="E713" s="142"/>
      <c r="F713" s="142"/>
      <c r="G713" s="142"/>
      <c r="H713" s="142"/>
      <c r="I713" s="142"/>
      <c r="J713" s="142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</row>
    <row r="714">
      <c r="A714" s="142"/>
      <c r="B714" s="143"/>
      <c r="C714" s="142"/>
      <c r="D714" s="142"/>
      <c r="E714" s="142"/>
      <c r="F714" s="142"/>
      <c r="G714" s="142"/>
      <c r="H714" s="142"/>
      <c r="I714" s="142"/>
      <c r="J714" s="142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</row>
    <row r="715">
      <c r="A715" s="142"/>
      <c r="B715" s="143"/>
      <c r="C715" s="142"/>
      <c r="D715" s="142"/>
      <c r="E715" s="142"/>
      <c r="F715" s="142"/>
      <c r="G715" s="142"/>
      <c r="H715" s="142"/>
      <c r="I715" s="142"/>
      <c r="J715" s="142"/>
      <c r="K715" s="142"/>
      <c r="L715" s="142"/>
      <c r="M715" s="142"/>
      <c r="N715" s="142"/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</row>
    <row r="716">
      <c r="A716" s="142"/>
      <c r="B716" s="143"/>
      <c r="C716" s="142"/>
      <c r="D716" s="142"/>
      <c r="E716" s="142"/>
      <c r="F716" s="142"/>
      <c r="G716" s="142"/>
      <c r="H716" s="142"/>
      <c r="I716" s="142"/>
      <c r="J716" s="142"/>
      <c r="K716" s="142"/>
      <c r="L716" s="142"/>
      <c r="M716" s="142"/>
      <c r="N716" s="142"/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</row>
    <row r="717">
      <c r="A717" s="142"/>
      <c r="B717" s="143"/>
      <c r="C717" s="142"/>
      <c r="D717" s="142"/>
      <c r="E717" s="142"/>
      <c r="F717" s="142"/>
      <c r="G717" s="142"/>
      <c r="H717" s="142"/>
      <c r="I717" s="142"/>
      <c r="J717" s="142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</row>
    <row r="718">
      <c r="A718" s="142"/>
      <c r="B718" s="143"/>
      <c r="C718" s="142"/>
      <c r="D718" s="142"/>
      <c r="E718" s="142"/>
      <c r="F718" s="142"/>
      <c r="G718" s="142"/>
      <c r="H718" s="142"/>
      <c r="I718" s="142"/>
      <c r="J718" s="142"/>
      <c r="K718" s="142"/>
      <c r="L718" s="142"/>
      <c r="M718" s="142"/>
      <c r="N718" s="142"/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</row>
    <row r="719">
      <c r="A719" s="142"/>
      <c r="B719" s="143"/>
      <c r="C719" s="142"/>
      <c r="D719" s="142"/>
      <c r="E719" s="142"/>
      <c r="F719" s="142"/>
      <c r="G719" s="142"/>
      <c r="H719" s="142"/>
      <c r="I719" s="142"/>
      <c r="J719" s="142"/>
      <c r="K719" s="142"/>
      <c r="L719" s="142"/>
      <c r="M719" s="142"/>
      <c r="N719" s="142"/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</row>
    <row r="720">
      <c r="A720" s="142"/>
      <c r="B720" s="143"/>
      <c r="C720" s="142"/>
      <c r="D720" s="142"/>
      <c r="E720" s="142"/>
      <c r="F720" s="142"/>
      <c r="G720" s="142"/>
      <c r="H720" s="142"/>
      <c r="I720" s="142"/>
      <c r="J720" s="142"/>
      <c r="K720" s="142"/>
      <c r="L720" s="142"/>
      <c r="M720" s="142"/>
      <c r="N720" s="142"/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</row>
    <row r="721">
      <c r="A721" s="142"/>
      <c r="B721" s="143"/>
      <c r="C721" s="142"/>
      <c r="D721" s="142"/>
      <c r="E721" s="142"/>
      <c r="F721" s="142"/>
      <c r="G721" s="142"/>
      <c r="H721" s="142"/>
      <c r="I721" s="142"/>
      <c r="J721" s="142"/>
      <c r="K721" s="142"/>
      <c r="L721" s="142"/>
      <c r="M721" s="142"/>
      <c r="N721" s="142"/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</row>
    <row r="722">
      <c r="A722" s="142"/>
      <c r="B722" s="143"/>
      <c r="C722" s="142"/>
      <c r="D722" s="142"/>
      <c r="E722" s="142"/>
      <c r="F722" s="142"/>
      <c r="G722" s="142"/>
      <c r="H722" s="142"/>
      <c r="I722" s="142"/>
      <c r="J722" s="142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</row>
    <row r="723">
      <c r="A723" s="142"/>
      <c r="B723" s="143"/>
      <c r="C723" s="142"/>
      <c r="D723" s="142"/>
      <c r="E723" s="142"/>
      <c r="F723" s="142"/>
      <c r="G723" s="142"/>
      <c r="H723" s="142"/>
      <c r="I723" s="142"/>
      <c r="J723" s="142"/>
      <c r="K723" s="142"/>
      <c r="L723" s="142"/>
      <c r="M723" s="142"/>
      <c r="N723" s="142"/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</row>
    <row r="724">
      <c r="A724" s="142"/>
      <c r="B724" s="143"/>
      <c r="C724" s="142"/>
      <c r="D724" s="142"/>
      <c r="E724" s="142"/>
      <c r="F724" s="142"/>
      <c r="G724" s="142"/>
      <c r="H724" s="142"/>
      <c r="I724" s="142"/>
      <c r="J724" s="142"/>
      <c r="K724" s="142"/>
      <c r="L724" s="142"/>
      <c r="M724" s="142"/>
      <c r="N724" s="142"/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</row>
    <row r="725">
      <c r="A725" s="142"/>
      <c r="B725" s="143"/>
      <c r="C725" s="142"/>
      <c r="D725" s="142"/>
      <c r="E725" s="142"/>
      <c r="F725" s="142"/>
      <c r="G725" s="142"/>
      <c r="H725" s="142"/>
      <c r="I725" s="142"/>
      <c r="J725" s="142"/>
      <c r="K725" s="142"/>
      <c r="L725" s="142"/>
      <c r="M725" s="142"/>
      <c r="N725" s="142"/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</row>
    <row r="726">
      <c r="A726" s="142"/>
      <c r="B726" s="143"/>
      <c r="C726" s="142"/>
      <c r="D726" s="142"/>
      <c r="E726" s="142"/>
      <c r="F726" s="142"/>
      <c r="G726" s="142"/>
      <c r="H726" s="142"/>
      <c r="I726" s="142"/>
      <c r="J726" s="142"/>
      <c r="K726" s="142"/>
      <c r="L726" s="142"/>
      <c r="M726" s="142"/>
      <c r="N726" s="142"/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</row>
    <row r="727">
      <c r="A727" s="142"/>
      <c r="B727" s="143"/>
      <c r="C727" s="142"/>
      <c r="D727" s="142"/>
      <c r="E727" s="142"/>
      <c r="F727" s="142"/>
      <c r="G727" s="142"/>
      <c r="H727" s="142"/>
      <c r="I727" s="142"/>
      <c r="J727" s="142"/>
      <c r="K727" s="142"/>
      <c r="L727" s="142"/>
      <c r="M727" s="142"/>
      <c r="N727" s="142"/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</row>
    <row r="728">
      <c r="A728" s="142"/>
      <c r="B728" s="143"/>
      <c r="C728" s="142"/>
      <c r="D728" s="142"/>
      <c r="E728" s="142"/>
      <c r="F728" s="142"/>
      <c r="G728" s="142"/>
      <c r="H728" s="142"/>
      <c r="I728" s="142"/>
      <c r="J728" s="142"/>
      <c r="K728" s="142"/>
      <c r="L728" s="142"/>
      <c r="M728" s="142"/>
      <c r="N728" s="142"/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</row>
    <row r="729">
      <c r="A729" s="142"/>
      <c r="B729" s="143"/>
      <c r="C729" s="142"/>
      <c r="D729" s="142"/>
      <c r="E729" s="142"/>
      <c r="F729" s="142"/>
      <c r="G729" s="142"/>
      <c r="H729" s="142"/>
      <c r="I729" s="142"/>
      <c r="J729" s="142"/>
      <c r="K729" s="142"/>
      <c r="L729" s="142"/>
      <c r="M729" s="142"/>
      <c r="N729" s="142"/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</row>
    <row r="730">
      <c r="A730" s="142"/>
      <c r="B730" s="143"/>
      <c r="C730" s="142"/>
      <c r="D730" s="142"/>
      <c r="E730" s="142"/>
      <c r="F730" s="142"/>
      <c r="G730" s="142"/>
      <c r="H730" s="142"/>
      <c r="I730" s="142"/>
      <c r="J730" s="142"/>
      <c r="K730" s="142"/>
      <c r="L730" s="142"/>
      <c r="M730" s="142"/>
      <c r="N730" s="142"/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</row>
    <row r="731">
      <c r="A731" s="142"/>
      <c r="B731" s="143"/>
      <c r="C731" s="142"/>
      <c r="D731" s="142"/>
      <c r="E731" s="142"/>
      <c r="F731" s="142"/>
      <c r="G731" s="142"/>
      <c r="H731" s="142"/>
      <c r="I731" s="142"/>
      <c r="J731" s="142"/>
      <c r="K731" s="142"/>
      <c r="L731" s="142"/>
      <c r="M731" s="142"/>
      <c r="N731" s="142"/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</row>
    <row r="732">
      <c r="A732" s="142"/>
      <c r="B732" s="143"/>
      <c r="C732" s="142"/>
      <c r="D732" s="142"/>
      <c r="E732" s="142"/>
      <c r="F732" s="142"/>
      <c r="G732" s="142"/>
      <c r="H732" s="142"/>
      <c r="I732" s="142"/>
      <c r="J732" s="142"/>
      <c r="K732" s="142"/>
      <c r="L732" s="142"/>
      <c r="M732" s="142"/>
      <c r="N732" s="142"/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</row>
    <row r="733">
      <c r="A733" s="142"/>
      <c r="B733" s="143"/>
      <c r="C733" s="142"/>
      <c r="D733" s="142"/>
      <c r="E733" s="142"/>
      <c r="F733" s="142"/>
      <c r="G733" s="142"/>
      <c r="H733" s="142"/>
      <c r="I733" s="142"/>
      <c r="J733" s="142"/>
      <c r="K733" s="142"/>
      <c r="L733" s="142"/>
      <c r="M733" s="142"/>
      <c r="N733" s="142"/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</row>
    <row r="734">
      <c r="A734" s="142"/>
      <c r="B734" s="143"/>
      <c r="C734" s="142"/>
      <c r="D734" s="142"/>
      <c r="E734" s="142"/>
      <c r="F734" s="142"/>
      <c r="G734" s="142"/>
      <c r="H734" s="142"/>
      <c r="I734" s="142"/>
      <c r="J734" s="142"/>
      <c r="K734" s="142"/>
      <c r="L734" s="142"/>
      <c r="M734" s="142"/>
      <c r="N734" s="142"/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</row>
    <row r="735">
      <c r="A735" s="142"/>
      <c r="B735" s="143"/>
      <c r="C735" s="142"/>
      <c r="D735" s="142"/>
      <c r="E735" s="142"/>
      <c r="F735" s="142"/>
      <c r="G735" s="142"/>
      <c r="H735" s="142"/>
      <c r="I735" s="142"/>
      <c r="J735" s="142"/>
      <c r="K735" s="142"/>
      <c r="L735" s="142"/>
      <c r="M735" s="142"/>
      <c r="N735" s="142"/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</row>
    <row r="736">
      <c r="A736" s="142"/>
      <c r="B736" s="143"/>
      <c r="C736" s="142"/>
      <c r="D736" s="142"/>
      <c r="E736" s="142"/>
      <c r="F736" s="142"/>
      <c r="G736" s="142"/>
      <c r="H736" s="142"/>
      <c r="I736" s="142"/>
      <c r="J736" s="142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</row>
    <row r="737">
      <c r="A737" s="142"/>
      <c r="B737" s="143"/>
      <c r="C737" s="142"/>
      <c r="D737" s="142"/>
      <c r="E737" s="142"/>
      <c r="F737" s="142"/>
      <c r="G737" s="142"/>
      <c r="H737" s="142"/>
      <c r="I737" s="142"/>
      <c r="J737" s="142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</row>
    <row r="738">
      <c r="A738" s="142"/>
      <c r="B738" s="143"/>
      <c r="C738" s="142"/>
      <c r="D738" s="142"/>
      <c r="E738" s="142"/>
      <c r="F738" s="142"/>
      <c r="G738" s="142"/>
      <c r="H738" s="142"/>
      <c r="I738" s="142"/>
      <c r="J738" s="142"/>
      <c r="K738" s="142"/>
      <c r="L738" s="142"/>
      <c r="M738" s="142"/>
      <c r="N738" s="142"/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</row>
    <row r="739">
      <c r="A739" s="142"/>
      <c r="B739" s="143"/>
      <c r="C739" s="142"/>
      <c r="D739" s="142"/>
      <c r="E739" s="142"/>
      <c r="F739" s="142"/>
      <c r="G739" s="142"/>
      <c r="H739" s="142"/>
      <c r="I739" s="142"/>
      <c r="J739" s="142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</row>
    <row r="740">
      <c r="A740" s="142"/>
      <c r="B740" s="143"/>
      <c r="C740" s="142"/>
      <c r="D740" s="142"/>
      <c r="E740" s="142"/>
      <c r="F740" s="142"/>
      <c r="G740" s="142"/>
      <c r="H740" s="142"/>
      <c r="I740" s="142"/>
      <c r="J740" s="142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</row>
    <row r="741">
      <c r="A741" s="142"/>
      <c r="B741" s="143"/>
      <c r="C741" s="142"/>
      <c r="D741" s="142"/>
      <c r="E741" s="142"/>
      <c r="F741" s="142"/>
      <c r="G741" s="142"/>
      <c r="H741" s="142"/>
      <c r="I741" s="142"/>
      <c r="J741" s="142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</row>
    <row r="742">
      <c r="A742" s="142"/>
      <c r="B742" s="143"/>
      <c r="C742" s="142"/>
      <c r="D742" s="142"/>
      <c r="E742" s="142"/>
      <c r="F742" s="142"/>
      <c r="G742" s="142"/>
      <c r="H742" s="142"/>
      <c r="I742" s="142"/>
      <c r="J742" s="142"/>
      <c r="K742" s="142"/>
      <c r="L742" s="142"/>
      <c r="M742" s="142"/>
      <c r="N742" s="142"/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</row>
    <row r="743">
      <c r="A743" s="142"/>
      <c r="B743" s="143"/>
      <c r="C743" s="142"/>
      <c r="D743" s="142"/>
      <c r="E743" s="142"/>
      <c r="F743" s="142"/>
      <c r="G743" s="142"/>
      <c r="H743" s="142"/>
      <c r="I743" s="142"/>
      <c r="J743" s="142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</row>
    <row r="744">
      <c r="A744" s="142"/>
      <c r="B744" s="143"/>
      <c r="C744" s="142"/>
      <c r="D744" s="142"/>
      <c r="E744" s="142"/>
      <c r="F744" s="142"/>
      <c r="G744" s="142"/>
      <c r="H744" s="142"/>
      <c r="I744" s="142"/>
      <c r="J744" s="142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</row>
    <row r="745">
      <c r="A745" s="142"/>
      <c r="B745" s="143"/>
      <c r="C745" s="142"/>
      <c r="D745" s="142"/>
      <c r="E745" s="142"/>
      <c r="F745" s="142"/>
      <c r="G745" s="142"/>
      <c r="H745" s="142"/>
      <c r="I745" s="142"/>
      <c r="J745" s="142"/>
      <c r="K745" s="142"/>
      <c r="L745" s="142"/>
      <c r="M745" s="142"/>
      <c r="N745" s="142"/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</row>
    <row r="746">
      <c r="A746" s="142"/>
      <c r="B746" s="143"/>
      <c r="C746" s="142"/>
      <c r="D746" s="142"/>
      <c r="E746" s="142"/>
      <c r="F746" s="142"/>
      <c r="G746" s="142"/>
      <c r="H746" s="142"/>
      <c r="I746" s="142"/>
      <c r="J746" s="142"/>
      <c r="K746" s="142"/>
      <c r="L746" s="142"/>
      <c r="M746" s="142"/>
      <c r="N746" s="142"/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</row>
    <row r="747">
      <c r="A747" s="142"/>
      <c r="B747" s="143"/>
      <c r="C747" s="142"/>
      <c r="D747" s="142"/>
      <c r="E747" s="142"/>
      <c r="F747" s="142"/>
      <c r="G747" s="142"/>
      <c r="H747" s="142"/>
      <c r="I747" s="142"/>
      <c r="J747" s="142"/>
      <c r="K747" s="142"/>
      <c r="L747" s="142"/>
      <c r="M747" s="142"/>
      <c r="N747" s="142"/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</row>
    <row r="748">
      <c r="A748" s="142"/>
      <c r="B748" s="143"/>
      <c r="C748" s="142"/>
      <c r="D748" s="142"/>
      <c r="E748" s="142"/>
      <c r="F748" s="142"/>
      <c r="G748" s="142"/>
      <c r="H748" s="142"/>
      <c r="I748" s="142"/>
      <c r="J748" s="142"/>
      <c r="K748" s="142"/>
      <c r="L748" s="142"/>
      <c r="M748" s="142"/>
      <c r="N748" s="142"/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</row>
    <row r="749">
      <c r="A749" s="142"/>
      <c r="B749" s="143"/>
      <c r="C749" s="142"/>
      <c r="D749" s="142"/>
      <c r="E749" s="142"/>
      <c r="F749" s="142"/>
      <c r="G749" s="142"/>
      <c r="H749" s="142"/>
      <c r="I749" s="142"/>
      <c r="J749" s="142"/>
      <c r="K749" s="142"/>
      <c r="L749" s="142"/>
      <c r="M749" s="142"/>
      <c r="N749" s="142"/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</row>
    <row r="750">
      <c r="A750" s="142"/>
      <c r="B750" s="143"/>
      <c r="C750" s="142"/>
      <c r="D750" s="142"/>
      <c r="E750" s="142"/>
      <c r="F750" s="142"/>
      <c r="G750" s="142"/>
      <c r="H750" s="142"/>
      <c r="I750" s="142"/>
      <c r="J750" s="142"/>
      <c r="K750" s="142"/>
      <c r="L750" s="142"/>
      <c r="M750" s="142"/>
      <c r="N750" s="142"/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</row>
    <row r="751">
      <c r="A751" s="142"/>
      <c r="B751" s="143"/>
      <c r="C751" s="142"/>
      <c r="D751" s="142"/>
      <c r="E751" s="142"/>
      <c r="F751" s="142"/>
      <c r="G751" s="142"/>
      <c r="H751" s="142"/>
      <c r="I751" s="142"/>
      <c r="J751" s="142"/>
      <c r="K751" s="142"/>
      <c r="L751" s="142"/>
      <c r="M751" s="142"/>
      <c r="N751" s="142"/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</row>
    <row r="752">
      <c r="A752" s="142"/>
      <c r="B752" s="143"/>
      <c r="C752" s="142"/>
      <c r="D752" s="142"/>
      <c r="E752" s="142"/>
      <c r="F752" s="142"/>
      <c r="G752" s="142"/>
      <c r="H752" s="142"/>
      <c r="I752" s="142"/>
      <c r="J752" s="142"/>
      <c r="K752" s="142"/>
      <c r="L752" s="142"/>
      <c r="M752" s="142"/>
      <c r="N752" s="142"/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</row>
    <row r="753">
      <c r="A753" s="142"/>
      <c r="B753" s="143"/>
      <c r="C753" s="142"/>
      <c r="D753" s="142"/>
      <c r="E753" s="142"/>
      <c r="F753" s="142"/>
      <c r="G753" s="142"/>
      <c r="H753" s="142"/>
      <c r="I753" s="142"/>
      <c r="J753" s="142"/>
      <c r="K753" s="142"/>
      <c r="L753" s="142"/>
      <c r="M753" s="142"/>
      <c r="N753" s="142"/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</row>
    <row r="754">
      <c r="A754" s="142"/>
      <c r="B754" s="143"/>
      <c r="C754" s="142"/>
      <c r="D754" s="142"/>
      <c r="E754" s="142"/>
      <c r="F754" s="142"/>
      <c r="G754" s="142"/>
      <c r="H754" s="142"/>
      <c r="I754" s="142"/>
      <c r="J754" s="142"/>
      <c r="K754" s="142"/>
      <c r="L754" s="142"/>
      <c r="M754" s="142"/>
      <c r="N754" s="142"/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</row>
    <row r="755">
      <c r="A755" s="142"/>
      <c r="B755" s="143"/>
      <c r="C755" s="142"/>
      <c r="D755" s="142"/>
      <c r="E755" s="142"/>
      <c r="F755" s="142"/>
      <c r="G755" s="142"/>
      <c r="H755" s="142"/>
      <c r="I755" s="142"/>
      <c r="J755" s="142"/>
      <c r="K755" s="142"/>
      <c r="L755" s="142"/>
      <c r="M755" s="142"/>
      <c r="N755" s="142"/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</row>
    <row r="756">
      <c r="A756" s="142"/>
      <c r="B756" s="143"/>
      <c r="C756" s="142"/>
      <c r="D756" s="142"/>
      <c r="E756" s="142"/>
      <c r="F756" s="142"/>
      <c r="G756" s="142"/>
      <c r="H756" s="142"/>
      <c r="I756" s="142"/>
      <c r="J756" s="142"/>
      <c r="K756" s="142"/>
      <c r="L756" s="142"/>
      <c r="M756" s="142"/>
      <c r="N756" s="142"/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</row>
    <row r="757">
      <c r="A757" s="142"/>
      <c r="B757" s="143"/>
      <c r="C757" s="142"/>
      <c r="D757" s="142"/>
      <c r="E757" s="142"/>
      <c r="F757" s="142"/>
      <c r="G757" s="142"/>
      <c r="H757" s="142"/>
      <c r="I757" s="142"/>
      <c r="J757" s="142"/>
      <c r="K757" s="142"/>
      <c r="L757" s="142"/>
      <c r="M757" s="142"/>
      <c r="N757" s="142"/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</row>
    <row r="758">
      <c r="A758" s="142"/>
      <c r="B758" s="143"/>
      <c r="C758" s="142"/>
      <c r="D758" s="142"/>
      <c r="E758" s="142"/>
      <c r="F758" s="142"/>
      <c r="G758" s="142"/>
      <c r="H758" s="142"/>
      <c r="I758" s="142"/>
      <c r="J758" s="142"/>
      <c r="K758" s="142"/>
      <c r="L758" s="142"/>
      <c r="M758" s="142"/>
      <c r="N758" s="142"/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</row>
    <row r="759">
      <c r="A759" s="142"/>
      <c r="B759" s="143"/>
      <c r="C759" s="142"/>
      <c r="D759" s="142"/>
      <c r="E759" s="142"/>
      <c r="F759" s="142"/>
      <c r="G759" s="142"/>
      <c r="H759" s="142"/>
      <c r="I759" s="142"/>
      <c r="J759" s="142"/>
      <c r="K759" s="142"/>
      <c r="L759" s="142"/>
      <c r="M759" s="142"/>
      <c r="N759" s="142"/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</row>
    <row r="760">
      <c r="A760" s="142"/>
      <c r="B760" s="143"/>
      <c r="C760" s="142"/>
      <c r="D760" s="142"/>
      <c r="E760" s="142"/>
      <c r="F760" s="142"/>
      <c r="G760" s="142"/>
      <c r="H760" s="142"/>
      <c r="I760" s="142"/>
      <c r="J760" s="142"/>
      <c r="K760" s="142"/>
      <c r="L760" s="142"/>
      <c r="M760" s="142"/>
      <c r="N760" s="142"/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</row>
    <row r="761">
      <c r="A761" s="142"/>
      <c r="B761" s="143"/>
      <c r="C761" s="142"/>
      <c r="D761" s="142"/>
      <c r="E761" s="142"/>
      <c r="F761" s="142"/>
      <c r="G761" s="142"/>
      <c r="H761" s="142"/>
      <c r="I761" s="142"/>
      <c r="J761" s="142"/>
      <c r="K761" s="142"/>
      <c r="L761" s="142"/>
      <c r="M761" s="142"/>
      <c r="N761" s="142"/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</row>
    <row r="762">
      <c r="A762" s="142"/>
      <c r="B762" s="143"/>
      <c r="C762" s="142"/>
      <c r="D762" s="142"/>
      <c r="E762" s="142"/>
      <c r="F762" s="142"/>
      <c r="G762" s="142"/>
      <c r="H762" s="142"/>
      <c r="I762" s="142"/>
      <c r="J762" s="142"/>
      <c r="K762" s="142"/>
      <c r="L762" s="142"/>
      <c r="M762" s="142"/>
      <c r="N762" s="142"/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</row>
    <row r="763">
      <c r="A763" s="142"/>
      <c r="B763" s="143"/>
      <c r="C763" s="142"/>
      <c r="D763" s="142"/>
      <c r="E763" s="142"/>
      <c r="F763" s="142"/>
      <c r="G763" s="142"/>
      <c r="H763" s="142"/>
      <c r="I763" s="142"/>
      <c r="J763" s="142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</row>
    <row r="764">
      <c r="A764" s="142"/>
      <c r="B764" s="143"/>
      <c r="C764" s="142"/>
      <c r="D764" s="142"/>
      <c r="E764" s="142"/>
      <c r="F764" s="142"/>
      <c r="G764" s="142"/>
      <c r="H764" s="142"/>
      <c r="I764" s="142"/>
      <c r="J764" s="142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</row>
    <row r="765">
      <c r="A765" s="142"/>
      <c r="B765" s="143"/>
      <c r="C765" s="142"/>
      <c r="D765" s="142"/>
      <c r="E765" s="142"/>
      <c r="F765" s="142"/>
      <c r="G765" s="142"/>
      <c r="H765" s="142"/>
      <c r="I765" s="142"/>
      <c r="J765" s="142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</row>
    <row r="766">
      <c r="A766" s="142"/>
      <c r="B766" s="143"/>
      <c r="C766" s="142"/>
      <c r="D766" s="142"/>
      <c r="E766" s="142"/>
      <c r="F766" s="142"/>
      <c r="G766" s="142"/>
      <c r="H766" s="142"/>
      <c r="I766" s="142"/>
      <c r="J766" s="142"/>
      <c r="K766" s="142"/>
      <c r="L766" s="142"/>
      <c r="M766" s="142"/>
      <c r="N766" s="142"/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</row>
    <row r="767">
      <c r="A767" s="142"/>
      <c r="B767" s="143"/>
      <c r="C767" s="142"/>
      <c r="D767" s="142"/>
      <c r="E767" s="142"/>
      <c r="F767" s="142"/>
      <c r="G767" s="142"/>
      <c r="H767" s="142"/>
      <c r="I767" s="142"/>
      <c r="J767" s="142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</row>
    <row r="768">
      <c r="A768" s="142"/>
      <c r="B768" s="143"/>
      <c r="C768" s="142"/>
      <c r="D768" s="142"/>
      <c r="E768" s="142"/>
      <c r="F768" s="142"/>
      <c r="G768" s="142"/>
      <c r="H768" s="142"/>
      <c r="I768" s="142"/>
      <c r="J768" s="142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</row>
    <row r="769">
      <c r="A769" s="142"/>
      <c r="B769" s="143"/>
      <c r="C769" s="142"/>
      <c r="D769" s="142"/>
      <c r="E769" s="142"/>
      <c r="F769" s="142"/>
      <c r="G769" s="142"/>
      <c r="H769" s="142"/>
      <c r="I769" s="142"/>
      <c r="J769" s="142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</row>
    <row r="770">
      <c r="A770" s="142"/>
      <c r="B770" s="143"/>
      <c r="C770" s="142"/>
      <c r="D770" s="142"/>
      <c r="E770" s="142"/>
      <c r="F770" s="142"/>
      <c r="G770" s="142"/>
      <c r="H770" s="142"/>
      <c r="I770" s="142"/>
      <c r="J770" s="142"/>
      <c r="K770" s="142"/>
      <c r="L770" s="142"/>
      <c r="M770" s="142"/>
      <c r="N770" s="142"/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</row>
    <row r="771">
      <c r="A771" s="142"/>
      <c r="B771" s="143"/>
      <c r="C771" s="142"/>
      <c r="D771" s="142"/>
      <c r="E771" s="142"/>
      <c r="F771" s="142"/>
      <c r="G771" s="142"/>
      <c r="H771" s="142"/>
      <c r="I771" s="142"/>
      <c r="J771" s="142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</row>
    <row r="772">
      <c r="A772" s="142"/>
      <c r="B772" s="143"/>
      <c r="C772" s="142"/>
      <c r="D772" s="142"/>
      <c r="E772" s="142"/>
      <c r="F772" s="142"/>
      <c r="G772" s="142"/>
      <c r="H772" s="142"/>
      <c r="I772" s="142"/>
      <c r="J772" s="142"/>
      <c r="K772" s="142"/>
      <c r="L772" s="142"/>
      <c r="M772" s="142"/>
      <c r="N772" s="142"/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</row>
    <row r="773">
      <c r="A773" s="142"/>
      <c r="B773" s="143"/>
      <c r="C773" s="142"/>
      <c r="D773" s="142"/>
      <c r="E773" s="142"/>
      <c r="F773" s="142"/>
      <c r="G773" s="142"/>
      <c r="H773" s="142"/>
      <c r="I773" s="142"/>
      <c r="J773" s="142"/>
      <c r="K773" s="142"/>
      <c r="L773" s="142"/>
      <c r="M773" s="142"/>
      <c r="N773" s="142"/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</row>
    <row r="774">
      <c r="A774" s="142"/>
      <c r="B774" s="143"/>
      <c r="C774" s="142"/>
      <c r="D774" s="142"/>
      <c r="E774" s="142"/>
      <c r="F774" s="142"/>
      <c r="G774" s="142"/>
      <c r="H774" s="142"/>
      <c r="I774" s="142"/>
      <c r="J774" s="142"/>
      <c r="K774" s="142"/>
      <c r="L774" s="142"/>
      <c r="M774" s="142"/>
      <c r="N774" s="142"/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</row>
    <row r="775">
      <c r="A775" s="142"/>
      <c r="B775" s="143"/>
      <c r="C775" s="142"/>
      <c r="D775" s="142"/>
      <c r="E775" s="142"/>
      <c r="F775" s="142"/>
      <c r="G775" s="142"/>
      <c r="H775" s="142"/>
      <c r="I775" s="142"/>
      <c r="J775" s="142"/>
      <c r="K775" s="142"/>
      <c r="L775" s="142"/>
      <c r="M775" s="142"/>
      <c r="N775" s="142"/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</row>
    <row r="776">
      <c r="A776" s="142"/>
      <c r="B776" s="143"/>
      <c r="C776" s="142"/>
      <c r="D776" s="142"/>
      <c r="E776" s="142"/>
      <c r="F776" s="142"/>
      <c r="G776" s="142"/>
      <c r="H776" s="142"/>
      <c r="I776" s="142"/>
      <c r="J776" s="142"/>
      <c r="K776" s="142"/>
      <c r="L776" s="142"/>
      <c r="M776" s="142"/>
      <c r="N776" s="142"/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</row>
    <row r="777">
      <c r="A777" s="142"/>
      <c r="B777" s="143"/>
      <c r="C777" s="142"/>
      <c r="D777" s="142"/>
      <c r="E777" s="142"/>
      <c r="F777" s="142"/>
      <c r="G777" s="142"/>
      <c r="H777" s="142"/>
      <c r="I777" s="142"/>
      <c r="J777" s="142"/>
      <c r="K777" s="142"/>
      <c r="L777" s="142"/>
      <c r="M777" s="142"/>
      <c r="N777" s="142"/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</row>
    <row r="778">
      <c r="A778" s="142"/>
      <c r="B778" s="143"/>
      <c r="C778" s="142"/>
      <c r="D778" s="142"/>
      <c r="E778" s="142"/>
      <c r="F778" s="142"/>
      <c r="G778" s="142"/>
      <c r="H778" s="142"/>
      <c r="I778" s="142"/>
      <c r="J778" s="142"/>
      <c r="K778" s="142"/>
      <c r="L778" s="142"/>
      <c r="M778" s="142"/>
      <c r="N778" s="142"/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</row>
    <row r="779">
      <c r="A779" s="142"/>
      <c r="B779" s="143"/>
      <c r="C779" s="142"/>
      <c r="D779" s="142"/>
      <c r="E779" s="142"/>
      <c r="F779" s="142"/>
      <c r="G779" s="142"/>
      <c r="H779" s="142"/>
      <c r="I779" s="142"/>
      <c r="J779" s="142"/>
      <c r="K779" s="142"/>
      <c r="L779" s="142"/>
      <c r="M779" s="142"/>
      <c r="N779" s="142"/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</row>
    <row r="780">
      <c r="A780" s="142"/>
      <c r="B780" s="143"/>
      <c r="C780" s="142"/>
      <c r="D780" s="142"/>
      <c r="E780" s="142"/>
      <c r="F780" s="142"/>
      <c r="G780" s="142"/>
      <c r="H780" s="142"/>
      <c r="I780" s="142"/>
      <c r="J780" s="142"/>
      <c r="K780" s="142"/>
      <c r="L780" s="142"/>
      <c r="M780" s="142"/>
      <c r="N780" s="142"/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</row>
    <row r="781">
      <c r="A781" s="142"/>
      <c r="B781" s="143"/>
      <c r="C781" s="142"/>
      <c r="D781" s="142"/>
      <c r="E781" s="142"/>
      <c r="F781" s="142"/>
      <c r="G781" s="142"/>
      <c r="H781" s="142"/>
      <c r="I781" s="142"/>
      <c r="J781" s="142"/>
      <c r="K781" s="142"/>
      <c r="L781" s="142"/>
      <c r="M781" s="142"/>
      <c r="N781" s="142"/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</row>
    <row r="782">
      <c r="A782" s="142"/>
      <c r="B782" s="143"/>
      <c r="C782" s="142"/>
      <c r="D782" s="142"/>
      <c r="E782" s="142"/>
      <c r="F782" s="142"/>
      <c r="G782" s="142"/>
      <c r="H782" s="142"/>
      <c r="I782" s="142"/>
      <c r="J782" s="142"/>
      <c r="K782" s="142"/>
      <c r="L782" s="142"/>
      <c r="M782" s="142"/>
      <c r="N782" s="142"/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</row>
    <row r="783">
      <c r="A783" s="142"/>
      <c r="B783" s="143"/>
      <c r="C783" s="142"/>
      <c r="D783" s="142"/>
      <c r="E783" s="142"/>
      <c r="F783" s="142"/>
      <c r="G783" s="142"/>
      <c r="H783" s="142"/>
      <c r="I783" s="142"/>
      <c r="J783" s="142"/>
      <c r="K783" s="142"/>
      <c r="L783" s="142"/>
      <c r="M783" s="142"/>
      <c r="N783" s="142"/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</row>
    <row r="784">
      <c r="A784" s="142"/>
      <c r="B784" s="143"/>
      <c r="C784" s="142"/>
      <c r="D784" s="142"/>
      <c r="E784" s="142"/>
      <c r="F784" s="142"/>
      <c r="G784" s="142"/>
      <c r="H784" s="142"/>
      <c r="I784" s="142"/>
      <c r="J784" s="142"/>
      <c r="K784" s="142"/>
      <c r="L784" s="142"/>
      <c r="M784" s="142"/>
      <c r="N784" s="142"/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</row>
    <row r="785">
      <c r="A785" s="142"/>
      <c r="B785" s="143"/>
      <c r="C785" s="142"/>
      <c r="D785" s="142"/>
      <c r="E785" s="142"/>
      <c r="F785" s="142"/>
      <c r="G785" s="142"/>
      <c r="H785" s="142"/>
      <c r="I785" s="142"/>
      <c r="J785" s="142"/>
      <c r="K785" s="142"/>
      <c r="L785" s="142"/>
      <c r="M785" s="142"/>
      <c r="N785" s="142"/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</row>
    <row r="786">
      <c r="A786" s="142"/>
      <c r="B786" s="143"/>
      <c r="C786" s="142"/>
      <c r="D786" s="142"/>
      <c r="E786" s="142"/>
      <c r="F786" s="142"/>
      <c r="G786" s="142"/>
      <c r="H786" s="142"/>
      <c r="I786" s="142"/>
      <c r="J786" s="142"/>
      <c r="K786" s="142"/>
      <c r="L786" s="142"/>
      <c r="M786" s="142"/>
      <c r="N786" s="142"/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</row>
    <row r="787">
      <c r="A787" s="142"/>
      <c r="B787" s="143"/>
      <c r="C787" s="142"/>
      <c r="D787" s="142"/>
      <c r="E787" s="142"/>
      <c r="F787" s="142"/>
      <c r="G787" s="142"/>
      <c r="H787" s="142"/>
      <c r="I787" s="142"/>
      <c r="J787" s="142"/>
      <c r="K787" s="142"/>
      <c r="L787" s="142"/>
      <c r="M787" s="142"/>
      <c r="N787" s="142"/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</row>
    <row r="788">
      <c r="A788" s="142"/>
      <c r="B788" s="143"/>
      <c r="C788" s="142"/>
      <c r="D788" s="142"/>
      <c r="E788" s="142"/>
      <c r="F788" s="142"/>
      <c r="G788" s="142"/>
      <c r="H788" s="142"/>
      <c r="I788" s="142"/>
      <c r="J788" s="142"/>
      <c r="K788" s="142"/>
      <c r="L788" s="142"/>
      <c r="M788" s="142"/>
      <c r="N788" s="142"/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</row>
    <row r="789">
      <c r="A789" s="142"/>
      <c r="B789" s="143"/>
      <c r="C789" s="142"/>
      <c r="D789" s="142"/>
      <c r="E789" s="142"/>
      <c r="F789" s="142"/>
      <c r="G789" s="142"/>
      <c r="H789" s="142"/>
      <c r="I789" s="142"/>
      <c r="J789" s="142"/>
      <c r="K789" s="142"/>
      <c r="L789" s="142"/>
      <c r="M789" s="142"/>
      <c r="N789" s="142"/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</row>
    <row r="790">
      <c r="A790" s="142"/>
      <c r="B790" s="143"/>
      <c r="C790" s="142"/>
      <c r="D790" s="142"/>
      <c r="E790" s="142"/>
      <c r="F790" s="142"/>
      <c r="G790" s="142"/>
      <c r="H790" s="142"/>
      <c r="I790" s="142"/>
      <c r="J790" s="142"/>
      <c r="K790" s="142"/>
      <c r="L790" s="142"/>
      <c r="M790" s="142"/>
      <c r="N790" s="142"/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</row>
    <row r="791">
      <c r="A791" s="142"/>
      <c r="B791" s="143"/>
      <c r="C791" s="142"/>
      <c r="D791" s="142"/>
      <c r="E791" s="142"/>
      <c r="F791" s="142"/>
      <c r="G791" s="142"/>
      <c r="H791" s="142"/>
      <c r="I791" s="142"/>
      <c r="J791" s="142"/>
      <c r="K791" s="142"/>
      <c r="L791" s="142"/>
      <c r="M791" s="142"/>
      <c r="N791" s="142"/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</row>
    <row r="792">
      <c r="A792" s="142"/>
      <c r="B792" s="143"/>
      <c r="C792" s="142"/>
      <c r="D792" s="142"/>
      <c r="E792" s="142"/>
      <c r="F792" s="142"/>
      <c r="G792" s="142"/>
      <c r="H792" s="142"/>
      <c r="I792" s="142"/>
      <c r="J792" s="142"/>
      <c r="K792" s="142"/>
      <c r="L792" s="142"/>
      <c r="M792" s="142"/>
      <c r="N792" s="142"/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</row>
    <row r="793">
      <c r="A793" s="142"/>
      <c r="B793" s="143"/>
      <c r="C793" s="142"/>
      <c r="D793" s="142"/>
      <c r="E793" s="142"/>
      <c r="F793" s="142"/>
      <c r="G793" s="142"/>
      <c r="H793" s="142"/>
      <c r="I793" s="142"/>
      <c r="J793" s="142"/>
      <c r="K793" s="142"/>
      <c r="L793" s="142"/>
      <c r="M793" s="142"/>
      <c r="N793" s="142"/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</row>
    <row r="794">
      <c r="A794" s="142"/>
      <c r="B794" s="143"/>
      <c r="C794" s="142"/>
      <c r="D794" s="142"/>
      <c r="E794" s="142"/>
      <c r="F794" s="142"/>
      <c r="G794" s="142"/>
      <c r="H794" s="142"/>
      <c r="I794" s="142"/>
      <c r="J794" s="142"/>
      <c r="K794" s="142"/>
      <c r="L794" s="142"/>
      <c r="M794" s="142"/>
      <c r="N794" s="142"/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</row>
    <row r="795">
      <c r="A795" s="142"/>
      <c r="B795" s="143"/>
      <c r="C795" s="142"/>
      <c r="D795" s="142"/>
      <c r="E795" s="142"/>
      <c r="F795" s="142"/>
      <c r="G795" s="142"/>
      <c r="H795" s="142"/>
      <c r="I795" s="142"/>
      <c r="J795" s="142"/>
      <c r="K795" s="142"/>
      <c r="L795" s="142"/>
      <c r="M795" s="142"/>
      <c r="N795" s="142"/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</row>
    <row r="796">
      <c r="A796" s="142"/>
      <c r="B796" s="143"/>
      <c r="C796" s="142"/>
      <c r="D796" s="142"/>
      <c r="E796" s="142"/>
      <c r="F796" s="142"/>
      <c r="G796" s="142"/>
      <c r="H796" s="142"/>
      <c r="I796" s="142"/>
      <c r="J796" s="142"/>
      <c r="K796" s="142"/>
      <c r="L796" s="142"/>
      <c r="M796" s="142"/>
      <c r="N796" s="142"/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</row>
    <row r="797">
      <c r="A797" s="142"/>
      <c r="B797" s="143"/>
      <c r="C797" s="142"/>
      <c r="D797" s="142"/>
      <c r="E797" s="142"/>
      <c r="F797" s="142"/>
      <c r="G797" s="142"/>
      <c r="H797" s="142"/>
      <c r="I797" s="142"/>
      <c r="J797" s="142"/>
      <c r="K797" s="142"/>
      <c r="L797" s="142"/>
      <c r="M797" s="142"/>
      <c r="N797" s="142"/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</row>
    <row r="798">
      <c r="A798" s="142"/>
      <c r="B798" s="143"/>
      <c r="C798" s="142"/>
      <c r="D798" s="142"/>
      <c r="E798" s="142"/>
      <c r="F798" s="142"/>
      <c r="G798" s="142"/>
      <c r="H798" s="142"/>
      <c r="I798" s="142"/>
      <c r="J798" s="142"/>
      <c r="K798" s="142"/>
      <c r="L798" s="142"/>
      <c r="M798" s="142"/>
      <c r="N798" s="142"/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</row>
    <row r="799">
      <c r="A799" s="142"/>
      <c r="B799" s="143"/>
      <c r="C799" s="142"/>
      <c r="D799" s="142"/>
      <c r="E799" s="142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</row>
    <row r="800">
      <c r="A800" s="142"/>
      <c r="B800" s="143"/>
      <c r="C800" s="142"/>
      <c r="D800" s="142"/>
      <c r="E800" s="142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</row>
    <row r="801">
      <c r="A801" s="142"/>
      <c r="B801" s="143"/>
      <c r="C801" s="142"/>
      <c r="D801" s="142"/>
      <c r="E801" s="142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</row>
    <row r="802">
      <c r="A802" s="142"/>
      <c r="B802" s="143"/>
      <c r="C802" s="142"/>
      <c r="D802" s="142"/>
      <c r="E802" s="142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</row>
    <row r="803">
      <c r="A803" s="142"/>
      <c r="B803" s="143"/>
      <c r="C803" s="142"/>
      <c r="D803" s="142"/>
      <c r="E803" s="142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</row>
    <row r="804">
      <c r="A804" s="142"/>
      <c r="B804" s="143"/>
      <c r="C804" s="142"/>
      <c r="D804" s="142"/>
      <c r="E804" s="142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</row>
    <row r="805">
      <c r="A805" s="142"/>
      <c r="B805" s="143"/>
      <c r="C805" s="142"/>
      <c r="D805" s="142"/>
      <c r="E805" s="142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</row>
    <row r="806">
      <c r="A806" s="142"/>
      <c r="B806" s="143"/>
      <c r="C806" s="142"/>
      <c r="D806" s="142"/>
      <c r="E806" s="142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</row>
    <row r="807">
      <c r="A807" s="142"/>
      <c r="B807" s="143"/>
      <c r="C807" s="142"/>
      <c r="D807" s="142"/>
      <c r="E807" s="142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</row>
    <row r="808">
      <c r="A808" s="142"/>
      <c r="B808" s="143"/>
      <c r="C808" s="142"/>
      <c r="D808" s="142"/>
      <c r="E808" s="142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</row>
    <row r="809">
      <c r="A809" s="142"/>
      <c r="B809" s="143"/>
      <c r="C809" s="142"/>
      <c r="D809" s="142"/>
      <c r="E809" s="142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</row>
    <row r="810">
      <c r="A810" s="142"/>
      <c r="B810" s="143"/>
      <c r="C810" s="142"/>
      <c r="D810" s="142"/>
      <c r="E810" s="142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</row>
    <row r="811">
      <c r="A811" s="142"/>
      <c r="B811" s="143"/>
      <c r="C811" s="142"/>
      <c r="D811" s="142"/>
      <c r="E811" s="142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</row>
    <row r="812">
      <c r="A812" s="142"/>
      <c r="B812" s="143"/>
      <c r="C812" s="142"/>
      <c r="D812" s="142"/>
      <c r="E812" s="142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</row>
    <row r="813">
      <c r="A813" s="142"/>
      <c r="B813" s="143"/>
      <c r="C813" s="142"/>
      <c r="D813" s="142"/>
      <c r="E813" s="142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</row>
    <row r="814">
      <c r="A814" s="142"/>
      <c r="B814" s="143"/>
      <c r="C814" s="142"/>
      <c r="D814" s="142"/>
      <c r="E814" s="142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</row>
    <row r="815">
      <c r="A815" s="142"/>
      <c r="B815" s="143"/>
      <c r="C815" s="142"/>
      <c r="D815" s="142"/>
      <c r="E815" s="142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</row>
    <row r="816">
      <c r="A816" s="142"/>
      <c r="B816" s="143"/>
      <c r="C816" s="142"/>
      <c r="D816" s="142"/>
      <c r="E816" s="142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</row>
    <row r="817">
      <c r="A817" s="142"/>
      <c r="B817" s="143"/>
      <c r="C817" s="142"/>
      <c r="D817" s="142"/>
      <c r="E817" s="142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</row>
    <row r="818">
      <c r="A818" s="142"/>
      <c r="B818" s="143"/>
      <c r="C818" s="142"/>
      <c r="D818" s="142"/>
      <c r="E818" s="142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</row>
    <row r="819">
      <c r="A819" s="142"/>
      <c r="B819" s="143"/>
      <c r="C819" s="142"/>
      <c r="D819" s="142"/>
      <c r="E819" s="142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</row>
    <row r="820">
      <c r="A820" s="142"/>
      <c r="B820" s="143"/>
      <c r="C820" s="142"/>
      <c r="D820" s="142"/>
      <c r="E820" s="142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</row>
    <row r="821">
      <c r="A821" s="142"/>
      <c r="B821" s="143"/>
      <c r="C821" s="142"/>
      <c r="D821" s="142"/>
      <c r="E821" s="142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</row>
    <row r="822">
      <c r="A822" s="142"/>
      <c r="B822" s="143"/>
      <c r="C822" s="142"/>
      <c r="D822" s="142"/>
      <c r="E822" s="142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</row>
    <row r="823">
      <c r="A823" s="142"/>
      <c r="B823" s="143"/>
      <c r="C823" s="142"/>
      <c r="D823" s="142"/>
      <c r="E823" s="142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</row>
    <row r="824">
      <c r="A824" s="142"/>
      <c r="B824" s="143"/>
      <c r="C824" s="142"/>
      <c r="D824" s="142"/>
      <c r="E824" s="142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</row>
    <row r="825">
      <c r="A825" s="142"/>
      <c r="B825" s="143"/>
      <c r="C825" s="142"/>
      <c r="D825" s="142"/>
      <c r="E825" s="142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</row>
    <row r="826">
      <c r="A826" s="142"/>
      <c r="B826" s="143"/>
      <c r="C826" s="142"/>
      <c r="D826" s="142"/>
      <c r="E826" s="142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</row>
    <row r="827">
      <c r="A827" s="142"/>
      <c r="B827" s="143"/>
      <c r="C827" s="142"/>
      <c r="D827" s="142"/>
      <c r="E827" s="142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</row>
    <row r="828">
      <c r="A828" s="142"/>
      <c r="B828" s="143"/>
      <c r="C828" s="142"/>
      <c r="D828" s="142"/>
      <c r="E828" s="142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</row>
    <row r="829">
      <c r="A829" s="142"/>
      <c r="B829" s="143"/>
      <c r="C829" s="142"/>
      <c r="D829" s="142"/>
      <c r="E829" s="142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</row>
    <row r="830">
      <c r="A830" s="142"/>
      <c r="B830" s="143"/>
      <c r="C830" s="142"/>
      <c r="D830" s="142"/>
      <c r="E830" s="142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</row>
    <row r="831">
      <c r="A831" s="142"/>
      <c r="B831" s="143"/>
      <c r="C831" s="142"/>
      <c r="D831" s="142"/>
      <c r="E831" s="142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</row>
    <row r="832">
      <c r="A832" s="142"/>
      <c r="B832" s="143"/>
      <c r="C832" s="142"/>
      <c r="D832" s="142"/>
      <c r="E832" s="142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</row>
    <row r="833">
      <c r="A833" s="142"/>
      <c r="B833" s="143"/>
      <c r="C833" s="142"/>
      <c r="D833" s="142"/>
      <c r="E833" s="142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</row>
    <row r="834">
      <c r="A834" s="142"/>
      <c r="B834" s="143"/>
      <c r="C834" s="142"/>
      <c r="D834" s="142"/>
      <c r="E834" s="142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</row>
    <row r="835">
      <c r="A835" s="142"/>
      <c r="B835" s="143"/>
      <c r="C835" s="142"/>
      <c r="D835" s="142"/>
      <c r="E835" s="142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</row>
    <row r="836">
      <c r="A836" s="142"/>
      <c r="B836" s="143"/>
      <c r="C836" s="142"/>
      <c r="D836" s="142"/>
      <c r="E836" s="142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</row>
    <row r="837">
      <c r="A837" s="142"/>
      <c r="B837" s="143"/>
      <c r="C837" s="142"/>
      <c r="D837" s="142"/>
      <c r="E837" s="142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</row>
    <row r="838">
      <c r="A838" s="142"/>
      <c r="B838" s="143"/>
      <c r="C838" s="142"/>
      <c r="D838" s="142"/>
      <c r="E838" s="142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</row>
    <row r="839">
      <c r="A839" s="142"/>
      <c r="B839" s="143"/>
      <c r="C839" s="142"/>
      <c r="D839" s="142"/>
      <c r="E839" s="142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</row>
    <row r="840">
      <c r="A840" s="142"/>
      <c r="B840" s="143"/>
      <c r="C840" s="142"/>
      <c r="D840" s="142"/>
      <c r="E840" s="142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</row>
    <row r="841">
      <c r="A841" s="142"/>
      <c r="B841" s="143"/>
      <c r="C841" s="142"/>
      <c r="D841" s="142"/>
      <c r="E841" s="142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</row>
    <row r="842">
      <c r="A842" s="142"/>
      <c r="B842" s="143"/>
      <c r="C842" s="142"/>
      <c r="D842" s="142"/>
      <c r="E842" s="142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</row>
    <row r="843">
      <c r="A843" s="142"/>
      <c r="B843" s="143"/>
      <c r="C843" s="142"/>
      <c r="D843" s="142"/>
      <c r="E843" s="142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</row>
    <row r="844">
      <c r="A844" s="142"/>
      <c r="B844" s="143"/>
      <c r="C844" s="142"/>
      <c r="D844" s="142"/>
      <c r="E844" s="142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</row>
    <row r="845">
      <c r="A845" s="142"/>
      <c r="B845" s="143"/>
      <c r="C845" s="142"/>
      <c r="D845" s="142"/>
      <c r="E845" s="142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</row>
    <row r="846">
      <c r="A846" s="142"/>
      <c r="B846" s="143"/>
      <c r="C846" s="142"/>
      <c r="D846" s="142"/>
      <c r="E846" s="142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</row>
    <row r="847">
      <c r="A847" s="142"/>
      <c r="B847" s="143"/>
      <c r="C847" s="142"/>
      <c r="D847" s="142"/>
      <c r="E847" s="142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</row>
    <row r="848">
      <c r="A848" s="142"/>
      <c r="B848" s="143"/>
      <c r="C848" s="142"/>
      <c r="D848" s="142"/>
      <c r="E848" s="142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</row>
    <row r="849">
      <c r="A849" s="142"/>
      <c r="B849" s="143"/>
      <c r="C849" s="142"/>
      <c r="D849" s="142"/>
      <c r="E849" s="142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</row>
    <row r="850">
      <c r="A850" s="142"/>
      <c r="B850" s="143"/>
      <c r="C850" s="142"/>
      <c r="D850" s="142"/>
      <c r="E850" s="142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</row>
    <row r="851">
      <c r="A851" s="142"/>
      <c r="B851" s="143"/>
      <c r="C851" s="142"/>
      <c r="D851" s="142"/>
      <c r="E851" s="142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</row>
    <row r="852">
      <c r="A852" s="142"/>
      <c r="B852" s="143"/>
      <c r="C852" s="142"/>
      <c r="D852" s="142"/>
      <c r="E852" s="142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</row>
    <row r="853">
      <c r="A853" s="142"/>
      <c r="B853" s="143"/>
      <c r="C853" s="142"/>
      <c r="D853" s="142"/>
      <c r="E853" s="142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</row>
    <row r="854">
      <c r="A854" s="142"/>
      <c r="B854" s="143"/>
      <c r="C854" s="142"/>
      <c r="D854" s="142"/>
      <c r="E854" s="142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</row>
    <row r="855">
      <c r="A855" s="142"/>
      <c r="B855" s="143"/>
      <c r="C855" s="142"/>
      <c r="D855" s="142"/>
      <c r="E855" s="142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</row>
    <row r="856">
      <c r="A856" s="142"/>
      <c r="B856" s="143"/>
      <c r="C856" s="142"/>
      <c r="D856" s="142"/>
      <c r="E856" s="142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</row>
    <row r="857">
      <c r="A857" s="142"/>
      <c r="B857" s="143"/>
      <c r="C857" s="142"/>
      <c r="D857" s="142"/>
      <c r="E857" s="142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</row>
    <row r="858">
      <c r="A858" s="142"/>
      <c r="B858" s="143"/>
      <c r="C858" s="142"/>
      <c r="D858" s="142"/>
      <c r="E858" s="142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</row>
    <row r="859">
      <c r="A859" s="142"/>
      <c r="B859" s="143"/>
      <c r="C859" s="142"/>
      <c r="D859" s="142"/>
      <c r="E859" s="142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</row>
    <row r="860">
      <c r="A860" s="142"/>
      <c r="B860" s="143"/>
      <c r="C860" s="142"/>
      <c r="D860" s="142"/>
      <c r="E860" s="142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</row>
    <row r="861">
      <c r="A861" s="142"/>
      <c r="B861" s="143"/>
      <c r="C861" s="142"/>
      <c r="D861" s="142"/>
      <c r="E861" s="142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</row>
    <row r="862">
      <c r="A862" s="142"/>
      <c r="B862" s="143"/>
      <c r="C862" s="142"/>
      <c r="D862" s="142"/>
      <c r="E862" s="142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</row>
    <row r="863">
      <c r="A863" s="142"/>
      <c r="B863" s="143"/>
      <c r="C863" s="142"/>
      <c r="D863" s="142"/>
      <c r="E863" s="142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</row>
    <row r="864">
      <c r="A864" s="142"/>
      <c r="B864" s="143"/>
      <c r="C864" s="142"/>
      <c r="D864" s="142"/>
      <c r="E864" s="142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</row>
    <row r="865">
      <c r="A865" s="142"/>
      <c r="B865" s="143"/>
      <c r="C865" s="142"/>
      <c r="D865" s="142"/>
      <c r="E865" s="142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</row>
    <row r="866">
      <c r="A866" s="142"/>
      <c r="B866" s="143"/>
      <c r="C866" s="142"/>
      <c r="D866" s="142"/>
      <c r="E866" s="142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</row>
    <row r="867">
      <c r="A867" s="142"/>
      <c r="B867" s="143"/>
      <c r="C867" s="142"/>
      <c r="D867" s="142"/>
      <c r="E867" s="142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</row>
    <row r="868">
      <c r="A868" s="142"/>
      <c r="B868" s="143"/>
      <c r="C868" s="142"/>
      <c r="D868" s="142"/>
      <c r="E868" s="142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</row>
    <row r="869">
      <c r="A869" s="142"/>
      <c r="B869" s="143"/>
      <c r="C869" s="142"/>
      <c r="D869" s="142"/>
      <c r="E869" s="142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</row>
    <row r="870">
      <c r="A870" s="142"/>
      <c r="B870" s="143"/>
      <c r="C870" s="142"/>
      <c r="D870" s="142"/>
      <c r="E870" s="142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</row>
    <row r="871">
      <c r="A871" s="142"/>
      <c r="B871" s="143"/>
      <c r="C871" s="142"/>
      <c r="D871" s="142"/>
      <c r="E871" s="142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</row>
    <row r="872">
      <c r="A872" s="142"/>
      <c r="B872" s="143"/>
      <c r="C872" s="142"/>
      <c r="D872" s="142"/>
      <c r="E872" s="142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</row>
    <row r="873">
      <c r="A873" s="142"/>
      <c r="B873" s="143"/>
      <c r="C873" s="142"/>
      <c r="D873" s="142"/>
      <c r="E873" s="142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</row>
    <row r="874">
      <c r="A874" s="142"/>
      <c r="B874" s="143"/>
      <c r="C874" s="142"/>
      <c r="D874" s="142"/>
      <c r="E874" s="142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</row>
    <row r="875">
      <c r="A875" s="142"/>
      <c r="B875" s="143"/>
      <c r="C875" s="142"/>
      <c r="D875" s="142"/>
      <c r="E875" s="142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</row>
    <row r="876">
      <c r="A876" s="142"/>
      <c r="B876" s="143"/>
      <c r="C876" s="142"/>
      <c r="D876" s="142"/>
      <c r="E876" s="142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</row>
    <row r="877">
      <c r="A877" s="142"/>
      <c r="B877" s="143"/>
      <c r="C877" s="142"/>
      <c r="D877" s="142"/>
      <c r="E877" s="142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</row>
    <row r="878">
      <c r="A878" s="142"/>
      <c r="B878" s="143"/>
      <c r="C878" s="142"/>
      <c r="D878" s="142"/>
      <c r="E878" s="142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</row>
    <row r="879">
      <c r="A879" s="142"/>
      <c r="B879" s="143"/>
      <c r="C879" s="142"/>
      <c r="D879" s="142"/>
      <c r="E879" s="142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</row>
    <row r="880">
      <c r="A880" s="142"/>
      <c r="B880" s="143"/>
      <c r="C880" s="142"/>
      <c r="D880" s="142"/>
      <c r="E880" s="142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</row>
    <row r="881">
      <c r="A881" s="142"/>
      <c r="B881" s="143"/>
      <c r="C881" s="142"/>
      <c r="D881" s="142"/>
      <c r="E881" s="142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</row>
    <row r="882">
      <c r="A882" s="142"/>
      <c r="B882" s="143"/>
      <c r="C882" s="142"/>
      <c r="D882" s="142"/>
      <c r="E882" s="142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</row>
    <row r="883">
      <c r="A883" s="142"/>
      <c r="B883" s="143"/>
      <c r="C883" s="142"/>
      <c r="D883" s="142"/>
      <c r="E883" s="142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</row>
    <row r="884">
      <c r="A884" s="142"/>
      <c r="B884" s="143"/>
      <c r="C884" s="142"/>
      <c r="D884" s="142"/>
      <c r="E884" s="142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</row>
    <row r="885">
      <c r="A885" s="142"/>
      <c r="B885" s="143"/>
      <c r="C885" s="142"/>
      <c r="D885" s="142"/>
      <c r="E885" s="142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</row>
    <row r="886">
      <c r="A886" s="142"/>
      <c r="B886" s="143"/>
      <c r="C886" s="142"/>
      <c r="D886" s="142"/>
      <c r="E886" s="142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</row>
    <row r="887">
      <c r="A887" s="142"/>
      <c r="B887" s="143"/>
      <c r="C887" s="142"/>
      <c r="D887" s="142"/>
      <c r="E887" s="142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</row>
    <row r="888">
      <c r="A888" s="142"/>
      <c r="B888" s="143"/>
      <c r="C888" s="142"/>
      <c r="D888" s="142"/>
      <c r="E888" s="142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</row>
    <row r="889">
      <c r="A889" s="142"/>
      <c r="B889" s="143"/>
      <c r="C889" s="142"/>
      <c r="D889" s="142"/>
      <c r="E889" s="142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</row>
    <row r="890">
      <c r="A890" s="142"/>
      <c r="B890" s="143"/>
      <c r="C890" s="142"/>
      <c r="D890" s="142"/>
      <c r="E890" s="142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</row>
    <row r="891">
      <c r="A891" s="142"/>
      <c r="B891" s="143"/>
      <c r="C891" s="142"/>
      <c r="D891" s="142"/>
      <c r="E891" s="142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</row>
    <row r="892">
      <c r="A892" s="142"/>
      <c r="B892" s="143"/>
      <c r="C892" s="142"/>
      <c r="D892" s="142"/>
      <c r="E892" s="142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</row>
    <row r="893">
      <c r="A893" s="142"/>
      <c r="B893" s="143"/>
      <c r="C893" s="142"/>
      <c r="D893" s="142"/>
      <c r="E893" s="142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</row>
    <row r="894">
      <c r="A894" s="142"/>
      <c r="B894" s="143"/>
      <c r="C894" s="142"/>
      <c r="D894" s="142"/>
      <c r="E894" s="142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</row>
    <row r="895">
      <c r="A895" s="142"/>
      <c r="B895" s="143"/>
      <c r="C895" s="142"/>
      <c r="D895" s="142"/>
      <c r="E895" s="142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</row>
    <row r="896">
      <c r="A896" s="142"/>
      <c r="B896" s="143"/>
      <c r="C896" s="142"/>
      <c r="D896" s="142"/>
      <c r="E896" s="142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</row>
    <row r="897">
      <c r="A897" s="142"/>
      <c r="B897" s="143"/>
      <c r="C897" s="142"/>
      <c r="D897" s="142"/>
      <c r="E897" s="142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</row>
    <row r="898">
      <c r="A898" s="142"/>
      <c r="B898" s="143"/>
      <c r="C898" s="142"/>
      <c r="D898" s="142"/>
      <c r="E898" s="142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</row>
    <row r="899">
      <c r="A899" s="142"/>
      <c r="B899" s="143"/>
      <c r="C899" s="142"/>
      <c r="D899" s="142"/>
      <c r="E899" s="142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</row>
    <row r="900">
      <c r="A900" s="142"/>
      <c r="B900" s="143"/>
      <c r="C900" s="142"/>
      <c r="D900" s="142"/>
      <c r="E900" s="142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</row>
    <row r="901">
      <c r="A901" s="142"/>
      <c r="B901" s="143"/>
      <c r="C901" s="142"/>
      <c r="D901" s="142"/>
      <c r="E901" s="142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</row>
    <row r="902">
      <c r="A902" s="142"/>
      <c r="B902" s="143"/>
      <c r="C902" s="142"/>
      <c r="D902" s="142"/>
      <c r="E902" s="142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</row>
    <row r="903">
      <c r="A903" s="142"/>
      <c r="B903" s="143"/>
      <c r="C903" s="142"/>
      <c r="D903" s="142"/>
      <c r="E903" s="142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</row>
    <row r="904">
      <c r="A904" s="142"/>
      <c r="B904" s="143"/>
      <c r="C904" s="142"/>
      <c r="D904" s="142"/>
      <c r="E904" s="142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</row>
    <row r="905">
      <c r="A905" s="142"/>
      <c r="B905" s="143"/>
      <c r="C905" s="142"/>
      <c r="D905" s="142"/>
      <c r="E905" s="142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</row>
    <row r="906">
      <c r="A906" s="142"/>
      <c r="B906" s="143"/>
      <c r="C906" s="142"/>
      <c r="D906" s="142"/>
      <c r="E906" s="142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</row>
    <row r="907">
      <c r="A907" s="142"/>
      <c r="B907" s="143"/>
      <c r="C907" s="142"/>
      <c r="D907" s="142"/>
      <c r="E907" s="142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</row>
    <row r="908">
      <c r="A908" s="142"/>
      <c r="B908" s="143"/>
      <c r="C908" s="142"/>
      <c r="D908" s="142"/>
      <c r="E908" s="142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</row>
    <row r="909">
      <c r="A909" s="142"/>
      <c r="B909" s="143"/>
      <c r="C909" s="142"/>
      <c r="D909" s="142"/>
      <c r="E909" s="142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</row>
    <row r="910">
      <c r="A910" s="142"/>
      <c r="B910" s="143"/>
      <c r="C910" s="142"/>
      <c r="D910" s="142"/>
      <c r="E910" s="142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</row>
    <row r="911">
      <c r="A911" s="142"/>
      <c r="B911" s="143"/>
      <c r="C911" s="142"/>
      <c r="D911" s="142"/>
      <c r="E911" s="142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</row>
    <row r="912">
      <c r="A912" s="142"/>
      <c r="B912" s="143"/>
      <c r="C912" s="142"/>
      <c r="D912" s="142"/>
      <c r="E912" s="142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</row>
    <row r="913">
      <c r="A913" s="142"/>
      <c r="B913" s="143"/>
      <c r="C913" s="142"/>
      <c r="D913" s="142"/>
      <c r="E913" s="142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</row>
    <row r="914">
      <c r="A914" s="142"/>
      <c r="B914" s="143"/>
      <c r="C914" s="142"/>
      <c r="D914" s="142"/>
      <c r="E914" s="142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</row>
    <row r="915">
      <c r="A915" s="142"/>
      <c r="B915" s="143"/>
      <c r="C915" s="142"/>
      <c r="D915" s="142"/>
      <c r="E915" s="142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</row>
    <row r="916">
      <c r="A916" s="142"/>
      <c r="B916" s="143"/>
      <c r="C916" s="142"/>
      <c r="D916" s="142"/>
      <c r="E916" s="142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</row>
    <row r="917">
      <c r="A917" s="142"/>
      <c r="B917" s="143"/>
      <c r="C917" s="142"/>
      <c r="D917" s="142"/>
      <c r="E917" s="142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</row>
    <row r="918">
      <c r="A918" s="142"/>
      <c r="B918" s="143"/>
      <c r="C918" s="142"/>
      <c r="D918" s="142"/>
      <c r="E918" s="142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</row>
    <row r="919">
      <c r="A919" s="142"/>
      <c r="B919" s="143"/>
      <c r="C919" s="142"/>
      <c r="D919" s="142"/>
      <c r="E919" s="142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</row>
    <row r="920">
      <c r="A920" s="142"/>
      <c r="B920" s="143"/>
      <c r="C920" s="142"/>
      <c r="D920" s="142"/>
      <c r="E920" s="142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</row>
    <row r="921">
      <c r="A921" s="142"/>
      <c r="B921" s="143"/>
      <c r="C921" s="142"/>
      <c r="D921" s="142"/>
      <c r="E921" s="142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</row>
    <row r="922">
      <c r="A922" s="142"/>
      <c r="B922" s="143"/>
      <c r="C922" s="142"/>
      <c r="D922" s="142"/>
      <c r="E922" s="142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</row>
    <row r="923">
      <c r="A923" s="142"/>
      <c r="B923" s="143"/>
      <c r="C923" s="142"/>
      <c r="D923" s="142"/>
      <c r="E923" s="142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</row>
    <row r="924">
      <c r="A924" s="142"/>
      <c r="B924" s="143"/>
      <c r="C924" s="142"/>
      <c r="D924" s="142"/>
      <c r="E924" s="142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</row>
    <row r="925">
      <c r="A925" s="142"/>
      <c r="B925" s="143"/>
      <c r="C925" s="142"/>
      <c r="D925" s="142"/>
      <c r="E925" s="142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</row>
    <row r="926">
      <c r="A926" s="142"/>
      <c r="B926" s="143"/>
      <c r="C926" s="142"/>
      <c r="D926" s="142"/>
      <c r="E926" s="142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</row>
    <row r="927">
      <c r="A927" s="142"/>
      <c r="B927" s="143"/>
      <c r="C927" s="142"/>
      <c r="D927" s="142"/>
      <c r="E927" s="142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</row>
    <row r="928">
      <c r="A928" s="142"/>
      <c r="B928" s="143"/>
      <c r="C928" s="142"/>
      <c r="D928" s="142"/>
      <c r="E928" s="142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</row>
    <row r="929">
      <c r="A929" s="142"/>
      <c r="B929" s="143"/>
      <c r="C929" s="142"/>
      <c r="D929" s="142"/>
      <c r="E929" s="142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</row>
    <row r="930">
      <c r="A930" s="142"/>
      <c r="B930" s="143"/>
      <c r="C930" s="142"/>
      <c r="D930" s="142"/>
      <c r="E930" s="142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</row>
    <row r="931">
      <c r="A931" s="142"/>
      <c r="B931" s="143"/>
      <c r="C931" s="142"/>
      <c r="D931" s="142"/>
      <c r="E931" s="142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</row>
    <row r="932">
      <c r="A932" s="142"/>
      <c r="B932" s="143"/>
      <c r="C932" s="142"/>
      <c r="D932" s="142"/>
      <c r="E932" s="142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</row>
    <row r="933">
      <c r="A933" s="142"/>
      <c r="B933" s="143"/>
      <c r="C933" s="142"/>
      <c r="D933" s="142"/>
      <c r="E933" s="142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</row>
    <row r="934">
      <c r="A934" s="142"/>
      <c r="B934" s="143"/>
      <c r="C934" s="142"/>
      <c r="D934" s="142"/>
      <c r="E934" s="142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</row>
    <row r="935">
      <c r="A935" s="142"/>
      <c r="B935" s="143"/>
      <c r="C935" s="142"/>
      <c r="D935" s="142"/>
      <c r="E935" s="142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</row>
    <row r="936">
      <c r="A936" s="142"/>
      <c r="B936" s="143"/>
      <c r="C936" s="142"/>
      <c r="D936" s="142"/>
      <c r="E936" s="142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</row>
    <row r="937">
      <c r="A937" s="142"/>
      <c r="B937" s="143"/>
      <c r="C937" s="142"/>
      <c r="D937" s="142"/>
      <c r="E937" s="142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</row>
    <row r="938">
      <c r="A938" s="142"/>
      <c r="B938" s="143"/>
      <c r="C938" s="142"/>
      <c r="D938" s="142"/>
      <c r="E938" s="142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</row>
    <row r="939">
      <c r="A939" s="142"/>
      <c r="B939" s="143"/>
      <c r="C939" s="142"/>
      <c r="D939" s="142"/>
      <c r="E939" s="142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</row>
    <row r="940">
      <c r="A940" s="142"/>
      <c r="B940" s="143"/>
      <c r="C940" s="142"/>
      <c r="D940" s="142"/>
      <c r="E940" s="142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</row>
    <row r="941">
      <c r="A941" s="142"/>
      <c r="B941" s="143"/>
      <c r="C941" s="142"/>
      <c r="D941" s="142"/>
      <c r="E941" s="142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</row>
    <row r="942">
      <c r="A942" s="142"/>
      <c r="B942" s="143"/>
      <c r="C942" s="142"/>
      <c r="D942" s="142"/>
      <c r="E942" s="142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</row>
    <row r="943">
      <c r="A943" s="142"/>
      <c r="B943" s="143"/>
      <c r="C943" s="142"/>
      <c r="D943" s="142"/>
      <c r="E943" s="142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</row>
    <row r="944">
      <c r="A944" s="142"/>
      <c r="B944" s="143"/>
      <c r="C944" s="142"/>
      <c r="D944" s="142"/>
      <c r="E944" s="142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</row>
    <row r="945">
      <c r="A945" s="142"/>
      <c r="B945" s="143"/>
      <c r="C945" s="142"/>
      <c r="D945" s="142"/>
      <c r="E945" s="142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</row>
    <row r="946">
      <c r="A946" s="142"/>
      <c r="B946" s="143"/>
      <c r="C946" s="142"/>
      <c r="D946" s="142"/>
      <c r="E946" s="142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</row>
    <row r="947">
      <c r="A947" s="142"/>
      <c r="B947" s="143"/>
      <c r="C947" s="142"/>
      <c r="D947" s="142"/>
      <c r="E947" s="142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</row>
    <row r="948">
      <c r="A948" s="142"/>
      <c r="B948" s="143"/>
      <c r="C948" s="142"/>
      <c r="D948" s="142"/>
      <c r="E948" s="142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</row>
    <row r="949">
      <c r="A949" s="142"/>
      <c r="B949" s="143"/>
      <c r="C949" s="142"/>
      <c r="D949" s="142"/>
      <c r="E949" s="142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</row>
    <row r="950">
      <c r="A950" s="142"/>
      <c r="B950" s="143"/>
      <c r="C950" s="142"/>
      <c r="D950" s="142"/>
      <c r="E950" s="142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</row>
    <row r="951">
      <c r="A951" s="142"/>
      <c r="B951" s="143"/>
      <c r="C951" s="142"/>
      <c r="D951" s="142"/>
      <c r="E951" s="142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</row>
    <row r="952">
      <c r="A952" s="142"/>
      <c r="B952" s="143"/>
      <c r="C952" s="142"/>
      <c r="D952" s="142"/>
      <c r="E952" s="142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</row>
    <row r="953">
      <c r="A953" s="142"/>
      <c r="B953" s="143"/>
      <c r="C953" s="142"/>
      <c r="D953" s="142"/>
      <c r="E953" s="142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</row>
    <row r="954">
      <c r="A954" s="142"/>
      <c r="B954" s="143"/>
      <c r="C954" s="142"/>
      <c r="D954" s="142"/>
      <c r="E954" s="142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</row>
    <row r="955">
      <c r="A955" s="142"/>
      <c r="B955" s="143"/>
      <c r="C955" s="142"/>
      <c r="D955" s="142"/>
      <c r="E955" s="142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</row>
    <row r="956">
      <c r="A956" s="142"/>
      <c r="B956" s="143"/>
      <c r="C956" s="142"/>
      <c r="D956" s="142"/>
      <c r="E956" s="142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</row>
    <row r="957">
      <c r="A957" s="142"/>
      <c r="B957" s="143"/>
      <c r="C957" s="142"/>
      <c r="D957" s="142"/>
      <c r="E957" s="142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</row>
    <row r="958">
      <c r="A958" s="142"/>
      <c r="B958" s="143"/>
      <c r="C958" s="142"/>
      <c r="D958" s="142"/>
      <c r="E958" s="142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</row>
    <row r="959">
      <c r="A959" s="142"/>
      <c r="B959" s="143"/>
      <c r="C959" s="142"/>
      <c r="D959" s="142"/>
      <c r="E959" s="142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</row>
    <row r="960">
      <c r="A960" s="142"/>
      <c r="B960" s="143"/>
      <c r="C960" s="142"/>
      <c r="D960" s="142"/>
      <c r="E960" s="142"/>
      <c r="F960" s="142"/>
      <c r="G960" s="142"/>
      <c r="H960" s="142"/>
      <c r="I960" s="142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</row>
    <row r="961">
      <c r="A961" s="142"/>
      <c r="B961" s="143"/>
      <c r="C961" s="142"/>
      <c r="D961" s="142"/>
      <c r="E961" s="142"/>
      <c r="F961" s="142"/>
      <c r="G961" s="142"/>
      <c r="H961" s="142"/>
      <c r="I961" s="142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</row>
    <row r="962">
      <c r="A962" s="142"/>
      <c r="B962" s="143"/>
      <c r="C962" s="142"/>
      <c r="D962" s="142"/>
      <c r="E962" s="142"/>
      <c r="F962" s="142"/>
      <c r="G962" s="142"/>
      <c r="H962" s="142"/>
      <c r="I962" s="142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</row>
    <row r="963">
      <c r="A963" s="142"/>
      <c r="B963" s="143"/>
      <c r="C963" s="142"/>
      <c r="D963" s="142"/>
      <c r="E963" s="142"/>
      <c r="F963" s="142"/>
      <c r="G963" s="142"/>
      <c r="H963" s="142"/>
      <c r="I963" s="142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</row>
    <row r="964">
      <c r="A964" s="142"/>
      <c r="B964" s="143"/>
      <c r="C964" s="142"/>
      <c r="D964" s="142"/>
      <c r="E964" s="142"/>
      <c r="F964" s="142"/>
      <c r="G964" s="142"/>
      <c r="H964" s="142"/>
      <c r="I964" s="142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</row>
    <row r="965">
      <c r="A965" s="142"/>
      <c r="B965" s="143"/>
      <c r="C965" s="142"/>
      <c r="D965" s="142"/>
      <c r="E965" s="142"/>
      <c r="F965" s="142"/>
      <c r="G965" s="142"/>
      <c r="H965" s="142"/>
      <c r="I965" s="142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</row>
    <row r="966">
      <c r="A966" s="142"/>
      <c r="B966" s="143"/>
      <c r="C966" s="142"/>
      <c r="D966" s="142"/>
      <c r="E966" s="142"/>
      <c r="F966" s="142"/>
      <c r="G966" s="142"/>
      <c r="H966" s="142"/>
      <c r="I966" s="142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</row>
    <row r="967">
      <c r="A967" s="142"/>
      <c r="B967" s="143"/>
      <c r="C967" s="142"/>
      <c r="D967" s="142"/>
      <c r="E967" s="142"/>
      <c r="F967" s="142"/>
      <c r="G967" s="142"/>
      <c r="H967" s="142"/>
      <c r="I967" s="142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</row>
    <row r="968">
      <c r="A968" s="142"/>
      <c r="B968" s="143"/>
      <c r="C968" s="142"/>
      <c r="D968" s="142"/>
      <c r="E968" s="142"/>
      <c r="F968" s="142"/>
      <c r="G968" s="142"/>
      <c r="H968" s="142"/>
      <c r="I968" s="142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</row>
    <row r="969">
      <c r="A969" s="142"/>
      <c r="B969" s="143"/>
      <c r="C969" s="142"/>
      <c r="D969" s="142"/>
      <c r="E969" s="142"/>
      <c r="F969" s="142"/>
      <c r="G969" s="142"/>
      <c r="H969" s="142"/>
      <c r="I969" s="142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</row>
    <row r="970">
      <c r="A970" s="142"/>
      <c r="B970" s="143"/>
      <c r="C970" s="142"/>
      <c r="D970" s="142"/>
      <c r="E970" s="142"/>
      <c r="F970" s="142"/>
      <c r="G970" s="142"/>
      <c r="H970" s="142"/>
      <c r="I970" s="142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</row>
    <row r="971">
      <c r="A971" s="142"/>
      <c r="B971" s="143"/>
      <c r="C971" s="142"/>
      <c r="D971" s="142"/>
      <c r="E971" s="142"/>
      <c r="F971" s="142"/>
      <c r="G971" s="142"/>
      <c r="H971" s="142"/>
      <c r="I971" s="142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</row>
    <row r="972">
      <c r="A972" s="142"/>
      <c r="B972" s="143"/>
      <c r="C972" s="142"/>
      <c r="D972" s="142"/>
      <c r="E972" s="142"/>
      <c r="F972" s="142"/>
      <c r="G972" s="142"/>
      <c r="H972" s="142"/>
      <c r="I972" s="142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</row>
    <row r="973">
      <c r="A973" s="142"/>
      <c r="B973" s="143"/>
      <c r="C973" s="142"/>
      <c r="D973" s="142"/>
      <c r="E973" s="142"/>
      <c r="F973" s="142"/>
      <c r="G973" s="142"/>
      <c r="H973" s="142"/>
      <c r="I973" s="142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</row>
    <row r="974">
      <c r="A974" s="142"/>
      <c r="B974" s="143"/>
      <c r="C974" s="142"/>
      <c r="D974" s="142"/>
      <c r="E974" s="142"/>
      <c r="F974" s="142"/>
      <c r="G974" s="142"/>
      <c r="H974" s="142"/>
      <c r="I974" s="142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</row>
    <row r="975">
      <c r="A975" s="142"/>
      <c r="B975" s="143"/>
      <c r="C975" s="142"/>
      <c r="D975" s="142"/>
      <c r="E975" s="142"/>
      <c r="F975" s="142"/>
      <c r="G975" s="142"/>
      <c r="H975" s="142"/>
      <c r="I975" s="142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</row>
    <row r="976">
      <c r="A976" s="142"/>
      <c r="B976" s="143"/>
      <c r="C976" s="142"/>
      <c r="D976" s="142"/>
      <c r="E976" s="142"/>
      <c r="F976" s="142"/>
      <c r="G976" s="142"/>
      <c r="H976" s="142"/>
      <c r="I976" s="142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</row>
    <row r="977">
      <c r="A977" s="142"/>
      <c r="B977" s="143"/>
      <c r="C977" s="142"/>
      <c r="D977" s="142"/>
      <c r="E977" s="142"/>
      <c r="F977" s="142"/>
      <c r="G977" s="142"/>
      <c r="H977" s="142"/>
      <c r="I977" s="142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</row>
    <row r="978">
      <c r="A978" s="142"/>
      <c r="B978" s="143"/>
      <c r="C978" s="142"/>
      <c r="D978" s="142"/>
      <c r="E978" s="142"/>
      <c r="F978" s="142"/>
      <c r="G978" s="142"/>
      <c r="H978" s="142"/>
      <c r="I978" s="142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</row>
    <row r="979">
      <c r="A979" s="142"/>
      <c r="B979" s="143"/>
      <c r="C979" s="142"/>
      <c r="D979" s="142"/>
      <c r="E979" s="142"/>
      <c r="F979" s="142"/>
      <c r="G979" s="142"/>
      <c r="H979" s="142"/>
      <c r="I979" s="142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</row>
    <row r="980">
      <c r="A980" s="142"/>
      <c r="B980" s="143"/>
      <c r="C980" s="142"/>
      <c r="D980" s="142"/>
      <c r="E980" s="142"/>
      <c r="F980" s="142"/>
      <c r="G980" s="142"/>
      <c r="H980" s="142"/>
      <c r="I980" s="142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</row>
    <row r="981">
      <c r="A981" s="142"/>
      <c r="B981" s="143"/>
      <c r="C981" s="142"/>
      <c r="D981" s="142"/>
      <c r="E981" s="142"/>
      <c r="F981" s="142"/>
      <c r="G981" s="142"/>
      <c r="H981" s="142"/>
      <c r="I981" s="142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</row>
    <row r="982">
      <c r="A982" s="142"/>
      <c r="B982" s="143"/>
      <c r="C982" s="142"/>
      <c r="D982" s="142"/>
      <c r="E982" s="142"/>
      <c r="F982" s="142"/>
      <c r="G982" s="142"/>
      <c r="H982" s="142"/>
      <c r="I982" s="142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</row>
    <row r="983">
      <c r="A983" s="142"/>
      <c r="B983" s="143"/>
      <c r="C983" s="142"/>
      <c r="D983" s="142"/>
      <c r="E983" s="142"/>
      <c r="F983" s="142"/>
      <c r="G983" s="142"/>
      <c r="H983" s="142"/>
      <c r="I983" s="142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</row>
    <row r="984">
      <c r="A984" s="142"/>
      <c r="B984" s="143"/>
      <c r="C984" s="142"/>
      <c r="D984" s="142"/>
      <c r="E984" s="142"/>
      <c r="F984" s="142"/>
      <c r="G984" s="142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</row>
    <row r="985">
      <c r="A985" s="142"/>
      <c r="B985" s="143"/>
      <c r="C985" s="142"/>
      <c r="D985" s="142"/>
      <c r="E985" s="142"/>
      <c r="F985" s="142"/>
      <c r="G985" s="142"/>
      <c r="H985" s="142"/>
      <c r="I985" s="142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</row>
    <row r="986">
      <c r="A986" s="142"/>
      <c r="B986" s="143"/>
      <c r="C986" s="142"/>
      <c r="D986" s="142"/>
      <c r="E986" s="142"/>
      <c r="F986" s="142"/>
      <c r="G986" s="142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</row>
    <row r="987">
      <c r="A987" s="142"/>
      <c r="B987" s="143"/>
      <c r="C987" s="142"/>
      <c r="D987" s="142"/>
      <c r="E987" s="142"/>
      <c r="F987" s="142"/>
      <c r="G987" s="142"/>
      <c r="H987" s="142"/>
      <c r="I987" s="142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</row>
    <row r="988">
      <c r="A988" s="142"/>
      <c r="B988" s="143"/>
      <c r="C988" s="142"/>
      <c r="D988" s="142"/>
      <c r="E988" s="142"/>
      <c r="F988" s="142"/>
      <c r="G988" s="142"/>
      <c r="H988" s="142"/>
      <c r="I988" s="142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</row>
    <row r="989">
      <c r="A989" s="142"/>
      <c r="B989" s="143"/>
      <c r="C989" s="142"/>
      <c r="D989" s="142"/>
      <c r="E989" s="142"/>
      <c r="F989" s="142"/>
      <c r="G989" s="142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</row>
    <row r="990">
      <c r="A990" s="142"/>
      <c r="B990" s="143"/>
      <c r="C990" s="142"/>
      <c r="D990" s="142"/>
      <c r="E990" s="142"/>
      <c r="F990" s="142"/>
      <c r="G990" s="142"/>
      <c r="H990" s="142"/>
      <c r="I990" s="142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</row>
    <row r="991">
      <c r="A991" s="142"/>
      <c r="B991" s="143"/>
      <c r="C991" s="142"/>
      <c r="D991" s="142"/>
      <c r="E991" s="142"/>
      <c r="F991" s="142"/>
      <c r="G991" s="142"/>
      <c r="H991" s="142"/>
      <c r="I991" s="142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</row>
    <row r="992">
      <c r="A992" s="142"/>
      <c r="B992" s="143"/>
      <c r="C992" s="142"/>
      <c r="D992" s="142"/>
      <c r="E992" s="142"/>
      <c r="F992" s="142"/>
      <c r="G992" s="142"/>
      <c r="H992" s="142"/>
      <c r="I992" s="142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</row>
    <row r="993">
      <c r="A993" s="142"/>
      <c r="B993" s="143"/>
      <c r="C993" s="142"/>
      <c r="D993" s="142"/>
      <c r="E993" s="142"/>
      <c r="F993" s="142"/>
      <c r="G993" s="142"/>
      <c r="H993" s="142"/>
      <c r="I993" s="142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</row>
    <row r="994">
      <c r="A994" s="142"/>
      <c r="B994" s="143"/>
      <c r="C994" s="142"/>
      <c r="D994" s="142"/>
      <c r="E994" s="142"/>
      <c r="F994" s="142"/>
      <c r="G994" s="142"/>
      <c r="H994" s="142"/>
      <c r="I994" s="142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</row>
    <row r="995">
      <c r="A995" s="142"/>
      <c r="B995" s="143"/>
      <c r="C995" s="142"/>
      <c r="D995" s="142"/>
      <c r="E995" s="142"/>
      <c r="F995" s="142"/>
      <c r="G995" s="142"/>
      <c r="H995" s="142"/>
      <c r="I995" s="142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</row>
    <row r="996">
      <c r="A996" s="142"/>
      <c r="B996" s="143"/>
      <c r="C996" s="142"/>
      <c r="D996" s="142"/>
      <c r="E996" s="142"/>
      <c r="F996" s="142"/>
      <c r="G996" s="142"/>
      <c r="H996" s="142"/>
      <c r="I996" s="142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</row>
    <row r="997">
      <c r="A997" s="142"/>
      <c r="B997" s="143"/>
      <c r="C997" s="142"/>
      <c r="D997" s="142"/>
      <c r="E997" s="142"/>
      <c r="F997" s="142"/>
      <c r="G997" s="142"/>
      <c r="H997" s="142"/>
      <c r="I997" s="142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</row>
    <row r="998">
      <c r="A998" s="142"/>
      <c r="B998" s="143"/>
      <c r="C998" s="142"/>
      <c r="D998" s="142"/>
      <c r="E998" s="142"/>
      <c r="F998" s="142"/>
      <c r="G998" s="142"/>
      <c r="H998" s="142"/>
      <c r="I998" s="142"/>
      <c r="J998" s="142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</row>
    <row r="999">
      <c r="A999" s="142"/>
      <c r="B999" s="143"/>
      <c r="C999" s="142"/>
      <c r="D999" s="142"/>
      <c r="E999" s="142"/>
      <c r="F999" s="142"/>
      <c r="G999" s="142"/>
      <c r="H999" s="142"/>
      <c r="I999" s="142"/>
      <c r="J999" s="142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</row>
    <row r="1000">
      <c r="A1000" s="142"/>
      <c r="B1000" s="143"/>
      <c r="C1000" s="142"/>
      <c r="D1000" s="142"/>
      <c r="E1000" s="142"/>
      <c r="F1000" s="142"/>
      <c r="G1000" s="142"/>
      <c r="H1000" s="142"/>
      <c r="I1000" s="142"/>
      <c r="J1000" s="142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</row>
  </sheetData>
  <conditionalFormatting sqref="C24">
    <cfRule type="containsText" dxfId="36" priority="1" operator="containsText" text="Amethyst">
      <formula>NOT(ISERROR(SEARCH(("Amethyst"),(C24))))</formula>
    </cfRule>
  </conditionalFormatting>
  <conditionalFormatting sqref="C24">
    <cfRule type="containsText" dxfId="57" priority="2" operator="containsText" text="Green">
      <formula>NOT(ISERROR(SEARCH(("Green"),(C24))))</formula>
    </cfRule>
  </conditionalFormatting>
  <conditionalFormatting sqref="C24">
    <cfRule type="containsText" dxfId="58" priority="3" operator="containsText" text="Lou">
      <formula>NOT(ISERROR(SEARCH(("Lou"),(C24))))</formula>
    </cfRule>
  </conditionalFormatting>
  <conditionalFormatting sqref="C24">
    <cfRule type="containsText" dxfId="46" priority="4" operator="containsText" text="Violet">
      <formula>NOT(ISERROR(SEARCH(("Violet"),(C24))))</formula>
    </cfRule>
  </conditionalFormatting>
  <conditionalFormatting sqref="C24">
    <cfRule type="containsText" dxfId="59" priority="5" operator="containsText" text="Maple">
      <formula>NOT(ISERROR(SEARCH(("Maple"),(C24))))</formula>
    </cfRule>
  </conditionalFormatting>
  <conditionalFormatting sqref="C24">
    <cfRule type="containsText" dxfId="60" priority="6" operator="containsText" text="Flashlight">
      <formula>NOT(ISERROR(SEARCH(("Flashlight"),(C24))))</formula>
    </cfRule>
  </conditionalFormatting>
  <conditionalFormatting sqref="C24">
    <cfRule type="containsText" dxfId="47" priority="7" operator="containsText" text="Void">
      <formula>NOT(ISERROR(SEARCH(("Void"),(C24))))</formula>
    </cfRule>
  </conditionalFormatting>
  <hyperlinks>
    <hyperlink r:id="rId1" ref="C3"/>
    <hyperlink r:id="rId2" ref="C4"/>
    <hyperlink r:id="rId3" ref="C17"/>
    <hyperlink r:id="rId4" ref="C22"/>
    <hyperlink r:id="rId5" ref="C23"/>
    <hyperlink r:id="rId6" ref="C24"/>
  </hyperlinks>
  <drawing r:id="rId7"/>
</worksheet>
</file>